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5"/>
  <workbookPr defaultThemeVersion="124226"/>
  <mc:AlternateContent xmlns:mc="http://schemas.openxmlformats.org/markup-compatibility/2006">
    <mc:Choice Requires="x15">
      <x15ac:absPath xmlns:x15ac="http://schemas.microsoft.com/office/spreadsheetml/2010/11/ac" url="https://isegas-my.sharepoint.com/personal/v_vasiliauskas_iseg_lt/Documents/PPP/Sendvaris/Į sistemą/GALUTINIS PASIŪLYMAS/Sip2/"/>
    </mc:Choice>
  </mc:AlternateContent>
  <xr:revisionPtr revIDLastSave="8" documentId="8_{4D31A06C-FDEF-4DB1-B79A-F73C105DBAB4}" xr6:coauthVersionLast="47" xr6:coauthVersionMax="47" xr10:uidLastSave="{6A1570D3-EBF5-4655-9AA5-6ABCB3BCC185}"/>
  <bookViews>
    <workbookView xWindow="-120" yWindow="-120" windowWidth="29040" windowHeight="15720" tabRatio="911" firstSheet="14" activeTab="14" xr2:uid="{00000000-000D-0000-FFFF-FFFF00000000}"/>
  </bookViews>
  <sheets>
    <sheet name="Valdymo darbalaukis" sheetId="1" r:id="rId1"/>
    <sheet name="Instrukcija" sheetId="2" r:id="rId2"/>
    <sheet name="Bazinės prielaidos" sheetId="4" r:id="rId3"/>
    <sheet name="Dalyvio prielaidos" sheetId="12" r:id="rId4"/>
    <sheet name="Mokestinių reik.atitikimas" sheetId="24" r:id="rId5"/>
    <sheet name="Indeksacija" sheetId="19" r:id="rId6"/>
    <sheet name="Metinis atlyginimas" sheetId="18" r:id="rId7"/>
    <sheet name="Investuotojas ir Finansuotojas" sheetId="20" r:id="rId8"/>
    <sheet name="27 VAS skaičiavimai" sheetId="23" r:id="rId9"/>
    <sheet name="Finansinės ataskaitos" sheetId="9" r:id="rId10"/>
    <sheet name="Infrastruk. sukūrimo sąnaudos" sheetId="7" r:id="rId11"/>
    <sheet name="Ilgalaikio turto apskaita" sheetId="17" r:id="rId12"/>
    <sheet name="Pelno mokesčio apskaičiavimas" sheetId="14" r:id="rId13"/>
    <sheet name="Investuotojo grąža" sheetId="21" r:id="rId14"/>
    <sheet name="Rezultatai" sheetId="22" r:id="rId15"/>
  </sheets>
  <definedNames>
    <definedName name="_xlnm._FilterDatabase" localSheetId="3" hidden="1">'Dalyvio prielaidos'!$D$14:$J$14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3" i="12" l="1"/>
  <c r="H40" i="12" l="1"/>
  <c r="G40" i="12"/>
  <c r="H39" i="12"/>
  <c r="G39" i="12"/>
  <c r="H38" i="12"/>
  <c r="G38" i="12"/>
  <c r="H37" i="12"/>
  <c r="G37" i="12"/>
  <c r="H36" i="12"/>
  <c r="G36" i="12"/>
  <c r="H35" i="12"/>
  <c r="G35" i="12"/>
  <c r="H58" i="12" l="1"/>
  <c r="G58" i="12"/>
  <c r="J176" i="12" l="1"/>
  <c r="O163" i="12" l="1"/>
  <c r="P163" i="12" s="1"/>
  <c r="K168" i="12" l="1"/>
  <c r="J168" i="12"/>
  <c r="Q163" i="12"/>
  <c r="R163" i="12" s="1"/>
  <c r="E135" i="12" l="1"/>
  <c r="E145" i="12" l="1"/>
  <c r="E144" i="12"/>
  <c r="R97" i="12" l="1"/>
  <c r="S98" i="12"/>
  <c r="T99" i="12"/>
  <c r="U100" i="12"/>
  <c r="V101" i="12"/>
  <c r="W102" i="12"/>
  <c r="Q96" i="12" l="1"/>
  <c r="P95" i="12"/>
  <c r="O94" i="12"/>
  <c r="N93" i="12"/>
  <c r="M92" i="12"/>
  <c r="L91" i="12"/>
  <c r="H44" i="12" l="1"/>
  <c r="G44" i="12"/>
  <c r="I60" i="12" l="1"/>
  <c r="GM49" i="20"/>
  <c r="E141" i="12" l="1"/>
  <c r="B46" i="20" l="1"/>
  <c r="N46" i="20" l="1"/>
  <c r="M48" i="20"/>
  <c r="L48" i="20"/>
  <c r="K48" i="20"/>
  <c r="J48" i="20"/>
  <c r="I48" i="20"/>
  <c r="H48" i="20"/>
  <c r="G48" i="20"/>
  <c r="G170" i="12" s="1"/>
  <c r="F48" i="20"/>
  <c r="E48" i="20"/>
  <c r="D48" i="20"/>
  <c r="C48" i="20"/>
  <c r="B48" i="20"/>
  <c r="N48" i="20" l="1"/>
  <c r="M41" i="20" l="1"/>
  <c r="L41" i="20"/>
  <c r="K41" i="20"/>
  <c r="J41" i="20"/>
  <c r="I41" i="20"/>
  <c r="H41" i="20"/>
  <c r="G41" i="20"/>
  <c r="F41" i="20"/>
  <c r="E41" i="20"/>
  <c r="D41" i="20"/>
  <c r="C41" i="20"/>
  <c r="B41" i="20"/>
  <c r="GN41" i="20"/>
  <c r="A107" i="9"/>
  <c r="H168" i="12"/>
  <c r="F164" i="12"/>
  <c r="F159" i="12"/>
  <c r="H125" i="12"/>
  <c r="G125" i="12" s="1"/>
  <c r="H124" i="12"/>
  <c r="G124" i="12" s="1"/>
  <c r="H123" i="12"/>
  <c r="G123" i="12" s="1"/>
  <c r="H122" i="12"/>
  <c r="G122" i="12"/>
  <c r="H103" i="12"/>
  <c r="G103" i="12"/>
  <c r="H82" i="12"/>
  <c r="G82" i="12" s="1"/>
  <c r="H81" i="12"/>
  <c r="G81" i="12" s="1"/>
  <c r="H80" i="12"/>
  <c r="G80" i="12" s="1"/>
  <c r="H79" i="12"/>
  <c r="G79" i="12" s="1"/>
  <c r="H59" i="12"/>
  <c r="G59" i="12"/>
  <c r="H57" i="12"/>
  <c r="G57" i="12"/>
  <c r="H56" i="12"/>
  <c r="G56" i="12"/>
  <c r="L19" i="12"/>
  <c r="L17" i="12"/>
  <c r="H50" i="12"/>
  <c r="G50" i="12"/>
  <c r="H49" i="12"/>
  <c r="G49" i="12"/>
  <c r="H48" i="12"/>
  <c r="G48" i="12"/>
  <c r="H47" i="12"/>
  <c r="G47" i="12"/>
  <c r="H46" i="12"/>
  <c r="G46" i="12"/>
  <c r="H45" i="12"/>
  <c r="G45" i="12"/>
  <c r="H43" i="12"/>
  <c r="G43" i="12"/>
  <c r="H42" i="12"/>
  <c r="G42" i="12"/>
  <c r="H41" i="12"/>
  <c r="G41" i="12"/>
  <c r="H34" i="12"/>
  <c r="G34" i="12"/>
  <c r="H33" i="12"/>
  <c r="G33" i="12"/>
  <c r="H32" i="12"/>
  <c r="G32" i="12"/>
  <c r="H31" i="12"/>
  <c r="G31" i="12"/>
  <c r="H30" i="12"/>
  <c r="G30" i="12"/>
  <c r="N41" i="20" l="1"/>
  <c r="I168" i="12"/>
  <c r="L168" i="12" l="1"/>
  <c r="M168" i="12" l="1"/>
  <c r="N168" i="12" l="1"/>
  <c r="O168" i="12" l="1"/>
  <c r="P168" i="12" l="1"/>
  <c r="Q168" i="12" l="1"/>
  <c r="R168" i="12" l="1"/>
  <c r="S168" i="12" l="1"/>
  <c r="T168" i="12" l="1"/>
  <c r="U168" i="12" l="1"/>
  <c r="V168" i="12" l="1"/>
  <c r="A57" i="22"/>
  <c r="A77" i="22" s="1"/>
  <c r="A92" i="22" s="1"/>
  <c r="LC13" i="18" l="1"/>
  <c r="LD13" i="18"/>
  <c r="LE13" i="18"/>
  <c r="LF13" i="18"/>
  <c r="LG13" i="18"/>
  <c r="LH13" i="18"/>
  <c r="LI13" i="18"/>
  <c r="LJ13" i="18"/>
  <c r="LK13" i="18"/>
  <c r="LL13" i="18"/>
  <c r="LM13" i="18"/>
  <c r="LB13" i="18"/>
  <c r="KP13" i="18"/>
  <c r="KQ13" i="18"/>
  <c r="KR13" i="18"/>
  <c r="KS13" i="18"/>
  <c r="KT13" i="18"/>
  <c r="KU13" i="18"/>
  <c r="KV13" i="18"/>
  <c r="KW13" i="18"/>
  <c r="KX13" i="18"/>
  <c r="KY13" i="18"/>
  <c r="KZ13" i="18"/>
  <c r="KO13" i="18"/>
  <c r="KC13" i="18"/>
  <c r="KD13" i="18"/>
  <c r="KE13" i="18"/>
  <c r="KF13" i="18"/>
  <c r="KG13" i="18"/>
  <c r="KH13" i="18"/>
  <c r="KI13" i="18"/>
  <c r="KJ13" i="18"/>
  <c r="KK13" i="18"/>
  <c r="KL13" i="18"/>
  <c r="KM13" i="18"/>
  <c r="KB13" i="18"/>
  <c r="JP13" i="18"/>
  <c r="JQ13" i="18"/>
  <c r="JR13" i="18"/>
  <c r="JS13" i="18"/>
  <c r="JT13" i="18"/>
  <c r="JU13" i="18"/>
  <c r="JV13" i="18"/>
  <c r="JW13" i="18"/>
  <c r="JX13" i="18"/>
  <c r="JY13" i="18"/>
  <c r="JZ13" i="18"/>
  <c r="JO13" i="18"/>
  <c r="JC13" i="18"/>
  <c r="JD13" i="18"/>
  <c r="JE13" i="18"/>
  <c r="JF13" i="18"/>
  <c r="JG13" i="18"/>
  <c r="JH13" i="18"/>
  <c r="JI13" i="18"/>
  <c r="JJ13" i="18"/>
  <c r="JK13" i="18"/>
  <c r="JL13" i="18"/>
  <c r="JM13" i="18"/>
  <c r="JB13" i="18"/>
  <c r="IP13" i="18"/>
  <c r="IQ13" i="18"/>
  <c r="IR13" i="18"/>
  <c r="IS13" i="18"/>
  <c r="IT13" i="18"/>
  <c r="IU13" i="18"/>
  <c r="IV13" i="18"/>
  <c r="IW13" i="18"/>
  <c r="IX13" i="18"/>
  <c r="IY13" i="18"/>
  <c r="IZ13" i="18"/>
  <c r="IO13" i="18"/>
  <c r="IC13" i="18"/>
  <c r="ID13" i="18"/>
  <c r="IE13" i="18"/>
  <c r="IF13" i="18"/>
  <c r="IG13" i="18"/>
  <c r="IH13" i="18"/>
  <c r="II13" i="18"/>
  <c r="IJ13" i="18"/>
  <c r="IK13" i="18"/>
  <c r="IL13" i="18"/>
  <c r="IM13" i="18"/>
  <c r="IB13" i="18"/>
  <c r="HP13" i="18"/>
  <c r="HQ13" i="18"/>
  <c r="HR13" i="18"/>
  <c r="HS13" i="18"/>
  <c r="HT13" i="18"/>
  <c r="HU13" i="18"/>
  <c r="HV13" i="18"/>
  <c r="HW13" i="18"/>
  <c r="HX13" i="18"/>
  <c r="HY13" i="18"/>
  <c r="HZ13" i="18"/>
  <c r="HO13" i="18"/>
  <c r="HC13" i="18"/>
  <c r="HD13" i="18"/>
  <c r="HE13" i="18"/>
  <c r="HF13" i="18"/>
  <c r="HG13" i="18"/>
  <c r="HH13" i="18"/>
  <c r="HI13" i="18"/>
  <c r="HJ13" i="18"/>
  <c r="HK13" i="18"/>
  <c r="HL13" i="18"/>
  <c r="HM13" i="18"/>
  <c r="HB13" i="18"/>
  <c r="GP13" i="18"/>
  <c r="GQ13" i="18"/>
  <c r="GR13" i="18"/>
  <c r="GS13" i="18"/>
  <c r="GT13" i="18"/>
  <c r="GU13" i="18"/>
  <c r="GV13" i="18"/>
  <c r="GW13" i="18"/>
  <c r="GX13" i="18"/>
  <c r="GY13" i="18"/>
  <c r="GZ13" i="18"/>
  <c r="GO13" i="18"/>
  <c r="N34" i="18" l="1"/>
  <c r="A48" i="18"/>
  <c r="A34" i="18"/>
  <c r="A43" i="18" s="1"/>
  <c r="A35" i="18"/>
  <c r="A44" i="18" s="1"/>
  <c r="A36" i="18"/>
  <c r="A45" i="18" s="1"/>
  <c r="A37" i="18"/>
  <c r="A46" i="18" s="1"/>
  <c r="A38" i="18"/>
  <c r="A47" i="18" s="1"/>
  <c r="A33" i="18"/>
  <c r="A42" i="18" s="1"/>
  <c r="A23" i="18"/>
  <c r="A24" i="18"/>
  <c r="A25" i="18"/>
  <c r="A26" i="18"/>
  <c r="A27" i="18"/>
  <c r="A28" i="18"/>
  <c r="A22" i="18"/>
  <c r="I89" i="12" l="1"/>
  <c r="I65" i="12"/>
  <c r="G68" i="12" l="1"/>
  <c r="H68" i="12"/>
  <c r="G69" i="12"/>
  <c r="H69" i="12"/>
  <c r="G70" i="12"/>
  <c r="H70" i="12"/>
  <c r="G113" i="12"/>
  <c r="H113" i="12"/>
  <c r="G114" i="12"/>
  <c r="H114" i="12"/>
  <c r="G112" i="12" l="1"/>
  <c r="H112" i="12"/>
  <c r="B66" i="9" l="1"/>
  <c r="N66" i="9" s="1"/>
  <c r="HA10" i="14"/>
  <c r="GN10" i="14"/>
  <c r="GA10" i="14"/>
  <c r="FN10" i="14"/>
  <c r="FA10" i="14"/>
  <c r="EN10" i="14"/>
  <c r="EA10" i="14"/>
  <c r="DN10" i="14"/>
  <c r="DA10" i="14"/>
  <c r="CN10" i="14"/>
  <c r="CA10" i="14"/>
  <c r="BN10" i="14"/>
  <c r="AF10" i="14" l="1"/>
  <c r="AE10" i="14"/>
  <c r="AD10" i="14"/>
  <c r="AC10" i="14"/>
  <c r="AB10" i="14"/>
  <c r="Y10" i="14"/>
  <c r="X10" i="14"/>
  <c r="W10" i="14"/>
  <c r="V10" i="14"/>
  <c r="U10" i="14"/>
  <c r="T10" i="14"/>
  <c r="S10" i="14"/>
  <c r="R10" i="14"/>
  <c r="Q10" i="14"/>
  <c r="P10" i="14"/>
  <c r="O10" i="14"/>
  <c r="L10" i="14"/>
  <c r="K10" i="14"/>
  <c r="J10" i="14"/>
  <c r="I10" i="14"/>
  <c r="H10" i="14"/>
  <c r="G10" i="14"/>
  <c r="F10" i="14"/>
  <c r="E10" i="14"/>
  <c r="D10" i="14"/>
  <c r="C10" i="14"/>
  <c r="B10" i="14"/>
  <c r="BA10" i="14" l="1"/>
  <c r="AA69" i="20" l="1"/>
  <c r="N69" i="20"/>
  <c r="AA68" i="20"/>
  <c r="N68" i="20"/>
  <c r="AG58" i="20" l="1"/>
  <c r="H111" i="12" l="1"/>
  <c r="G111" i="12"/>
  <c r="H110" i="12"/>
  <c r="G110" i="12"/>
  <c r="H109" i="12"/>
  <c r="G109" i="12"/>
  <c r="H108" i="12"/>
  <c r="G108" i="12"/>
  <c r="H107" i="12"/>
  <c r="G107" i="12"/>
  <c r="H106" i="12"/>
  <c r="G106" i="12"/>
  <c r="H105" i="12"/>
  <c r="G105" i="12"/>
  <c r="H104" i="12"/>
  <c r="G104" i="12"/>
  <c r="I51" i="12"/>
  <c r="H51" i="12" l="1"/>
  <c r="Z95" i="22"/>
  <c r="Y95" i="22"/>
  <c r="X95" i="22"/>
  <c r="W95" i="22"/>
  <c r="V95" i="22"/>
  <c r="U95" i="22"/>
  <c r="T95" i="22"/>
  <c r="S95" i="22"/>
  <c r="R95" i="22"/>
  <c r="Q95" i="22"/>
  <c r="Z94" i="22"/>
  <c r="Y94" i="22"/>
  <c r="X94" i="22"/>
  <c r="W94" i="22"/>
  <c r="V94" i="22"/>
  <c r="U94" i="22"/>
  <c r="T94" i="22"/>
  <c r="S94" i="22"/>
  <c r="R94" i="22"/>
  <c r="Q94" i="22"/>
  <c r="AB10" i="19" l="1"/>
  <c r="AA10" i="19"/>
  <c r="Z10" i="19"/>
  <c r="Y10" i="19"/>
  <c r="X10" i="19"/>
  <c r="W10" i="19"/>
  <c r="V10" i="19"/>
  <c r="U10" i="19"/>
  <c r="T10" i="19"/>
  <c r="S10" i="19"/>
  <c r="AB9" i="19"/>
  <c r="AA9" i="19"/>
  <c r="Z9" i="19"/>
  <c r="Y9" i="19"/>
  <c r="X9" i="19"/>
  <c r="W9" i="19"/>
  <c r="V9" i="19"/>
  <c r="U9" i="19"/>
  <c r="T9" i="19"/>
  <c r="S9" i="19"/>
  <c r="AB8" i="19"/>
  <c r="AA8" i="19"/>
  <c r="Z8" i="19"/>
  <c r="Y8" i="19"/>
  <c r="X8" i="19"/>
  <c r="W8" i="19"/>
  <c r="V8" i="19"/>
  <c r="U8" i="19"/>
  <c r="T8" i="19"/>
  <c r="S8" i="19"/>
  <c r="AB7" i="19"/>
  <c r="AA7" i="19"/>
  <c r="Z7" i="19"/>
  <c r="Y7" i="19"/>
  <c r="X7" i="19"/>
  <c r="W7" i="19"/>
  <c r="V7" i="19"/>
  <c r="U7" i="19"/>
  <c r="T7" i="19"/>
  <c r="S7" i="19"/>
  <c r="AB6" i="19"/>
  <c r="AA6" i="19"/>
  <c r="Z6" i="19"/>
  <c r="Y6" i="19"/>
  <c r="X6" i="19"/>
  <c r="W6" i="19"/>
  <c r="V6" i="19"/>
  <c r="U6" i="19"/>
  <c r="T6" i="19"/>
  <c r="S6" i="19"/>
  <c r="A78" i="22" l="1"/>
  <c r="GZ77" i="9" l="1"/>
  <c r="GY77" i="9"/>
  <c r="GX77" i="9"/>
  <c r="GW77" i="9"/>
  <c r="GV77" i="9"/>
  <c r="GU77" i="9"/>
  <c r="GT77" i="9"/>
  <c r="GS77" i="9"/>
  <c r="GR77" i="9"/>
  <c r="GQ77" i="9"/>
  <c r="GP77" i="9"/>
  <c r="GO77" i="9"/>
  <c r="BN14" i="7"/>
  <c r="CA14" i="7"/>
  <c r="CN14" i="7"/>
  <c r="DA14" i="7"/>
  <c r="DN14" i="7"/>
  <c r="EA14" i="7"/>
  <c r="EN14" i="7"/>
  <c r="FA14" i="7"/>
  <c r="FN14" i="7"/>
  <c r="GA14" i="7"/>
  <c r="GN14" i="7"/>
  <c r="HA14" i="7"/>
  <c r="HN14" i="7"/>
  <c r="IA14" i="7"/>
  <c r="IN14" i="7"/>
  <c r="JA14" i="7"/>
  <c r="JN14" i="7"/>
  <c r="KA14" i="7"/>
  <c r="KN14" i="7"/>
  <c r="LA14" i="7"/>
  <c r="LN14" i="7"/>
  <c r="BN15" i="7"/>
  <c r="CA15" i="7"/>
  <c r="CN15" i="7"/>
  <c r="DA15" i="7"/>
  <c r="DN15" i="7"/>
  <c r="EA15" i="7"/>
  <c r="EN15" i="7"/>
  <c r="FA15" i="7"/>
  <c r="FN15" i="7"/>
  <c r="GA15" i="7"/>
  <c r="GN15" i="7"/>
  <c r="HA15" i="7"/>
  <c r="HN15" i="7"/>
  <c r="IA15" i="7"/>
  <c r="IN15" i="7"/>
  <c r="JA15" i="7"/>
  <c r="JN15" i="7"/>
  <c r="KA15" i="7"/>
  <c r="KN15" i="7"/>
  <c r="LA15" i="7"/>
  <c r="LN15" i="7"/>
  <c r="LN42" i="18" l="1"/>
  <c r="LM33" i="18"/>
  <c r="LL33" i="18"/>
  <c r="LK33" i="18"/>
  <c r="LJ33" i="18"/>
  <c r="LI33" i="18"/>
  <c r="LH33" i="18"/>
  <c r="LG33" i="18"/>
  <c r="LF33" i="18"/>
  <c r="LE33" i="18"/>
  <c r="LD33" i="18"/>
  <c r="LC33" i="18"/>
  <c r="LB33" i="18"/>
  <c r="LA42" i="18"/>
  <c r="KZ33" i="18"/>
  <c r="KY33" i="18"/>
  <c r="KX33" i="18"/>
  <c r="KW33" i="18"/>
  <c r="KV33" i="18"/>
  <c r="KU33" i="18"/>
  <c r="KT33" i="18"/>
  <c r="KS33" i="18"/>
  <c r="KR33" i="18"/>
  <c r="KQ33" i="18"/>
  <c r="KP33" i="18"/>
  <c r="KO33" i="18"/>
  <c r="KN42" i="18"/>
  <c r="KM33" i="18"/>
  <c r="KL33" i="18"/>
  <c r="KK33" i="18"/>
  <c r="KJ33" i="18"/>
  <c r="KI33" i="18"/>
  <c r="KH33" i="18"/>
  <c r="KG33" i="18"/>
  <c r="KF33" i="18"/>
  <c r="KE33" i="18"/>
  <c r="KD33" i="18"/>
  <c r="KC33" i="18"/>
  <c r="KB33" i="18"/>
  <c r="KA42" i="18"/>
  <c r="JZ33" i="18"/>
  <c r="JY33" i="18"/>
  <c r="JX33" i="18"/>
  <c r="JW33" i="18"/>
  <c r="JV33" i="18"/>
  <c r="JU33" i="18"/>
  <c r="JT33" i="18"/>
  <c r="JS33" i="18"/>
  <c r="JR33" i="18"/>
  <c r="JQ33" i="18"/>
  <c r="JP33" i="18"/>
  <c r="JO33" i="18"/>
  <c r="JN42" i="18"/>
  <c r="JM33" i="18"/>
  <c r="JL33" i="18"/>
  <c r="JK33" i="18"/>
  <c r="JJ33" i="18"/>
  <c r="JI33" i="18"/>
  <c r="JH33" i="18"/>
  <c r="JG33" i="18"/>
  <c r="JF33" i="18"/>
  <c r="JE33" i="18"/>
  <c r="JD33" i="18"/>
  <c r="JC33" i="18"/>
  <c r="JB33" i="18"/>
  <c r="JA42" i="18"/>
  <c r="IZ33" i="18"/>
  <c r="IY33" i="18"/>
  <c r="IX33" i="18"/>
  <c r="IW33" i="18"/>
  <c r="IV33" i="18"/>
  <c r="IU33" i="18"/>
  <c r="IT33" i="18"/>
  <c r="IS33" i="18"/>
  <c r="IR33" i="18"/>
  <c r="IQ33" i="18"/>
  <c r="IP33" i="18"/>
  <c r="IO33" i="18"/>
  <c r="IN42" i="18"/>
  <c r="IM33" i="18"/>
  <c r="IL33" i="18"/>
  <c r="IK33" i="18"/>
  <c r="IJ33" i="18"/>
  <c r="II33" i="18"/>
  <c r="IH33" i="18"/>
  <c r="IG33" i="18"/>
  <c r="IF33" i="18"/>
  <c r="IE33" i="18"/>
  <c r="ID33" i="18"/>
  <c r="IC33" i="18"/>
  <c r="IB33" i="18"/>
  <c r="IA42" i="18"/>
  <c r="HZ33" i="18"/>
  <c r="HY33" i="18"/>
  <c r="HX33" i="18"/>
  <c r="HW33" i="18"/>
  <c r="HV33" i="18"/>
  <c r="HU33" i="18"/>
  <c r="HT33" i="18"/>
  <c r="HS33" i="18"/>
  <c r="HR33" i="18"/>
  <c r="HQ33" i="18"/>
  <c r="HP33" i="18"/>
  <c r="HO33" i="18"/>
  <c r="HN42" i="18"/>
  <c r="HM33" i="18"/>
  <c r="HL33" i="18"/>
  <c r="HK33" i="18"/>
  <c r="HJ33" i="18"/>
  <c r="HI33" i="18"/>
  <c r="HH33" i="18"/>
  <c r="HG33" i="18"/>
  <c r="HF33" i="18"/>
  <c r="HE33" i="18"/>
  <c r="HD33" i="18"/>
  <c r="HC33" i="18"/>
  <c r="HB33" i="18"/>
  <c r="HA42" i="18"/>
  <c r="GZ33" i="18"/>
  <c r="GY33" i="18"/>
  <c r="GX33" i="18"/>
  <c r="GW33" i="18"/>
  <c r="GV33" i="18"/>
  <c r="GU33" i="18"/>
  <c r="GT33" i="18"/>
  <c r="GS33" i="18"/>
  <c r="GR33" i="18"/>
  <c r="GQ33" i="18"/>
  <c r="GP33" i="18"/>
  <c r="GO33" i="18"/>
  <c r="GN42" i="18"/>
  <c r="GA42" i="18"/>
  <c r="FN42" i="18"/>
  <c r="FA42" i="18"/>
  <c r="EN42" i="18"/>
  <c r="EA42" i="18"/>
  <c r="DN42" i="18"/>
  <c r="DA42" i="18"/>
  <c r="CN42" i="18"/>
  <c r="CA42" i="18"/>
  <c r="BN42" i="18"/>
  <c r="BA42" i="18"/>
  <c r="N22" i="18"/>
  <c r="AA22" i="18"/>
  <c r="LN22" i="18"/>
  <c r="LA22" i="18"/>
  <c r="KN22" i="18"/>
  <c r="KA22" i="18"/>
  <c r="JN22" i="18"/>
  <c r="JA22" i="18"/>
  <c r="IN22" i="18"/>
  <c r="IA22" i="18"/>
  <c r="HN22" i="18"/>
  <c r="HA22" i="18"/>
  <c r="GN22" i="18"/>
  <c r="GA22" i="18"/>
  <c r="FN22" i="18"/>
  <c r="FA22" i="18"/>
  <c r="EN22" i="18"/>
  <c r="EA22" i="18"/>
  <c r="DN22" i="18"/>
  <c r="DA22" i="18"/>
  <c r="CN22" i="18"/>
  <c r="CA22" i="18"/>
  <c r="BN22" i="18"/>
  <c r="BA22" i="18"/>
  <c r="AN22" i="18"/>
  <c r="HA13" i="18" l="1"/>
  <c r="IA13" i="18"/>
  <c r="JA13" i="18"/>
  <c r="KA13" i="18"/>
  <c r="LA13" i="18"/>
  <c r="HA33" i="18"/>
  <c r="JA33" i="18"/>
  <c r="HN33" i="18"/>
  <c r="JN33" i="18"/>
  <c r="LN33" i="18"/>
  <c r="IN13" i="18"/>
  <c r="JN13" i="18"/>
  <c r="KN13" i="18"/>
  <c r="LN13" i="18"/>
  <c r="IA33" i="18"/>
  <c r="KA33" i="18"/>
  <c r="LA33" i="18"/>
  <c r="HN13" i="18"/>
  <c r="IN33" i="18"/>
  <c r="KN33" i="18"/>
  <c r="M14" i="20" l="1"/>
  <c r="L14" i="20"/>
  <c r="K14" i="20"/>
  <c r="J14" i="20"/>
  <c r="I14" i="20"/>
  <c r="H14" i="20"/>
  <c r="G14" i="20"/>
  <c r="F14" i="20"/>
  <c r="E14" i="20"/>
  <c r="D14" i="20"/>
  <c r="C14" i="20"/>
  <c r="B14" i="20"/>
  <c r="A60" i="22" l="1"/>
  <c r="A61" i="22"/>
  <c r="A58" i="22"/>
  <c r="LN69" i="9" l="1"/>
  <c r="LN58" i="9"/>
  <c r="LA69" i="9"/>
  <c r="LA58" i="9"/>
  <c r="KN69" i="9"/>
  <c r="KN58" i="9"/>
  <c r="KA69" i="9"/>
  <c r="KA58" i="9"/>
  <c r="JN69" i="9"/>
  <c r="JN58" i="9"/>
  <c r="JA69" i="9"/>
  <c r="JA58" i="9"/>
  <c r="IN69" i="9"/>
  <c r="IN58" i="9"/>
  <c r="IA69" i="9"/>
  <c r="IA58" i="9"/>
  <c r="HN69" i="9"/>
  <c r="HN58" i="9"/>
  <c r="HA69" i="9"/>
  <c r="HA58" i="9"/>
  <c r="GN69" i="9"/>
  <c r="GN58" i="9"/>
  <c r="GA69" i="9"/>
  <c r="GA58" i="9"/>
  <c r="FN69" i="9"/>
  <c r="FN58" i="9"/>
  <c r="FA69" i="9"/>
  <c r="FA58" i="9"/>
  <c r="EN69" i="9"/>
  <c r="EN58" i="9"/>
  <c r="EA69" i="9"/>
  <c r="EA58" i="9"/>
  <c r="DN69" i="9"/>
  <c r="DN58" i="9"/>
  <c r="DA69" i="9"/>
  <c r="DA58" i="9"/>
  <c r="CN69" i="9"/>
  <c r="CN58" i="9"/>
  <c r="CA69" i="9"/>
  <c r="CA58" i="9"/>
  <c r="BN69" i="9"/>
  <c r="BN58" i="9"/>
  <c r="BA69" i="9" l="1"/>
  <c r="AK10" i="17" l="1"/>
  <c r="AJ10" i="17"/>
  <c r="AI10" i="17"/>
  <c r="AH10" i="17"/>
  <c r="AG10" i="17"/>
  <c r="AF10" i="17"/>
  <c r="AE10" i="17"/>
  <c r="AD10" i="17"/>
  <c r="AC10" i="17"/>
  <c r="AB10" i="17"/>
  <c r="L10" i="17"/>
  <c r="K10" i="17"/>
  <c r="J10" i="17"/>
  <c r="I10" i="17"/>
  <c r="H10" i="17"/>
  <c r="G10" i="17"/>
  <c r="F10" i="17"/>
  <c r="E10" i="17"/>
  <c r="D10" i="17"/>
  <c r="C10" i="17"/>
  <c r="B10" i="17"/>
  <c r="Y10" i="17"/>
  <c r="X10" i="17"/>
  <c r="W10" i="17"/>
  <c r="V10" i="17"/>
  <c r="U10" i="17"/>
  <c r="T10" i="17"/>
  <c r="S10" i="17"/>
  <c r="R10" i="17"/>
  <c r="Q10" i="17"/>
  <c r="P10" i="17"/>
  <c r="O10" i="17"/>
  <c r="LN9" i="17" l="1"/>
  <c r="LN8" i="17"/>
  <c r="LA9" i="17"/>
  <c r="LA8" i="17"/>
  <c r="KN9" i="17"/>
  <c r="KN8" i="17"/>
  <c r="KA9" i="17"/>
  <c r="KA8" i="17"/>
  <c r="JN9" i="17"/>
  <c r="JN8" i="17"/>
  <c r="JA9" i="17"/>
  <c r="JA8" i="17"/>
  <c r="IN9" i="17"/>
  <c r="IN8" i="17"/>
  <c r="IA9" i="17"/>
  <c r="IA8" i="17"/>
  <c r="HN9" i="17"/>
  <c r="HN8" i="17"/>
  <c r="HA9" i="17"/>
  <c r="HA8" i="17"/>
  <c r="GN9" i="17"/>
  <c r="GN8" i="17"/>
  <c r="GA9" i="17"/>
  <c r="GA8" i="17"/>
  <c r="FN9" i="17"/>
  <c r="FN8" i="17"/>
  <c r="FA9" i="17"/>
  <c r="FA8" i="17"/>
  <c r="EN9" i="17"/>
  <c r="EN8" i="17"/>
  <c r="EA9" i="17"/>
  <c r="EA8" i="17"/>
  <c r="DN9" i="17"/>
  <c r="DN8" i="17"/>
  <c r="DA9" i="17"/>
  <c r="DA8" i="17"/>
  <c r="CN9" i="17"/>
  <c r="CN8" i="17"/>
  <c r="CA9" i="17"/>
  <c r="CA8" i="17"/>
  <c r="BN9" i="17"/>
  <c r="BN8" i="17"/>
  <c r="BA9" i="17"/>
  <c r="BA8" i="17"/>
  <c r="A33" i="22" l="1"/>
  <c r="A34" i="22"/>
  <c r="A35" i="22"/>
  <c r="A65" i="22" s="1"/>
  <c r="A64" i="22" l="1"/>
  <c r="A101" i="22" s="1"/>
  <c r="A63" i="22"/>
  <c r="A100" i="22" s="1"/>
  <c r="A85" i="22"/>
  <c r="A86" i="22"/>
  <c r="AG115" i="12" l="1"/>
  <c r="LN27" i="18" s="1"/>
  <c r="AF115" i="12"/>
  <c r="LA27" i="18" s="1"/>
  <c r="AE115" i="12"/>
  <c r="KN27" i="18" s="1"/>
  <c r="AD115" i="12"/>
  <c r="KA27" i="18" s="1"/>
  <c r="AC115" i="12"/>
  <c r="JN27" i="18" s="1"/>
  <c r="AB115" i="12"/>
  <c r="JA27" i="18" s="1"/>
  <c r="AA115" i="12"/>
  <c r="IN27" i="18" s="1"/>
  <c r="Z115" i="12"/>
  <c r="IA27" i="18" s="1"/>
  <c r="Y115" i="12"/>
  <c r="HN27" i="18" s="1"/>
  <c r="X115" i="12"/>
  <c r="HA27" i="18" s="1"/>
  <c r="K115" i="12"/>
  <c r="AN27" i="18" s="1"/>
  <c r="J115" i="12"/>
  <c r="AA27" i="18" s="1"/>
  <c r="I115" i="12"/>
  <c r="N27" i="18" s="1"/>
  <c r="J89" i="12"/>
  <c r="K89" i="12" l="1"/>
  <c r="L89" i="12" s="1"/>
  <c r="M89" i="12" s="1"/>
  <c r="N89" i="12" s="1"/>
  <c r="O89" i="12" s="1"/>
  <c r="P89" i="12" s="1"/>
  <c r="Q89" i="12" s="1"/>
  <c r="R89" i="12" s="1"/>
  <c r="S89" i="12" s="1"/>
  <c r="T89" i="12" s="1"/>
  <c r="U89" i="12" s="1"/>
  <c r="V89" i="12" s="1"/>
  <c r="W89" i="12" s="1"/>
  <c r="X89" i="12" s="1"/>
  <c r="Y89" i="12" s="1"/>
  <c r="Z89" i="12" s="1"/>
  <c r="AA89" i="12" s="1"/>
  <c r="AB89" i="12" s="1"/>
  <c r="AC89" i="12" s="1"/>
  <c r="AD89" i="12" s="1"/>
  <c r="AE89" i="12" s="1"/>
  <c r="AF89" i="12" s="1"/>
  <c r="AG89" i="12" s="1"/>
  <c r="AA18" i="18" s="1"/>
  <c r="N47" i="18"/>
  <c r="AA47" i="18"/>
  <c r="N18" i="18" l="1"/>
  <c r="CN8" i="9"/>
  <c r="DA8" i="9"/>
  <c r="DN8" i="9"/>
  <c r="EA8" i="9"/>
  <c r="EN8" i="9"/>
  <c r="FA8" i="9"/>
  <c r="FN8" i="9"/>
  <c r="GA8" i="9"/>
  <c r="GN8" i="9"/>
  <c r="HA8" i="9"/>
  <c r="HN8" i="9"/>
  <c r="IA8" i="9"/>
  <c r="IN8" i="9"/>
  <c r="JA8" i="9"/>
  <c r="JN8" i="9"/>
  <c r="KA8" i="9"/>
  <c r="KN8" i="9"/>
  <c r="LA8" i="9"/>
  <c r="LN8" i="9"/>
  <c r="N8" i="9"/>
  <c r="AA8" i="9"/>
  <c r="AN8" i="9"/>
  <c r="BA8" i="9"/>
  <c r="BN8" i="9"/>
  <c r="CA8" i="9"/>
  <c r="J71" i="12" l="1"/>
  <c r="AA18" i="7" s="1"/>
  <c r="K71" i="12"/>
  <c r="AN18" i="7" s="1"/>
  <c r="AL18" i="7" s="1"/>
  <c r="L71" i="12"/>
  <c r="M71" i="12"/>
  <c r="N71" i="12"/>
  <c r="O71" i="12"/>
  <c r="P71" i="12"/>
  <c r="Q71" i="12"/>
  <c r="R71" i="12"/>
  <c r="S71" i="12"/>
  <c r="T71" i="12"/>
  <c r="U71" i="12"/>
  <c r="V71" i="12"/>
  <c r="W71" i="12"/>
  <c r="X71" i="12"/>
  <c r="HA18" i="7" s="1"/>
  <c r="GY18" i="7" s="1"/>
  <c r="Y71" i="12"/>
  <c r="HN18" i="7" s="1"/>
  <c r="HL18" i="7" s="1"/>
  <c r="Z71" i="12"/>
  <c r="IA18" i="7" s="1"/>
  <c r="HY18" i="7" s="1"/>
  <c r="AA71" i="12"/>
  <c r="IN18" i="7" s="1"/>
  <c r="IL18" i="7" s="1"/>
  <c r="AB71" i="12"/>
  <c r="JA18" i="7" s="1"/>
  <c r="IY18" i="7" s="1"/>
  <c r="AC71" i="12"/>
  <c r="JN18" i="7" s="1"/>
  <c r="JL18" i="7" s="1"/>
  <c r="AD71" i="12"/>
  <c r="KA18" i="7" s="1"/>
  <c r="JY18" i="7" s="1"/>
  <c r="AE71" i="12"/>
  <c r="KN18" i="7" s="1"/>
  <c r="KL18" i="7" s="1"/>
  <c r="AF71" i="12"/>
  <c r="LA18" i="7" s="1"/>
  <c r="KY18" i="7" s="1"/>
  <c r="AG71" i="12"/>
  <c r="LN18" i="7" s="1"/>
  <c r="LL18" i="7" s="1"/>
  <c r="I71" i="12"/>
  <c r="N18" i="7" s="1"/>
  <c r="M18" i="7" s="1"/>
  <c r="H67" i="12"/>
  <c r="M10" i="17" l="1"/>
  <c r="Z10" i="17"/>
  <c r="AA10" i="17" s="1"/>
  <c r="I7" i="12"/>
  <c r="I13" i="12" s="1"/>
  <c r="KA8" i="7" l="1"/>
  <c r="IN8" i="7"/>
  <c r="LN8" i="7"/>
  <c r="JA8" i="7"/>
  <c r="KN8" i="7"/>
  <c r="JN8" i="7"/>
  <c r="LA8" i="7"/>
  <c r="BA14" i="7"/>
  <c r="I10" i="12"/>
  <c r="LM76" i="20"/>
  <c r="LM77" i="20" s="1"/>
  <c r="LL76" i="20"/>
  <c r="LL77" i="20" s="1"/>
  <c r="LK76" i="20"/>
  <c r="LK77" i="20" s="1"/>
  <c r="LJ76" i="20"/>
  <c r="LJ77" i="20" s="1"/>
  <c r="LI76" i="20"/>
  <c r="LI77" i="20" s="1"/>
  <c r="LH76" i="20"/>
  <c r="LH77" i="20" s="1"/>
  <c r="LG76" i="20"/>
  <c r="LG77" i="20" s="1"/>
  <c r="LF76" i="20"/>
  <c r="LF77" i="20" s="1"/>
  <c r="LE76" i="20"/>
  <c r="LE77" i="20" s="1"/>
  <c r="LD76" i="20"/>
  <c r="LD77" i="20" s="1"/>
  <c r="LC76" i="20"/>
  <c r="LB76" i="20"/>
  <c r="LB77" i="20" s="1"/>
  <c r="KZ76" i="20"/>
  <c r="KZ77" i="20" s="1"/>
  <c r="KY76" i="20"/>
  <c r="KY77" i="20" s="1"/>
  <c r="KX76" i="20"/>
  <c r="KX77" i="20" s="1"/>
  <c r="KW76" i="20"/>
  <c r="KW77" i="20" s="1"/>
  <c r="KV76" i="20"/>
  <c r="KV77" i="20" s="1"/>
  <c r="KU76" i="20"/>
  <c r="KU77" i="20" s="1"/>
  <c r="KT76" i="20"/>
  <c r="KT77" i="20" s="1"/>
  <c r="KS76" i="20"/>
  <c r="KS77" i="20" s="1"/>
  <c r="KR76" i="20"/>
  <c r="KR77" i="20" s="1"/>
  <c r="KQ76" i="20"/>
  <c r="KQ77" i="20" s="1"/>
  <c r="KP76" i="20"/>
  <c r="KP77" i="20" s="1"/>
  <c r="KO76" i="20"/>
  <c r="KO77" i="20" s="1"/>
  <c r="KM76" i="20"/>
  <c r="KM77" i="20" s="1"/>
  <c r="KL76" i="20"/>
  <c r="KL77" i="20" s="1"/>
  <c r="KK76" i="20"/>
  <c r="KK77" i="20" s="1"/>
  <c r="KJ76" i="20"/>
  <c r="KJ77" i="20" s="1"/>
  <c r="KI76" i="20"/>
  <c r="KI77" i="20" s="1"/>
  <c r="KH76" i="20"/>
  <c r="KH77" i="20" s="1"/>
  <c r="KG76" i="20"/>
  <c r="KG77" i="20" s="1"/>
  <c r="KF76" i="20"/>
  <c r="KF77" i="20" s="1"/>
  <c r="KE76" i="20"/>
  <c r="KE77" i="20" s="1"/>
  <c r="KD76" i="20"/>
  <c r="KD77" i="20" s="1"/>
  <c r="KC76" i="20"/>
  <c r="KC77" i="20" s="1"/>
  <c r="KB76" i="20"/>
  <c r="JZ76" i="20"/>
  <c r="JZ77" i="20" s="1"/>
  <c r="JY76" i="20"/>
  <c r="JY77" i="20" s="1"/>
  <c r="JX76" i="20"/>
  <c r="JX77" i="20" s="1"/>
  <c r="JW76" i="20"/>
  <c r="JW77" i="20" s="1"/>
  <c r="JV76" i="20"/>
  <c r="JV77" i="20" s="1"/>
  <c r="JU76" i="20"/>
  <c r="JU77" i="20" s="1"/>
  <c r="JT76" i="20"/>
  <c r="JT77" i="20" s="1"/>
  <c r="JS76" i="20"/>
  <c r="JS77" i="20" s="1"/>
  <c r="JR76" i="20"/>
  <c r="JR77" i="20" s="1"/>
  <c r="JQ76" i="20"/>
  <c r="JQ77" i="20" s="1"/>
  <c r="JP76" i="20"/>
  <c r="JP77" i="20" s="1"/>
  <c r="JO76" i="20"/>
  <c r="JM76" i="20"/>
  <c r="JM77" i="20" s="1"/>
  <c r="JL76" i="20"/>
  <c r="JL77" i="20" s="1"/>
  <c r="JK76" i="20"/>
  <c r="JK77" i="20" s="1"/>
  <c r="JJ76" i="20"/>
  <c r="JJ77" i="20" s="1"/>
  <c r="JI76" i="20"/>
  <c r="JI77" i="20" s="1"/>
  <c r="JH76" i="20"/>
  <c r="JH77" i="20" s="1"/>
  <c r="JG76" i="20"/>
  <c r="JG77" i="20" s="1"/>
  <c r="JF76" i="20"/>
  <c r="JF77" i="20" s="1"/>
  <c r="JE76" i="20"/>
  <c r="JE77" i="20" s="1"/>
  <c r="JD76" i="20"/>
  <c r="JD77" i="20" s="1"/>
  <c r="JC76" i="20"/>
  <c r="JB76" i="20"/>
  <c r="IZ76" i="20"/>
  <c r="IZ77" i="20" s="1"/>
  <c r="IY76" i="20"/>
  <c r="IY77" i="20" s="1"/>
  <c r="IX76" i="20"/>
  <c r="IX77" i="20" s="1"/>
  <c r="IW76" i="20"/>
  <c r="IW77" i="20" s="1"/>
  <c r="IV76" i="20"/>
  <c r="IV77" i="20" s="1"/>
  <c r="IU76" i="20"/>
  <c r="IU77" i="20" s="1"/>
  <c r="IT76" i="20"/>
  <c r="IT77" i="20" s="1"/>
  <c r="IS76" i="20"/>
  <c r="IS77" i="20" s="1"/>
  <c r="IR76" i="20"/>
  <c r="IR77" i="20" s="1"/>
  <c r="IQ76" i="20"/>
  <c r="IQ77" i="20" s="1"/>
  <c r="IP76" i="20"/>
  <c r="IP77" i="20" s="1"/>
  <c r="IO76" i="20"/>
  <c r="IO77" i="20" s="1"/>
  <c r="IM76" i="20"/>
  <c r="IM77" i="20" s="1"/>
  <c r="IL76" i="20"/>
  <c r="IL77" i="20" s="1"/>
  <c r="IK76" i="20"/>
  <c r="IK77" i="20" s="1"/>
  <c r="IJ76" i="20"/>
  <c r="IJ77" i="20" s="1"/>
  <c r="II76" i="20"/>
  <c r="II77" i="20" s="1"/>
  <c r="IH76" i="20"/>
  <c r="IH77" i="20" s="1"/>
  <c r="IG76" i="20"/>
  <c r="IG77" i="20" s="1"/>
  <c r="IF76" i="20"/>
  <c r="IF77" i="20" s="1"/>
  <c r="IE76" i="20"/>
  <c r="IE77" i="20" s="1"/>
  <c r="ID76" i="20"/>
  <c r="ID77" i="20" s="1"/>
  <c r="IC76" i="20"/>
  <c r="IC77" i="20" s="1"/>
  <c r="IB76" i="20"/>
  <c r="IB77" i="20" s="1"/>
  <c r="HZ76" i="20"/>
  <c r="HZ77" i="20" s="1"/>
  <c r="HY76" i="20"/>
  <c r="HY77" i="20" s="1"/>
  <c r="HX76" i="20"/>
  <c r="HX77" i="20" s="1"/>
  <c r="HW76" i="20"/>
  <c r="HW77" i="20" s="1"/>
  <c r="HV76" i="20"/>
  <c r="HV77" i="20" s="1"/>
  <c r="HU76" i="20"/>
  <c r="HU77" i="20" s="1"/>
  <c r="HT76" i="20"/>
  <c r="HT77" i="20" s="1"/>
  <c r="HS76" i="20"/>
  <c r="HS77" i="20" s="1"/>
  <c r="HR76" i="20"/>
  <c r="HR77" i="20" s="1"/>
  <c r="HQ76" i="20"/>
  <c r="HQ77" i="20" s="1"/>
  <c r="HP76" i="20"/>
  <c r="HO76" i="20"/>
  <c r="HO77" i="20" s="1"/>
  <c r="HM76" i="20"/>
  <c r="HM77" i="20" s="1"/>
  <c r="HL76" i="20"/>
  <c r="HL77" i="20" s="1"/>
  <c r="HK76" i="20"/>
  <c r="HK77" i="20" s="1"/>
  <c r="HJ76" i="20"/>
  <c r="HJ77" i="20" s="1"/>
  <c r="HI76" i="20"/>
  <c r="HI77" i="20" s="1"/>
  <c r="HH76" i="20"/>
  <c r="HH77" i="20" s="1"/>
  <c r="HG76" i="20"/>
  <c r="HG77" i="20" s="1"/>
  <c r="HF76" i="20"/>
  <c r="HF77" i="20" s="1"/>
  <c r="HE76" i="20"/>
  <c r="HE77" i="20" s="1"/>
  <c r="HD76" i="20"/>
  <c r="HD77" i="20" s="1"/>
  <c r="HC76" i="20"/>
  <c r="HC77" i="20" s="1"/>
  <c r="HB76" i="20"/>
  <c r="GZ76" i="20"/>
  <c r="GZ77" i="20" s="1"/>
  <c r="GY76" i="20"/>
  <c r="GY77" i="20" s="1"/>
  <c r="GX76" i="20"/>
  <c r="GX77" i="20" s="1"/>
  <c r="GW76" i="20"/>
  <c r="GW77" i="20" s="1"/>
  <c r="GV76" i="20"/>
  <c r="GV77" i="20" s="1"/>
  <c r="GU76" i="20"/>
  <c r="GU77" i="20" s="1"/>
  <c r="GT76" i="20"/>
  <c r="GT77" i="20" s="1"/>
  <c r="GS76" i="20"/>
  <c r="GS77" i="20" s="1"/>
  <c r="GR76" i="20"/>
  <c r="GR77" i="20" s="1"/>
  <c r="GQ76" i="20"/>
  <c r="GQ77" i="20" s="1"/>
  <c r="GP76" i="20"/>
  <c r="GP77" i="20" s="1"/>
  <c r="GO76" i="20"/>
  <c r="GO77" i="20" s="1"/>
  <c r="IN77" i="20" l="1"/>
  <c r="JA77" i="20"/>
  <c r="JN76" i="20"/>
  <c r="KA76" i="20"/>
  <c r="KN76" i="20"/>
  <c r="LA77" i="20"/>
  <c r="HA77" i="9"/>
  <c r="AL10" i="17"/>
  <c r="AM10" i="17"/>
  <c r="HN76" i="20"/>
  <c r="HA77" i="20"/>
  <c r="HB77" i="20"/>
  <c r="HN77" i="20" s="1"/>
  <c r="IA76" i="20"/>
  <c r="JB77" i="20"/>
  <c r="JO77" i="20"/>
  <c r="KA77" i="20" s="1"/>
  <c r="KB77" i="20"/>
  <c r="KN77" i="20" s="1"/>
  <c r="LA76" i="20"/>
  <c r="IN76" i="20"/>
  <c r="LN76" i="20"/>
  <c r="HA76" i="20"/>
  <c r="JA76" i="20"/>
  <c r="LC77" i="20"/>
  <c r="LN77" i="20" s="1"/>
  <c r="JC77" i="20"/>
  <c r="HP77" i="20"/>
  <c r="IA77" i="20" s="1"/>
  <c r="AA70" i="22"/>
  <c r="B68" i="22"/>
  <c r="C6" i="22"/>
  <c r="C55" i="22" s="1"/>
  <c r="D6" i="22"/>
  <c r="D55" i="22" s="1"/>
  <c r="E6" i="22"/>
  <c r="E55" i="22" s="1"/>
  <c r="F6" i="22"/>
  <c r="G6" i="22"/>
  <c r="H6" i="22"/>
  <c r="I6" i="22"/>
  <c r="J6" i="22"/>
  <c r="K6" i="22"/>
  <c r="L6" i="22"/>
  <c r="M6" i="22"/>
  <c r="N6" i="22"/>
  <c r="O6" i="22"/>
  <c r="P6" i="22"/>
  <c r="Q6" i="22"/>
  <c r="R6" i="22"/>
  <c r="S6" i="22"/>
  <c r="T6" i="22"/>
  <c r="U6" i="22"/>
  <c r="V6" i="22"/>
  <c r="W6" i="22"/>
  <c r="X6" i="22"/>
  <c r="Y6" i="22"/>
  <c r="Z6" i="22"/>
  <c r="B6" i="22"/>
  <c r="B55" i="22" s="1"/>
  <c r="AN10" i="17" l="1"/>
  <c r="JN77" i="20"/>
  <c r="AJ27" i="18" l="1"/>
  <c r="AN18" i="18"/>
  <c r="AE27" i="18" l="1"/>
  <c r="AF27" i="18"/>
  <c r="AL27" i="18"/>
  <c r="AH27" i="18"/>
  <c r="AK27" i="18"/>
  <c r="AB27" i="18"/>
  <c r="AD27" i="18"/>
  <c r="AM27" i="18"/>
  <c r="AC27" i="18"/>
  <c r="AI27" i="18"/>
  <c r="AG27" i="18"/>
  <c r="N63" i="20"/>
  <c r="N62" i="20"/>
  <c r="N61" i="20"/>
  <c r="N60" i="20"/>
  <c r="N59" i="20"/>
  <c r="AA63" i="20"/>
  <c r="AA62" i="20"/>
  <c r="AA61" i="20"/>
  <c r="AA60" i="20"/>
  <c r="AA59" i="20"/>
  <c r="GM47" i="20" l="1"/>
  <c r="GL47" i="20"/>
  <c r="GK47" i="20"/>
  <c r="GJ47" i="20"/>
  <c r="GI47" i="20"/>
  <c r="GH47" i="20"/>
  <c r="GG47" i="20"/>
  <c r="GF47" i="20"/>
  <c r="GE47" i="20"/>
  <c r="GD47" i="20"/>
  <c r="GC47" i="20"/>
  <c r="GB47" i="20"/>
  <c r="FZ47" i="20"/>
  <c r="FY47" i="20"/>
  <c r="FX47" i="20"/>
  <c r="FW47" i="20"/>
  <c r="FV47" i="20"/>
  <c r="FU47" i="20"/>
  <c r="FT47" i="20"/>
  <c r="FS47" i="20"/>
  <c r="FR47" i="20"/>
  <c r="FQ47" i="20"/>
  <c r="FP47" i="20"/>
  <c r="FO47" i="20"/>
  <c r="FM47" i="20"/>
  <c r="FL47" i="20"/>
  <c r="FK47" i="20"/>
  <c r="FJ47" i="20"/>
  <c r="FI47" i="20"/>
  <c r="FH47" i="20"/>
  <c r="FG47" i="20"/>
  <c r="FF47" i="20"/>
  <c r="FE47" i="20"/>
  <c r="FD47" i="20"/>
  <c r="FC47" i="20"/>
  <c r="FB47" i="20"/>
  <c r="EZ47" i="20"/>
  <c r="EY47" i="20"/>
  <c r="EX47" i="20"/>
  <c r="EW47" i="20"/>
  <c r="EV47" i="20"/>
  <c r="EU47" i="20"/>
  <c r="ET47" i="20"/>
  <c r="ES47" i="20"/>
  <c r="ER47" i="20"/>
  <c r="EQ47" i="20"/>
  <c r="EP47" i="20"/>
  <c r="EO47" i="20"/>
  <c r="EM47" i="20"/>
  <c r="EL47" i="20"/>
  <c r="EK47" i="20"/>
  <c r="EJ47" i="20"/>
  <c r="EI47" i="20"/>
  <c r="EH47" i="20"/>
  <c r="EG47" i="20"/>
  <c r="EF47" i="20"/>
  <c r="EE47" i="20"/>
  <c r="ED47" i="20"/>
  <c r="EC47" i="20"/>
  <c r="EB47" i="20"/>
  <c r="DZ47" i="20"/>
  <c r="DY47" i="20"/>
  <c r="DX47" i="20"/>
  <c r="DW47" i="20"/>
  <c r="DV47" i="20"/>
  <c r="DU47" i="20"/>
  <c r="DT47" i="20"/>
  <c r="DS47" i="20"/>
  <c r="DR47" i="20"/>
  <c r="DQ47" i="20"/>
  <c r="DP47" i="20"/>
  <c r="DO47" i="20"/>
  <c r="DM47" i="20"/>
  <c r="DL47" i="20"/>
  <c r="DK47" i="20"/>
  <c r="DJ47" i="20"/>
  <c r="DI47" i="20"/>
  <c r="DH47" i="20"/>
  <c r="DG47" i="20"/>
  <c r="DF47" i="20"/>
  <c r="DE47" i="20"/>
  <c r="DD47" i="20"/>
  <c r="DC47" i="20"/>
  <c r="DB47" i="20"/>
  <c r="CZ47" i="20"/>
  <c r="CY47" i="20"/>
  <c r="CX47" i="20"/>
  <c r="CW47" i="20"/>
  <c r="CV47" i="20"/>
  <c r="CU47" i="20"/>
  <c r="CT47" i="20"/>
  <c r="CS47" i="20"/>
  <c r="CR47" i="20"/>
  <c r="CQ47" i="20"/>
  <c r="CP47" i="20"/>
  <c r="CO47" i="20"/>
  <c r="CM47" i="20"/>
  <c r="CL47" i="20"/>
  <c r="CK47" i="20"/>
  <c r="CJ47" i="20"/>
  <c r="CI47" i="20"/>
  <c r="CH47" i="20"/>
  <c r="CG47" i="20"/>
  <c r="CF47" i="20"/>
  <c r="CE47" i="20"/>
  <c r="CD47" i="20"/>
  <c r="CC47" i="20"/>
  <c r="CB47" i="20"/>
  <c r="BZ47" i="20"/>
  <c r="BY47" i="20"/>
  <c r="BX47" i="20"/>
  <c r="BW47" i="20"/>
  <c r="BV47" i="20"/>
  <c r="BU47" i="20"/>
  <c r="BT47" i="20"/>
  <c r="BS47" i="20"/>
  <c r="BR47" i="20"/>
  <c r="BQ47" i="20"/>
  <c r="BP47" i="20"/>
  <c r="BO47" i="20"/>
  <c r="BM47" i="20"/>
  <c r="BL47" i="20"/>
  <c r="BK47" i="20"/>
  <c r="BJ47" i="20"/>
  <c r="BI47" i="20"/>
  <c r="BH47" i="20"/>
  <c r="BG47" i="20"/>
  <c r="BF47" i="20"/>
  <c r="BE47" i="20"/>
  <c r="BD47" i="20"/>
  <c r="BC47" i="20"/>
  <c r="BB47" i="20"/>
  <c r="BN47" i="20" s="1"/>
  <c r="AZ47" i="20"/>
  <c r="AY47" i="20"/>
  <c r="AX47" i="20"/>
  <c r="AW47" i="20"/>
  <c r="AV47" i="20"/>
  <c r="AU47" i="20"/>
  <c r="AT47" i="20"/>
  <c r="AS47" i="20"/>
  <c r="AR47" i="20"/>
  <c r="AQ47" i="20"/>
  <c r="AP47" i="20"/>
  <c r="AO47" i="20"/>
  <c r="CA47" i="20" l="1"/>
  <c r="CN47" i="20"/>
  <c r="DA47" i="20"/>
  <c r="DN47" i="20"/>
  <c r="EA47" i="20"/>
  <c r="EN47" i="20"/>
  <c r="FA47" i="20"/>
  <c r="FN47" i="20"/>
  <c r="GA47" i="20"/>
  <c r="BA47" i="20"/>
  <c r="AY34" i="20"/>
  <c r="AX34" i="20"/>
  <c r="AW34" i="20"/>
  <c r="AV34" i="20"/>
  <c r="AU34" i="20"/>
  <c r="AT34" i="20"/>
  <c r="AS34" i="20"/>
  <c r="AR34" i="20"/>
  <c r="AQ34" i="20"/>
  <c r="AP34" i="20"/>
  <c r="AO34" i="20"/>
  <c r="BK34" i="20"/>
  <c r="BJ34" i="20"/>
  <c r="BI34" i="20"/>
  <c r="BH34" i="20"/>
  <c r="BG34" i="20"/>
  <c r="BF34" i="20"/>
  <c r="BE34" i="20"/>
  <c r="BD34" i="20"/>
  <c r="BC34" i="20"/>
  <c r="BB34" i="20"/>
  <c r="BX34" i="20"/>
  <c r="BW34" i="20"/>
  <c r="BV34" i="20"/>
  <c r="BU34" i="20"/>
  <c r="BT34" i="20"/>
  <c r="BS34" i="20"/>
  <c r="BR34" i="20"/>
  <c r="BQ34" i="20"/>
  <c r="BP34" i="20"/>
  <c r="BO34" i="20"/>
  <c r="CK34" i="20"/>
  <c r="CJ34" i="20"/>
  <c r="CI34" i="20"/>
  <c r="CH34" i="20"/>
  <c r="CG34" i="20"/>
  <c r="CF34" i="20"/>
  <c r="CE34" i="20"/>
  <c r="CD34" i="20"/>
  <c r="CC34" i="20"/>
  <c r="CB34" i="20"/>
  <c r="CX34" i="20"/>
  <c r="CW34" i="20"/>
  <c r="CV34" i="20"/>
  <c r="CU34" i="20"/>
  <c r="CT34" i="20"/>
  <c r="CS34" i="20"/>
  <c r="CR34" i="20"/>
  <c r="CQ34" i="20"/>
  <c r="CP34" i="20"/>
  <c r="CO34" i="20"/>
  <c r="DB34" i="20"/>
  <c r="DC34" i="20"/>
  <c r="DD34" i="20"/>
  <c r="DE34" i="20"/>
  <c r="DF34" i="20"/>
  <c r="DG34" i="20"/>
  <c r="DH34" i="20"/>
  <c r="DI34" i="20"/>
  <c r="DJ34" i="20"/>
  <c r="DK34" i="20"/>
  <c r="LM22" i="20"/>
  <c r="LL22" i="20"/>
  <c r="LK22" i="20"/>
  <c r="LJ22" i="20"/>
  <c r="LI22" i="20"/>
  <c r="LH22" i="20"/>
  <c r="LG22" i="20"/>
  <c r="LF22" i="20"/>
  <c r="LE22" i="20"/>
  <c r="LD22" i="20"/>
  <c r="LC22" i="20"/>
  <c r="LB22" i="20"/>
  <c r="KZ22" i="20"/>
  <c r="KY22" i="20"/>
  <c r="KX22" i="20"/>
  <c r="KW22" i="20"/>
  <c r="KV22" i="20"/>
  <c r="KU22" i="20"/>
  <c r="KT22" i="20"/>
  <c r="KS22" i="20"/>
  <c r="KR22" i="20"/>
  <c r="KQ22" i="20"/>
  <c r="KP22" i="20"/>
  <c r="KO22" i="20"/>
  <c r="KM22" i="20"/>
  <c r="KL22" i="20"/>
  <c r="KK22" i="20"/>
  <c r="KJ22" i="20"/>
  <c r="KI22" i="20"/>
  <c r="KH22" i="20"/>
  <c r="KG22" i="20"/>
  <c r="KF22" i="20"/>
  <c r="KE22" i="20"/>
  <c r="KD22" i="20"/>
  <c r="KC22" i="20"/>
  <c r="KB22" i="20"/>
  <c r="JZ22" i="20"/>
  <c r="JY22" i="20"/>
  <c r="JX22" i="20"/>
  <c r="JW22" i="20"/>
  <c r="JV22" i="20"/>
  <c r="JU22" i="20"/>
  <c r="JT22" i="20"/>
  <c r="JS22" i="20"/>
  <c r="JR22" i="20"/>
  <c r="JQ22" i="20"/>
  <c r="JP22" i="20"/>
  <c r="JO22" i="20"/>
  <c r="JM22" i="20"/>
  <c r="JL22" i="20"/>
  <c r="JK22" i="20"/>
  <c r="JJ22" i="20"/>
  <c r="JI22" i="20"/>
  <c r="JH22" i="20"/>
  <c r="JG22" i="20"/>
  <c r="JF22" i="20"/>
  <c r="JE22" i="20"/>
  <c r="JD22" i="20"/>
  <c r="JC22" i="20"/>
  <c r="JB22" i="20"/>
  <c r="IZ22" i="20"/>
  <c r="IY22" i="20"/>
  <c r="IX22" i="20"/>
  <c r="IW22" i="20"/>
  <c r="IV22" i="20"/>
  <c r="IU22" i="20"/>
  <c r="IT22" i="20"/>
  <c r="IS22" i="20"/>
  <c r="IR22" i="20"/>
  <c r="IQ22" i="20"/>
  <c r="IP22" i="20"/>
  <c r="IO22" i="20"/>
  <c r="IM22" i="20"/>
  <c r="IL22" i="20"/>
  <c r="IK22" i="20"/>
  <c r="IJ22" i="20"/>
  <c r="II22" i="20"/>
  <c r="IH22" i="20"/>
  <c r="IG22" i="20"/>
  <c r="IF22" i="20"/>
  <c r="IE22" i="20"/>
  <c r="ID22" i="20"/>
  <c r="IC22" i="20"/>
  <c r="IB22" i="20"/>
  <c r="HZ22" i="20"/>
  <c r="HY22" i="20"/>
  <c r="HX22" i="20"/>
  <c r="HW22" i="20"/>
  <c r="HV22" i="20"/>
  <c r="HU22" i="20"/>
  <c r="HT22" i="20"/>
  <c r="HS22" i="20"/>
  <c r="HR22" i="20"/>
  <c r="HQ22" i="20"/>
  <c r="HP22" i="20"/>
  <c r="HO22" i="20"/>
  <c r="HM22" i="20"/>
  <c r="HL22" i="20"/>
  <c r="HK22" i="20"/>
  <c r="HJ22" i="20"/>
  <c r="HI22" i="20"/>
  <c r="HH22" i="20"/>
  <c r="HG22" i="20"/>
  <c r="HF22" i="20"/>
  <c r="HE22" i="20"/>
  <c r="HD22" i="20"/>
  <c r="HC22" i="20"/>
  <c r="HB22" i="20"/>
  <c r="GZ22" i="20"/>
  <c r="GY22" i="20"/>
  <c r="GX22" i="20"/>
  <c r="GW22" i="20"/>
  <c r="GV22" i="20"/>
  <c r="GU22" i="20"/>
  <c r="GT22" i="20"/>
  <c r="GS22" i="20"/>
  <c r="GR22" i="20"/>
  <c r="GQ22" i="20"/>
  <c r="GP22" i="20"/>
  <c r="GO22" i="20"/>
  <c r="LM34" i="20"/>
  <c r="LL34" i="20"/>
  <c r="LK34" i="20"/>
  <c r="LJ34" i="20"/>
  <c r="LI34" i="20"/>
  <c r="LH34" i="20"/>
  <c r="LG34" i="20"/>
  <c r="LF34" i="20"/>
  <c r="LE34" i="20"/>
  <c r="LD34" i="20"/>
  <c r="LC34" i="20"/>
  <c r="LB34" i="20"/>
  <c r="KZ34" i="20"/>
  <c r="KY34" i="20"/>
  <c r="KX34" i="20"/>
  <c r="KW34" i="20"/>
  <c r="KV34" i="20"/>
  <c r="KU34" i="20"/>
  <c r="KT34" i="20"/>
  <c r="KS34" i="20"/>
  <c r="KR34" i="20"/>
  <c r="KQ34" i="20"/>
  <c r="KP34" i="20"/>
  <c r="KO34" i="20"/>
  <c r="KM34" i="20"/>
  <c r="KL34" i="20"/>
  <c r="KK34" i="20"/>
  <c r="KJ34" i="20"/>
  <c r="KI34" i="20"/>
  <c r="KH34" i="20"/>
  <c r="KG34" i="20"/>
  <c r="KF34" i="20"/>
  <c r="KE34" i="20"/>
  <c r="KD34" i="20"/>
  <c r="KC34" i="20"/>
  <c r="KB34" i="20"/>
  <c r="JZ34" i="20"/>
  <c r="JY34" i="20"/>
  <c r="JX34" i="20"/>
  <c r="JW34" i="20"/>
  <c r="JV34" i="20"/>
  <c r="JU34" i="20"/>
  <c r="JT34" i="20"/>
  <c r="JS34" i="20"/>
  <c r="JR34" i="20"/>
  <c r="JQ34" i="20"/>
  <c r="JP34" i="20"/>
  <c r="JO34" i="20"/>
  <c r="JM34" i="20"/>
  <c r="JL34" i="20"/>
  <c r="JK34" i="20"/>
  <c r="JJ34" i="20"/>
  <c r="JI34" i="20"/>
  <c r="JH34" i="20"/>
  <c r="JG34" i="20"/>
  <c r="JF34" i="20"/>
  <c r="JE34" i="20"/>
  <c r="JD34" i="20"/>
  <c r="JC34" i="20"/>
  <c r="JB34" i="20"/>
  <c r="IZ34" i="20"/>
  <c r="IY34" i="20"/>
  <c r="IX34" i="20"/>
  <c r="IW34" i="20"/>
  <c r="IV34" i="20"/>
  <c r="IU34" i="20"/>
  <c r="IT34" i="20"/>
  <c r="IS34" i="20"/>
  <c r="IR34" i="20"/>
  <c r="IQ34" i="20"/>
  <c r="IP34" i="20"/>
  <c r="IO34" i="20"/>
  <c r="IM34" i="20"/>
  <c r="IL34" i="20"/>
  <c r="IK34" i="20"/>
  <c r="IJ34" i="20"/>
  <c r="II34" i="20"/>
  <c r="IH34" i="20"/>
  <c r="IG34" i="20"/>
  <c r="IF34" i="20"/>
  <c r="IE34" i="20"/>
  <c r="ID34" i="20"/>
  <c r="IC34" i="20"/>
  <c r="IB34" i="20"/>
  <c r="HZ34" i="20"/>
  <c r="HY34" i="20"/>
  <c r="HX34" i="20"/>
  <c r="HW34" i="20"/>
  <c r="HV34" i="20"/>
  <c r="HU34" i="20"/>
  <c r="HT34" i="20"/>
  <c r="HS34" i="20"/>
  <c r="HR34" i="20"/>
  <c r="HQ34" i="20"/>
  <c r="HP34" i="20"/>
  <c r="HO34" i="20"/>
  <c r="HM34" i="20"/>
  <c r="HL34" i="20"/>
  <c r="HK34" i="20"/>
  <c r="HJ34" i="20"/>
  <c r="HI34" i="20"/>
  <c r="HH34" i="20"/>
  <c r="HG34" i="20"/>
  <c r="HF34" i="20"/>
  <c r="HE34" i="20"/>
  <c r="HD34" i="20"/>
  <c r="HC34" i="20"/>
  <c r="HB34" i="20"/>
  <c r="GZ34" i="20"/>
  <c r="GY34" i="20"/>
  <c r="GX34" i="20"/>
  <c r="GW34" i="20"/>
  <c r="GV34" i="20"/>
  <c r="GU34" i="20"/>
  <c r="GT34" i="20"/>
  <c r="GS34" i="20"/>
  <c r="GR34" i="20"/>
  <c r="GQ34" i="20"/>
  <c r="GP34" i="20"/>
  <c r="GO34" i="20"/>
  <c r="HA34" i="20" l="1"/>
  <c r="HN34" i="20"/>
  <c r="IA34" i="20"/>
  <c r="KA34" i="20"/>
  <c r="KN34" i="20"/>
  <c r="HA22" i="20"/>
  <c r="HN22" i="20"/>
  <c r="IA22" i="20"/>
  <c r="IN22" i="20"/>
  <c r="JA22" i="20"/>
  <c r="JN22" i="20"/>
  <c r="KA22" i="20"/>
  <c r="KN22" i="20"/>
  <c r="LA22" i="20"/>
  <c r="LN22" i="20"/>
  <c r="IN34" i="20"/>
  <c r="JA34" i="20"/>
  <c r="JN34" i="20"/>
  <c r="LA34" i="20"/>
  <c r="LN34" i="20"/>
  <c r="N21" i="20" l="1"/>
  <c r="F126" i="12"/>
  <c r="I126" i="12"/>
  <c r="F13" i="12" s="1"/>
  <c r="G13" i="12" s="1"/>
  <c r="J13" i="12" s="1"/>
  <c r="F84" i="12"/>
  <c r="I84" i="12"/>
  <c r="J65" i="12"/>
  <c r="G67" i="12"/>
  <c r="H13" i="12"/>
  <c r="H10" i="12"/>
  <c r="E36" i="4"/>
  <c r="E15" i="4"/>
  <c r="F11" i="12" l="1"/>
  <c r="G11" i="12" s="1"/>
  <c r="K65" i="12"/>
  <c r="L65" i="12" s="1"/>
  <c r="M65" i="12" s="1"/>
  <c r="N65" i="12" s="1"/>
  <c r="O65" i="12" s="1"/>
  <c r="P65" i="12" s="1"/>
  <c r="Q65" i="12" s="1"/>
  <c r="R65" i="12" s="1"/>
  <c r="S65" i="12" s="1"/>
  <c r="T65" i="12" s="1"/>
  <c r="U65" i="12" s="1"/>
  <c r="V65" i="12" s="1"/>
  <c r="W65" i="12" s="1"/>
  <c r="X65" i="12" s="1"/>
  <c r="Y65" i="12" s="1"/>
  <c r="Z65" i="12" s="1"/>
  <c r="AA65" i="12" s="1"/>
  <c r="AB65" i="12" s="1"/>
  <c r="AC65" i="12" s="1"/>
  <c r="AD65" i="12" s="1"/>
  <c r="AE65" i="12" s="1"/>
  <c r="AF65" i="12" s="1"/>
  <c r="AG65" i="12" s="1"/>
  <c r="AF73" i="12"/>
  <c r="AF74" i="12" s="1"/>
  <c r="AB73" i="12"/>
  <c r="AB74" i="12" s="1"/>
  <c r="X73" i="12"/>
  <c r="X74" i="12" s="1"/>
  <c r="T73" i="12"/>
  <c r="T74" i="12" s="1"/>
  <c r="P73" i="12"/>
  <c r="P74" i="12" s="1"/>
  <c r="L73" i="12"/>
  <c r="L74" i="12" s="1"/>
  <c r="K73" i="12"/>
  <c r="K74" i="12" s="1"/>
  <c r="AD73" i="12"/>
  <c r="AD74" i="12" s="1"/>
  <c r="V73" i="12"/>
  <c r="V74" i="12" s="1"/>
  <c r="N73" i="12"/>
  <c r="N74" i="12" s="1"/>
  <c r="AC73" i="12"/>
  <c r="AC74" i="12" s="1"/>
  <c r="U73" i="12"/>
  <c r="U74" i="12" s="1"/>
  <c r="M73" i="12"/>
  <c r="M74" i="12" s="1"/>
  <c r="AE73" i="12"/>
  <c r="AE74" i="12" s="1"/>
  <c r="AA73" i="12"/>
  <c r="AA74" i="12" s="1"/>
  <c r="W73" i="12"/>
  <c r="W74" i="12" s="1"/>
  <c r="S73" i="12"/>
  <c r="S74" i="12" s="1"/>
  <c r="O73" i="12"/>
  <c r="O74" i="12" s="1"/>
  <c r="Z73" i="12"/>
  <c r="Z74" i="12" s="1"/>
  <c r="R73" i="12"/>
  <c r="R74" i="12" s="1"/>
  <c r="J73" i="12"/>
  <c r="J74" i="12" s="1"/>
  <c r="AG73" i="12"/>
  <c r="AG74" i="12" s="1"/>
  <c r="Y73" i="12"/>
  <c r="Y74" i="12" s="1"/>
  <c r="Q73" i="12"/>
  <c r="Q74" i="12" s="1"/>
  <c r="I73" i="12"/>
  <c r="I74" i="12" s="1"/>
  <c r="N5" i="18"/>
  <c r="N32" i="18" s="1"/>
  <c r="I117" i="12"/>
  <c r="I118" i="12" s="1"/>
  <c r="S117" i="12"/>
  <c r="W117" i="12"/>
  <c r="AA117" i="12"/>
  <c r="AA118" i="12" s="1"/>
  <c r="AE117" i="12"/>
  <c r="AE118" i="12" s="1"/>
  <c r="K117" i="12"/>
  <c r="K118" i="12" s="1"/>
  <c r="O117" i="12"/>
  <c r="AB117" i="12"/>
  <c r="AB118" i="12" s="1"/>
  <c r="L117" i="12"/>
  <c r="AG117" i="12"/>
  <c r="AG118" i="12" s="1"/>
  <c r="AD117" i="12"/>
  <c r="AD118" i="12" s="1"/>
  <c r="P117" i="12"/>
  <c r="T117" i="12"/>
  <c r="X117" i="12"/>
  <c r="X118" i="12" s="1"/>
  <c r="AF117" i="12"/>
  <c r="AF118" i="12" s="1"/>
  <c r="Q117" i="12"/>
  <c r="U117" i="12"/>
  <c r="Y117" i="12"/>
  <c r="Y118" i="12" s="1"/>
  <c r="AC117" i="12"/>
  <c r="AC118" i="12" s="1"/>
  <c r="M117" i="12"/>
  <c r="R117" i="12"/>
  <c r="V117" i="12"/>
  <c r="Z117" i="12"/>
  <c r="Z118" i="12" s="1"/>
  <c r="J117" i="12"/>
  <c r="J118" i="12" s="1"/>
  <c r="N117" i="12"/>
  <c r="D5" i="18"/>
  <c r="H5" i="18"/>
  <c r="L5" i="18"/>
  <c r="LL5" i="18"/>
  <c r="LH5" i="18"/>
  <c r="LD5" i="18"/>
  <c r="KY5" i="18"/>
  <c r="KU5" i="18"/>
  <c r="KQ5" i="18"/>
  <c r="KP5" i="18"/>
  <c r="F5" i="18"/>
  <c r="J5" i="18"/>
  <c r="B5" i="18"/>
  <c r="LJ5" i="18"/>
  <c r="LB5" i="18"/>
  <c r="KW5" i="18"/>
  <c r="KO5" i="18"/>
  <c r="G5" i="18"/>
  <c r="LM5" i="18"/>
  <c r="LE5" i="18"/>
  <c r="KV5" i="18"/>
  <c r="E5" i="18"/>
  <c r="I5" i="18"/>
  <c r="M5" i="18"/>
  <c r="LK5" i="18"/>
  <c r="LG5" i="18"/>
  <c r="LC5" i="18"/>
  <c r="KX5" i="18"/>
  <c r="KT5" i="18"/>
  <c r="LF5" i="18"/>
  <c r="KS5" i="18"/>
  <c r="C5" i="18"/>
  <c r="K5" i="18"/>
  <c r="LI5" i="18"/>
  <c r="KZ5" i="18"/>
  <c r="KR5" i="18"/>
  <c r="C12" i="20"/>
  <c r="G12" i="20"/>
  <c r="K12" i="20"/>
  <c r="E12" i="20"/>
  <c r="M12" i="20"/>
  <c r="F12" i="20"/>
  <c r="J12" i="20"/>
  <c r="B12" i="20"/>
  <c r="B8" i="9" s="1"/>
  <c r="D12" i="20"/>
  <c r="H12" i="20"/>
  <c r="L12" i="20"/>
  <c r="I12" i="20"/>
  <c r="F13" i="20"/>
  <c r="F35" i="20" s="1"/>
  <c r="B13" i="20"/>
  <c r="J13" i="20"/>
  <c r="J35" i="20" s="1"/>
  <c r="L13" i="20"/>
  <c r="L35" i="20" s="1"/>
  <c r="H13" i="20"/>
  <c r="H35" i="20" s="1"/>
  <c r="D13" i="20"/>
  <c r="D35" i="20" s="1"/>
  <c r="J7" i="12"/>
  <c r="K13" i="20"/>
  <c r="K35" i="20" s="1"/>
  <c r="G13" i="20"/>
  <c r="G35" i="20" s="1"/>
  <c r="C13" i="20"/>
  <c r="C35" i="20" s="1"/>
  <c r="J14" i="12"/>
  <c r="I13" i="20"/>
  <c r="I35" i="20" s="1"/>
  <c r="E13" i="20"/>
  <c r="E35" i="20" s="1"/>
  <c r="M13" i="20"/>
  <c r="M35" i="20" s="1"/>
  <c r="H71" i="12"/>
  <c r="H126" i="12"/>
  <c r="H60" i="12"/>
  <c r="H84" i="12"/>
  <c r="F23" i="12"/>
  <c r="B18" i="20" l="1"/>
  <c r="B35" i="20"/>
  <c r="N35" i="20" s="1"/>
  <c r="E46" i="18"/>
  <c r="E45" i="18" s="1"/>
  <c r="E48" i="18"/>
  <c r="E18" i="9" s="1"/>
  <c r="K46" i="18"/>
  <c r="K45" i="18" s="1"/>
  <c r="K48" i="18"/>
  <c r="K18" i="9" s="1"/>
  <c r="D48" i="18"/>
  <c r="D18" i="9" s="1"/>
  <c r="D46" i="18"/>
  <c r="D45" i="18" s="1"/>
  <c r="I48" i="18"/>
  <c r="I18" i="9" s="1"/>
  <c r="I46" i="18"/>
  <c r="I45" i="18" s="1"/>
  <c r="F48" i="18"/>
  <c r="F18" i="9" s="1"/>
  <c r="F46" i="18"/>
  <c r="F45" i="18" s="1"/>
  <c r="L48" i="18"/>
  <c r="L18" i="9" s="1"/>
  <c r="L46" i="18"/>
  <c r="L45" i="18" s="1"/>
  <c r="G46" i="18"/>
  <c r="G45" i="18" s="1"/>
  <c r="G48" i="18"/>
  <c r="G18" i="9" s="1"/>
  <c r="H48" i="18"/>
  <c r="H18" i="9" s="1"/>
  <c r="H46" i="18"/>
  <c r="H45" i="18" s="1"/>
  <c r="C46" i="18"/>
  <c r="C45" i="18" s="1"/>
  <c r="C48" i="18"/>
  <c r="C18" i="9" s="1"/>
  <c r="M46" i="18"/>
  <c r="M45" i="18" s="1"/>
  <c r="M48" i="18"/>
  <c r="M18" i="9" s="1"/>
  <c r="J48" i="18"/>
  <c r="J18" i="9" s="1"/>
  <c r="J46" i="18"/>
  <c r="J45" i="18" s="1"/>
  <c r="G30" i="20"/>
  <c r="G8" i="9"/>
  <c r="LI38" i="18"/>
  <c r="LI47" i="18" s="1"/>
  <c r="LI19" i="18"/>
  <c r="LI28" i="18" s="1"/>
  <c r="LI39" i="18"/>
  <c r="LI48" i="18" s="1"/>
  <c r="LI37" i="18"/>
  <c r="LI17" i="18"/>
  <c r="LI26" i="18" s="1"/>
  <c r="LI15" i="18"/>
  <c r="LG38" i="18"/>
  <c r="LG47" i="18" s="1"/>
  <c r="LG19" i="18"/>
  <c r="LG28" i="18" s="1"/>
  <c r="LG15" i="18"/>
  <c r="LG37" i="18"/>
  <c r="LG17" i="18"/>
  <c r="LG26" i="18" s="1"/>
  <c r="LG39" i="18"/>
  <c r="LG48" i="18" s="1"/>
  <c r="LJ39" i="18"/>
  <c r="LJ48" i="18" s="1"/>
  <c r="LJ17" i="18"/>
  <c r="LJ26" i="18" s="1"/>
  <c r="LJ15" i="18"/>
  <c r="LJ38" i="18"/>
  <c r="LJ47" i="18" s="1"/>
  <c r="LJ19" i="18"/>
  <c r="LJ28" i="18" s="1"/>
  <c r="LJ37" i="18"/>
  <c r="LD39" i="18"/>
  <c r="LD48" i="18" s="1"/>
  <c r="LD17" i="18"/>
  <c r="LD26" i="18" s="1"/>
  <c r="LD38" i="18"/>
  <c r="LD47" i="18" s="1"/>
  <c r="LD15" i="18"/>
  <c r="LD37" i="18"/>
  <c r="LD19" i="18"/>
  <c r="LD28" i="18" s="1"/>
  <c r="Y18" i="18"/>
  <c r="Y27" i="18" s="1"/>
  <c r="T18" i="18"/>
  <c r="T27" i="18" s="1"/>
  <c r="O18" i="18"/>
  <c r="O27" i="18" s="1"/>
  <c r="Q18" i="18"/>
  <c r="Q27" i="18" s="1"/>
  <c r="R18" i="18"/>
  <c r="R27" i="18" s="1"/>
  <c r="S18" i="18"/>
  <c r="S27" i="18" s="1"/>
  <c r="Z18" i="18"/>
  <c r="Z27" i="18" s="1"/>
  <c r="U18" i="18"/>
  <c r="U27" i="18" s="1"/>
  <c r="P18" i="18"/>
  <c r="P27" i="18" s="1"/>
  <c r="V18" i="18"/>
  <c r="V27" i="18" s="1"/>
  <c r="W18" i="18"/>
  <c r="W27" i="18" s="1"/>
  <c r="X18" i="18"/>
  <c r="X27" i="18" s="1"/>
  <c r="D30" i="20"/>
  <c r="D8" i="9"/>
  <c r="M30" i="20"/>
  <c r="M8" i="9"/>
  <c r="C8" i="9"/>
  <c r="C30" i="20"/>
  <c r="K19" i="18"/>
  <c r="K28" i="18" s="1"/>
  <c r="K35" i="18"/>
  <c r="K44" i="18" s="1"/>
  <c r="K39" i="18"/>
  <c r="K17" i="18"/>
  <c r="K38" i="18"/>
  <c r="K15" i="18"/>
  <c r="K24" i="18" s="1"/>
  <c r="K37" i="18"/>
  <c r="KT37" i="18"/>
  <c r="KT17" i="18"/>
  <c r="KT26" i="18" s="1"/>
  <c r="KT39" i="18"/>
  <c r="KT48" i="18" s="1"/>
  <c r="KT15" i="18"/>
  <c r="KT38" i="18"/>
  <c r="KT47" i="18" s="1"/>
  <c r="KT19" i="18"/>
  <c r="KT28" i="18" s="1"/>
  <c r="LK37" i="18"/>
  <c r="LK17" i="18"/>
  <c r="LK26" i="18" s="1"/>
  <c r="LK38" i="18"/>
  <c r="LK47" i="18" s="1"/>
  <c r="LK19" i="18"/>
  <c r="LK28" i="18" s="1"/>
  <c r="LK15" i="18"/>
  <c r="LK39" i="18"/>
  <c r="LK48" i="18" s="1"/>
  <c r="KV39" i="18"/>
  <c r="KV48" i="18" s="1"/>
  <c r="KV38" i="18"/>
  <c r="KV47" i="18" s="1"/>
  <c r="KV15" i="18"/>
  <c r="KV19" i="18"/>
  <c r="KV28" i="18" s="1"/>
  <c r="KV37" i="18"/>
  <c r="KV17" i="18"/>
  <c r="KV26" i="18" s="1"/>
  <c r="KO38" i="18"/>
  <c r="KO19" i="18"/>
  <c r="KO17" i="18"/>
  <c r="KO37" i="18"/>
  <c r="KO15" i="18"/>
  <c r="KO39" i="18"/>
  <c r="B38" i="18"/>
  <c r="B48" i="18"/>
  <c r="B18" i="9" s="1"/>
  <c r="B35" i="18"/>
  <c r="B44" i="18" s="1"/>
  <c r="B46" i="18"/>
  <c r="B14" i="9" s="1"/>
  <c r="B19" i="18"/>
  <c r="B37" i="18"/>
  <c r="B39" i="18"/>
  <c r="B17" i="18"/>
  <c r="B15" i="18"/>
  <c r="KQ17" i="18"/>
  <c r="KQ26" i="18" s="1"/>
  <c r="KQ37" i="18"/>
  <c r="KQ39" i="18"/>
  <c r="KQ48" i="18" s="1"/>
  <c r="KQ19" i="18"/>
  <c r="KQ28" i="18" s="1"/>
  <c r="KQ38" i="18"/>
  <c r="KQ47" i="18" s="1"/>
  <c r="KQ15" i="18"/>
  <c r="LH39" i="18"/>
  <c r="LH48" i="18" s="1"/>
  <c r="LH19" i="18"/>
  <c r="LH28" i="18" s="1"/>
  <c r="LH17" i="18"/>
  <c r="LH26" i="18" s="1"/>
  <c r="LH15" i="18"/>
  <c r="LH38" i="18"/>
  <c r="LH47" i="18" s="1"/>
  <c r="LH37" i="18"/>
  <c r="D19" i="18"/>
  <c r="D28" i="18" s="1"/>
  <c r="D35" i="18"/>
  <c r="D44" i="18" s="1"/>
  <c r="D17" i="18"/>
  <c r="D39" i="18"/>
  <c r="D15" i="18"/>
  <c r="D24" i="18" s="1"/>
  <c r="D37" i="18"/>
  <c r="D38" i="18"/>
  <c r="F8" i="9"/>
  <c r="F30" i="20"/>
  <c r="E19" i="18"/>
  <c r="E28" i="18" s="1"/>
  <c r="E39" i="18"/>
  <c r="E15" i="18"/>
  <c r="E24" i="18" s="1"/>
  <c r="E37" i="18"/>
  <c r="E35" i="18"/>
  <c r="E44" i="18" s="1"/>
  <c r="E17" i="18"/>
  <c r="E38" i="18"/>
  <c r="KP38" i="18"/>
  <c r="KP47" i="18" s="1"/>
  <c r="KP19" i="18"/>
  <c r="KP28" i="18" s="1"/>
  <c r="KP15" i="18"/>
  <c r="KP39" i="18"/>
  <c r="KP48" i="18" s="1"/>
  <c r="KP37" i="18"/>
  <c r="KP17" i="18"/>
  <c r="KP26" i="18" s="1"/>
  <c r="H17" i="18"/>
  <c r="H35" i="18"/>
  <c r="H44" i="18" s="1"/>
  <c r="H37" i="18"/>
  <c r="H19" i="18"/>
  <c r="H28" i="18" s="1"/>
  <c r="H38" i="18"/>
  <c r="H15" i="18"/>
  <c r="H24" i="18" s="1"/>
  <c r="H39" i="18"/>
  <c r="I8" i="9"/>
  <c r="I30" i="20"/>
  <c r="E8" i="9"/>
  <c r="E30" i="20"/>
  <c r="KR37" i="18"/>
  <c r="KR15" i="18"/>
  <c r="KR19" i="18"/>
  <c r="KR28" i="18" s="1"/>
  <c r="KR39" i="18"/>
  <c r="KR48" i="18" s="1"/>
  <c r="KR38" i="18"/>
  <c r="KR47" i="18" s="1"/>
  <c r="KR17" i="18"/>
  <c r="KR26" i="18" s="1"/>
  <c r="C19" i="18"/>
  <c r="C28" i="18" s="1"/>
  <c r="C17" i="18"/>
  <c r="C15" i="18"/>
  <c r="C24" i="18" s="1"/>
  <c r="C38" i="18"/>
  <c r="C37" i="18"/>
  <c r="C35" i="18"/>
  <c r="C44" i="18" s="1"/>
  <c r="C39" i="18"/>
  <c r="KX15" i="18"/>
  <c r="KX19" i="18"/>
  <c r="KX28" i="18" s="1"/>
  <c r="KX37" i="18"/>
  <c r="KX17" i="18"/>
  <c r="KX26" i="18" s="1"/>
  <c r="KX39" i="18"/>
  <c r="KX48" i="18" s="1"/>
  <c r="KX38" i="18"/>
  <c r="KX47" i="18" s="1"/>
  <c r="M15" i="18"/>
  <c r="M24" i="18" s="1"/>
  <c r="M39" i="18"/>
  <c r="M38" i="18"/>
  <c r="M37" i="18"/>
  <c r="M17" i="18"/>
  <c r="M19" i="18"/>
  <c r="M28" i="18" s="1"/>
  <c r="M35" i="18"/>
  <c r="M44" i="18" s="1"/>
  <c r="LE39" i="18"/>
  <c r="LE48" i="18" s="1"/>
  <c r="LE15" i="18"/>
  <c r="LE38" i="18"/>
  <c r="LE47" i="18" s="1"/>
  <c r="LE19" i="18"/>
  <c r="LE28" i="18" s="1"/>
  <c r="LE37" i="18"/>
  <c r="LE13" i="9" s="1"/>
  <c r="LE68" i="9" s="1"/>
  <c r="LE17" i="18"/>
  <c r="LE26" i="18" s="1"/>
  <c r="KW15" i="18"/>
  <c r="KW38" i="18"/>
  <c r="KW47" i="18" s="1"/>
  <c r="KW39" i="18"/>
  <c r="KW48" i="18" s="1"/>
  <c r="KW17" i="18"/>
  <c r="KW26" i="18" s="1"/>
  <c r="KW37" i="18"/>
  <c r="KW19" i="18"/>
  <c r="KW28" i="18" s="1"/>
  <c r="J19" i="18"/>
  <c r="J28" i="18" s="1"/>
  <c r="J39" i="18"/>
  <c r="J15" i="18"/>
  <c r="J24" i="18" s="1"/>
  <c r="J38" i="18"/>
  <c r="J17" i="18"/>
  <c r="J37" i="18"/>
  <c r="J35" i="18"/>
  <c r="J44" i="18" s="1"/>
  <c r="KU17" i="18"/>
  <c r="KU26" i="18" s="1"/>
  <c r="KU38" i="18"/>
  <c r="KU47" i="18" s="1"/>
  <c r="KU39" i="18"/>
  <c r="KU48" i="18" s="1"/>
  <c r="KU15" i="18"/>
  <c r="KU37" i="18"/>
  <c r="KU19" i="18"/>
  <c r="KU28" i="18" s="1"/>
  <c r="LL39" i="18"/>
  <c r="LL48" i="18" s="1"/>
  <c r="LL15" i="18"/>
  <c r="LL19" i="18"/>
  <c r="LL28" i="18" s="1"/>
  <c r="LL38" i="18"/>
  <c r="LL47" i="18" s="1"/>
  <c r="LL17" i="18"/>
  <c r="LL26" i="18" s="1"/>
  <c r="LL37" i="18"/>
  <c r="H8" i="9"/>
  <c r="H30" i="20"/>
  <c r="LF38" i="18"/>
  <c r="LF47" i="18" s="1"/>
  <c r="LF37" i="18"/>
  <c r="LF17" i="18"/>
  <c r="LF26" i="18" s="1"/>
  <c r="LF39" i="18"/>
  <c r="LF48" i="18" s="1"/>
  <c r="LF15" i="18"/>
  <c r="LF19" i="18"/>
  <c r="LF28" i="18" s="1"/>
  <c r="G17" i="18"/>
  <c r="G37" i="18"/>
  <c r="G39" i="18"/>
  <c r="G35" i="18"/>
  <c r="G44" i="18" s="1"/>
  <c r="G15" i="18"/>
  <c r="G24" i="18" s="1"/>
  <c r="G38" i="18"/>
  <c r="G19" i="18"/>
  <c r="G28" i="18" s="1"/>
  <c r="N12" i="18"/>
  <c r="L30" i="20"/>
  <c r="L8" i="9"/>
  <c r="J30" i="20"/>
  <c r="J8" i="9"/>
  <c r="K8" i="9"/>
  <c r="K30" i="20"/>
  <c r="KZ19" i="18"/>
  <c r="KZ28" i="18" s="1"/>
  <c r="KZ15" i="18"/>
  <c r="KZ37" i="18"/>
  <c r="KZ17" i="18"/>
  <c r="KZ26" i="18" s="1"/>
  <c r="KZ38" i="18"/>
  <c r="KZ47" i="18" s="1"/>
  <c r="KZ39" i="18"/>
  <c r="KZ48" i="18" s="1"/>
  <c r="KS37" i="18"/>
  <c r="KS19" i="18"/>
  <c r="KS28" i="18" s="1"/>
  <c r="KS38" i="18"/>
  <c r="KS47" i="18" s="1"/>
  <c r="KS17" i="18"/>
  <c r="KS26" i="18" s="1"/>
  <c r="KS15" i="18"/>
  <c r="KS39" i="18"/>
  <c r="KS48" i="18" s="1"/>
  <c r="LC39" i="18"/>
  <c r="LC48" i="18" s="1"/>
  <c r="LC37" i="18"/>
  <c r="LC38" i="18"/>
  <c r="LC47" i="18" s="1"/>
  <c r="LC19" i="18"/>
  <c r="LC28" i="18" s="1"/>
  <c r="LC17" i="18"/>
  <c r="LC26" i="18" s="1"/>
  <c r="LC15" i="18"/>
  <c r="I15" i="18"/>
  <c r="I24" i="18" s="1"/>
  <c r="I35" i="18"/>
  <c r="I44" i="18" s="1"/>
  <c r="I17" i="18"/>
  <c r="I38" i="18"/>
  <c r="I19" i="18"/>
  <c r="I28" i="18" s="1"/>
  <c r="I37" i="18"/>
  <c r="I39" i="18"/>
  <c r="LM37" i="18"/>
  <c r="LM15" i="18"/>
  <c r="LM19" i="18"/>
  <c r="LM28" i="18" s="1"/>
  <c r="LM17" i="18"/>
  <c r="LM26" i="18" s="1"/>
  <c r="LM39" i="18"/>
  <c r="LM48" i="18" s="1"/>
  <c r="LM38" i="18"/>
  <c r="LM47" i="18" s="1"/>
  <c r="LB39" i="18"/>
  <c r="LB17" i="18"/>
  <c r="LB15" i="18"/>
  <c r="LB37" i="18"/>
  <c r="LB38" i="18"/>
  <c r="LB19" i="18"/>
  <c r="F17" i="18"/>
  <c r="F37" i="18"/>
  <c r="F35" i="18"/>
  <c r="F44" i="18" s="1"/>
  <c r="F38" i="18"/>
  <c r="F19" i="18"/>
  <c r="F28" i="18" s="1"/>
  <c r="F39" i="18"/>
  <c r="F15" i="18"/>
  <c r="F24" i="18" s="1"/>
  <c r="KY15" i="18"/>
  <c r="KY38" i="18"/>
  <c r="KY47" i="18" s="1"/>
  <c r="KY39" i="18"/>
  <c r="KY48" i="18" s="1"/>
  <c r="KY19" i="18"/>
  <c r="KY28" i="18" s="1"/>
  <c r="KY37" i="18"/>
  <c r="KY17" i="18"/>
  <c r="KY26" i="18" s="1"/>
  <c r="L39" i="18"/>
  <c r="L17" i="18"/>
  <c r="L38" i="18"/>
  <c r="L19" i="18"/>
  <c r="L28" i="18" s="1"/>
  <c r="L37" i="18"/>
  <c r="L35" i="18"/>
  <c r="L44" i="18" s="1"/>
  <c r="L15" i="18"/>
  <c r="L24" i="18" s="1"/>
  <c r="M56" i="20"/>
  <c r="M18" i="20"/>
  <c r="C56" i="20"/>
  <c r="C18" i="20"/>
  <c r="D56" i="20"/>
  <c r="D18" i="20"/>
  <c r="E56" i="20"/>
  <c r="E18" i="20"/>
  <c r="F56" i="20"/>
  <c r="F18" i="20"/>
  <c r="L56" i="20"/>
  <c r="L18" i="20"/>
  <c r="G56" i="20"/>
  <c r="G18" i="20"/>
  <c r="H56" i="20"/>
  <c r="H18" i="20"/>
  <c r="I56" i="20"/>
  <c r="I18" i="20"/>
  <c r="K56" i="20"/>
  <c r="K18" i="20"/>
  <c r="J56" i="20"/>
  <c r="J18" i="20"/>
  <c r="G126" i="12"/>
  <c r="G84" i="12"/>
  <c r="K13" i="9" l="1"/>
  <c r="KO13" i="9"/>
  <c r="B56" i="20"/>
  <c r="KX13" i="9"/>
  <c r="KX68" i="9" s="1"/>
  <c r="KV13" i="9"/>
  <c r="KV68" i="9" s="1"/>
  <c r="KS13" i="9"/>
  <c r="KS68" i="9" s="1"/>
  <c r="KU13" i="9"/>
  <c r="KU68" i="9" s="1"/>
  <c r="KT13" i="9"/>
  <c r="KT68" i="9" s="1"/>
  <c r="KZ13" i="9"/>
  <c r="KZ68" i="9" s="1"/>
  <c r="LM13" i="9"/>
  <c r="LM68" i="9" s="1"/>
  <c r="LD13" i="9"/>
  <c r="LD68" i="9" s="1"/>
  <c r="LH13" i="9"/>
  <c r="LH68" i="9" s="1"/>
  <c r="LJ13" i="9"/>
  <c r="LJ68" i="9" s="1"/>
  <c r="LF13" i="9"/>
  <c r="LF68" i="9" s="1"/>
  <c r="KQ13" i="9"/>
  <c r="KQ68" i="9" s="1"/>
  <c r="LK13" i="9"/>
  <c r="LK68" i="9" s="1"/>
  <c r="LB13" i="9"/>
  <c r="KW13" i="9"/>
  <c r="KW68" i="9" s="1"/>
  <c r="KP13" i="9"/>
  <c r="KP68" i="9" s="1"/>
  <c r="LG13" i="9"/>
  <c r="LG68" i="9" s="1"/>
  <c r="N39" i="18"/>
  <c r="N38" i="18"/>
  <c r="B34" i="22" s="1"/>
  <c r="LC13" i="9"/>
  <c r="LC68" i="9" s="1"/>
  <c r="KR13" i="9"/>
  <c r="KR68" i="9" s="1"/>
  <c r="N37" i="18"/>
  <c r="B33" i="22" s="1"/>
  <c r="LI13" i="9"/>
  <c r="LI68" i="9" s="1"/>
  <c r="N35" i="18"/>
  <c r="L13" i="9"/>
  <c r="I13" i="9"/>
  <c r="B13" i="9"/>
  <c r="C13" i="9"/>
  <c r="F13" i="9"/>
  <c r="J13" i="9"/>
  <c r="D13" i="9"/>
  <c r="E13" i="9"/>
  <c r="I14" i="9"/>
  <c r="G13" i="9"/>
  <c r="J41" i="18"/>
  <c r="J14" i="9"/>
  <c r="M41" i="18"/>
  <c r="H41" i="18"/>
  <c r="H14" i="9"/>
  <c r="L41" i="18"/>
  <c r="L14" i="9"/>
  <c r="H13" i="9"/>
  <c r="E41" i="18"/>
  <c r="E14" i="9"/>
  <c r="D41" i="18"/>
  <c r="D14" i="9"/>
  <c r="G41" i="18"/>
  <c r="G14" i="9"/>
  <c r="K14" i="9"/>
  <c r="F41" i="18"/>
  <c r="F14" i="9"/>
  <c r="C41" i="18"/>
  <c r="C14" i="9"/>
  <c r="K36" i="18"/>
  <c r="F36" i="18"/>
  <c r="N30" i="20"/>
  <c r="I36" i="18"/>
  <c r="H36" i="18"/>
  <c r="L36" i="18"/>
  <c r="LF24" i="18"/>
  <c r="LF35" i="18"/>
  <c r="LF82" i="9" s="1"/>
  <c r="LL24" i="18"/>
  <c r="LL35" i="18"/>
  <c r="LL82" i="9" s="1"/>
  <c r="KU35" i="18"/>
  <c r="KU82" i="9" s="1"/>
  <c r="KU24" i="18"/>
  <c r="LH35" i="18"/>
  <c r="LH82" i="9" s="1"/>
  <c r="LH24" i="18"/>
  <c r="KQ46" i="18"/>
  <c r="KQ14" i="9" s="1"/>
  <c r="KQ36" i="18"/>
  <c r="KV35" i="18"/>
  <c r="KV82" i="9" s="1"/>
  <c r="KV24" i="18"/>
  <c r="LD35" i="18"/>
  <c r="LD82" i="9" s="1"/>
  <c r="LD24" i="18"/>
  <c r="LG36" i="18"/>
  <c r="LG46" i="18"/>
  <c r="LG14" i="9" s="1"/>
  <c r="KY36" i="18"/>
  <c r="KY46" i="18"/>
  <c r="KY35" i="18"/>
  <c r="KY82" i="9" s="1"/>
  <c r="KY24" i="18"/>
  <c r="LB36" i="18"/>
  <c r="LN37" i="18"/>
  <c r="Z33" i="22" s="1"/>
  <c r="Z63" i="22" s="1"/>
  <c r="LB46" i="18"/>
  <c r="LB14" i="9" s="1"/>
  <c r="LM10" i="17"/>
  <c r="LM77" i="9"/>
  <c r="LM8" i="7"/>
  <c r="LM35" i="18"/>
  <c r="LM82" i="9" s="1"/>
  <c r="LM24" i="18"/>
  <c r="I41" i="18"/>
  <c r="KS10" i="17"/>
  <c r="KS77" i="9"/>
  <c r="KS8" i="7"/>
  <c r="KZ10" i="17"/>
  <c r="KZ77" i="9"/>
  <c r="KZ8" i="7"/>
  <c r="KW10" i="17"/>
  <c r="KW77" i="9"/>
  <c r="KW8" i="7"/>
  <c r="M36" i="18"/>
  <c r="KX46" i="18"/>
  <c r="KX14" i="9" s="1"/>
  <c r="KX36" i="18"/>
  <c r="KR35" i="18"/>
  <c r="KR82" i="9" s="1"/>
  <c r="KR24" i="18"/>
  <c r="KP36" i="18"/>
  <c r="KP46" i="18"/>
  <c r="KP14" i="9" s="1"/>
  <c r="KP10" i="17"/>
  <c r="KP77" i="9"/>
  <c r="KP8" i="7"/>
  <c r="E36" i="18"/>
  <c r="KQ10" i="17"/>
  <c r="KQ77" i="9"/>
  <c r="KQ8" i="7"/>
  <c r="B36" i="18"/>
  <c r="LA37" i="18"/>
  <c r="Y33" i="22" s="1"/>
  <c r="Y63" i="22" s="1"/>
  <c r="KO36" i="18"/>
  <c r="KO46" i="18"/>
  <c r="KO14" i="9" s="1"/>
  <c r="KV10" i="17"/>
  <c r="KV77" i="9"/>
  <c r="KV8" i="7"/>
  <c r="K41" i="18"/>
  <c r="LD10" i="17"/>
  <c r="LD77" i="9"/>
  <c r="LD8" i="7"/>
  <c r="LG35" i="18"/>
  <c r="LG24" i="18"/>
  <c r="LI10" i="17"/>
  <c r="LI77" i="9"/>
  <c r="LI8" i="7"/>
  <c r="KY77" i="9"/>
  <c r="KY8" i="7"/>
  <c r="KY10" i="17"/>
  <c r="LB47" i="18"/>
  <c r="LN38" i="18"/>
  <c r="Z34" i="22" s="1"/>
  <c r="Z64" i="22" s="1"/>
  <c r="LB48" i="18"/>
  <c r="LN48" i="18" s="1"/>
  <c r="LN39" i="18"/>
  <c r="LC24" i="18"/>
  <c r="LC35" i="18"/>
  <c r="LC82" i="9" s="1"/>
  <c r="KZ35" i="18"/>
  <c r="KZ82" i="9" s="1"/>
  <c r="KZ24" i="18"/>
  <c r="LL36" i="18"/>
  <c r="LL46" i="18"/>
  <c r="KO35" i="18"/>
  <c r="KO24" i="18"/>
  <c r="LA15" i="18"/>
  <c r="C18" i="18"/>
  <c r="C27" i="18" s="1"/>
  <c r="H18" i="18"/>
  <c r="H27" i="18" s="1"/>
  <c r="M18" i="18"/>
  <c r="M27" i="18" s="1"/>
  <c r="E18" i="18"/>
  <c r="E27" i="18" s="1"/>
  <c r="D18" i="18"/>
  <c r="D27" i="18" s="1"/>
  <c r="B18" i="18"/>
  <c r="B27" i="18" s="1"/>
  <c r="G18" i="18"/>
  <c r="G27" i="18" s="1"/>
  <c r="L18" i="18"/>
  <c r="L27" i="18" s="1"/>
  <c r="K18" i="18"/>
  <c r="K27" i="18" s="1"/>
  <c r="F18" i="18"/>
  <c r="F27" i="18" s="1"/>
  <c r="J18" i="18"/>
  <c r="J27" i="18" s="1"/>
  <c r="I18" i="18"/>
  <c r="I27" i="18" s="1"/>
  <c r="L26" i="18"/>
  <c r="F26" i="18"/>
  <c r="LB35" i="18"/>
  <c r="LB24" i="18"/>
  <c r="LN15" i="18"/>
  <c r="LM46" i="18"/>
  <c r="LM14" i="9" s="1"/>
  <c r="LM36" i="18"/>
  <c r="G26" i="18"/>
  <c r="LL10" i="17"/>
  <c r="LL8" i="7"/>
  <c r="LL77" i="9"/>
  <c r="KU10" i="17"/>
  <c r="KU77" i="9"/>
  <c r="KU8" i="7"/>
  <c r="J36" i="18"/>
  <c r="KW36" i="18"/>
  <c r="KW46" i="18"/>
  <c r="KW14" i="9" s="1"/>
  <c r="KW24" i="18"/>
  <c r="KW35" i="18"/>
  <c r="KW82" i="9" s="1"/>
  <c r="LE10" i="17"/>
  <c r="LE77" i="9"/>
  <c r="LE8" i="7"/>
  <c r="KX10" i="17"/>
  <c r="KX77" i="9"/>
  <c r="KX8" i="7"/>
  <c r="C36" i="18"/>
  <c r="C26" i="18"/>
  <c r="KR10" i="17"/>
  <c r="KR77" i="9"/>
  <c r="KR8" i="7"/>
  <c r="KR46" i="18"/>
  <c r="KR14" i="9" s="1"/>
  <c r="KR36" i="18"/>
  <c r="D26" i="18"/>
  <c r="LH46" i="18"/>
  <c r="LH14" i="9" s="1"/>
  <c r="LH36" i="18"/>
  <c r="B24" i="18"/>
  <c r="N15" i="18"/>
  <c r="B28" i="18"/>
  <c r="N28" i="18" s="1"/>
  <c r="N19" i="18"/>
  <c r="LA17" i="18"/>
  <c r="KO26" i="18"/>
  <c r="LA26" i="18" s="1"/>
  <c r="KV36" i="18"/>
  <c r="KV46" i="18"/>
  <c r="KV14" i="9" s="1"/>
  <c r="LK10" i="17"/>
  <c r="LK77" i="9"/>
  <c r="LK8" i="7"/>
  <c r="KT10" i="17"/>
  <c r="KT77" i="9"/>
  <c r="KT8" i="7"/>
  <c r="KT46" i="18"/>
  <c r="KT14" i="9" s="1"/>
  <c r="KT36" i="18"/>
  <c r="LJ10" i="17"/>
  <c r="LJ77" i="9"/>
  <c r="LJ8" i="7"/>
  <c r="LI36" i="18"/>
  <c r="LI46" i="18"/>
  <c r="LI14" i="9" s="1"/>
  <c r="I26" i="18"/>
  <c r="LC36" i="18"/>
  <c r="LC46" i="18"/>
  <c r="LC14" i="9" s="1"/>
  <c r="LF10" i="17"/>
  <c r="LF77" i="9"/>
  <c r="LF8" i="7"/>
  <c r="LE46" i="18"/>
  <c r="LE14" i="9" s="1"/>
  <c r="LE36" i="18"/>
  <c r="M26" i="18"/>
  <c r="KQ35" i="18"/>
  <c r="KQ24" i="18"/>
  <c r="LA38" i="18"/>
  <c r="Y34" i="22" s="1"/>
  <c r="Y64" i="22" s="1"/>
  <c r="KO47" i="18"/>
  <c r="LK35" i="18"/>
  <c r="LK82" i="9" s="1"/>
  <c r="LK24" i="18"/>
  <c r="LK46" i="18"/>
  <c r="LK14" i="9" s="1"/>
  <c r="LK36" i="18"/>
  <c r="LJ46" i="18"/>
  <c r="LJ14" i="9" s="1"/>
  <c r="LJ36" i="18"/>
  <c r="LI24" i="18"/>
  <c r="LI35" i="18"/>
  <c r="LI82" i="9" s="1"/>
  <c r="LB28" i="18"/>
  <c r="LN28" i="18" s="1"/>
  <c r="LN19" i="18"/>
  <c r="LN17" i="18"/>
  <c r="LB26" i="18"/>
  <c r="LN26" i="18" s="1"/>
  <c r="LC10" i="17"/>
  <c r="LC77" i="9"/>
  <c r="LC8" i="7"/>
  <c r="KS35" i="18"/>
  <c r="KS82" i="9" s="1"/>
  <c r="KS24" i="18"/>
  <c r="KS46" i="18"/>
  <c r="KS14" i="9" s="1"/>
  <c r="KS36" i="18"/>
  <c r="KZ36" i="18"/>
  <c r="KZ46" i="18"/>
  <c r="KZ14" i="9" s="1"/>
  <c r="G36" i="18"/>
  <c r="LF46" i="18"/>
  <c r="LF14" i="9" s="1"/>
  <c r="LF36" i="18"/>
  <c r="KU46" i="18"/>
  <c r="KU14" i="9" s="1"/>
  <c r="KU36" i="18"/>
  <c r="J26" i="18"/>
  <c r="LE24" i="18"/>
  <c r="LE35" i="18"/>
  <c r="LE82" i="9" s="1"/>
  <c r="KX24" i="18"/>
  <c r="KX35" i="18"/>
  <c r="KX82" i="9" s="1"/>
  <c r="H26" i="18"/>
  <c r="KP24" i="18"/>
  <c r="KP35" i="18"/>
  <c r="E26" i="18"/>
  <c r="D36" i="18"/>
  <c r="LH10" i="17"/>
  <c r="LH77" i="9"/>
  <c r="LH8" i="7"/>
  <c r="N17" i="18"/>
  <c r="B26" i="18"/>
  <c r="B45" i="18"/>
  <c r="N46" i="18"/>
  <c r="KO48" i="18"/>
  <c r="LA48" i="18" s="1"/>
  <c r="LA39" i="18"/>
  <c r="KO28" i="18"/>
  <c r="LA28" i="18" s="1"/>
  <c r="LA19" i="18"/>
  <c r="KT35" i="18"/>
  <c r="KT82" i="9" s="1"/>
  <c r="KT24" i="18"/>
  <c r="K26" i="18"/>
  <c r="LD46" i="18"/>
  <c r="LD14" i="9" s="1"/>
  <c r="LD36" i="18"/>
  <c r="LJ35" i="18"/>
  <c r="LJ24" i="18"/>
  <c r="LG10" i="17"/>
  <c r="LG77" i="9"/>
  <c r="LG8" i="7"/>
  <c r="N18" i="20"/>
  <c r="N36" i="18" l="1"/>
  <c r="LJ32" i="18"/>
  <c r="LJ82" i="9"/>
  <c r="KP32" i="18"/>
  <c r="KP82" i="9"/>
  <c r="LG32" i="18"/>
  <c r="LG82" i="9"/>
  <c r="KO68" i="9"/>
  <c r="KO82" i="9"/>
  <c r="KQ32" i="18"/>
  <c r="KQ82" i="9"/>
  <c r="LB82" i="9"/>
  <c r="LB68" i="9"/>
  <c r="KO32" i="18"/>
  <c r="KX32" i="18"/>
  <c r="LC32" i="18"/>
  <c r="KR32" i="18"/>
  <c r="LL32" i="18"/>
  <c r="LB32" i="18"/>
  <c r="KT32" i="18"/>
  <c r="LI32" i="18"/>
  <c r="KY32" i="18"/>
  <c r="LD32" i="18"/>
  <c r="LH32" i="18"/>
  <c r="LE32" i="18"/>
  <c r="LK32" i="18"/>
  <c r="KW32" i="18"/>
  <c r="LF32" i="18"/>
  <c r="KS32" i="18"/>
  <c r="KZ32" i="18"/>
  <c r="LM32" i="18"/>
  <c r="KV32" i="18"/>
  <c r="KU32" i="18"/>
  <c r="H50" i="18"/>
  <c r="M50" i="18"/>
  <c r="I50" i="18"/>
  <c r="C50" i="18"/>
  <c r="D50" i="18"/>
  <c r="L50" i="18"/>
  <c r="G50" i="18"/>
  <c r="E50" i="18"/>
  <c r="F50" i="18"/>
  <c r="B16" i="18"/>
  <c r="J50" i="18"/>
  <c r="LD45" i="18"/>
  <c r="KU45" i="18"/>
  <c r="KZ45" i="18"/>
  <c r="LJ45" i="18"/>
  <c r="KT45" i="18"/>
  <c r="KP45" i="18"/>
  <c r="LG45" i="18"/>
  <c r="LH45" i="18"/>
  <c r="KR45" i="18"/>
  <c r="KX45" i="18"/>
  <c r="KQ45" i="18"/>
  <c r="LF45" i="18"/>
  <c r="LK45" i="18"/>
  <c r="LI45" i="18"/>
  <c r="LM45" i="18"/>
  <c r="KY45" i="18"/>
  <c r="KS45" i="18"/>
  <c r="LE45" i="18"/>
  <c r="LC45" i="18"/>
  <c r="KV45" i="18"/>
  <c r="KW45" i="18"/>
  <c r="LL45" i="18"/>
  <c r="K16" i="18"/>
  <c r="K25" i="18"/>
  <c r="K21" i="18" s="1"/>
  <c r="D16" i="18"/>
  <c r="C25" i="18"/>
  <c r="C21" i="18" s="1"/>
  <c r="D25" i="18"/>
  <c r="D21" i="18" s="1"/>
  <c r="C16" i="18"/>
  <c r="I16" i="18"/>
  <c r="E25" i="18"/>
  <c r="E21" i="18" s="1"/>
  <c r="E16" i="18"/>
  <c r="I25" i="18"/>
  <c r="I21" i="18" s="1"/>
  <c r="L16" i="18"/>
  <c r="L25" i="18"/>
  <c r="L21" i="18" s="1"/>
  <c r="H16" i="18"/>
  <c r="H25" i="18"/>
  <c r="H21" i="18" s="1"/>
  <c r="G16" i="18"/>
  <c r="M25" i="18"/>
  <c r="M21" i="18" s="1"/>
  <c r="J25" i="18"/>
  <c r="J21" i="18" s="1"/>
  <c r="LA24" i="18"/>
  <c r="B63" i="22"/>
  <c r="B85" i="22"/>
  <c r="LN36" i="18"/>
  <c r="LE44" i="18"/>
  <c r="M16" i="18"/>
  <c r="LB44" i="18"/>
  <c r="LB50" i="18" s="1"/>
  <c r="LN35" i="18"/>
  <c r="KO44" i="18"/>
  <c r="KO50" i="18" s="1"/>
  <c r="LA35" i="18"/>
  <c r="KZ44" i="18"/>
  <c r="LA36" i="18"/>
  <c r="LD44" i="18"/>
  <c r="N44" i="18"/>
  <c r="B41" i="18"/>
  <c r="LH44" i="18"/>
  <c r="LJ44" i="18"/>
  <c r="Y86" i="22"/>
  <c r="Y101" i="22" s="1"/>
  <c r="LL44" i="18"/>
  <c r="N26" i="18"/>
  <c r="B25" i="18"/>
  <c r="B21" i="18" s="1"/>
  <c r="LK44" i="18"/>
  <c r="KQ44" i="18"/>
  <c r="F25" i="18"/>
  <c r="F21" i="18" s="1"/>
  <c r="LC44" i="18"/>
  <c r="Z86" i="22"/>
  <c r="Z101" i="22" s="1"/>
  <c r="Y85" i="22"/>
  <c r="Y100" i="22" s="1"/>
  <c r="LM44" i="18"/>
  <c r="LB45" i="18"/>
  <c r="LN46" i="18"/>
  <c r="LF44" i="18"/>
  <c r="B64" i="22"/>
  <c r="B86" i="22"/>
  <c r="B101" i="22" s="1"/>
  <c r="N24" i="18"/>
  <c r="KW44" i="18"/>
  <c r="LN24" i="18"/>
  <c r="KO45" i="18"/>
  <c r="LA46" i="18"/>
  <c r="KR44" i="18"/>
  <c r="KT44" i="18"/>
  <c r="KP44" i="18"/>
  <c r="KX44" i="18"/>
  <c r="J16" i="18"/>
  <c r="KS44" i="18"/>
  <c r="LI44" i="18"/>
  <c r="LA47" i="18"/>
  <c r="G25" i="18"/>
  <c r="G21" i="18" s="1"/>
  <c r="F16" i="18"/>
  <c r="LN47" i="18"/>
  <c r="LG44" i="18"/>
  <c r="K50" i="18"/>
  <c r="B50" i="18"/>
  <c r="Z85" i="22"/>
  <c r="Z100" i="22" s="1"/>
  <c r="KY44" i="18"/>
  <c r="KV44" i="18"/>
  <c r="KU44" i="18"/>
  <c r="A98" i="22"/>
  <c r="A97" i="22"/>
  <c r="A93" i="22"/>
  <c r="A83" i="22"/>
  <c r="A82" i="22"/>
  <c r="Z30" i="22"/>
  <c r="Y30" i="22"/>
  <c r="Y60" i="22" s="1"/>
  <c r="X30" i="22"/>
  <c r="W30" i="22"/>
  <c r="V30" i="22"/>
  <c r="U30" i="22"/>
  <c r="T30" i="22"/>
  <c r="T60" i="22" s="1"/>
  <c r="S30" i="22"/>
  <c r="S60" i="22" s="1"/>
  <c r="R30" i="22"/>
  <c r="Q30" i="22"/>
  <c r="Q60" i="22" s="1"/>
  <c r="C30" i="22"/>
  <c r="C82" i="22" s="1"/>
  <c r="B30" i="22"/>
  <c r="B82" i="22" s="1"/>
  <c r="KR41" i="18" l="1"/>
  <c r="LL41" i="18"/>
  <c r="LA82" i="9"/>
  <c r="LM41" i="18"/>
  <c r="KW41" i="18"/>
  <c r="LJ41" i="18"/>
  <c r="KS41" i="18"/>
  <c r="LI70" i="9"/>
  <c r="LF70" i="9"/>
  <c r="LG41" i="18"/>
  <c r="LC41" i="18"/>
  <c r="LK41" i="18"/>
  <c r="LD41" i="18"/>
  <c r="KZ41" i="18"/>
  <c r="KV70" i="9"/>
  <c r="LE70" i="9"/>
  <c r="KX70" i="9"/>
  <c r="LH70" i="9"/>
  <c r="KP70" i="9"/>
  <c r="LJ70" i="9"/>
  <c r="KU41" i="18"/>
  <c r="KX41" i="18"/>
  <c r="LH41" i="18"/>
  <c r="KY41" i="18"/>
  <c r="LI41" i="18"/>
  <c r="KP41" i="18"/>
  <c r="LF41" i="18"/>
  <c r="LE41" i="18"/>
  <c r="LM70" i="9"/>
  <c r="KQ70" i="9"/>
  <c r="KR70" i="9"/>
  <c r="LG70" i="9"/>
  <c r="KZ70" i="9"/>
  <c r="LD70" i="9"/>
  <c r="KW70" i="9"/>
  <c r="LC70" i="9"/>
  <c r="KS70" i="9"/>
  <c r="KV41" i="18"/>
  <c r="LK70" i="9"/>
  <c r="KT70" i="9"/>
  <c r="KT41" i="18"/>
  <c r="KQ41" i="18"/>
  <c r="KU70" i="9"/>
  <c r="LF50" i="18"/>
  <c r="LE50" i="18"/>
  <c r="KR50" i="18"/>
  <c r="KZ50" i="18"/>
  <c r="KU50" i="18"/>
  <c r="LG50" i="18"/>
  <c r="KT50" i="18"/>
  <c r="LC50" i="18"/>
  <c r="KV50" i="18"/>
  <c r="KW50" i="18"/>
  <c r="KQ50" i="18"/>
  <c r="LH50" i="18"/>
  <c r="KP50" i="18"/>
  <c r="KX50" i="18"/>
  <c r="KY50" i="18"/>
  <c r="LI50" i="18"/>
  <c r="LK50" i="18"/>
  <c r="LD50" i="18"/>
  <c r="LL50" i="18"/>
  <c r="LJ50" i="18"/>
  <c r="LM50" i="18"/>
  <c r="KS50" i="18"/>
  <c r="R82" i="22"/>
  <c r="R97" i="22" s="1"/>
  <c r="R60" i="22"/>
  <c r="Z82" i="22"/>
  <c r="Z97" i="22" s="1"/>
  <c r="Z60" i="22"/>
  <c r="X82" i="22"/>
  <c r="X97" i="22" s="1"/>
  <c r="X60" i="22"/>
  <c r="V82" i="22"/>
  <c r="V97" i="22" s="1"/>
  <c r="V60" i="22"/>
  <c r="W82" i="22"/>
  <c r="W97" i="22" s="1"/>
  <c r="W60" i="22"/>
  <c r="U82" i="22"/>
  <c r="U97" i="22" s="1"/>
  <c r="U60" i="22"/>
  <c r="Y99" i="22"/>
  <c r="Z99" i="22"/>
  <c r="N16" i="18"/>
  <c r="LA44" i="18"/>
  <c r="LA50" i="18" s="1"/>
  <c r="KO41" i="18"/>
  <c r="N25" i="18"/>
  <c r="N21" i="18" s="1"/>
  <c r="LB10" i="17"/>
  <c r="LN10" i="17" s="1"/>
  <c r="LL11" i="17" s="1"/>
  <c r="LB77" i="9"/>
  <c r="LN77" i="9" s="1"/>
  <c r="LB8" i="7"/>
  <c r="Z84" i="22"/>
  <c r="KO10" i="17"/>
  <c r="LA10" i="17" s="1"/>
  <c r="KY11" i="17" s="1"/>
  <c r="KO77" i="9"/>
  <c r="LA77" i="9" s="1"/>
  <c r="KO8" i="7"/>
  <c r="LA45" i="18"/>
  <c r="Y7" i="23" s="1"/>
  <c r="LN45" i="18"/>
  <c r="Z7" i="23" s="1"/>
  <c r="LN44" i="18"/>
  <c r="LN50" i="18" s="1"/>
  <c r="LB41" i="18"/>
  <c r="Y84" i="22"/>
  <c r="B84" i="22"/>
  <c r="B100" i="22"/>
  <c r="B99" i="22" s="1"/>
  <c r="B60" i="22"/>
  <c r="B97" i="22" s="1"/>
  <c r="C60" i="22"/>
  <c r="C97" i="22" s="1"/>
  <c r="T82" i="22"/>
  <c r="T97" i="22" s="1"/>
  <c r="S82" i="22"/>
  <c r="S97" i="22" s="1"/>
  <c r="Q82" i="22"/>
  <c r="Q97" i="22" s="1"/>
  <c r="Y82" i="22"/>
  <c r="Y97" i="22" s="1"/>
  <c r="KY13" i="9" l="1"/>
  <c r="KY14" i="9"/>
  <c r="LA14" i="9" s="1"/>
  <c r="LL13" i="9"/>
  <c r="LL68" i="9" s="1"/>
  <c r="LL14" i="9"/>
  <c r="LL70" i="9" s="1"/>
  <c r="KO70" i="9"/>
  <c r="LN11" i="17"/>
  <c r="LA11" i="17"/>
  <c r="LN41" i="18"/>
  <c r="LB70" i="9"/>
  <c r="LA41" i="18"/>
  <c r="KY70" i="9" l="1"/>
  <c r="LA70" i="9" s="1"/>
  <c r="KY68" i="9"/>
  <c r="LA68" i="9" s="1"/>
  <c r="LA13" i="9"/>
  <c r="LN14" i="9"/>
  <c r="LN70" i="9"/>
  <c r="LN68" i="9"/>
  <c r="LN13" i="9"/>
  <c r="C9" i="19"/>
  <c r="E9" i="19" l="1"/>
  <c r="I9" i="19"/>
  <c r="F9" i="19"/>
  <c r="J9" i="19"/>
  <c r="G9" i="19"/>
  <c r="K9" i="19"/>
  <c r="H9" i="19"/>
  <c r="O9" i="19"/>
  <c r="M9" i="19"/>
  <c r="R9" i="19"/>
  <c r="N9" i="19"/>
  <c r="P9" i="19"/>
  <c r="L9" i="19"/>
  <c r="Q9" i="19"/>
  <c r="D9" i="19"/>
  <c r="D16" i="20"/>
  <c r="H16" i="20"/>
  <c r="L16" i="20"/>
  <c r="E16" i="20"/>
  <c r="I16" i="20"/>
  <c r="M16" i="20"/>
  <c r="F16" i="20"/>
  <c r="J16" i="20"/>
  <c r="B16" i="20"/>
  <c r="C16" i="20"/>
  <c r="G16" i="20"/>
  <c r="K16" i="20"/>
  <c r="M15" i="20"/>
  <c r="I15" i="20"/>
  <c r="E15" i="20"/>
  <c r="L15" i="20"/>
  <c r="H15" i="20"/>
  <c r="D15" i="20"/>
  <c r="F15" i="20"/>
  <c r="K15" i="20"/>
  <c r="C15" i="20"/>
  <c r="J15" i="20"/>
  <c r="B15" i="20"/>
  <c r="G15" i="20"/>
  <c r="C50" i="9"/>
  <c r="D50" i="9" s="1"/>
  <c r="E50" i="9" s="1"/>
  <c r="F50" i="9" s="1"/>
  <c r="G50" i="9" s="1"/>
  <c r="H50" i="9" s="1"/>
  <c r="I50" i="9" s="1"/>
  <c r="J50" i="9" s="1"/>
  <c r="K50" i="9" s="1"/>
  <c r="L50" i="9" s="1"/>
  <c r="M50" i="9" s="1"/>
  <c r="G91" i="12" l="1"/>
  <c r="H91" i="12"/>
  <c r="L115" i="12"/>
  <c r="B26" i="20"/>
  <c r="C26" i="20"/>
  <c r="C55" i="20" s="1"/>
  <c r="C13" i="18" s="1"/>
  <c r="L26" i="20"/>
  <c r="L55" i="20" s="1"/>
  <c r="L13" i="18" s="1"/>
  <c r="F26" i="20"/>
  <c r="F55" i="20" s="1"/>
  <c r="F13" i="18" s="1"/>
  <c r="G26" i="20"/>
  <c r="G55" i="20" s="1"/>
  <c r="G13" i="18" s="1"/>
  <c r="E26" i="20"/>
  <c r="E55" i="20" s="1"/>
  <c r="E13" i="18" s="1"/>
  <c r="K26" i="20"/>
  <c r="K55" i="20" s="1"/>
  <c r="K13" i="18" s="1"/>
  <c r="D26" i="20"/>
  <c r="D55" i="20" s="1"/>
  <c r="D13" i="18" s="1"/>
  <c r="I26" i="20"/>
  <c r="I55" i="20" s="1"/>
  <c r="I13" i="18" s="1"/>
  <c r="J26" i="20"/>
  <c r="J55" i="20" s="1"/>
  <c r="J13" i="18" s="1"/>
  <c r="H26" i="20"/>
  <c r="H55" i="20" s="1"/>
  <c r="H13" i="18" s="1"/>
  <c r="M26" i="20"/>
  <c r="M55" i="20" s="1"/>
  <c r="M13" i="18" s="1"/>
  <c r="H93" i="12" l="1"/>
  <c r="G93" i="12"/>
  <c r="N115" i="12"/>
  <c r="G94" i="12"/>
  <c r="H94" i="12"/>
  <c r="O115" i="12"/>
  <c r="H101" i="12"/>
  <c r="G101" i="12"/>
  <c r="V115" i="12"/>
  <c r="H92" i="12"/>
  <c r="G92" i="12"/>
  <c r="M115" i="12"/>
  <c r="H95" i="12"/>
  <c r="G95" i="12"/>
  <c r="P115" i="12"/>
  <c r="BA27" i="18"/>
  <c r="G12" i="12"/>
  <c r="G10" i="12" s="1"/>
  <c r="L118" i="12"/>
  <c r="H96" i="12"/>
  <c r="G96" i="12"/>
  <c r="Q115" i="12"/>
  <c r="H97" i="12"/>
  <c r="G97" i="12"/>
  <c r="R115" i="12"/>
  <c r="H99" i="12"/>
  <c r="G99" i="12"/>
  <c r="T115" i="12"/>
  <c r="H100" i="12"/>
  <c r="G100" i="12"/>
  <c r="U115" i="12"/>
  <c r="G98" i="12"/>
  <c r="H98" i="12"/>
  <c r="S115" i="12"/>
  <c r="G102" i="12"/>
  <c r="H102" i="12"/>
  <c r="W115" i="12"/>
  <c r="D12" i="18"/>
  <c r="D33" i="18"/>
  <c r="F12" i="18"/>
  <c r="F33" i="18"/>
  <c r="H12" i="18"/>
  <c r="H33" i="18"/>
  <c r="K12" i="18"/>
  <c r="K33" i="18"/>
  <c r="L12" i="18"/>
  <c r="L33" i="18"/>
  <c r="M12" i="18"/>
  <c r="M33" i="18"/>
  <c r="C12" i="18"/>
  <c r="C33" i="18"/>
  <c r="J12" i="18"/>
  <c r="J33" i="18"/>
  <c r="E12" i="18"/>
  <c r="E33" i="18"/>
  <c r="I12" i="18"/>
  <c r="I33" i="18"/>
  <c r="G12" i="18"/>
  <c r="G33" i="18"/>
  <c r="B55" i="20"/>
  <c r="B13" i="18" s="1"/>
  <c r="N26" i="20"/>
  <c r="H115" i="12" l="1"/>
  <c r="EA27" i="18"/>
  <c r="R118" i="12"/>
  <c r="AY27" i="18"/>
  <c r="AT27" i="18"/>
  <c r="AV27" i="18"/>
  <c r="AX27" i="18"/>
  <c r="AP27" i="18"/>
  <c r="AU27" i="18"/>
  <c r="AW27" i="18"/>
  <c r="AR27" i="18"/>
  <c r="AQ27" i="18"/>
  <c r="AS27" i="18"/>
  <c r="AO27" i="18"/>
  <c r="AZ27" i="18"/>
  <c r="BN27" i="18"/>
  <c r="M118" i="12"/>
  <c r="FN27" i="18"/>
  <c r="U118" i="12"/>
  <c r="FA27" i="18"/>
  <c r="T118" i="12"/>
  <c r="DA27" i="18"/>
  <c r="P118" i="12"/>
  <c r="CA27" i="18"/>
  <c r="N118" i="12"/>
  <c r="EN27" i="18"/>
  <c r="S118" i="12"/>
  <c r="CN27" i="18"/>
  <c r="O118" i="12"/>
  <c r="GN27" i="18"/>
  <c r="W118" i="12"/>
  <c r="DN27" i="18"/>
  <c r="Q118" i="12"/>
  <c r="DN18" i="18"/>
  <c r="CA18" i="18"/>
  <c r="BA18" i="18"/>
  <c r="EA18" i="18"/>
  <c r="GN18" i="18"/>
  <c r="DA18" i="18"/>
  <c r="FN18" i="18"/>
  <c r="FA18" i="18"/>
  <c r="EN18" i="18"/>
  <c r="GA18" i="18"/>
  <c r="BN18" i="18"/>
  <c r="CN18" i="18"/>
  <c r="GA27" i="18"/>
  <c r="V118" i="12"/>
  <c r="B12" i="18"/>
  <c r="B33" i="18"/>
  <c r="N33" i="18" s="1"/>
  <c r="I82" i="9"/>
  <c r="I32" i="18"/>
  <c r="C82" i="9"/>
  <c r="C32" i="18"/>
  <c r="H82" i="9"/>
  <c r="H32" i="18"/>
  <c r="L82" i="9"/>
  <c r="L32" i="18"/>
  <c r="E82" i="9"/>
  <c r="E32" i="18"/>
  <c r="D82" i="9"/>
  <c r="D32" i="18"/>
  <c r="F82" i="9"/>
  <c r="F32" i="18"/>
  <c r="J82" i="9"/>
  <c r="J32" i="18"/>
  <c r="G82" i="9"/>
  <c r="G32" i="18"/>
  <c r="M82" i="9"/>
  <c r="M32" i="18"/>
  <c r="K82" i="9"/>
  <c r="K32" i="18"/>
  <c r="N13" i="18"/>
  <c r="B34" i="20"/>
  <c r="M17" i="21" l="1"/>
  <c r="I17" i="21"/>
  <c r="E17" i="21"/>
  <c r="K17" i="21"/>
  <c r="P17" i="21"/>
  <c r="L17" i="21"/>
  <c r="H17" i="21"/>
  <c r="O17" i="21"/>
  <c r="G17" i="21"/>
  <c r="N17" i="21"/>
  <c r="J17" i="21"/>
  <c r="F17" i="21"/>
  <c r="AO18" i="18"/>
  <c r="AR18" i="18"/>
  <c r="AX18" i="18"/>
  <c r="AW18" i="18"/>
  <c r="AP18" i="18"/>
  <c r="AV18" i="18"/>
  <c r="AQ18" i="18"/>
  <c r="AS18" i="18"/>
  <c r="AY18" i="18"/>
  <c r="AT18" i="18"/>
  <c r="AZ18" i="18"/>
  <c r="AU18" i="18"/>
  <c r="G15" i="12"/>
  <c r="J10" i="12"/>
  <c r="J15" i="12" s="1"/>
  <c r="B82" i="9"/>
  <c r="B32" i="18"/>
  <c r="Z7" i="21" l="1"/>
  <c r="Y7" i="21"/>
  <c r="X7" i="21"/>
  <c r="W7" i="21"/>
  <c r="V7" i="21"/>
  <c r="U7" i="21"/>
  <c r="T7" i="21"/>
  <c r="S7" i="21"/>
  <c r="R7" i="21"/>
  <c r="Q7" i="21"/>
  <c r="B58" i="20"/>
  <c r="B66" i="20" s="1"/>
  <c r="C58" i="20"/>
  <c r="C66" i="20" s="1"/>
  <c r="D58" i="20"/>
  <c r="D66" i="20" s="1"/>
  <c r="E58" i="20"/>
  <c r="E66" i="20" s="1"/>
  <c r="F58" i="20"/>
  <c r="F66" i="20" s="1"/>
  <c r="G58" i="20"/>
  <c r="G66" i="20" s="1"/>
  <c r="H58" i="20"/>
  <c r="H66" i="20" s="1"/>
  <c r="I58" i="20"/>
  <c r="I66" i="20" s="1"/>
  <c r="J58" i="20"/>
  <c r="J66" i="20" s="1"/>
  <c r="K58" i="20"/>
  <c r="K66" i="20" s="1"/>
  <c r="L58" i="20"/>
  <c r="L66" i="20" s="1"/>
  <c r="M58" i="20"/>
  <c r="M66" i="20" s="1"/>
  <c r="O58" i="20"/>
  <c r="P58" i="20"/>
  <c r="Q58" i="20"/>
  <c r="R58" i="20"/>
  <c r="S58" i="20"/>
  <c r="T58" i="20"/>
  <c r="U58" i="20"/>
  <c r="V58" i="20"/>
  <c r="W58" i="20"/>
  <c r="X58" i="20"/>
  <c r="Y58" i="20"/>
  <c r="Z58" i="20"/>
  <c r="AB58" i="20"/>
  <c r="AC58" i="20"/>
  <c r="AD58" i="20"/>
  <c r="AE58" i="20"/>
  <c r="AF58" i="20"/>
  <c r="N56" i="20"/>
  <c r="N40" i="20" l="1"/>
  <c r="AZ34" i="20" l="1"/>
  <c r="BA34" i="20" s="1"/>
  <c r="GL34" i="20" l="1"/>
  <c r="GK34" i="20"/>
  <c r="GJ34" i="20"/>
  <c r="GI34" i="20"/>
  <c r="GH34" i="20"/>
  <c r="GG34" i="20"/>
  <c r="GF34" i="20"/>
  <c r="GE34" i="20"/>
  <c r="GD34" i="20"/>
  <c r="GC34" i="20"/>
  <c r="GB34" i="20"/>
  <c r="FY34" i="20"/>
  <c r="FX34" i="20"/>
  <c r="FW34" i="20"/>
  <c r="FV34" i="20"/>
  <c r="FU34" i="20"/>
  <c r="FT34" i="20"/>
  <c r="FS34" i="20"/>
  <c r="FR34" i="20"/>
  <c r="FQ34" i="20"/>
  <c r="FP34" i="20"/>
  <c r="FO34" i="20"/>
  <c r="FL34" i="20"/>
  <c r="FK34" i="20"/>
  <c r="FJ34" i="20"/>
  <c r="FI34" i="20"/>
  <c r="FH34" i="20"/>
  <c r="FG34" i="20"/>
  <c r="FF34" i="20"/>
  <c r="FE34" i="20"/>
  <c r="FD34" i="20"/>
  <c r="FC34" i="20"/>
  <c r="FB34" i="20"/>
  <c r="EX34" i="20"/>
  <c r="EW34" i="20"/>
  <c r="EV34" i="20"/>
  <c r="EU34" i="20"/>
  <c r="ET34" i="20"/>
  <c r="ES34" i="20"/>
  <c r="ER34" i="20"/>
  <c r="EQ34" i="20"/>
  <c r="EP34" i="20"/>
  <c r="EO34" i="20"/>
  <c r="EL34" i="20"/>
  <c r="EK34" i="20"/>
  <c r="EJ34" i="20"/>
  <c r="EI34" i="20"/>
  <c r="EH34" i="20"/>
  <c r="EG34" i="20"/>
  <c r="EF34" i="20"/>
  <c r="EE34" i="20"/>
  <c r="ED34" i="20"/>
  <c r="EC34" i="20"/>
  <c r="EB34" i="20"/>
  <c r="DX34" i="20"/>
  <c r="DW34" i="20"/>
  <c r="DV34" i="20"/>
  <c r="DU34" i="20"/>
  <c r="DT34" i="20"/>
  <c r="DS34" i="20"/>
  <c r="DR34" i="20"/>
  <c r="DQ34" i="20"/>
  <c r="DP34" i="20"/>
  <c r="DO34" i="20"/>
  <c r="BB20" i="9"/>
  <c r="EB20" i="9"/>
  <c r="DY34" i="20" l="1"/>
  <c r="DL34" i="20"/>
  <c r="CY34" i="20"/>
  <c r="EY34" i="20"/>
  <c r="CL34" i="20"/>
  <c r="BL34" i="20"/>
  <c r="BY34" i="20"/>
  <c r="GL87" i="9"/>
  <c r="GK87" i="9"/>
  <c r="GJ87" i="9"/>
  <c r="GI87" i="9"/>
  <c r="GH87" i="9"/>
  <c r="GF87" i="9"/>
  <c r="GE87" i="9"/>
  <c r="GC87" i="9"/>
  <c r="GB87" i="9"/>
  <c r="FZ87" i="9"/>
  <c r="FY87" i="9"/>
  <c r="FX87" i="9"/>
  <c r="FW87" i="9"/>
  <c r="FV87" i="9"/>
  <c r="FU87" i="9"/>
  <c r="FS87" i="9"/>
  <c r="FR87" i="9"/>
  <c r="FQ87" i="9"/>
  <c r="FP87" i="9"/>
  <c r="FO87" i="9"/>
  <c r="FM87" i="9"/>
  <c r="FL87" i="9"/>
  <c r="FK87" i="9"/>
  <c r="FJ87" i="9"/>
  <c r="FI87" i="9"/>
  <c r="FH87" i="9"/>
  <c r="FF87" i="9"/>
  <c r="FE87" i="9"/>
  <c r="FD87" i="9"/>
  <c r="FC87" i="9"/>
  <c r="FB87" i="9"/>
  <c r="EZ87" i="9"/>
  <c r="EY87" i="9"/>
  <c r="EX87" i="9"/>
  <c r="EW87" i="9"/>
  <c r="EV87" i="9"/>
  <c r="EU87" i="9"/>
  <c r="ES87" i="9"/>
  <c r="ER87" i="9"/>
  <c r="EQ87" i="9"/>
  <c r="EP87" i="9"/>
  <c r="EO87" i="9"/>
  <c r="EM87" i="9"/>
  <c r="EL87" i="9"/>
  <c r="EK87" i="9"/>
  <c r="EJ87" i="9"/>
  <c r="EI87" i="9"/>
  <c r="EH87" i="9"/>
  <c r="EF87" i="9"/>
  <c r="EE87" i="9"/>
  <c r="ED87" i="9"/>
  <c r="EC87" i="9"/>
  <c r="EB87" i="9"/>
  <c r="DZ87" i="9"/>
  <c r="DY87" i="9"/>
  <c r="DX87" i="9"/>
  <c r="DW87" i="9"/>
  <c r="DV87" i="9"/>
  <c r="DU87" i="9"/>
  <c r="DS87" i="9"/>
  <c r="DR87" i="9"/>
  <c r="DQ87" i="9"/>
  <c r="DP87" i="9"/>
  <c r="DO87" i="9"/>
  <c r="DM87" i="9"/>
  <c r="DL87" i="9"/>
  <c r="DK87" i="9"/>
  <c r="DJ87" i="9"/>
  <c r="DI87" i="9"/>
  <c r="DH87" i="9"/>
  <c r="DF87" i="9"/>
  <c r="DE87" i="9"/>
  <c r="DD87" i="9"/>
  <c r="DC87" i="9"/>
  <c r="DB87" i="9"/>
  <c r="CZ87" i="9"/>
  <c r="CY87" i="9"/>
  <c r="CX87" i="9"/>
  <c r="CW87" i="9"/>
  <c r="CV87" i="9"/>
  <c r="CU87" i="9"/>
  <c r="CS87" i="9"/>
  <c r="CR87" i="9"/>
  <c r="CQ87" i="9"/>
  <c r="CP87" i="9"/>
  <c r="CO87" i="9"/>
  <c r="CM87" i="9"/>
  <c r="CL87" i="9"/>
  <c r="CK87" i="9"/>
  <c r="CJ87" i="9"/>
  <c r="CI87" i="9"/>
  <c r="CH87" i="9"/>
  <c r="CF87" i="9"/>
  <c r="CE87" i="9"/>
  <c r="CD87" i="9"/>
  <c r="CC87" i="9"/>
  <c r="CB87" i="9"/>
  <c r="BZ87" i="9"/>
  <c r="BY87" i="9"/>
  <c r="BX87" i="9"/>
  <c r="BW87" i="9"/>
  <c r="BV87" i="9"/>
  <c r="BU87" i="9"/>
  <c r="BS87" i="9"/>
  <c r="BR87" i="9"/>
  <c r="BQ87" i="9"/>
  <c r="BP87" i="9"/>
  <c r="BO87" i="9"/>
  <c r="BC87" i="9"/>
  <c r="BD87" i="9"/>
  <c r="BE87" i="9"/>
  <c r="BF87" i="9"/>
  <c r="BH87" i="9"/>
  <c r="BI87" i="9"/>
  <c r="BJ87" i="9"/>
  <c r="BK87" i="9"/>
  <c r="BL87" i="9"/>
  <c r="BM87" i="9"/>
  <c r="BM27" i="18" l="1"/>
  <c r="BD27" i="18"/>
  <c r="BC27" i="18"/>
  <c r="BF27" i="18"/>
  <c r="BB27" i="18"/>
  <c r="BH27" i="18"/>
  <c r="BG27" i="18"/>
  <c r="BJ27" i="18"/>
  <c r="BL27" i="18"/>
  <c r="BE27" i="18"/>
  <c r="BK27" i="18"/>
  <c r="BI27" i="18"/>
  <c r="BM18" i="18"/>
  <c r="BI18" i="18"/>
  <c r="BE18" i="18"/>
  <c r="BL18" i="18"/>
  <c r="BH18" i="18"/>
  <c r="BD18" i="18"/>
  <c r="BK18" i="18"/>
  <c r="BG18" i="18"/>
  <c r="BC18" i="18"/>
  <c r="BJ18" i="18"/>
  <c r="BF18" i="18"/>
  <c r="BB18" i="18"/>
  <c r="GM34" i="20"/>
  <c r="GN34" i="20" s="1"/>
  <c r="FZ34" i="20"/>
  <c r="FM34" i="20"/>
  <c r="EZ34" i="20"/>
  <c r="EM34" i="20"/>
  <c r="DZ34" i="20"/>
  <c r="DM34" i="20"/>
  <c r="CZ34" i="20"/>
  <c r="CM34" i="20"/>
  <c r="CN34" i="20" s="1"/>
  <c r="BZ34" i="20"/>
  <c r="CA34" i="20" s="1"/>
  <c r="BM34" i="20"/>
  <c r="BN34" i="20" s="1"/>
  <c r="AA58" i="20" l="1"/>
  <c r="N58" i="20"/>
  <c r="N55" i="20"/>
  <c r="N66" i="20" l="1"/>
  <c r="M7" i="18"/>
  <c r="L7" i="18"/>
  <c r="K7" i="18"/>
  <c r="J7" i="18"/>
  <c r="I7" i="18"/>
  <c r="H7" i="18"/>
  <c r="G7" i="18"/>
  <c r="F7" i="18"/>
  <c r="E7" i="18"/>
  <c r="D7" i="18"/>
  <c r="C7" i="18"/>
  <c r="B7" i="18"/>
  <c r="E12" i="4"/>
  <c r="E9" i="4"/>
  <c r="J5" i="17" l="1"/>
  <c r="B5" i="17"/>
  <c r="L9" i="20"/>
  <c r="H9" i="20"/>
  <c r="D9" i="20"/>
  <c r="J9" i="20"/>
  <c r="F5" i="17"/>
  <c r="B9" i="20"/>
  <c r="E5" i="14" l="1"/>
  <c r="E5" i="17"/>
  <c r="E5" i="7"/>
  <c r="E9" i="20"/>
  <c r="I5" i="14"/>
  <c r="I5" i="17"/>
  <c r="I5" i="7"/>
  <c r="I9" i="20"/>
  <c r="C5" i="17"/>
  <c r="C9" i="20"/>
  <c r="G5" i="14"/>
  <c r="G5" i="17"/>
  <c r="G9" i="20"/>
  <c r="K5" i="17"/>
  <c r="K9" i="20"/>
  <c r="K5" i="14"/>
  <c r="C10" i="9"/>
  <c r="C107" i="9" s="1"/>
  <c r="G10" i="9"/>
  <c r="G107" i="9" s="1"/>
  <c r="G172" i="12" s="1"/>
  <c r="G173" i="12" s="1"/>
  <c r="K10" i="9"/>
  <c r="K107" i="9" s="1"/>
  <c r="G5" i="7"/>
  <c r="C5" i="14"/>
  <c r="D5" i="14"/>
  <c r="D5" i="7"/>
  <c r="D5" i="17"/>
  <c r="H5" i="14"/>
  <c r="H5" i="7"/>
  <c r="H5" i="17"/>
  <c r="L5" i="14"/>
  <c r="L5" i="7"/>
  <c r="L5" i="17"/>
  <c r="D10" i="9"/>
  <c r="D107" i="9" s="1"/>
  <c r="H10" i="9"/>
  <c r="H107" i="9" s="1"/>
  <c r="L10" i="9"/>
  <c r="L107" i="9" s="1"/>
  <c r="K5" i="7"/>
  <c r="M5" i="14"/>
  <c r="M5" i="17"/>
  <c r="M5" i="7"/>
  <c r="M9" i="20"/>
  <c r="E10" i="9"/>
  <c r="E107" i="9" s="1"/>
  <c r="I10" i="9"/>
  <c r="I107" i="9" s="1"/>
  <c r="M10" i="9"/>
  <c r="M107" i="9" s="1"/>
  <c r="H166" i="12" s="1"/>
  <c r="B5" i="14"/>
  <c r="B5" i="7"/>
  <c r="F5" i="14"/>
  <c r="F5" i="7"/>
  <c r="J5" i="14"/>
  <c r="J5" i="7"/>
  <c r="B10" i="9"/>
  <c r="B107" i="9" s="1"/>
  <c r="G166" i="12" s="1"/>
  <c r="F10" i="9"/>
  <c r="F107" i="9" s="1"/>
  <c r="J10" i="9"/>
  <c r="J107" i="9" s="1"/>
  <c r="F9" i="20"/>
  <c r="C5" i="7"/>
  <c r="AN9" i="17" l="1"/>
  <c r="AN17" i="9" l="1"/>
  <c r="BA17" i="9"/>
  <c r="BN17" i="9"/>
  <c r="CA17" i="9"/>
  <c r="CN17" i="9"/>
  <c r="DA17" i="9"/>
  <c r="DN17" i="9"/>
  <c r="EA17" i="9"/>
  <c r="EN17" i="9"/>
  <c r="FA17" i="9"/>
  <c r="FN17" i="9"/>
  <c r="GA17" i="9"/>
  <c r="GN17" i="9"/>
  <c r="AO20" i="9"/>
  <c r="AP20" i="9"/>
  <c r="AQ20" i="9"/>
  <c r="AR20" i="9"/>
  <c r="AS20" i="9"/>
  <c r="AT20" i="9"/>
  <c r="AU20" i="9"/>
  <c r="AV20" i="9"/>
  <c r="AW20" i="9"/>
  <c r="AX20" i="9"/>
  <c r="AY20" i="9"/>
  <c r="AZ20" i="9"/>
  <c r="BC20" i="9"/>
  <c r="BD20" i="9"/>
  <c r="BE20" i="9"/>
  <c r="BF20" i="9"/>
  <c r="BG20" i="9"/>
  <c r="BH20" i="9"/>
  <c r="BI20" i="9"/>
  <c r="BJ20" i="9"/>
  <c r="BK20" i="9"/>
  <c r="BL20" i="9"/>
  <c r="BM20" i="9"/>
  <c r="BO20" i="9"/>
  <c r="BP20" i="9"/>
  <c r="BQ20" i="9"/>
  <c r="BR20" i="9"/>
  <c r="BS20" i="9"/>
  <c r="BT20" i="9"/>
  <c r="BU20" i="9"/>
  <c r="BV20" i="9"/>
  <c r="BW20" i="9"/>
  <c r="BX20" i="9"/>
  <c r="BY20" i="9"/>
  <c r="BZ20" i="9"/>
  <c r="CB20" i="9"/>
  <c r="CC20" i="9"/>
  <c r="CD20" i="9"/>
  <c r="CE20" i="9"/>
  <c r="CF20" i="9"/>
  <c r="CG20" i="9"/>
  <c r="CH20" i="9"/>
  <c r="CI20" i="9"/>
  <c r="CJ20" i="9"/>
  <c r="CK20" i="9"/>
  <c r="CL20" i="9"/>
  <c r="CM20" i="9"/>
  <c r="CO20" i="9"/>
  <c r="CP20" i="9"/>
  <c r="CQ20" i="9"/>
  <c r="CR20" i="9"/>
  <c r="CS20" i="9"/>
  <c r="CT20" i="9"/>
  <c r="CU20" i="9"/>
  <c r="CV20" i="9"/>
  <c r="CW20" i="9"/>
  <c r="CX20" i="9"/>
  <c r="CY20" i="9"/>
  <c r="CZ20" i="9"/>
  <c r="DB20" i="9"/>
  <c r="DC20" i="9"/>
  <c r="DD20" i="9"/>
  <c r="DE20" i="9"/>
  <c r="DF20" i="9"/>
  <c r="DG20" i="9"/>
  <c r="DH20" i="9"/>
  <c r="DI20" i="9"/>
  <c r="DJ20" i="9"/>
  <c r="DK20" i="9"/>
  <c r="DL20" i="9"/>
  <c r="DM20" i="9"/>
  <c r="DO20" i="9"/>
  <c r="DP20" i="9"/>
  <c r="DQ20" i="9"/>
  <c r="DR20" i="9"/>
  <c r="DS20" i="9"/>
  <c r="DT20" i="9"/>
  <c r="DU20" i="9"/>
  <c r="DV20" i="9"/>
  <c r="DW20" i="9"/>
  <c r="DX20" i="9"/>
  <c r="DY20" i="9"/>
  <c r="DZ20" i="9"/>
  <c r="EC20" i="9"/>
  <c r="ED20" i="9"/>
  <c r="EE20" i="9"/>
  <c r="EF20" i="9"/>
  <c r="EG20" i="9"/>
  <c r="EH20" i="9"/>
  <c r="EI20" i="9"/>
  <c r="EJ20" i="9"/>
  <c r="EK20" i="9"/>
  <c r="EL20" i="9"/>
  <c r="EM20" i="9"/>
  <c r="EO20" i="9"/>
  <c r="EP20" i="9"/>
  <c r="EQ20" i="9"/>
  <c r="ER20" i="9"/>
  <c r="ES20" i="9"/>
  <c r="ET20" i="9"/>
  <c r="EU20" i="9"/>
  <c r="EV20" i="9"/>
  <c r="EW20" i="9"/>
  <c r="EX20" i="9"/>
  <c r="EY20" i="9"/>
  <c r="EZ20" i="9"/>
  <c r="FB20" i="9"/>
  <c r="FC20" i="9"/>
  <c r="FD20" i="9"/>
  <c r="FE20" i="9"/>
  <c r="FF20" i="9"/>
  <c r="FG20" i="9"/>
  <c r="FH20" i="9"/>
  <c r="FI20" i="9"/>
  <c r="FJ20" i="9"/>
  <c r="FK20" i="9"/>
  <c r="FL20" i="9"/>
  <c r="FM20" i="9"/>
  <c r="FO20" i="9"/>
  <c r="FP20" i="9"/>
  <c r="FQ20" i="9"/>
  <c r="FR20" i="9"/>
  <c r="FS20" i="9"/>
  <c r="FT20" i="9"/>
  <c r="FU20" i="9"/>
  <c r="FV20" i="9"/>
  <c r="FW20" i="9"/>
  <c r="FX20" i="9"/>
  <c r="FY20" i="9"/>
  <c r="FZ20" i="9"/>
  <c r="GB20" i="9"/>
  <c r="GC20" i="9"/>
  <c r="GD20" i="9"/>
  <c r="GE20" i="9"/>
  <c r="GF20" i="9"/>
  <c r="GG20" i="9"/>
  <c r="GH20" i="9"/>
  <c r="GI20" i="9"/>
  <c r="GJ20" i="9"/>
  <c r="GK20" i="9"/>
  <c r="GL20" i="9"/>
  <c r="GM20" i="9"/>
  <c r="CA20" i="9" l="1"/>
  <c r="DA20" i="9"/>
  <c r="GA20" i="9"/>
  <c r="EN20" i="9"/>
  <c r="EA20" i="9"/>
  <c r="DN20" i="9"/>
  <c r="CN20" i="9"/>
  <c r="BA20" i="9"/>
  <c r="FN20" i="9"/>
  <c r="BN20" i="9"/>
  <c r="GN20" i="9"/>
  <c r="FA20" i="9"/>
  <c r="AN42" i="18"/>
  <c r="AG10" i="14" l="1"/>
  <c r="AN10" i="14" s="1"/>
  <c r="A32" i="22"/>
  <c r="A62" i="22" s="1"/>
  <c r="A29" i="22"/>
  <c r="A59" i="22" s="1"/>
  <c r="A96" i="22" l="1"/>
  <c r="A81" i="22"/>
  <c r="A102" i="22"/>
  <c r="A87" i="22"/>
  <c r="A99" i="22"/>
  <c r="A84" i="22"/>
  <c r="E14" i="4"/>
  <c r="E10" i="4"/>
  <c r="E13" i="4"/>
  <c r="C51" i="18" l="1"/>
  <c r="D51" i="18"/>
  <c r="E51" i="18"/>
  <c r="F51" i="18"/>
  <c r="G51" i="18"/>
  <c r="H51" i="18"/>
  <c r="I51" i="18"/>
  <c r="J51" i="18"/>
  <c r="K51" i="18"/>
  <c r="L51" i="18"/>
  <c r="M51" i="18"/>
  <c r="B51" i="18"/>
  <c r="C87" i="9" l="1"/>
  <c r="D87" i="9"/>
  <c r="E87" i="9"/>
  <c r="F87" i="9"/>
  <c r="H87" i="9"/>
  <c r="I87" i="9"/>
  <c r="J87" i="9"/>
  <c r="K87" i="9"/>
  <c r="L87" i="9"/>
  <c r="M87" i="9"/>
  <c r="O87" i="9"/>
  <c r="P87" i="9"/>
  <c r="Q87" i="9"/>
  <c r="R87" i="9"/>
  <c r="S87" i="9"/>
  <c r="U87" i="9"/>
  <c r="V87" i="9"/>
  <c r="W87" i="9"/>
  <c r="X87" i="9"/>
  <c r="Y87" i="9"/>
  <c r="Z87" i="9"/>
  <c r="B87" i="9"/>
  <c r="HB13" i="14"/>
  <c r="HC13" i="14"/>
  <c r="HD13" i="14"/>
  <c r="HE13" i="14"/>
  <c r="HF13" i="14"/>
  <c r="HG13" i="14"/>
  <c r="HH13" i="14"/>
  <c r="HI13" i="14"/>
  <c r="HJ13" i="14"/>
  <c r="HK13" i="14"/>
  <c r="HL13" i="14"/>
  <c r="HM13" i="14"/>
  <c r="HO13" i="14"/>
  <c r="HP13" i="14"/>
  <c r="HQ13" i="14"/>
  <c r="HR13" i="14"/>
  <c r="HS13" i="14"/>
  <c r="HT13" i="14"/>
  <c r="HU13" i="14"/>
  <c r="HV13" i="14"/>
  <c r="HW13" i="14"/>
  <c r="HX13" i="14"/>
  <c r="HY13" i="14"/>
  <c r="HZ13" i="14"/>
  <c r="IB13" i="14"/>
  <c r="IC13" i="14"/>
  <c r="ID13" i="14"/>
  <c r="IE13" i="14"/>
  <c r="IF13" i="14"/>
  <c r="IG13" i="14"/>
  <c r="IH13" i="14"/>
  <c r="II13" i="14"/>
  <c r="IJ13" i="14"/>
  <c r="IK13" i="14"/>
  <c r="IL13" i="14"/>
  <c r="IM13" i="14"/>
  <c r="IO13" i="14"/>
  <c r="IP13" i="14"/>
  <c r="IQ13" i="14"/>
  <c r="IR13" i="14"/>
  <c r="IS13" i="14"/>
  <c r="IT13" i="14"/>
  <c r="IU13" i="14"/>
  <c r="IV13" i="14"/>
  <c r="IW13" i="14"/>
  <c r="IX13" i="14"/>
  <c r="IY13" i="14"/>
  <c r="IZ13" i="14"/>
  <c r="JB13" i="14"/>
  <c r="JC13" i="14"/>
  <c r="JD13" i="14"/>
  <c r="JE13" i="14"/>
  <c r="JF13" i="14"/>
  <c r="JG13" i="14"/>
  <c r="JH13" i="14"/>
  <c r="JI13" i="14"/>
  <c r="JJ13" i="14"/>
  <c r="JK13" i="14"/>
  <c r="JL13" i="14"/>
  <c r="JM13" i="14"/>
  <c r="JO13" i="14"/>
  <c r="JP13" i="14"/>
  <c r="JQ13" i="14"/>
  <c r="JR13" i="14"/>
  <c r="JS13" i="14"/>
  <c r="JT13" i="14"/>
  <c r="JU13" i="14"/>
  <c r="JV13" i="14"/>
  <c r="JW13" i="14"/>
  <c r="JX13" i="14"/>
  <c r="JY13" i="14"/>
  <c r="JZ13" i="14"/>
  <c r="KB13" i="14"/>
  <c r="KC13" i="14"/>
  <c r="KD13" i="14"/>
  <c r="KE13" i="14"/>
  <c r="KF13" i="14"/>
  <c r="KG13" i="14"/>
  <c r="KH13" i="14"/>
  <c r="KI13" i="14"/>
  <c r="KJ13" i="14"/>
  <c r="KK13" i="14"/>
  <c r="KL13" i="14"/>
  <c r="KM13" i="14"/>
  <c r="KO13" i="14"/>
  <c r="KP13" i="14"/>
  <c r="KQ13" i="14"/>
  <c r="KR13" i="14"/>
  <c r="KS13" i="14"/>
  <c r="KT13" i="14"/>
  <c r="KU13" i="14"/>
  <c r="KV13" i="14"/>
  <c r="KW13" i="14"/>
  <c r="KX13" i="14"/>
  <c r="KY13" i="14"/>
  <c r="KZ13" i="14"/>
  <c r="LB13" i="14"/>
  <c r="LC13" i="14"/>
  <c r="LD13" i="14"/>
  <c r="LE13" i="14"/>
  <c r="LF13" i="14"/>
  <c r="LG13" i="14"/>
  <c r="LH13" i="14"/>
  <c r="LI13" i="14"/>
  <c r="LJ13" i="14"/>
  <c r="LK13" i="14"/>
  <c r="LL13" i="14"/>
  <c r="LM13" i="14"/>
  <c r="BZ27" i="18" l="1"/>
  <c r="BQ27" i="18"/>
  <c r="BS27" i="18"/>
  <c r="BV27" i="18"/>
  <c r="BX27" i="18"/>
  <c r="BU27" i="18"/>
  <c r="BP27" i="18"/>
  <c r="BR27" i="18"/>
  <c r="BW27" i="18"/>
  <c r="BY27" i="18"/>
  <c r="BT27" i="18"/>
  <c r="BO27" i="18"/>
  <c r="BZ18" i="18"/>
  <c r="BV18" i="18"/>
  <c r="BR18" i="18"/>
  <c r="BY18" i="18"/>
  <c r="BU18" i="18"/>
  <c r="BQ18" i="18"/>
  <c r="BX18" i="18"/>
  <c r="BT18" i="18"/>
  <c r="BP18" i="18"/>
  <c r="BW18" i="18"/>
  <c r="BS18" i="18"/>
  <c r="BO18" i="18"/>
  <c r="LN22" i="9"/>
  <c r="LN21" i="9"/>
  <c r="LN17" i="9"/>
  <c r="LA22" i="9"/>
  <c r="LA21" i="9"/>
  <c r="LA17" i="9"/>
  <c r="KN22" i="9"/>
  <c r="KN21" i="9"/>
  <c r="KN17" i="9"/>
  <c r="KA22" i="9"/>
  <c r="KA21" i="9"/>
  <c r="KA17" i="9"/>
  <c r="JN22" i="9"/>
  <c r="JN21" i="9"/>
  <c r="JN17" i="9"/>
  <c r="JA22" i="9"/>
  <c r="JA21" i="9"/>
  <c r="JA17" i="9"/>
  <c r="IN22" i="9"/>
  <c r="IN21" i="9"/>
  <c r="IN17" i="9"/>
  <c r="IA22" i="9"/>
  <c r="IA21" i="9"/>
  <c r="IA17" i="9"/>
  <c r="HN22" i="9"/>
  <c r="HN21" i="9"/>
  <c r="HN17" i="9"/>
  <c r="HA22" i="9"/>
  <c r="HA21" i="9"/>
  <c r="HA17" i="9"/>
  <c r="GN22" i="9"/>
  <c r="GN21" i="9"/>
  <c r="GA22" i="9"/>
  <c r="GA21" i="9"/>
  <c r="FN22" i="9"/>
  <c r="FN21" i="9"/>
  <c r="FA22" i="9"/>
  <c r="FA21" i="9"/>
  <c r="EN22" i="9"/>
  <c r="EN21" i="9"/>
  <c r="EA22" i="9"/>
  <c r="EA21" i="9"/>
  <c r="DN22" i="9"/>
  <c r="DN21" i="9"/>
  <c r="DA22" i="9"/>
  <c r="DA21" i="9"/>
  <c r="CN22" i="9"/>
  <c r="CN21" i="9"/>
  <c r="CA22" i="9"/>
  <c r="CA21" i="9"/>
  <c r="BN22" i="9"/>
  <c r="BN21" i="9"/>
  <c r="BA22" i="9"/>
  <c r="BA21" i="9"/>
  <c r="AN22" i="9"/>
  <c r="AN21" i="9"/>
  <c r="AA22" i="9"/>
  <c r="AA21" i="9"/>
  <c r="AA17" i="9"/>
  <c r="N17" i="9"/>
  <c r="N21" i="9"/>
  <c r="N22" i="9"/>
  <c r="LN88" i="9" l="1"/>
  <c r="LN86" i="9"/>
  <c r="LN83" i="9"/>
  <c r="LN81" i="9"/>
  <c r="LN80" i="9"/>
  <c r="LN79" i="9"/>
  <c r="LN78" i="9"/>
  <c r="LN76" i="9"/>
  <c r="LN75" i="9"/>
  <c r="LA88" i="9"/>
  <c r="LA86" i="9"/>
  <c r="LA83" i="9"/>
  <c r="LA81" i="9"/>
  <c r="LA80" i="9"/>
  <c r="LA79" i="9"/>
  <c r="LA78" i="9"/>
  <c r="LA76" i="9"/>
  <c r="LA75" i="9"/>
  <c r="KN88" i="9"/>
  <c r="KN86" i="9"/>
  <c r="KN83" i="9"/>
  <c r="KN81" i="9"/>
  <c r="KN80" i="9"/>
  <c r="KN79" i="9"/>
  <c r="KN78" i="9"/>
  <c r="KN76" i="9"/>
  <c r="KN75" i="9"/>
  <c r="KA88" i="9"/>
  <c r="KA86" i="9"/>
  <c r="KA83" i="9"/>
  <c r="KA81" i="9"/>
  <c r="KA80" i="9"/>
  <c r="KA79" i="9"/>
  <c r="KA78" i="9"/>
  <c r="KA76" i="9"/>
  <c r="KA75" i="9"/>
  <c r="JN88" i="9"/>
  <c r="JN86" i="9"/>
  <c r="JN83" i="9"/>
  <c r="JN81" i="9"/>
  <c r="JN80" i="9"/>
  <c r="JN79" i="9"/>
  <c r="JN78" i="9"/>
  <c r="JN76" i="9"/>
  <c r="JN75" i="9"/>
  <c r="JA88" i="9"/>
  <c r="JA86" i="9"/>
  <c r="JA83" i="9"/>
  <c r="JA81" i="9"/>
  <c r="JA80" i="9"/>
  <c r="JA79" i="9"/>
  <c r="JA78" i="9"/>
  <c r="JA76" i="9"/>
  <c r="JA75" i="9"/>
  <c r="IN88" i="9"/>
  <c r="IN86" i="9"/>
  <c r="IN83" i="9"/>
  <c r="IN81" i="9"/>
  <c r="IN80" i="9"/>
  <c r="IN79" i="9"/>
  <c r="IN78" i="9"/>
  <c r="IN76" i="9"/>
  <c r="IN75" i="9"/>
  <c r="IA88" i="9"/>
  <c r="IA86" i="9"/>
  <c r="IA83" i="9"/>
  <c r="IA81" i="9"/>
  <c r="IA80" i="9"/>
  <c r="IA79" i="9"/>
  <c r="IA78" i="9"/>
  <c r="IA76" i="9"/>
  <c r="IA75" i="9"/>
  <c r="HN88" i="9"/>
  <c r="HN86" i="9"/>
  <c r="HN83" i="9"/>
  <c r="HN81" i="9"/>
  <c r="HN80" i="9"/>
  <c r="HN79" i="9"/>
  <c r="HN78" i="9"/>
  <c r="HN76" i="9"/>
  <c r="HN75" i="9"/>
  <c r="HA88" i="9"/>
  <c r="HA86" i="9"/>
  <c r="HA83" i="9"/>
  <c r="HA81" i="9"/>
  <c r="HA80" i="9"/>
  <c r="HA79" i="9"/>
  <c r="HA78" i="9"/>
  <c r="HA76" i="9"/>
  <c r="HA75" i="9"/>
  <c r="GN83" i="9"/>
  <c r="GN81" i="9"/>
  <c r="GN80" i="9"/>
  <c r="GN79" i="9"/>
  <c r="GN78" i="9"/>
  <c r="GN76" i="9"/>
  <c r="GN75" i="9"/>
  <c r="GA83" i="9"/>
  <c r="GA81" i="9"/>
  <c r="GA80" i="9"/>
  <c r="GA79" i="9"/>
  <c r="GA78" i="9"/>
  <c r="GA76" i="9"/>
  <c r="GA75" i="9"/>
  <c r="FN83" i="9"/>
  <c r="FN81" i="9"/>
  <c r="FN80" i="9"/>
  <c r="FN79" i="9"/>
  <c r="FN78" i="9"/>
  <c r="FN76" i="9"/>
  <c r="FN75" i="9"/>
  <c r="FA83" i="9"/>
  <c r="FA81" i="9"/>
  <c r="FA80" i="9"/>
  <c r="FA79" i="9"/>
  <c r="FA78" i="9"/>
  <c r="FA76" i="9"/>
  <c r="FA75" i="9"/>
  <c r="EN83" i="9"/>
  <c r="EN81" i="9"/>
  <c r="EN80" i="9"/>
  <c r="EN79" i="9"/>
  <c r="EN78" i="9"/>
  <c r="EN76" i="9"/>
  <c r="EN75" i="9"/>
  <c r="EA83" i="9"/>
  <c r="EA81" i="9"/>
  <c r="EA80" i="9"/>
  <c r="EA79" i="9"/>
  <c r="EA78" i="9"/>
  <c r="EA76" i="9"/>
  <c r="EA75" i="9"/>
  <c r="DN83" i="9"/>
  <c r="DN81" i="9"/>
  <c r="DN80" i="9"/>
  <c r="DN79" i="9"/>
  <c r="DN78" i="9"/>
  <c r="DN76" i="9"/>
  <c r="DN75" i="9"/>
  <c r="DA83" i="9"/>
  <c r="DA81" i="9"/>
  <c r="DA80" i="9"/>
  <c r="DA79" i="9"/>
  <c r="DA78" i="9"/>
  <c r="DA76" i="9"/>
  <c r="DA75" i="9"/>
  <c r="CN83" i="9"/>
  <c r="CN81" i="9"/>
  <c r="CN80" i="9"/>
  <c r="CN79" i="9"/>
  <c r="CN78" i="9"/>
  <c r="CN76" i="9"/>
  <c r="CN75" i="9"/>
  <c r="CA83" i="9"/>
  <c r="CA81" i="9"/>
  <c r="CA80" i="9"/>
  <c r="CA79" i="9"/>
  <c r="CA78" i="9"/>
  <c r="CA76" i="9"/>
  <c r="CA75" i="9"/>
  <c r="BN83" i="9"/>
  <c r="BN81" i="9"/>
  <c r="BN80" i="9"/>
  <c r="BN79" i="9"/>
  <c r="BN78" i="9"/>
  <c r="BN76" i="9"/>
  <c r="BN75" i="9"/>
  <c r="BA83" i="9"/>
  <c r="BA81" i="9"/>
  <c r="BA80" i="9"/>
  <c r="BA79" i="9"/>
  <c r="BA78" i="9"/>
  <c r="BA76" i="9"/>
  <c r="BA75" i="9"/>
  <c r="AN83" i="9"/>
  <c r="AN81" i="9"/>
  <c r="AN80" i="9"/>
  <c r="AN79" i="9"/>
  <c r="AN78" i="9"/>
  <c r="AN76" i="9"/>
  <c r="AN75" i="9"/>
  <c r="AN69" i="9"/>
  <c r="AA89" i="9"/>
  <c r="AA83" i="9"/>
  <c r="AA81" i="9"/>
  <c r="AA80" i="9"/>
  <c r="AA79" i="9"/>
  <c r="AA78" i="9"/>
  <c r="AA76" i="9"/>
  <c r="AA75" i="9"/>
  <c r="AA69" i="9"/>
  <c r="N69" i="9"/>
  <c r="N71" i="9"/>
  <c r="N72" i="9"/>
  <c r="N75" i="9"/>
  <c r="N76" i="9"/>
  <c r="N78" i="9"/>
  <c r="N79" i="9"/>
  <c r="N80" i="9"/>
  <c r="N81" i="9"/>
  <c r="N82" i="9"/>
  <c r="N83" i="9"/>
  <c r="N89" i="9"/>
  <c r="GN47" i="20" l="1"/>
  <c r="GA34" i="20"/>
  <c r="FN34" i="20"/>
  <c r="FA34" i="20"/>
  <c r="EN34" i="20"/>
  <c r="EA34" i="20"/>
  <c r="DN34" i="20"/>
  <c r="GM22" i="20" l="1"/>
  <c r="GL22" i="20"/>
  <c r="GK22" i="20"/>
  <c r="GJ22" i="20"/>
  <c r="GI22" i="20"/>
  <c r="GH22" i="20"/>
  <c r="GG22" i="20"/>
  <c r="GF22" i="20"/>
  <c r="GE22" i="20"/>
  <c r="GD22" i="20"/>
  <c r="GC22" i="20"/>
  <c r="GB22" i="20"/>
  <c r="FZ22" i="20"/>
  <c r="FY22" i="20"/>
  <c r="FX22" i="20"/>
  <c r="FW22" i="20"/>
  <c r="FV22" i="20"/>
  <c r="FU22" i="20"/>
  <c r="FT22" i="20"/>
  <c r="FS22" i="20"/>
  <c r="FR22" i="20"/>
  <c r="FQ22" i="20"/>
  <c r="FP22" i="20"/>
  <c r="FO22" i="20"/>
  <c r="FM22" i="20"/>
  <c r="FL22" i="20"/>
  <c r="FK22" i="20"/>
  <c r="FJ22" i="20"/>
  <c r="FI22" i="20"/>
  <c r="FH22" i="20"/>
  <c r="FG22" i="20"/>
  <c r="FF22" i="20"/>
  <c r="FE22" i="20"/>
  <c r="FD22" i="20"/>
  <c r="FC22" i="20"/>
  <c r="FB22" i="20"/>
  <c r="EZ22" i="20"/>
  <c r="EY22" i="20"/>
  <c r="EX22" i="20"/>
  <c r="EW22" i="20"/>
  <c r="EV22" i="20"/>
  <c r="EU22" i="20"/>
  <c r="ET22" i="20"/>
  <c r="ES22" i="20"/>
  <c r="ER22" i="20"/>
  <c r="EQ22" i="20"/>
  <c r="EP22" i="20"/>
  <c r="EO22" i="20"/>
  <c r="EM22" i="20"/>
  <c r="EL22" i="20"/>
  <c r="EK22" i="20"/>
  <c r="EJ22" i="20"/>
  <c r="EI22" i="20"/>
  <c r="EH22" i="20"/>
  <c r="EG22" i="20"/>
  <c r="EF22" i="20"/>
  <c r="EE22" i="20"/>
  <c r="ED22" i="20"/>
  <c r="EC22" i="20"/>
  <c r="EB22" i="20"/>
  <c r="DZ22" i="20"/>
  <c r="DY22" i="20"/>
  <c r="DX22" i="20"/>
  <c r="DW22" i="20"/>
  <c r="DV22" i="20"/>
  <c r="DU22" i="20"/>
  <c r="DT22" i="20"/>
  <c r="DS22" i="20"/>
  <c r="DR22" i="20"/>
  <c r="DQ22" i="20"/>
  <c r="DP22" i="20"/>
  <c r="DO22" i="20"/>
  <c r="DM22" i="20"/>
  <c r="DL22" i="20"/>
  <c r="DK22" i="20"/>
  <c r="DJ22" i="20"/>
  <c r="DI22" i="20"/>
  <c r="DH22" i="20"/>
  <c r="DG22" i="20"/>
  <c r="DF22" i="20"/>
  <c r="DE22" i="20"/>
  <c r="DD22" i="20"/>
  <c r="DC22" i="20"/>
  <c r="DB22" i="20"/>
  <c r="CZ22" i="20"/>
  <c r="CY22" i="20"/>
  <c r="CX22" i="20"/>
  <c r="CW22" i="20"/>
  <c r="CV22" i="20"/>
  <c r="CU22" i="20"/>
  <c r="CT22" i="20"/>
  <c r="CS22" i="20"/>
  <c r="CR22" i="20"/>
  <c r="CQ22" i="20"/>
  <c r="CP22" i="20"/>
  <c r="CO22" i="20"/>
  <c r="CM22" i="20"/>
  <c r="CL22" i="20"/>
  <c r="CK22" i="20"/>
  <c r="CJ22" i="20"/>
  <c r="CI22" i="20"/>
  <c r="CH22" i="20"/>
  <c r="CG22" i="20"/>
  <c r="CF22" i="20"/>
  <c r="CE22" i="20"/>
  <c r="CD22" i="20"/>
  <c r="CC22" i="20"/>
  <c r="CB22" i="20"/>
  <c r="BZ22" i="20"/>
  <c r="BY22" i="20"/>
  <c r="BX22" i="20"/>
  <c r="BW22" i="20"/>
  <c r="BV22" i="20"/>
  <c r="BU22" i="20"/>
  <c r="BT22" i="20"/>
  <c r="BS22" i="20"/>
  <c r="BR22" i="20"/>
  <c r="BQ22" i="20"/>
  <c r="BP22" i="20"/>
  <c r="BO22" i="20"/>
  <c r="BM22" i="20"/>
  <c r="BL22" i="20"/>
  <c r="BK22" i="20"/>
  <c r="BJ22" i="20"/>
  <c r="BI22" i="20"/>
  <c r="BH22" i="20"/>
  <c r="BG22" i="20"/>
  <c r="BF22" i="20"/>
  <c r="BE22" i="20"/>
  <c r="BD22" i="20"/>
  <c r="BC22" i="20"/>
  <c r="BB22" i="20"/>
  <c r="AZ22" i="20"/>
  <c r="AY22" i="20"/>
  <c r="AX22" i="20"/>
  <c r="AW22" i="20"/>
  <c r="AV22" i="20"/>
  <c r="AU22" i="20"/>
  <c r="AT22" i="20"/>
  <c r="AS22" i="20"/>
  <c r="AR22" i="20"/>
  <c r="AQ22" i="20"/>
  <c r="AP22" i="20"/>
  <c r="N33" i="20"/>
  <c r="AA10" i="20"/>
  <c r="AN10" i="20" s="1"/>
  <c r="O10" i="20"/>
  <c r="C8" i="19"/>
  <c r="C10" i="19"/>
  <c r="C11" i="19"/>
  <c r="C7" i="19"/>
  <c r="C6" i="19"/>
  <c r="O14" i="20" l="1"/>
  <c r="O48" i="20"/>
  <c r="O41" i="20"/>
  <c r="O10" i="19"/>
  <c r="K10" i="19"/>
  <c r="G10" i="19"/>
  <c r="M10" i="19"/>
  <c r="E10" i="19"/>
  <c r="R10" i="19"/>
  <c r="N10" i="19"/>
  <c r="J10" i="19"/>
  <c r="F10" i="19"/>
  <c r="P10" i="19"/>
  <c r="L10" i="19"/>
  <c r="H10" i="19"/>
  <c r="Q10" i="19"/>
  <c r="I10" i="19"/>
  <c r="D10" i="19"/>
  <c r="O6" i="19"/>
  <c r="K6" i="19"/>
  <c r="G6" i="19"/>
  <c r="Q6" i="19"/>
  <c r="I6" i="19"/>
  <c r="R6" i="19"/>
  <c r="N6" i="19"/>
  <c r="J6" i="19"/>
  <c r="F6" i="19"/>
  <c r="D6" i="19"/>
  <c r="P6" i="19"/>
  <c r="L6" i="19"/>
  <c r="H6" i="19"/>
  <c r="M6" i="19"/>
  <c r="E6" i="19"/>
  <c r="O8" i="19"/>
  <c r="K8" i="19"/>
  <c r="G8" i="19"/>
  <c r="M8" i="19"/>
  <c r="E8" i="19"/>
  <c r="R8" i="19"/>
  <c r="N8" i="19"/>
  <c r="J8" i="19"/>
  <c r="F8" i="19"/>
  <c r="P8" i="19"/>
  <c r="L8" i="19"/>
  <c r="H8" i="19"/>
  <c r="D8" i="19"/>
  <c r="Q8" i="19"/>
  <c r="I8" i="19"/>
  <c r="O7" i="19"/>
  <c r="K7" i="19"/>
  <c r="G7" i="19"/>
  <c r="D7" i="19"/>
  <c r="M7" i="19"/>
  <c r="I7" i="19"/>
  <c r="R7" i="19"/>
  <c r="N7" i="19"/>
  <c r="J7" i="19"/>
  <c r="F7" i="19"/>
  <c r="P7" i="19"/>
  <c r="L7" i="19"/>
  <c r="H7" i="19"/>
  <c r="Q7" i="19"/>
  <c r="E7" i="19"/>
  <c r="O12" i="20"/>
  <c r="O8" i="9" s="1"/>
  <c r="GN22" i="20"/>
  <c r="O13" i="20"/>
  <c r="O18" i="20" s="1"/>
  <c r="O16" i="20"/>
  <c r="O15" i="20"/>
  <c r="O26" i="20"/>
  <c r="O55" i="20" s="1"/>
  <c r="BN22" i="20"/>
  <c r="CN22" i="20"/>
  <c r="DN22" i="20"/>
  <c r="EN22" i="20"/>
  <c r="FN22" i="20"/>
  <c r="E11" i="19"/>
  <c r="I11" i="19"/>
  <c r="M11" i="19"/>
  <c r="Q11" i="19"/>
  <c r="U11" i="19"/>
  <c r="Y11" i="19"/>
  <c r="D11" i="19"/>
  <c r="F11" i="19"/>
  <c r="J11" i="19"/>
  <c r="N11" i="19"/>
  <c r="R11" i="19"/>
  <c r="V11" i="19"/>
  <c r="Z11" i="19"/>
  <c r="G11" i="19"/>
  <c r="O11" i="19"/>
  <c r="W11" i="19"/>
  <c r="K11" i="19"/>
  <c r="S11" i="19"/>
  <c r="AA11" i="19"/>
  <c r="H11" i="19"/>
  <c r="X11" i="19"/>
  <c r="L11" i="19"/>
  <c r="P11" i="19"/>
  <c r="T11" i="19"/>
  <c r="AB11" i="19"/>
  <c r="P10" i="20"/>
  <c r="BA10" i="20"/>
  <c r="CA22" i="20"/>
  <c r="DA22" i="20"/>
  <c r="EA22" i="20"/>
  <c r="FA22" i="20"/>
  <c r="GA22" i="20"/>
  <c r="HB18" i="14"/>
  <c r="HC18" i="14"/>
  <c r="HD18" i="14"/>
  <c r="HE18" i="14"/>
  <c r="HF18" i="14"/>
  <c r="HG18" i="14"/>
  <c r="HH18" i="14"/>
  <c r="HI18" i="14"/>
  <c r="HJ18" i="14"/>
  <c r="HK18" i="14"/>
  <c r="HL18" i="14"/>
  <c r="HM18" i="14"/>
  <c r="HO18" i="14"/>
  <c r="HP18" i="14"/>
  <c r="HQ18" i="14"/>
  <c r="HR18" i="14"/>
  <c r="HS18" i="14"/>
  <c r="HT18" i="14"/>
  <c r="HU18" i="14"/>
  <c r="HV18" i="14"/>
  <c r="HW18" i="14"/>
  <c r="HX18" i="14"/>
  <c r="HY18" i="14"/>
  <c r="HZ18" i="14"/>
  <c r="IB18" i="14"/>
  <c r="IC18" i="14"/>
  <c r="ID18" i="14"/>
  <c r="IE18" i="14"/>
  <c r="IF18" i="14"/>
  <c r="IG18" i="14"/>
  <c r="IH18" i="14"/>
  <c r="II18" i="14"/>
  <c r="IJ18" i="14"/>
  <c r="IK18" i="14"/>
  <c r="IL18" i="14"/>
  <c r="IM18" i="14"/>
  <c r="IO18" i="14"/>
  <c r="IP18" i="14"/>
  <c r="IQ18" i="14"/>
  <c r="IR18" i="14"/>
  <c r="IS18" i="14"/>
  <c r="IT18" i="14"/>
  <c r="IU18" i="14"/>
  <c r="IV18" i="14"/>
  <c r="IW18" i="14"/>
  <c r="IX18" i="14"/>
  <c r="IY18" i="14"/>
  <c r="IZ18" i="14"/>
  <c r="JB18" i="14"/>
  <c r="JC18" i="14"/>
  <c r="JD18" i="14"/>
  <c r="JE18" i="14"/>
  <c r="JF18" i="14"/>
  <c r="JG18" i="14"/>
  <c r="JH18" i="14"/>
  <c r="JI18" i="14"/>
  <c r="JJ18" i="14"/>
  <c r="JK18" i="14"/>
  <c r="JL18" i="14"/>
  <c r="JM18" i="14"/>
  <c r="JO18" i="14"/>
  <c r="JP18" i="14"/>
  <c r="JQ18" i="14"/>
  <c r="JR18" i="14"/>
  <c r="JS18" i="14"/>
  <c r="JT18" i="14"/>
  <c r="JU18" i="14"/>
  <c r="JV18" i="14"/>
  <c r="JW18" i="14"/>
  <c r="JX18" i="14"/>
  <c r="JY18" i="14"/>
  <c r="JZ18" i="14"/>
  <c r="KB18" i="14"/>
  <c r="KC18" i="14"/>
  <c r="KD18" i="14"/>
  <c r="KE18" i="14"/>
  <c r="KF18" i="14"/>
  <c r="KG18" i="14"/>
  <c r="KH18" i="14"/>
  <c r="KI18" i="14"/>
  <c r="KJ18" i="14"/>
  <c r="KK18" i="14"/>
  <c r="KL18" i="14"/>
  <c r="KM18" i="14"/>
  <c r="KO18" i="14"/>
  <c r="KP18" i="14"/>
  <c r="KQ18" i="14"/>
  <c r="KR18" i="14"/>
  <c r="KS18" i="14"/>
  <c r="KT18" i="14"/>
  <c r="KU18" i="14"/>
  <c r="KV18" i="14"/>
  <c r="KW18" i="14"/>
  <c r="KX18" i="14"/>
  <c r="KY18" i="14"/>
  <c r="KZ18" i="14"/>
  <c r="LB18" i="14"/>
  <c r="LC18" i="14"/>
  <c r="LD18" i="14"/>
  <c r="LE18" i="14"/>
  <c r="LF18" i="14"/>
  <c r="LG18" i="14"/>
  <c r="LH18" i="14"/>
  <c r="LI18" i="14"/>
  <c r="LJ18" i="14"/>
  <c r="LK18" i="14"/>
  <c r="LL18" i="14"/>
  <c r="LM18" i="14"/>
  <c r="HB10" i="14"/>
  <c r="HC10" i="14"/>
  <c r="HD10" i="14"/>
  <c r="HE10" i="14"/>
  <c r="HF10" i="14"/>
  <c r="HG10" i="14"/>
  <c r="HH10" i="14"/>
  <c r="HI10" i="14"/>
  <c r="HJ10" i="14"/>
  <c r="HK10" i="14"/>
  <c r="HL10" i="14"/>
  <c r="HM10" i="14"/>
  <c r="HN10" i="14"/>
  <c r="HO10" i="14"/>
  <c r="HP10" i="14"/>
  <c r="HQ10" i="14"/>
  <c r="HR10" i="14"/>
  <c r="HS10" i="14"/>
  <c r="HT10" i="14"/>
  <c r="HU10" i="14"/>
  <c r="HV10" i="14"/>
  <c r="HW10" i="14"/>
  <c r="HX10" i="14"/>
  <c r="HY10" i="14"/>
  <c r="HZ10" i="14"/>
  <c r="IA10" i="14"/>
  <c r="IB10" i="14"/>
  <c r="IC10" i="14"/>
  <c r="ID10" i="14"/>
  <c r="IE10" i="14"/>
  <c r="IF10" i="14"/>
  <c r="IG10" i="14"/>
  <c r="IH10" i="14"/>
  <c r="II10" i="14"/>
  <c r="IJ10" i="14"/>
  <c r="IK10" i="14"/>
  <c r="IL10" i="14"/>
  <c r="IM10" i="14"/>
  <c r="IN10" i="14"/>
  <c r="IO10" i="14"/>
  <c r="IP10" i="14"/>
  <c r="IQ10" i="14"/>
  <c r="IR10" i="14"/>
  <c r="IS10" i="14"/>
  <c r="IT10" i="14"/>
  <c r="IU10" i="14"/>
  <c r="IV10" i="14"/>
  <c r="IW10" i="14"/>
  <c r="IX10" i="14"/>
  <c r="IY10" i="14"/>
  <c r="IZ10" i="14"/>
  <c r="JA10" i="14"/>
  <c r="JB10" i="14"/>
  <c r="JC10" i="14"/>
  <c r="JD10" i="14"/>
  <c r="JE10" i="14"/>
  <c r="JF10" i="14"/>
  <c r="JG10" i="14"/>
  <c r="JH10" i="14"/>
  <c r="JI10" i="14"/>
  <c r="JJ10" i="14"/>
  <c r="JK10" i="14"/>
  <c r="JL10" i="14"/>
  <c r="JM10" i="14"/>
  <c r="JN10" i="14"/>
  <c r="JO10" i="14"/>
  <c r="JP10" i="14"/>
  <c r="JQ10" i="14"/>
  <c r="JR10" i="14"/>
  <c r="JS10" i="14"/>
  <c r="JT10" i="14"/>
  <c r="JU10" i="14"/>
  <c r="JV10" i="14"/>
  <c r="JW10" i="14"/>
  <c r="JX10" i="14"/>
  <c r="JY10" i="14"/>
  <c r="JZ10" i="14"/>
  <c r="KA10" i="14"/>
  <c r="KB10" i="14"/>
  <c r="KC10" i="14"/>
  <c r="KD10" i="14"/>
  <c r="KE10" i="14"/>
  <c r="KF10" i="14"/>
  <c r="KG10" i="14"/>
  <c r="KH10" i="14"/>
  <c r="KI10" i="14"/>
  <c r="KJ10" i="14"/>
  <c r="KK10" i="14"/>
  <c r="KL10" i="14"/>
  <c r="KM10" i="14"/>
  <c r="KN10" i="14"/>
  <c r="KO10" i="14"/>
  <c r="KP10" i="14"/>
  <c r="KQ10" i="14"/>
  <c r="KR10" i="14"/>
  <c r="KS10" i="14"/>
  <c r="KT10" i="14"/>
  <c r="KU10" i="14"/>
  <c r="KV10" i="14"/>
  <c r="KW10" i="14"/>
  <c r="KX10" i="14"/>
  <c r="KY10" i="14"/>
  <c r="KZ10" i="14"/>
  <c r="LA10" i="14"/>
  <c r="LB10" i="14"/>
  <c r="LC10" i="14"/>
  <c r="LD10" i="14"/>
  <c r="LE10" i="14"/>
  <c r="LF10" i="14"/>
  <c r="LG10" i="14"/>
  <c r="LH10" i="14"/>
  <c r="LI10" i="14"/>
  <c r="LJ10" i="14"/>
  <c r="LK10" i="14"/>
  <c r="LL10" i="14"/>
  <c r="LM10" i="14"/>
  <c r="LN10" i="14"/>
  <c r="AA9" i="17"/>
  <c r="N7" i="17"/>
  <c r="N10" i="17"/>
  <c r="N9" i="17"/>
  <c r="N59" i="9"/>
  <c r="LN39" i="9"/>
  <c r="LN38" i="9"/>
  <c r="LN37" i="9"/>
  <c r="LN35" i="9"/>
  <c r="LN33" i="9"/>
  <c r="LN32" i="9"/>
  <c r="LA39" i="9"/>
  <c r="LA38" i="9"/>
  <c r="LA37" i="9"/>
  <c r="LA35" i="9"/>
  <c r="LA33" i="9"/>
  <c r="LA32" i="9"/>
  <c r="KN39" i="9"/>
  <c r="KN38" i="9"/>
  <c r="KN37" i="9"/>
  <c r="KN35" i="9"/>
  <c r="KN33" i="9"/>
  <c r="KN32" i="9"/>
  <c r="KA39" i="9"/>
  <c r="KA38" i="9"/>
  <c r="KA37" i="9"/>
  <c r="KA35" i="9"/>
  <c r="KA33" i="9"/>
  <c r="KA32" i="9"/>
  <c r="JN39" i="9"/>
  <c r="JN38" i="9"/>
  <c r="JN37" i="9"/>
  <c r="JN35" i="9"/>
  <c r="JN33" i="9"/>
  <c r="JN32" i="9"/>
  <c r="JA39" i="9"/>
  <c r="JA38" i="9"/>
  <c r="JA37" i="9"/>
  <c r="JA35" i="9"/>
  <c r="JA33" i="9"/>
  <c r="JA32" i="9"/>
  <c r="IN39" i="9"/>
  <c r="IN38" i="9"/>
  <c r="IN37" i="9"/>
  <c r="IN35" i="9"/>
  <c r="IN33" i="9"/>
  <c r="IN32" i="9"/>
  <c r="IA39" i="9"/>
  <c r="IA38" i="9"/>
  <c r="IA37" i="9"/>
  <c r="IA35" i="9"/>
  <c r="IA33" i="9"/>
  <c r="IA32" i="9"/>
  <c r="HN39" i="9"/>
  <c r="HN38" i="9"/>
  <c r="HN37" i="9"/>
  <c r="HN35" i="9"/>
  <c r="HN33" i="9"/>
  <c r="HN32" i="9"/>
  <c r="HA39" i="9"/>
  <c r="HA38" i="9"/>
  <c r="HA37" i="9"/>
  <c r="HA35" i="9"/>
  <c r="HA33" i="9"/>
  <c r="HA32" i="9"/>
  <c r="GN39" i="9"/>
  <c r="GN38" i="9"/>
  <c r="GN37" i="9"/>
  <c r="GN35" i="9"/>
  <c r="GN33" i="9"/>
  <c r="GN32" i="9"/>
  <c r="GA39" i="9"/>
  <c r="GA38" i="9"/>
  <c r="GA37" i="9"/>
  <c r="GA35" i="9"/>
  <c r="GA33" i="9"/>
  <c r="GA32" i="9"/>
  <c r="FN39" i="9"/>
  <c r="FN38" i="9"/>
  <c r="FN37" i="9"/>
  <c r="FN35" i="9"/>
  <c r="FN33" i="9"/>
  <c r="FN32" i="9"/>
  <c r="FA39" i="9"/>
  <c r="FA38" i="9"/>
  <c r="FA37" i="9"/>
  <c r="FA35" i="9"/>
  <c r="FA33" i="9"/>
  <c r="FA32" i="9"/>
  <c r="EN39" i="9"/>
  <c r="EN38" i="9"/>
  <c r="EN37" i="9"/>
  <c r="EN35" i="9"/>
  <c r="EN33" i="9"/>
  <c r="EN32" i="9"/>
  <c r="EA39" i="9"/>
  <c r="EA38" i="9"/>
  <c r="EA37" i="9"/>
  <c r="EA35" i="9"/>
  <c r="EA32" i="9"/>
  <c r="DN39" i="9"/>
  <c r="DN38" i="9"/>
  <c r="DN37" i="9"/>
  <c r="DN35" i="9"/>
  <c r="DN32" i="9"/>
  <c r="DA39" i="9"/>
  <c r="DA38" i="9"/>
  <c r="DA37" i="9"/>
  <c r="DA35" i="9"/>
  <c r="DA32" i="9"/>
  <c r="CN39" i="9"/>
  <c r="CN38" i="9"/>
  <c r="CN37" i="9"/>
  <c r="CN35" i="9"/>
  <c r="CN32" i="9"/>
  <c r="CA39" i="9"/>
  <c r="CA38" i="9"/>
  <c r="CA37" i="9"/>
  <c r="CA35" i="9"/>
  <c r="CA32" i="9"/>
  <c r="BN39" i="9"/>
  <c r="BN38" i="9"/>
  <c r="BN37" i="9"/>
  <c r="BN35" i="9"/>
  <c r="BN32" i="9"/>
  <c r="BA39" i="9"/>
  <c r="BA38" i="9"/>
  <c r="BA37" i="9"/>
  <c r="BA35" i="9"/>
  <c r="BA32" i="9"/>
  <c r="AN39" i="9"/>
  <c r="AN38" i="9"/>
  <c r="AN37" i="9"/>
  <c r="AN35" i="9"/>
  <c r="AN32" i="9"/>
  <c r="AA39" i="9"/>
  <c r="AA38" i="9"/>
  <c r="AA37" i="9"/>
  <c r="AA35" i="9"/>
  <c r="AA32" i="9"/>
  <c r="N48" i="18"/>
  <c r="N45" i="18"/>
  <c r="AA43" i="18"/>
  <c r="N43" i="18"/>
  <c r="AA42" i="18"/>
  <c r="N42" i="18"/>
  <c r="L67" i="9"/>
  <c r="L73" i="9" s="1"/>
  <c r="K67" i="9"/>
  <c r="K73" i="9" s="1"/>
  <c r="J67" i="9"/>
  <c r="J73" i="9" s="1"/>
  <c r="I67" i="9"/>
  <c r="I73" i="9" s="1"/>
  <c r="H67" i="9"/>
  <c r="H73" i="9" s="1"/>
  <c r="G67" i="9"/>
  <c r="G73" i="9" s="1"/>
  <c r="F67" i="9"/>
  <c r="F73" i="9" s="1"/>
  <c r="E67" i="9"/>
  <c r="E73" i="9" s="1"/>
  <c r="D67" i="9"/>
  <c r="D73" i="9" s="1"/>
  <c r="B67" i="9"/>
  <c r="B29" i="22"/>
  <c r="B81" i="22" s="1"/>
  <c r="B32" i="22"/>
  <c r="AA8" i="18"/>
  <c r="O8" i="18"/>
  <c r="O5" i="18" s="1"/>
  <c r="N7" i="18"/>
  <c r="Q9" i="7"/>
  <c r="Q77" i="9" s="1"/>
  <c r="R9" i="7"/>
  <c r="R77" i="9" s="1"/>
  <c r="S9" i="7"/>
  <c r="S77" i="9" s="1"/>
  <c r="T9" i="7"/>
  <c r="T77" i="9" s="1"/>
  <c r="U9" i="7"/>
  <c r="U77" i="9" s="1"/>
  <c r="V9" i="7"/>
  <c r="V77" i="9" s="1"/>
  <c r="W9" i="7"/>
  <c r="W77" i="9" s="1"/>
  <c r="X9" i="7"/>
  <c r="X77" i="9" s="1"/>
  <c r="Y9" i="7"/>
  <c r="Y77" i="9" s="1"/>
  <c r="Z9" i="7"/>
  <c r="Z77" i="9" s="1"/>
  <c r="P9" i="7"/>
  <c r="P77" i="9" s="1"/>
  <c r="O9" i="7"/>
  <c r="O77" i="9" s="1"/>
  <c r="AA6" i="14"/>
  <c r="AN6" i="14" s="1"/>
  <c r="BA6" i="14" s="1"/>
  <c r="BN6" i="14" s="1"/>
  <c r="CA6" i="14" s="1"/>
  <c r="CN6" i="14" s="1"/>
  <c r="DA6" i="14" s="1"/>
  <c r="DN6" i="14" s="1"/>
  <c r="EA6" i="14" s="1"/>
  <c r="EN6" i="14" s="1"/>
  <c r="FA6" i="14" s="1"/>
  <c r="FN6" i="14" s="1"/>
  <c r="GA6" i="14" s="1"/>
  <c r="GN6" i="14" s="1"/>
  <c r="HA6" i="14" s="1"/>
  <c r="HN6" i="14" s="1"/>
  <c r="IA6" i="14" s="1"/>
  <c r="IN6" i="14" s="1"/>
  <c r="JA6" i="14" s="1"/>
  <c r="JN6" i="14" s="1"/>
  <c r="KA6" i="14" s="1"/>
  <c r="KN6" i="14" s="1"/>
  <c r="LA6" i="14" s="1"/>
  <c r="LN6" i="14" s="1"/>
  <c r="O6" i="14"/>
  <c r="P6" i="14" s="1"/>
  <c r="AA6" i="17"/>
  <c r="AN6" i="17" s="1"/>
  <c r="BA6" i="17" s="1"/>
  <c r="BN6" i="17" s="1"/>
  <c r="CA6" i="17" s="1"/>
  <c r="CN6" i="17" s="1"/>
  <c r="DA6" i="17" s="1"/>
  <c r="DN6" i="17" s="1"/>
  <c r="EA6" i="17" s="1"/>
  <c r="EN6" i="17" s="1"/>
  <c r="FA6" i="17" s="1"/>
  <c r="FN6" i="17" s="1"/>
  <c r="GA6" i="17" s="1"/>
  <c r="GN6" i="17" s="1"/>
  <c r="HA6" i="17" s="1"/>
  <c r="HN6" i="17" s="1"/>
  <c r="IA6" i="17" s="1"/>
  <c r="IN6" i="17" s="1"/>
  <c r="JA6" i="17" s="1"/>
  <c r="JN6" i="17" s="1"/>
  <c r="KA6" i="17" s="1"/>
  <c r="KN6" i="17" s="1"/>
  <c r="LA6" i="17" s="1"/>
  <c r="LN6" i="17" s="1"/>
  <c r="O6" i="17"/>
  <c r="P6" i="17" s="1"/>
  <c r="AA11" i="9"/>
  <c r="AN11" i="9" s="1"/>
  <c r="BA11" i="9" s="1"/>
  <c r="O11" i="9"/>
  <c r="O6" i="7"/>
  <c r="P6" i="7" s="1"/>
  <c r="Q6" i="7" s="1"/>
  <c r="R6" i="7" s="1"/>
  <c r="S6" i="7" s="1"/>
  <c r="T6" i="7" s="1"/>
  <c r="U6" i="7" s="1"/>
  <c r="V6" i="7" s="1"/>
  <c r="W6" i="7" s="1"/>
  <c r="X6" i="7" s="1"/>
  <c r="Y6" i="7" s="1"/>
  <c r="Z6" i="7" s="1"/>
  <c r="O35" i="20" l="1"/>
  <c r="O56" i="20" s="1"/>
  <c r="P14" i="20"/>
  <c r="P48" i="20"/>
  <c r="P41" i="20"/>
  <c r="P11" i="9"/>
  <c r="O37" i="18"/>
  <c r="O38" i="18"/>
  <c r="O39" i="18"/>
  <c r="O35" i="18"/>
  <c r="B7" i="23"/>
  <c r="N51" i="18"/>
  <c r="O19" i="18"/>
  <c r="O17" i="18"/>
  <c r="O15" i="18"/>
  <c r="AN8" i="18"/>
  <c r="AA5" i="18"/>
  <c r="AA32" i="18" s="1"/>
  <c r="O46" i="18"/>
  <c r="O14" i="9" s="1"/>
  <c r="O48" i="18"/>
  <c r="N41" i="18"/>
  <c r="B35" i="22"/>
  <c r="B87" i="22" s="1"/>
  <c r="P8" i="7"/>
  <c r="W8" i="7"/>
  <c r="S8" i="7"/>
  <c r="Z8" i="7"/>
  <c r="V8" i="7"/>
  <c r="R8" i="7"/>
  <c r="Y8" i="7"/>
  <c r="U8" i="7"/>
  <c r="Q8" i="7"/>
  <c r="O8" i="7"/>
  <c r="X8" i="7"/>
  <c r="T8" i="7"/>
  <c r="P12" i="20"/>
  <c r="N50" i="18"/>
  <c r="P13" i="20"/>
  <c r="P18" i="20" s="1"/>
  <c r="P16" i="20"/>
  <c r="P26" i="20"/>
  <c r="P55" i="20" s="1"/>
  <c r="P15" i="20"/>
  <c r="Q10" i="20"/>
  <c r="O7" i="18"/>
  <c r="O5" i="7" s="1"/>
  <c r="B62" i="22"/>
  <c r="B31" i="22"/>
  <c r="BN11" i="9"/>
  <c r="C67" i="9"/>
  <c r="C73" i="9" s="1"/>
  <c r="N5" i="14"/>
  <c r="N5" i="7"/>
  <c r="N5" i="17"/>
  <c r="N9" i="20"/>
  <c r="N10" i="9"/>
  <c r="N107" i="9" s="1"/>
  <c r="B73" i="9"/>
  <c r="P8" i="18"/>
  <c r="P5" i="18" s="1"/>
  <c r="N18" i="9"/>
  <c r="B28" i="22"/>
  <c r="AA77" i="9"/>
  <c r="B15" i="9"/>
  <c r="F15" i="9"/>
  <c r="J15" i="9"/>
  <c r="K15" i="9"/>
  <c r="I15" i="9"/>
  <c r="G15" i="9"/>
  <c r="E15" i="9"/>
  <c r="C15" i="9"/>
  <c r="P8" i="17"/>
  <c r="Y8" i="17"/>
  <c r="W8" i="17"/>
  <c r="U8" i="17"/>
  <c r="S8" i="17"/>
  <c r="Q8" i="17"/>
  <c r="O8" i="17"/>
  <c r="Z8" i="17"/>
  <c r="X8" i="17"/>
  <c r="V8" i="17"/>
  <c r="T8" i="17"/>
  <c r="R8" i="17"/>
  <c r="D15" i="9"/>
  <c r="H15" i="9"/>
  <c r="L15" i="9"/>
  <c r="BN10" i="20"/>
  <c r="AA9" i="7"/>
  <c r="AA8" i="7" s="1"/>
  <c r="C6" i="23" s="1"/>
  <c r="Q6" i="14"/>
  <c r="Q6" i="17"/>
  <c r="Q11" i="9" l="1"/>
  <c r="Q14" i="20"/>
  <c r="Q48" i="20"/>
  <c r="Q41" i="20"/>
  <c r="P35" i="20"/>
  <c r="P56" i="20" s="1"/>
  <c r="B65" i="22"/>
  <c r="B102" i="22" s="1"/>
  <c r="O33" i="18"/>
  <c r="O13" i="18"/>
  <c r="O44" i="18"/>
  <c r="P35" i="18"/>
  <c r="P44" i="18" s="1"/>
  <c r="P38" i="18"/>
  <c r="P46" i="18"/>
  <c r="P45" i="18" s="1"/>
  <c r="P39" i="18"/>
  <c r="P37" i="18"/>
  <c r="P48" i="18"/>
  <c r="P18" i="9" s="1"/>
  <c r="O36" i="18"/>
  <c r="O13" i="9"/>
  <c r="AA12" i="18"/>
  <c r="O24" i="18"/>
  <c r="P19" i="18"/>
  <c r="P28" i="18" s="1"/>
  <c r="P17" i="18"/>
  <c r="P15" i="18"/>
  <c r="P24" i="18" s="1"/>
  <c r="O26" i="18"/>
  <c r="O16" i="18"/>
  <c r="O28" i="18"/>
  <c r="R10" i="20"/>
  <c r="O18" i="9"/>
  <c r="O45" i="18"/>
  <c r="BA8" i="18"/>
  <c r="AN5" i="18"/>
  <c r="AN32" i="18" s="1"/>
  <c r="B58" i="22"/>
  <c r="B93" i="22" s="1"/>
  <c r="B36" i="22"/>
  <c r="O66" i="20"/>
  <c r="P8" i="9"/>
  <c r="P30" i="20"/>
  <c r="Q12" i="20"/>
  <c r="B8" i="23"/>
  <c r="B18" i="23" s="1"/>
  <c r="C16" i="23"/>
  <c r="O5" i="14"/>
  <c r="O10" i="9"/>
  <c r="O107" i="9" s="1"/>
  <c r="R13" i="20"/>
  <c r="R18" i="20" s="1"/>
  <c r="Q13" i="20"/>
  <c r="Q18" i="20" s="1"/>
  <c r="Q16" i="20"/>
  <c r="Q15" i="20"/>
  <c r="Q26" i="20"/>
  <c r="Q55" i="20" s="1"/>
  <c r="O5" i="17"/>
  <c r="P7" i="18"/>
  <c r="P5" i="17" s="1"/>
  <c r="O9" i="20"/>
  <c r="B61" i="22"/>
  <c r="B83" i="22"/>
  <c r="B78" i="22"/>
  <c r="CA11" i="9"/>
  <c r="C25" i="23"/>
  <c r="LF7" i="14"/>
  <c r="LD7" i="14"/>
  <c r="LI7" i="14"/>
  <c r="LH7" i="14"/>
  <c r="LK7" i="14"/>
  <c r="LB7" i="14"/>
  <c r="LL7" i="14"/>
  <c r="LE7" i="14"/>
  <c r="LC7" i="14"/>
  <c r="LG7" i="14"/>
  <c r="KT7" i="14"/>
  <c r="LM7" i="14"/>
  <c r="KW7" i="14"/>
  <c r="KY7" i="14"/>
  <c r="KZ7" i="14"/>
  <c r="KR7" i="14"/>
  <c r="KU7" i="14"/>
  <c r="KX7" i="14"/>
  <c r="KP7" i="14"/>
  <c r="LJ7" i="14"/>
  <c r="KS7" i="14"/>
  <c r="KQ7" i="14"/>
  <c r="KO7" i="14"/>
  <c r="KV7" i="14"/>
  <c r="B17" i="23"/>
  <c r="LN82" i="9"/>
  <c r="Q8" i="18"/>
  <c r="Q5" i="18" s="1"/>
  <c r="LF74" i="9"/>
  <c r="LF84" i="9" s="1"/>
  <c r="LE74" i="9"/>
  <c r="LE84" i="9" s="1"/>
  <c r="KW74" i="9"/>
  <c r="KW84" i="9" s="1"/>
  <c r="KR74" i="9"/>
  <c r="KR84" i="9" s="1"/>
  <c r="LK74" i="9"/>
  <c r="LK84" i="9" s="1"/>
  <c r="KY74" i="9"/>
  <c r="KY84" i="9" s="1"/>
  <c r="KX74" i="9"/>
  <c r="KX84" i="9" s="1"/>
  <c r="KP74" i="9"/>
  <c r="KP84" i="9" s="1"/>
  <c r="LM74" i="9"/>
  <c r="LM84" i="9" s="1"/>
  <c r="KZ74" i="9"/>
  <c r="KZ84" i="9" s="1"/>
  <c r="LL74" i="9"/>
  <c r="LL84" i="9" s="1"/>
  <c r="LC74" i="9"/>
  <c r="LC84" i="9" s="1"/>
  <c r="LJ74" i="9"/>
  <c r="LJ84" i="9" s="1"/>
  <c r="LH74" i="9"/>
  <c r="LH84" i="9" s="1"/>
  <c r="LI74" i="9"/>
  <c r="LI84" i="9" s="1"/>
  <c r="KU74" i="9"/>
  <c r="KU84" i="9" s="1"/>
  <c r="KV74" i="9"/>
  <c r="KV84" i="9" s="1"/>
  <c r="LD74" i="9"/>
  <c r="LD84" i="9" s="1"/>
  <c r="LG74" i="9"/>
  <c r="LG84" i="9" s="1"/>
  <c r="KS74" i="9"/>
  <c r="KS84" i="9" s="1"/>
  <c r="KQ74" i="9"/>
  <c r="KQ84" i="9" s="1"/>
  <c r="KT74" i="9"/>
  <c r="KT84" i="9" s="1"/>
  <c r="AA8" i="17"/>
  <c r="LJ18" i="9"/>
  <c r="LJ71" i="9" s="1"/>
  <c r="LF18" i="9"/>
  <c r="LF71" i="9" s="1"/>
  <c r="LL18" i="9"/>
  <c r="LL71" i="9" s="1"/>
  <c r="LD18" i="9"/>
  <c r="LD71" i="9" s="1"/>
  <c r="LB18" i="9"/>
  <c r="LB71" i="9" s="1"/>
  <c r="LK18" i="9"/>
  <c r="LK71" i="9" s="1"/>
  <c r="LG18" i="9"/>
  <c r="LG71" i="9" s="1"/>
  <c r="LC18" i="9"/>
  <c r="LC71" i="9" s="1"/>
  <c r="KU18" i="9"/>
  <c r="KU71" i="9" s="1"/>
  <c r="KZ18" i="9"/>
  <c r="KZ71" i="9" s="1"/>
  <c r="KV18" i="9"/>
  <c r="KV71" i="9" s="1"/>
  <c r="KR18" i="9"/>
  <c r="KR71" i="9" s="1"/>
  <c r="LH18" i="9"/>
  <c r="LH71" i="9" s="1"/>
  <c r="LM18" i="9"/>
  <c r="LM71" i="9" s="1"/>
  <c r="LI18" i="9"/>
  <c r="LI71" i="9" s="1"/>
  <c r="LE18" i="9"/>
  <c r="LE71" i="9" s="1"/>
  <c r="KS18" i="9"/>
  <c r="KS71" i="9" s="1"/>
  <c r="KW18" i="9"/>
  <c r="KW71" i="9" s="1"/>
  <c r="KY18" i="9"/>
  <c r="KY71" i="9" s="1"/>
  <c r="KQ18" i="9"/>
  <c r="KQ71" i="9" s="1"/>
  <c r="KO18" i="9"/>
  <c r="KO71" i="9" s="1"/>
  <c r="KX18" i="9"/>
  <c r="KX71" i="9" s="1"/>
  <c r="KT18" i="9"/>
  <c r="KT71" i="9" s="1"/>
  <c r="KP18" i="9"/>
  <c r="KP71" i="9" s="1"/>
  <c r="CA10" i="20"/>
  <c r="R6" i="14"/>
  <c r="R6" i="17"/>
  <c r="R11" i="9"/>
  <c r="Z11" i="17" l="1"/>
  <c r="Z10" i="14" s="1"/>
  <c r="AA10" i="14" s="1"/>
  <c r="C16" i="21"/>
  <c r="C19" i="21" s="1"/>
  <c r="R14" i="20"/>
  <c r="R26" i="20" s="1"/>
  <c r="R55" i="20" s="1"/>
  <c r="R48" i="20"/>
  <c r="R35" i="20"/>
  <c r="R41" i="20"/>
  <c r="Q35" i="20"/>
  <c r="Q56" i="20" s="1"/>
  <c r="R16" i="20"/>
  <c r="P33" i="18"/>
  <c r="P13" i="18"/>
  <c r="P36" i="18"/>
  <c r="Q46" i="18"/>
  <c r="Q45" i="18" s="1"/>
  <c r="Q39" i="18"/>
  <c r="Q37" i="18"/>
  <c r="Q38" i="18"/>
  <c r="Q35" i="18"/>
  <c r="Q44" i="18" s="1"/>
  <c r="Q48" i="18"/>
  <c r="O82" i="9"/>
  <c r="O74" i="9" s="1"/>
  <c r="O32" i="18"/>
  <c r="O51" i="18" s="1"/>
  <c r="S10" i="20"/>
  <c r="R15" i="20"/>
  <c r="P13" i="9"/>
  <c r="P14" i="9"/>
  <c r="R12" i="20"/>
  <c r="R30" i="20" s="1"/>
  <c r="Q17" i="18"/>
  <c r="Q15" i="18"/>
  <c r="Q19" i="18"/>
  <c r="O25" i="18"/>
  <c r="O21" i="18" s="1"/>
  <c r="O12" i="18"/>
  <c r="P26" i="18"/>
  <c r="P25" i="18" s="1"/>
  <c r="P21" i="18" s="1"/>
  <c r="P16" i="18"/>
  <c r="P41" i="18"/>
  <c r="O41" i="18"/>
  <c r="BN8" i="18"/>
  <c r="BA5" i="18"/>
  <c r="O50" i="18"/>
  <c r="B88" i="22"/>
  <c r="LN71" i="9"/>
  <c r="LA71" i="9"/>
  <c r="S12" i="20"/>
  <c r="Q8" i="9"/>
  <c r="Q30" i="20"/>
  <c r="P66" i="20"/>
  <c r="S13" i="20"/>
  <c r="S18" i="20" s="1"/>
  <c r="S16" i="20"/>
  <c r="S15" i="20"/>
  <c r="P5" i="7"/>
  <c r="P9" i="20"/>
  <c r="P10" i="9"/>
  <c r="P107" i="9" s="1"/>
  <c r="P5" i="14"/>
  <c r="Q7" i="18"/>
  <c r="Q5" i="7" s="1"/>
  <c r="B98" i="22"/>
  <c r="B59" i="22"/>
  <c r="B66" i="22" s="1"/>
  <c r="CN11" i="9"/>
  <c r="LN7" i="14"/>
  <c r="LA7" i="14"/>
  <c r="O71" i="9"/>
  <c r="P71" i="9"/>
  <c r="R8" i="18"/>
  <c r="R5" i="18" s="1"/>
  <c r="C23" i="23"/>
  <c r="LB74" i="9"/>
  <c r="KO74" i="9"/>
  <c r="LN18" i="9"/>
  <c r="LA18" i="9"/>
  <c r="CN10" i="20"/>
  <c r="T10" i="20"/>
  <c r="S6" i="14"/>
  <c r="S6" i="17"/>
  <c r="S11" i="9"/>
  <c r="AA11" i="17" l="1"/>
  <c r="Q14" i="9"/>
  <c r="Q13" i="9"/>
  <c r="T14" i="20"/>
  <c r="T26" i="20" s="1"/>
  <c r="T55" i="20" s="1"/>
  <c r="T48" i="20"/>
  <c r="H170" i="12" s="1"/>
  <c r="T41" i="20"/>
  <c r="S14" i="20"/>
  <c r="S26" i="20" s="1"/>
  <c r="S55" i="20" s="1"/>
  <c r="S48" i="20"/>
  <c r="S35" i="20"/>
  <c r="S41" i="20"/>
  <c r="Q33" i="18"/>
  <c r="Q13" i="18"/>
  <c r="R56" i="20"/>
  <c r="R66" i="20" s="1"/>
  <c r="R48" i="18"/>
  <c r="R18" i="9" s="1"/>
  <c r="R38" i="18"/>
  <c r="R35" i="18"/>
  <c r="R46" i="18"/>
  <c r="R45" i="18" s="1"/>
  <c r="R39" i="18"/>
  <c r="R37" i="18"/>
  <c r="Q36" i="18"/>
  <c r="P82" i="9"/>
  <c r="P74" i="9" s="1"/>
  <c r="P84" i="9" s="1"/>
  <c r="P32" i="18"/>
  <c r="P51" i="18" s="1"/>
  <c r="R8" i="9"/>
  <c r="P12" i="18"/>
  <c r="Q28" i="18"/>
  <c r="R19" i="18"/>
  <c r="R28" i="18" s="1"/>
  <c r="R15" i="18"/>
  <c r="R24" i="18" s="1"/>
  <c r="R17" i="18"/>
  <c r="Q24" i="18"/>
  <c r="Q26" i="18"/>
  <c r="Q25" i="18" s="1"/>
  <c r="Q16" i="18"/>
  <c r="O72" i="9"/>
  <c r="O67" i="9" s="1"/>
  <c r="O73" i="9" s="1"/>
  <c r="P72" i="9"/>
  <c r="O15" i="9"/>
  <c r="CA8" i="18"/>
  <c r="BN5" i="18"/>
  <c r="Q18" i="9"/>
  <c r="Q71" i="9" s="1"/>
  <c r="P50" i="18"/>
  <c r="Q10" i="9"/>
  <c r="Q107" i="9" s="1"/>
  <c r="T12" i="20"/>
  <c r="S8" i="9"/>
  <c r="S30" i="20"/>
  <c r="Q66" i="20"/>
  <c r="T13" i="20"/>
  <c r="T18" i="20" s="1"/>
  <c r="T16" i="20"/>
  <c r="T15" i="20"/>
  <c r="Q5" i="17"/>
  <c r="R7" i="18"/>
  <c r="R9" i="20" s="1"/>
  <c r="Q5" i="14"/>
  <c r="Q9" i="20"/>
  <c r="B96" i="22"/>
  <c r="B103" i="22" s="1"/>
  <c r="DA11" i="9"/>
  <c r="O84" i="9"/>
  <c r="S8" i="18"/>
  <c r="S5" i="18" s="1"/>
  <c r="LB84" i="9"/>
  <c r="LN84" i="9" s="1"/>
  <c r="LN74" i="9"/>
  <c r="KO84" i="9"/>
  <c r="LA84" i="9" s="1"/>
  <c r="LA74" i="9"/>
  <c r="N70" i="9"/>
  <c r="DA10" i="20"/>
  <c r="U10" i="20"/>
  <c r="T6" i="14"/>
  <c r="T6" i="17"/>
  <c r="T11" i="9"/>
  <c r="S56" i="20" l="1"/>
  <c r="S33" i="18" s="1"/>
  <c r="U14" i="20"/>
  <c r="U26" i="20" s="1"/>
  <c r="U55" i="20" s="1"/>
  <c r="U48" i="20"/>
  <c r="U41" i="20"/>
  <c r="T35" i="20"/>
  <c r="T56" i="20" s="1"/>
  <c r="R33" i="18"/>
  <c r="R82" i="9" s="1"/>
  <c r="R74" i="9" s="1"/>
  <c r="R84" i="9" s="1"/>
  <c r="R13" i="18"/>
  <c r="R44" i="18"/>
  <c r="R41" i="18" s="1"/>
  <c r="S37" i="18"/>
  <c r="S46" i="18"/>
  <c r="S45" i="18" s="1"/>
  <c r="S39" i="18"/>
  <c r="S35" i="18"/>
  <c r="S44" i="18" s="1"/>
  <c r="S48" i="18"/>
  <c r="S38" i="18"/>
  <c r="R36" i="18"/>
  <c r="Q82" i="9"/>
  <c r="Q74" i="9" s="1"/>
  <c r="Q32" i="18"/>
  <c r="Q51" i="18" s="1"/>
  <c r="R13" i="9"/>
  <c r="R14" i="9"/>
  <c r="Q21" i="18"/>
  <c r="Q12" i="18"/>
  <c r="P15" i="9"/>
  <c r="S19" i="18"/>
  <c r="S28" i="18" s="1"/>
  <c r="S17" i="18"/>
  <c r="S15" i="18"/>
  <c r="R16" i="18"/>
  <c r="R26" i="18"/>
  <c r="R25" i="18" s="1"/>
  <c r="R21" i="18" s="1"/>
  <c r="S18" i="9"/>
  <c r="Q41" i="18"/>
  <c r="Q15" i="9"/>
  <c r="Q50" i="18"/>
  <c r="CN8" i="18"/>
  <c r="CA5" i="18"/>
  <c r="U12" i="20"/>
  <c r="T8" i="9"/>
  <c r="T30" i="20"/>
  <c r="R5" i="7"/>
  <c r="R5" i="14"/>
  <c r="U13" i="20"/>
  <c r="U18" i="20" s="1"/>
  <c r="U16" i="20"/>
  <c r="U15" i="20"/>
  <c r="R5" i="17"/>
  <c r="R10" i="9"/>
  <c r="R107" i="9" s="1"/>
  <c r="S7" i="18"/>
  <c r="S5" i="17" s="1"/>
  <c r="DN11" i="9"/>
  <c r="B36" i="20"/>
  <c r="P67" i="9"/>
  <c r="P73" i="9" s="1"/>
  <c r="T8" i="18"/>
  <c r="T5" i="18" s="1"/>
  <c r="DN10" i="20"/>
  <c r="V10" i="20"/>
  <c r="U6" i="14"/>
  <c r="U6" i="17"/>
  <c r="U11" i="9"/>
  <c r="S66" i="20" l="1"/>
  <c r="S13" i="18"/>
  <c r="V14" i="20"/>
  <c r="V26" i="20" s="1"/>
  <c r="V55" i="20" s="1"/>
  <c r="V48" i="20"/>
  <c r="V41" i="20"/>
  <c r="U35" i="20"/>
  <c r="U56" i="20" s="1"/>
  <c r="R12" i="18"/>
  <c r="S14" i="9"/>
  <c r="R32" i="18"/>
  <c r="R51" i="18" s="1"/>
  <c r="T33" i="18"/>
  <c r="T13" i="18"/>
  <c r="T35" i="18"/>
  <c r="T44" i="18" s="1"/>
  <c r="T48" i="18"/>
  <c r="T18" i="9" s="1"/>
  <c r="T37" i="18"/>
  <c r="T38" i="18"/>
  <c r="T46" i="18"/>
  <c r="T45" i="18" s="1"/>
  <c r="T39" i="18"/>
  <c r="S36" i="18"/>
  <c r="R50" i="18"/>
  <c r="S13" i="9"/>
  <c r="S82" i="9"/>
  <c r="S74" i="9" s="1"/>
  <c r="S84" i="9" s="1"/>
  <c r="Q72" i="9"/>
  <c r="Q67" i="9" s="1"/>
  <c r="Q73" i="9" s="1"/>
  <c r="S24" i="18"/>
  <c r="S26" i="18"/>
  <c r="S25" i="18" s="1"/>
  <c r="S16" i="18"/>
  <c r="T19" i="18"/>
  <c r="T17" i="18"/>
  <c r="T15" i="18"/>
  <c r="DA8" i="18"/>
  <c r="CN5" i="18"/>
  <c r="U8" i="9"/>
  <c r="U30" i="20"/>
  <c r="V12" i="20"/>
  <c r="T66" i="20"/>
  <c r="S10" i="9"/>
  <c r="S107" i="9" s="1"/>
  <c r="C33" i="20"/>
  <c r="C37" i="20"/>
  <c r="V13" i="20"/>
  <c r="V18" i="20" s="1"/>
  <c r="V16" i="20"/>
  <c r="V15" i="20"/>
  <c r="S5" i="14"/>
  <c r="S5" i="7"/>
  <c r="S9" i="20"/>
  <c r="T7" i="18"/>
  <c r="T10" i="9" s="1"/>
  <c r="T107" i="9" s="1"/>
  <c r="EA11" i="9"/>
  <c r="U8" i="18"/>
  <c r="U5" i="18" s="1"/>
  <c r="Q84" i="9"/>
  <c r="S71" i="9"/>
  <c r="R71" i="9"/>
  <c r="EA10" i="20"/>
  <c r="W10" i="20"/>
  <c r="V6" i="14"/>
  <c r="V6" i="17"/>
  <c r="V11" i="9"/>
  <c r="S12" i="18" l="1"/>
  <c r="W14" i="20"/>
  <c r="W26" i="20" s="1"/>
  <c r="W55" i="20" s="1"/>
  <c r="W48" i="20"/>
  <c r="W41" i="20"/>
  <c r="V35" i="20"/>
  <c r="V56" i="20" s="1"/>
  <c r="U33" i="18"/>
  <c r="U13" i="18"/>
  <c r="S32" i="18"/>
  <c r="S51" i="18" s="1"/>
  <c r="T36" i="18"/>
  <c r="T50" i="18" s="1"/>
  <c r="U46" i="18"/>
  <c r="U45" i="18" s="1"/>
  <c r="U39" i="18"/>
  <c r="U37" i="18"/>
  <c r="U48" i="18"/>
  <c r="U18" i="9" s="1"/>
  <c r="U38" i="18"/>
  <c r="U35" i="18"/>
  <c r="T14" i="9"/>
  <c r="T13" i="9"/>
  <c r="T82" i="9"/>
  <c r="T74" i="9" s="1"/>
  <c r="T84" i="9" s="1"/>
  <c r="CM27" i="18"/>
  <c r="CJ27" i="18"/>
  <c r="CH27" i="18"/>
  <c r="CE27" i="18"/>
  <c r="CB27" i="18"/>
  <c r="CG27" i="18"/>
  <c r="CC27" i="18"/>
  <c r="CL27" i="18"/>
  <c r="CI27" i="18"/>
  <c r="CK27" i="18"/>
  <c r="CF27" i="18"/>
  <c r="CD27" i="18"/>
  <c r="R72" i="9"/>
  <c r="R67" i="9" s="1"/>
  <c r="R73" i="9" s="1"/>
  <c r="R15" i="9"/>
  <c r="T28" i="18"/>
  <c r="S21" i="18"/>
  <c r="CM18" i="18"/>
  <c r="CI18" i="18"/>
  <c r="CE18" i="18"/>
  <c r="CL18" i="18"/>
  <c r="CH18" i="18"/>
  <c r="CD18" i="18"/>
  <c r="CK18" i="18"/>
  <c r="CG18" i="18"/>
  <c r="CC18" i="18"/>
  <c r="CB18" i="18"/>
  <c r="CJ18" i="18"/>
  <c r="CF18" i="18"/>
  <c r="T24" i="18"/>
  <c r="U17" i="18"/>
  <c r="U15" i="18"/>
  <c r="U19" i="18"/>
  <c r="U28" i="18" s="1"/>
  <c r="T26" i="18"/>
  <c r="T16" i="18"/>
  <c r="S41" i="18"/>
  <c r="S50" i="18"/>
  <c r="T41" i="18"/>
  <c r="DA5" i="18"/>
  <c r="DN8" i="18"/>
  <c r="V8" i="9"/>
  <c r="V30" i="20"/>
  <c r="W12" i="20"/>
  <c r="U66" i="20"/>
  <c r="T9" i="20"/>
  <c r="W13" i="20"/>
  <c r="W18" i="20" s="1"/>
  <c r="W16" i="20"/>
  <c r="W15" i="20"/>
  <c r="T5" i="14"/>
  <c r="T5" i="7"/>
  <c r="T5" i="17"/>
  <c r="U7" i="18"/>
  <c r="U10" i="9" s="1"/>
  <c r="U107" i="9" s="1"/>
  <c r="EN11" i="9"/>
  <c r="V8" i="18"/>
  <c r="V5" i="18" s="1"/>
  <c r="X10" i="20"/>
  <c r="EN10" i="20"/>
  <c r="W6" i="14"/>
  <c r="W6" i="17"/>
  <c r="W11" i="9"/>
  <c r="X14" i="20" l="1"/>
  <c r="X48" i="20"/>
  <c r="X41" i="20"/>
  <c r="W35" i="20"/>
  <c r="W56" i="20" s="1"/>
  <c r="V33" i="18"/>
  <c r="V13" i="18"/>
  <c r="U14" i="9"/>
  <c r="U36" i="18"/>
  <c r="V48" i="18"/>
  <c r="V18" i="9" s="1"/>
  <c r="V38" i="18"/>
  <c r="V37" i="18"/>
  <c r="V46" i="18"/>
  <c r="V45" i="18" s="1"/>
  <c r="V39" i="18"/>
  <c r="V35" i="18"/>
  <c r="V44" i="18" s="1"/>
  <c r="U44" i="18"/>
  <c r="T32" i="18"/>
  <c r="T51" i="18" s="1"/>
  <c r="U13" i="9"/>
  <c r="U82" i="9"/>
  <c r="U24" i="18"/>
  <c r="T25" i="18"/>
  <c r="T21" i="18" s="1"/>
  <c r="U26" i="18"/>
  <c r="U25" i="18" s="1"/>
  <c r="U16" i="18"/>
  <c r="U12" i="18" s="1"/>
  <c r="V19" i="18"/>
  <c r="V28" i="18" s="1"/>
  <c r="V15" i="18"/>
  <c r="V24" i="18" s="1"/>
  <c r="V17" i="18"/>
  <c r="S72" i="9"/>
  <c r="S67" i="9" s="1"/>
  <c r="S73" i="9" s="1"/>
  <c r="T12" i="18"/>
  <c r="S15" i="9"/>
  <c r="DN5" i="18"/>
  <c r="EA8" i="18"/>
  <c r="X12" i="20"/>
  <c r="V66" i="20"/>
  <c r="W8" i="9"/>
  <c r="W30" i="20"/>
  <c r="U9" i="20"/>
  <c r="X13" i="20"/>
  <c r="X18" i="20" s="1"/>
  <c r="X16" i="20"/>
  <c r="X15" i="20"/>
  <c r="X26" i="20"/>
  <c r="X55" i="20" s="1"/>
  <c r="U5" i="7"/>
  <c r="V7" i="18"/>
  <c r="V5" i="17" s="1"/>
  <c r="U5" i="14"/>
  <c r="U5" i="17"/>
  <c r="FA11" i="9"/>
  <c r="T71" i="9"/>
  <c r="U71" i="9"/>
  <c r="W8" i="18"/>
  <c r="W5" i="18" s="1"/>
  <c r="FA10" i="20"/>
  <c r="Y10" i="20"/>
  <c r="X6" i="14"/>
  <c r="X6" i="17"/>
  <c r="X11" i="9"/>
  <c r="Y14" i="20" l="1"/>
  <c r="Y48" i="20"/>
  <c r="Y41" i="20"/>
  <c r="X35" i="20"/>
  <c r="X56" i="20" s="1"/>
  <c r="W33" i="18"/>
  <c r="W13" i="18"/>
  <c r="V36" i="18"/>
  <c r="V32" i="18" s="1"/>
  <c r="V51" i="18" s="1"/>
  <c r="W37" i="18"/>
  <c r="W35" i="18"/>
  <c r="W44" i="18" s="1"/>
  <c r="W48" i="18"/>
  <c r="W18" i="9" s="1"/>
  <c r="W38" i="18"/>
  <c r="W46" i="18"/>
  <c r="W45" i="18" s="1"/>
  <c r="W39" i="18"/>
  <c r="U32" i="18"/>
  <c r="U51" i="18" s="1"/>
  <c r="V13" i="9"/>
  <c r="V14" i="9"/>
  <c r="V82" i="9"/>
  <c r="V74" i="9" s="1"/>
  <c r="V84" i="9" s="1"/>
  <c r="U21" i="18"/>
  <c r="T15" i="9"/>
  <c r="V26" i="18"/>
  <c r="V25" i="18" s="1"/>
  <c r="V21" i="18" s="1"/>
  <c r="V16" i="18"/>
  <c r="V12" i="18" s="1"/>
  <c r="T72" i="9"/>
  <c r="T67" i="9" s="1"/>
  <c r="T73" i="9" s="1"/>
  <c r="W19" i="18"/>
  <c r="W28" i="18" s="1"/>
  <c r="W17" i="18"/>
  <c r="W15" i="18"/>
  <c r="W24" i="18" s="1"/>
  <c r="EA5" i="18"/>
  <c r="EN8" i="18"/>
  <c r="U41" i="18"/>
  <c r="V41" i="18"/>
  <c r="U50" i="18"/>
  <c r="V9" i="20"/>
  <c r="V5" i="7"/>
  <c r="Y12" i="20"/>
  <c r="X8" i="9"/>
  <c r="X30" i="20"/>
  <c r="W66" i="20"/>
  <c r="V5" i="14"/>
  <c r="Y13" i="20"/>
  <c r="Y18" i="20" s="1"/>
  <c r="Y16" i="20"/>
  <c r="Y15" i="20"/>
  <c r="Y26" i="20"/>
  <c r="Y55" i="20" s="1"/>
  <c r="V10" i="9"/>
  <c r="V107" i="9" s="1"/>
  <c r="W7" i="18"/>
  <c r="W10" i="9" s="1"/>
  <c r="W107" i="9" s="1"/>
  <c r="FN11" i="9"/>
  <c r="V71" i="9"/>
  <c r="U74" i="9"/>
  <c r="X8" i="18"/>
  <c r="X5" i="18" s="1"/>
  <c r="FN10" i="20"/>
  <c r="Z10" i="20"/>
  <c r="Y6" i="14"/>
  <c r="Y6" i="17"/>
  <c r="Y11" i="9"/>
  <c r="Y35" i="20" l="1"/>
  <c r="Y56" i="20" s="1"/>
  <c r="Z14" i="20"/>
  <c r="Z48" i="20"/>
  <c r="AA48" i="20" s="1"/>
  <c r="Z41" i="20"/>
  <c r="AA41" i="20" s="1"/>
  <c r="X33" i="18"/>
  <c r="X13" i="18"/>
  <c r="W36" i="18"/>
  <c r="W32" i="18" s="1"/>
  <c r="X35" i="18"/>
  <c r="X44" i="18" s="1"/>
  <c r="X38" i="18"/>
  <c r="X46" i="18"/>
  <c r="X45" i="18" s="1"/>
  <c r="X37" i="18"/>
  <c r="X48" i="18"/>
  <c r="X18" i="9" s="1"/>
  <c r="X39" i="18"/>
  <c r="W14" i="9"/>
  <c r="W13" i="9"/>
  <c r="W82" i="9"/>
  <c r="W74" i="9" s="1"/>
  <c r="W84" i="9" s="1"/>
  <c r="U72" i="9"/>
  <c r="U67" i="9" s="1"/>
  <c r="U73" i="9" s="1"/>
  <c r="U15" i="9"/>
  <c r="X19" i="18"/>
  <c r="X28" i="18" s="1"/>
  <c r="X17" i="18"/>
  <c r="X15" i="18"/>
  <c r="W26" i="18"/>
  <c r="W25" i="18" s="1"/>
  <c r="W21" i="18" s="1"/>
  <c r="W16" i="18"/>
  <c r="W12" i="18" s="1"/>
  <c r="W5" i="14"/>
  <c r="EN5" i="18"/>
  <c r="FA8" i="18"/>
  <c r="V50" i="18"/>
  <c r="Z12" i="20"/>
  <c r="X66" i="20"/>
  <c r="Y8" i="9"/>
  <c r="Y30" i="20"/>
  <c r="Z13" i="20"/>
  <c r="Z18" i="20" s="1"/>
  <c r="AA18" i="20" s="1"/>
  <c r="Z16" i="20"/>
  <c r="Z15" i="20"/>
  <c r="Z26" i="20"/>
  <c r="W5" i="7"/>
  <c r="W5" i="17"/>
  <c r="W9" i="20"/>
  <c r="X7" i="18"/>
  <c r="X9" i="20" s="1"/>
  <c r="GA11" i="9"/>
  <c r="W71" i="9"/>
  <c r="U84" i="9"/>
  <c r="Y8" i="18"/>
  <c r="Y5" i="18" s="1"/>
  <c r="V72" i="9"/>
  <c r="V15" i="9"/>
  <c r="AB10" i="20"/>
  <c r="GA10" i="20"/>
  <c r="Z6" i="14"/>
  <c r="Z6" i="17"/>
  <c r="Z11" i="9"/>
  <c r="Z35" i="20" l="1"/>
  <c r="AA35" i="20" s="1"/>
  <c r="AB14" i="20"/>
  <c r="AB48" i="20"/>
  <c r="AB41" i="20"/>
  <c r="Y33" i="18"/>
  <c r="Y13" i="18"/>
  <c r="X36" i="18"/>
  <c r="X32" i="18" s="1"/>
  <c r="Y46" i="18"/>
  <c r="Y45" i="18" s="1"/>
  <c r="Y39" i="18"/>
  <c r="Y35" i="18"/>
  <c r="Y44" i="18" s="1"/>
  <c r="Y37" i="18"/>
  <c r="Y48" i="18"/>
  <c r="Y18" i="9" s="1"/>
  <c r="Y38" i="18"/>
  <c r="X13" i="9"/>
  <c r="X14" i="9"/>
  <c r="W41" i="18"/>
  <c r="X82" i="9"/>
  <c r="X74" i="9" s="1"/>
  <c r="X84" i="9" s="1"/>
  <c r="Y17" i="18"/>
  <c r="Y15" i="18"/>
  <c r="Y24" i="18" s="1"/>
  <c r="Y19" i="18"/>
  <c r="Y28" i="18" s="1"/>
  <c r="X24" i="18"/>
  <c r="X26" i="18"/>
  <c r="X25" i="18" s="1"/>
  <c r="X16" i="18"/>
  <c r="X12" i="18" s="1"/>
  <c r="W50" i="18"/>
  <c r="W51" i="18"/>
  <c r="X41" i="18"/>
  <c r="FA5" i="18"/>
  <c r="FN8" i="18"/>
  <c r="AB12" i="20"/>
  <c r="AB8" i="9" s="1"/>
  <c r="Z30" i="20"/>
  <c r="Z8" i="9"/>
  <c r="Y66" i="20"/>
  <c r="AA26" i="20"/>
  <c r="Z55" i="20"/>
  <c r="X5" i="7"/>
  <c r="AB13" i="20"/>
  <c r="AB18" i="20" s="1"/>
  <c r="AB16" i="20"/>
  <c r="AB26" i="20"/>
  <c r="AB55" i="20" s="1"/>
  <c r="AB15" i="20"/>
  <c r="X5" i="14"/>
  <c r="X5" i="17"/>
  <c r="X10" i="9"/>
  <c r="X107" i="9" s="1"/>
  <c r="Y7" i="18"/>
  <c r="Y9" i="20" s="1"/>
  <c r="GN11" i="9"/>
  <c r="V67" i="9"/>
  <c r="V73" i="9" s="1"/>
  <c r="X71" i="9"/>
  <c r="Z8" i="18"/>
  <c r="Z5" i="18" s="1"/>
  <c r="Q28" i="22"/>
  <c r="Q58" i="22" s="1"/>
  <c r="GN10" i="20"/>
  <c r="AC10" i="20"/>
  <c r="AB6" i="14"/>
  <c r="AB6" i="17"/>
  <c r="AB11" i="9"/>
  <c r="AC14" i="20" l="1"/>
  <c r="AC48" i="20"/>
  <c r="AC41" i="20"/>
  <c r="AB35" i="20"/>
  <c r="AB56" i="20" s="1"/>
  <c r="AB13" i="18" s="1"/>
  <c r="Y36" i="18"/>
  <c r="Z48" i="18"/>
  <c r="Z38" i="18"/>
  <c r="AA38" i="18" s="1"/>
  <c r="C34" i="22" s="1"/>
  <c r="Z35" i="18"/>
  <c r="Z46" i="18"/>
  <c r="Z45" i="18" s="1"/>
  <c r="Z39" i="18"/>
  <c r="AA39" i="18" s="1"/>
  <c r="C35" i="22" s="1"/>
  <c r="C87" i="22" s="1"/>
  <c r="Z37" i="18"/>
  <c r="Y82" i="9"/>
  <c r="Y74" i="9" s="1"/>
  <c r="Y84" i="9" s="1"/>
  <c r="Y13" i="9"/>
  <c r="Y14" i="9"/>
  <c r="W15" i="9"/>
  <c r="W72" i="9"/>
  <c r="W67" i="9" s="1"/>
  <c r="W73" i="9" s="1"/>
  <c r="X21" i="18"/>
  <c r="Z19" i="18"/>
  <c r="Z17" i="18"/>
  <c r="Z15" i="18"/>
  <c r="Y26" i="18"/>
  <c r="Y25" i="18" s="1"/>
  <c r="Y21" i="18" s="1"/>
  <c r="Y16" i="18"/>
  <c r="Y12" i="18" s="1"/>
  <c r="X50" i="18"/>
  <c r="FN5" i="18"/>
  <c r="GA8" i="18"/>
  <c r="Y41" i="18"/>
  <c r="X51" i="18"/>
  <c r="Y10" i="9"/>
  <c r="Y107" i="9" s="1"/>
  <c r="AC12" i="20"/>
  <c r="AA55" i="20"/>
  <c r="Y5" i="17"/>
  <c r="Y5" i="14"/>
  <c r="Y5" i="7"/>
  <c r="Z56" i="20"/>
  <c r="AC13" i="20"/>
  <c r="AC18" i="20" s="1"/>
  <c r="AC16" i="20"/>
  <c r="AC15" i="20"/>
  <c r="AC26" i="20"/>
  <c r="AC55" i="20" s="1"/>
  <c r="Z7" i="18"/>
  <c r="Z5" i="7" s="1"/>
  <c r="Q78" i="22"/>
  <c r="Q93" i="22" s="1"/>
  <c r="HA11" i="9"/>
  <c r="X15" i="9"/>
  <c r="X72" i="9"/>
  <c r="Y71" i="9"/>
  <c r="AB8" i="18"/>
  <c r="AB5" i="18" s="1"/>
  <c r="R28" i="22"/>
  <c r="R58" i="22" s="1"/>
  <c r="AD10" i="20"/>
  <c r="HA10" i="20"/>
  <c r="AC6" i="14"/>
  <c r="AC6" i="17"/>
  <c r="AC11" i="9"/>
  <c r="AC35" i="20" l="1"/>
  <c r="AC56" i="20" s="1"/>
  <c r="AC13" i="18" s="1"/>
  <c r="AD14" i="20"/>
  <c r="AD48" i="20"/>
  <c r="AD41" i="20"/>
  <c r="Z33" i="18"/>
  <c r="AA33" i="18" s="1"/>
  <c r="Z13" i="18"/>
  <c r="AA13" i="18" s="1"/>
  <c r="Z14" i="9"/>
  <c r="Z44" i="18"/>
  <c r="AA35" i="18"/>
  <c r="AB39" i="18"/>
  <c r="AB48" i="18" s="1"/>
  <c r="AB38" i="18"/>
  <c r="AB47" i="18" s="1"/>
  <c r="AB37" i="18"/>
  <c r="Z36" i="18"/>
  <c r="AA36" i="18" s="1"/>
  <c r="Z13" i="9"/>
  <c r="AA37" i="18"/>
  <c r="C33" i="22" s="1"/>
  <c r="AB33" i="18"/>
  <c r="Y32" i="18"/>
  <c r="Y51" i="18" s="1"/>
  <c r="AA56" i="20"/>
  <c r="AA66" i="20" s="1"/>
  <c r="Z26" i="18"/>
  <c r="Z16" i="18"/>
  <c r="AA17" i="18"/>
  <c r="AB17" i="18"/>
  <c r="AB15" i="18"/>
  <c r="AB35" i="18" s="1"/>
  <c r="AB44" i="18" s="1"/>
  <c r="AB19" i="18"/>
  <c r="Z28" i="18"/>
  <c r="AA28" i="18" s="1"/>
  <c r="AA19" i="18"/>
  <c r="Z24" i="18"/>
  <c r="AA24" i="18" s="1"/>
  <c r="AA15" i="18"/>
  <c r="Y72" i="9"/>
  <c r="Y50" i="18"/>
  <c r="AA45" i="18"/>
  <c r="AA46" i="18"/>
  <c r="Z18" i="9"/>
  <c r="AA48" i="18"/>
  <c r="C64" i="22"/>
  <c r="C86" i="22"/>
  <c r="GA5" i="18"/>
  <c r="GN8" i="18"/>
  <c r="HN11" i="9"/>
  <c r="HA34" i="9"/>
  <c r="AA7" i="18"/>
  <c r="AA5" i="17" s="1"/>
  <c r="AB66" i="20"/>
  <c r="AD12" i="20"/>
  <c r="AC8" i="9"/>
  <c r="AC30" i="20"/>
  <c r="Z66" i="20"/>
  <c r="AD13" i="20"/>
  <c r="AD18" i="20" s="1"/>
  <c r="AD16" i="20"/>
  <c r="AD15" i="20"/>
  <c r="AD26" i="20"/>
  <c r="AD55" i="20" s="1"/>
  <c r="Z5" i="14"/>
  <c r="Z10" i="9"/>
  <c r="Z107" i="9" s="1"/>
  <c r="Z9" i="20"/>
  <c r="Z5" i="17"/>
  <c r="C65" i="22"/>
  <c r="C102" i="22" s="1"/>
  <c r="R78" i="22"/>
  <c r="R93" i="22" s="1"/>
  <c r="AB7" i="18"/>
  <c r="AC8" i="18"/>
  <c r="AC5" i="18" s="1"/>
  <c r="X67" i="9"/>
  <c r="X73" i="9" s="1"/>
  <c r="S28" i="22"/>
  <c r="S58" i="22" s="1"/>
  <c r="HN10" i="20"/>
  <c r="AE10" i="20"/>
  <c r="AD6" i="14"/>
  <c r="AD6" i="17"/>
  <c r="AD11" i="9"/>
  <c r="AE14" i="20" l="1"/>
  <c r="AE48" i="20"/>
  <c r="AE41" i="20"/>
  <c r="AD35" i="20"/>
  <c r="AD56" i="20" s="1"/>
  <c r="AD13" i="18" s="1"/>
  <c r="AC39" i="18"/>
  <c r="AC48" i="18" s="1"/>
  <c r="AC18" i="9" s="1"/>
  <c r="AC37" i="18"/>
  <c r="AC38" i="18"/>
  <c r="AB36" i="18"/>
  <c r="AB32" i="18" s="1"/>
  <c r="AB46" i="18"/>
  <c r="AB14" i="9" s="1"/>
  <c r="AC33" i="18"/>
  <c r="Z82" i="9"/>
  <c r="AA82" i="9" s="1"/>
  <c r="Z32" i="18"/>
  <c r="Z51" i="18" s="1"/>
  <c r="AB82" i="9"/>
  <c r="AB13" i="9"/>
  <c r="C7" i="23"/>
  <c r="Y15" i="9"/>
  <c r="AB26" i="18"/>
  <c r="AB16" i="18"/>
  <c r="AB28" i="18"/>
  <c r="Z12" i="18"/>
  <c r="AA16" i="18"/>
  <c r="AC15" i="18"/>
  <c r="AC35" i="18" s="1"/>
  <c r="AC44" i="18" s="1"/>
  <c r="AC19" i="18"/>
  <c r="AC28" i="18" s="1"/>
  <c r="AC17" i="18"/>
  <c r="AB24" i="18"/>
  <c r="AB12" i="18"/>
  <c r="Z25" i="18"/>
  <c r="AA26" i="18"/>
  <c r="AA14" i="9"/>
  <c r="C29" i="22"/>
  <c r="C81" i="22" s="1"/>
  <c r="Z41" i="18"/>
  <c r="AA44" i="18"/>
  <c r="AA41" i="18" s="1"/>
  <c r="GN5" i="18"/>
  <c r="HA8" i="18"/>
  <c r="AB18" i="9"/>
  <c r="AA5" i="7"/>
  <c r="Z50" i="18"/>
  <c r="C101" i="22"/>
  <c r="C85" i="22"/>
  <c r="C63" i="22"/>
  <c r="AA5" i="14"/>
  <c r="IA11" i="9"/>
  <c r="HN34" i="9"/>
  <c r="AA9" i="20"/>
  <c r="AA10" i="9"/>
  <c r="AA107" i="9" s="1"/>
  <c r="AC66" i="20"/>
  <c r="AD8" i="9"/>
  <c r="AD30" i="20"/>
  <c r="AE12" i="20"/>
  <c r="AE13" i="20"/>
  <c r="AE18" i="20" s="1"/>
  <c r="AE16" i="20"/>
  <c r="AE15" i="20"/>
  <c r="AE26" i="20"/>
  <c r="AE55" i="20" s="1"/>
  <c r="S78" i="22"/>
  <c r="S93" i="22" s="1"/>
  <c r="AC7" i="18"/>
  <c r="AB9" i="20"/>
  <c r="AB10" i="9"/>
  <c r="AB107" i="9" s="1"/>
  <c r="AB5" i="14"/>
  <c r="AB5" i="7"/>
  <c r="AB5" i="17"/>
  <c r="Y67" i="9"/>
  <c r="Y73" i="9" s="1"/>
  <c r="Z71" i="9"/>
  <c r="AA71" i="9" s="1"/>
  <c r="AA18" i="9"/>
  <c r="AD8" i="18"/>
  <c r="AD5" i="18" s="1"/>
  <c r="AA70" i="9"/>
  <c r="AA68" i="9"/>
  <c r="AA13" i="9"/>
  <c r="T28" i="22"/>
  <c r="T58" i="22" s="1"/>
  <c r="AF10" i="20"/>
  <c r="IA10" i="20"/>
  <c r="AE6" i="14"/>
  <c r="AE6" i="17"/>
  <c r="AE11" i="9"/>
  <c r="AF14" i="20" l="1"/>
  <c r="AF48" i="20"/>
  <c r="AF41" i="20"/>
  <c r="AE35" i="20"/>
  <c r="AE56" i="20" s="1"/>
  <c r="AE13" i="18" s="1"/>
  <c r="AC13" i="9"/>
  <c r="AC46" i="18"/>
  <c r="AD39" i="18"/>
  <c r="AD48" i="18" s="1"/>
  <c r="AD18" i="9" s="1"/>
  <c r="AD37" i="18"/>
  <c r="AD38" i="18"/>
  <c r="AD47" i="18" s="1"/>
  <c r="AC36" i="18"/>
  <c r="AC47" i="18"/>
  <c r="AD33" i="18"/>
  <c r="AC82" i="9"/>
  <c r="AB45" i="18"/>
  <c r="Z15" i="9"/>
  <c r="AA15" i="9" s="1"/>
  <c r="C28" i="22"/>
  <c r="C58" i="22" s="1"/>
  <c r="C93" i="22" s="1"/>
  <c r="AA51" i="18"/>
  <c r="Z21" i="18"/>
  <c r="AA25" i="18"/>
  <c r="AA21" i="18" s="1"/>
  <c r="AC26" i="18"/>
  <c r="AC25" i="18" s="1"/>
  <c r="AC16" i="18"/>
  <c r="AC12" i="18" s="1"/>
  <c r="AD15" i="18"/>
  <c r="AD35" i="18" s="1"/>
  <c r="AD44" i="18" s="1"/>
  <c r="AD19" i="18"/>
  <c r="AD28" i="18" s="1"/>
  <c r="AD17" i="18"/>
  <c r="AC24" i="18"/>
  <c r="AB25" i="18"/>
  <c r="C31" i="22"/>
  <c r="C61" i="22" s="1"/>
  <c r="AA50" i="18"/>
  <c r="C100" i="22"/>
  <c r="C84" i="22"/>
  <c r="AB72" i="9"/>
  <c r="HA5" i="18"/>
  <c r="HA32" i="18" s="1"/>
  <c r="HN8" i="18"/>
  <c r="AB41" i="18"/>
  <c r="C17" i="23"/>
  <c r="C32" i="22"/>
  <c r="C62" i="22" s="1"/>
  <c r="AB51" i="18"/>
  <c r="IN11" i="9"/>
  <c r="IA34" i="9"/>
  <c r="AF12" i="20"/>
  <c r="AE8" i="9"/>
  <c r="AE30" i="20"/>
  <c r="AD66" i="20"/>
  <c r="Z74" i="9"/>
  <c r="Z84" i="9" s="1"/>
  <c r="AA84" i="9" s="1"/>
  <c r="C8" i="23"/>
  <c r="C18" i="23" s="1"/>
  <c r="AF13" i="20"/>
  <c r="AF18" i="20" s="1"/>
  <c r="AF16" i="20"/>
  <c r="AF15" i="20"/>
  <c r="AF26" i="20"/>
  <c r="AF55" i="20" s="1"/>
  <c r="T78" i="22"/>
  <c r="T93" i="22" s="1"/>
  <c r="AC9" i="20"/>
  <c r="AC5" i="14"/>
  <c r="AC5" i="17"/>
  <c r="AC5" i="7"/>
  <c r="AC10" i="9"/>
  <c r="AC107" i="9" s="1"/>
  <c r="AB16" i="9"/>
  <c r="AB9" i="14" s="1"/>
  <c r="AB71" i="9"/>
  <c r="AD7" i="18"/>
  <c r="AE8" i="18"/>
  <c r="AE5" i="18" s="1"/>
  <c r="U28" i="22"/>
  <c r="U58" i="22" s="1"/>
  <c r="IN10" i="20"/>
  <c r="AG10" i="20"/>
  <c r="AF6" i="14"/>
  <c r="AF6" i="17"/>
  <c r="AF11" i="9"/>
  <c r="AF35" i="20" l="1"/>
  <c r="AG14" i="20"/>
  <c r="AG26" i="20" s="1"/>
  <c r="AG55" i="20" s="1"/>
  <c r="AG48" i="20"/>
  <c r="I170" i="12" s="1"/>
  <c r="AG41" i="20"/>
  <c r="AE39" i="18"/>
  <c r="AE48" i="18" s="1"/>
  <c r="AE38" i="18"/>
  <c r="AE47" i="18" s="1"/>
  <c r="AE37" i="18"/>
  <c r="AC45" i="18"/>
  <c r="AC14" i="9"/>
  <c r="AD36" i="18"/>
  <c r="AD46" i="18"/>
  <c r="AD13" i="9"/>
  <c r="AE33" i="18"/>
  <c r="AC32" i="18"/>
  <c r="AC51" i="18" s="1"/>
  <c r="AB50" i="18"/>
  <c r="AD82" i="9"/>
  <c r="Q8" i="23"/>
  <c r="Q18" i="23" s="1"/>
  <c r="HA18" i="18"/>
  <c r="AC21" i="18"/>
  <c r="C83" i="22"/>
  <c r="C78" i="22"/>
  <c r="C88" i="22" s="1"/>
  <c r="AB15" i="9"/>
  <c r="AB19" i="9" s="1"/>
  <c r="AE18" i="9"/>
  <c r="HA12" i="18"/>
  <c r="AD16" i="18"/>
  <c r="AD12" i="18" s="1"/>
  <c r="AD26" i="18"/>
  <c r="AE17" i="18"/>
  <c r="AE15" i="18"/>
  <c r="AE35" i="18" s="1"/>
  <c r="AE44" i="18" s="1"/>
  <c r="AE19" i="18"/>
  <c r="AB21" i="18"/>
  <c r="AD24" i="18"/>
  <c r="HN5" i="18"/>
  <c r="HN32" i="18" s="1"/>
  <c r="IA8" i="18"/>
  <c r="C99" i="22"/>
  <c r="C36" i="22"/>
  <c r="JA11" i="9"/>
  <c r="IN34" i="9"/>
  <c r="AA74" i="9"/>
  <c r="AF8" i="9"/>
  <c r="AF30" i="20"/>
  <c r="AG12" i="20"/>
  <c r="AE66" i="20"/>
  <c r="C9" i="23"/>
  <c r="AG13" i="20"/>
  <c r="AG18" i="20" s="1"/>
  <c r="AG16" i="20"/>
  <c r="AG15" i="20"/>
  <c r="C98" i="22"/>
  <c r="C59" i="22"/>
  <c r="C96" i="22" s="1"/>
  <c r="U78" i="22"/>
  <c r="U93" i="22" s="1"/>
  <c r="AC15" i="9"/>
  <c r="AE7" i="18"/>
  <c r="AD5" i="14"/>
  <c r="AD5" i="7"/>
  <c r="AD5" i="17"/>
  <c r="AD9" i="20"/>
  <c r="AD10" i="9"/>
  <c r="AD107" i="9" s="1"/>
  <c r="AB67" i="9"/>
  <c r="AB73" i="9" s="1"/>
  <c r="AC16" i="9"/>
  <c r="AC9" i="14" s="1"/>
  <c r="AC71" i="9"/>
  <c r="AF8" i="18"/>
  <c r="AF5" i="18" s="1"/>
  <c r="V28" i="22"/>
  <c r="V58" i="22" s="1"/>
  <c r="AH10" i="20"/>
  <c r="JA10" i="20"/>
  <c r="AG6" i="14"/>
  <c r="AG6" i="17"/>
  <c r="AG11" i="9"/>
  <c r="AH14" i="20" l="1"/>
  <c r="AH26" i="20" s="1"/>
  <c r="AH48" i="20"/>
  <c r="AH41" i="20"/>
  <c r="AG35" i="20"/>
  <c r="AD45" i="18"/>
  <c r="AD41" i="18" s="1"/>
  <c r="AD14" i="9"/>
  <c r="AF39" i="18"/>
  <c r="AF48" i="18" s="1"/>
  <c r="AF38" i="18"/>
  <c r="AF47" i="18" s="1"/>
  <c r="AF37" i="18"/>
  <c r="AE46" i="18"/>
  <c r="AE36" i="18"/>
  <c r="AE32" i="18" s="1"/>
  <c r="AE13" i="9"/>
  <c r="AD32" i="18"/>
  <c r="AD51" i="18" s="1"/>
  <c r="AE82" i="9"/>
  <c r="AC50" i="18"/>
  <c r="AC41" i="18"/>
  <c r="AC72" i="9"/>
  <c r="AC67" i="9" s="1"/>
  <c r="AC73" i="9" s="1"/>
  <c r="R8" i="23"/>
  <c r="HN18" i="18"/>
  <c r="HN12" i="18"/>
  <c r="AE26" i="18"/>
  <c r="AE25" i="18" s="1"/>
  <c r="AE16" i="18"/>
  <c r="AE12" i="18" s="1"/>
  <c r="AF17" i="18"/>
  <c r="AF15" i="18"/>
  <c r="AF35" i="18" s="1"/>
  <c r="AF44" i="18" s="1"/>
  <c r="AF19" i="18"/>
  <c r="AF28" i="18" s="1"/>
  <c r="AD25" i="18"/>
  <c r="AE24" i="18"/>
  <c r="AE28" i="18"/>
  <c r="C103" i="22"/>
  <c r="IA5" i="18"/>
  <c r="IA32" i="18" s="1"/>
  <c r="IN8" i="18"/>
  <c r="JN11" i="9"/>
  <c r="JA34" i="9"/>
  <c r="C66" i="22"/>
  <c r="AG30" i="20"/>
  <c r="AG8" i="9"/>
  <c r="AH12" i="20"/>
  <c r="AH13" i="20"/>
  <c r="AH18" i="20" s="1"/>
  <c r="AH16" i="20"/>
  <c r="AH15" i="20"/>
  <c r="AH55" i="20"/>
  <c r="V78" i="22"/>
  <c r="V93" i="22" s="1"/>
  <c r="AC19" i="9"/>
  <c r="AE10" i="9"/>
  <c r="AE107" i="9" s="1"/>
  <c r="AE9" i="20"/>
  <c r="AE5" i="14"/>
  <c r="AE5" i="17"/>
  <c r="AE5" i="7"/>
  <c r="AF7" i="18"/>
  <c r="AD16" i="9"/>
  <c r="AD71" i="9"/>
  <c r="AG8" i="18"/>
  <c r="AG5" i="18" s="1"/>
  <c r="W28" i="22"/>
  <c r="W58" i="22" s="1"/>
  <c r="JN10" i="20"/>
  <c r="AI10" i="20"/>
  <c r="KZ51" i="18"/>
  <c r="KX51" i="18"/>
  <c r="KV51" i="18"/>
  <c r="KT51" i="18"/>
  <c r="KR51" i="18"/>
  <c r="KP51" i="18"/>
  <c r="KY51" i="18"/>
  <c r="KW51" i="18"/>
  <c r="KU51" i="18"/>
  <c r="KS51" i="18"/>
  <c r="KQ51" i="18"/>
  <c r="AH6" i="14"/>
  <c r="AH6" i="17"/>
  <c r="AH11" i="9"/>
  <c r="AD50" i="18" l="1"/>
  <c r="AD9" i="14"/>
  <c r="AI14" i="20"/>
  <c r="AI48" i="20"/>
  <c r="AI41" i="20"/>
  <c r="AH35" i="20"/>
  <c r="AG38" i="18"/>
  <c r="AG39" i="18"/>
  <c r="AG48" i="18" s="1"/>
  <c r="AG18" i="9" s="1"/>
  <c r="AG37" i="18"/>
  <c r="AE14" i="9"/>
  <c r="AE45" i="18"/>
  <c r="AF36" i="18"/>
  <c r="AF46" i="18"/>
  <c r="AF13" i="9"/>
  <c r="AE51" i="18"/>
  <c r="IA18" i="18"/>
  <c r="AD72" i="9"/>
  <c r="AD67" i="9" s="1"/>
  <c r="AD73" i="9" s="1"/>
  <c r="AD15" i="9"/>
  <c r="AD19" i="9" s="1"/>
  <c r="AG15" i="18"/>
  <c r="AG35" i="18" s="1"/>
  <c r="AG44" i="18" s="1"/>
  <c r="AG19" i="18"/>
  <c r="AG17" i="18"/>
  <c r="S8" i="23"/>
  <c r="IA12" i="18"/>
  <c r="AF24" i="18"/>
  <c r="AE21" i="18"/>
  <c r="AD21" i="18"/>
  <c r="AF26" i="18"/>
  <c r="AF16" i="18"/>
  <c r="AF18" i="9"/>
  <c r="IN5" i="18"/>
  <c r="IN32" i="18" s="1"/>
  <c r="JA8" i="18"/>
  <c r="R18" i="23"/>
  <c r="KA11" i="9"/>
  <c r="JN34" i="9"/>
  <c r="AI12" i="20"/>
  <c r="AH8" i="9"/>
  <c r="AH30" i="20"/>
  <c r="AI13" i="20"/>
  <c r="AI18" i="20" s="1"/>
  <c r="AI16" i="20"/>
  <c r="AI15" i="20"/>
  <c r="AI26" i="20"/>
  <c r="AI55" i="20" s="1"/>
  <c r="W78" i="22"/>
  <c r="W93" i="22" s="1"/>
  <c r="AE71" i="9"/>
  <c r="AE16" i="9"/>
  <c r="AG7" i="18"/>
  <c r="AF10" i="9"/>
  <c r="AF107" i="9" s="1"/>
  <c r="AF9" i="20"/>
  <c r="AF5" i="14"/>
  <c r="AF5" i="7"/>
  <c r="AF5" i="17"/>
  <c r="AH8" i="18"/>
  <c r="AH5" i="18" s="1"/>
  <c r="X28" i="22"/>
  <c r="X58" i="22" s="1"/>
  <c r="KA10" i="20"/>
  <c r="AJ10" i="20"/>
  <c r="KQ15" i="9"/>
  <c r="KU15" i="9"/>
  <c r="KY15" i="9"/>
  <c r="KR15" i="9"/>
  <c r="KV15" i="9"/>
  <c r="KZ15" i="9"/>
  <c r="KS15" i="9"/>
  <c r="KW15" i="9"/>
  <c r="KP15" i="9"/>
  <c r="KT15" i="9"/>
  <c r="KX15" i="9"/>
  <c r="KO51" i="18"/>
  <c r="LM51" i="18"/>
  <c r="LK51" i="18"/>
  <c r="LI51" i="18"/>
  <c r="LG51" i="18"/>
  <c r="LE51" i="18"/>
  <c r="LC51" i="18"/>
  <c r="LL51" i="18"/>
  <c r="LJ51" i="18"/>
  <c r="LH51" i="18"/>
  <c r="LF51" i="18"/>
  <c r="LD51" i="18"/>
  <c r="AI6" i="14"/>
  <c r="AI6" i="17"/>
  <c r="AI11" i="9"/>
  <c r="AI35" i="20" l="1"/>
  <c r="AJ14" i="20"/>
  <c r="AJ48" i="20"/>
  <c r="AJ41" i="20"/>
  <c r="AE9" i="14"/>
  <c r="AH38" i="18"/>
  <c r="AH47" i="18" s="1"/>
  <c r="AH39" i="18"/>
  <c r="AH48" i="18" s="1"/>
  <c r="AH37" i="18"/>
  <c r="AF14" i="9"/>
  <c r="AF15" i="9" s="1"/>
  <c r="AF45" i="18"/>
  <c r="AG13" i="9"/>
  <c r="AG46" i="18"/>
  <c r="AG36" i="18"/>
  <c r="AG47" i="18"/>
  <c r="AE50" i="18"/>
  <c r="AE41" i="18"/>
  <c r="CZ27" i="18"/>
  <c r="CO27" i="18"/>
  <c r="CQ27" i="18"/>
  <c r="CT27" i="18"/>
  <c r="CX27" i="18"/>
  <c r="CW27" i="18"/>
  <c r="CU27" i="18"/>
  <c r="CR27" i="18"/>
  <c r="CP27" i="18"/>
  <c r="CY27" i="18"/>
  <c r="CV27" i="18"/>
  <c r="CS27" i="18"/>
  <c r="T8" i="23"/>
  <c r="IN18" i="18"/>
  <c r="AE72" i="9"/>
  <c r="AE67" i="9" s="1"/>
  <c r="AE73" i="9" s="1"/>
  <c r="AH68" i="20"/>
  <c r="AE15" i="9"/>
  <c r="AE19" i="9" s="1"/>
  <c r="AH19" i="18"/>
  <c r="AH28" i="18" s="1"/>
  <c r="AH17" i="18"/>
  <c r="AG28" i="18"/>
  <c r="IN12" i="18"/>
  <c r="AG24" i="18"/>
  <c r="AF25" i="18"/>
  <c r="CZ18" i="18"/>
  <c r="CV18" i="18"/>
  <c r="CR18" i="18"/>
  <c r="CY18" i="18"/>
  <c r="CU18" i="18"/>
  <c r="CQ18" i="18"/>
  <c r="CX18" i="18"/>
  <c r="CT18" i="18"/>
  <c r="CP18" i="18"/>
  <c r="CS18" i="18"/>
  <c r="CO18" i="18"/>
  <c r="CW18" i="18"/>
  <c r="AG26" i="18"/>
  <c r="AG25" i="18" s="1"/>
  <c r="AG16" i="18"/>
  <c r="S18" i="23"/>
  <c r="JA5" i="18"/>
  <c r="JA32" i="18" s="1"/>
  <c r="JN8" i="18"/>
  <c r="KN11" i="9"/>
  <c r="KA34" i="9"/>
  <c r="Y35" i="22"/>
  <c r="Y65" i="22" s="1"/>
  <c r="AI8" i="9"/>
  <c r="AI30" i="20"/>
  <c r="AJ12" i="20"/>
  <c r="Y32" i="22"/>
  <c r="Y62" i="22" s="1"/>
  <c r="AJ13" i="20"/>
  <c r="AJ18" i="20" s="1"/>
  <c r="AJ16" i="20"/>
  <c r="AJ26" i="20"/>
  <c r="AJ55" i="20" s="1"/>
  <c r="AJ15" i="20"/>
  <c r="X78" i="22"/>
  <c r="X93" i="22" s="1"/>
  <c r="AF16" i="9"/>
  <c r="AF71" i="9"/>
  <c r="AG9" i="20"/>
  <c r="AG5" i="14"/>
  <c r="AG5" i="17"/>
  <c r="AG5" i="7"/>
  <c r="AG10" i="9"/>
  <c r="AG107" i="9" s="1"/>
  <c r="AH7" i="18"/>
  <c r="Y29" i="22"/>
  <c r="Y81" i="22" s="1"/>
  <c r="AI8" i="18"/>
  <c r="AI5" i="18" s="1"/>
  <c r="Y28" i="22"/>
  <c r="Y58" i="22" s="1"/>
  <c r="AK10" i="20"/>
  <c r="KN10" i="20"/>
  <c r="LD15" i="9"/>
  <c r="LH15" i="9"/>
  <c r="LL15" i="9"/>
  <c r="LE15" i="9"/>
  <c r="LI15" i="9"/>
  <c r="LM15" i="9"/>
  <c r="LF15" i="9"/>
  <c r="LJ15" i="9"/>
  <c r="LC15" i="9"/>
  <c r="LG15" i="9"/>
  <c r="LK15" i="9"/>
  <c r="KO15" i="9"/>
  <c r="LA15" i="9" s="1"/>
  <c r="LB51" i="18"/>
  <c r="AJ6" i="14"/>
  <c r="AJ6" i="17"/>
  <c r="AJ11" i="9"/>
  <c r="AJ35" i="20" l="1"/>
  <c r="AK14" i="20"/>
  <c r="AK48" i="20"/>
  <c r="AK41" i="20"/>
  <c r="AF9" i="14"/>
  <c r="AG45" i="18"/>
  <c r="AG14" i="9"/>
  <c r="AG72" i="9" s="1"/>
  <c r="AH36" i="18"/>
  <c r="AH46" i="18"/>
  <c r="AH13" i="9"/>
  <c r="AI39" i="18"/>
  <c r="AI48" i="18" s="1"/>
  <c r="AI38" i="18"/>
  <c r="AI47" i="18" s="1"/>
  <c r="AI37" i="18"/>
  <c r="AF50" i="18"/>
  <c r="AF41" i="18"/>
  <c r="AH69" i="20"/>
  <c r="U8" i="23"/>
  <c r="JA18" i="18"/>
  <c r="AH18" i="9"/>
  <c r="AF72" i="9"/>
  <c r="AF67" i="9" s="1"/>
  <c r="AF73" i="9" s="1"/>
  <c r="AI19" i="18"/>
  <c r="AI17" i="18"/>
  <c r="AG21" i="18"/>
  <c r="AF21" i="18"/>
  <c r="AH26" i="18"/>
  <c r="AH16" i="18"/>
  <c r="JA12" i="18"/>
  <c r="Y87" i="22"/>
  <c r="Y102" i="22" s="1"/>
  <c r="JN5" i="18"/>
  <c r="JN32" i="18" s="1"/>
  <c r="KA8" i="18"/>
  <c r="T18" i="23"/>
  <c r="LA11" i="9"/>
  <c r="KN34" i="9"/>
  <c r="Y36" i="22"/>
  <c r="Z35" i="22"/>
  <c r="Z17" i="23"/>
  <c r="AJ8" i="9"/>
  <c r="AJ30" i="20"/>
  <c r="AK12" i="20"/>
  <c r="Z32" i="22"/>
  <c r="Z62" i="22" s="1"/>
  <c r="AK13" i="20"/>
  <c r="AK18" i="20" s="1"/>
  <c r="AK16" i="20"/>
  <c r="AK15" i="20"/>
  <c r="AK26" i="20"/>
  <c r="AK55" i="20" s="1"/>
  <c r="Y78" i="22"/>
  <c r="Y93" i="22" s="1"/>
  <c r="Y31" i="22"/>
  <c r="Y61" i="22" s="1"/>
  <c r="Y59" i="22" s="1"/>
  <c r="Y96" i="22" s="1"/>
  <c r="AF19" i="9"/>
  <c r="AI7" i="18"/>
  <c r="AH5" i="17"/>
  <c r="AH5" i="14"/>
  <c r="AH5" i="7"/>
  <c r="AH9" i="20"/>
  <c r="AH10" i="9"/>
  <c r="AH107" i="9" s="1"/>
  <c r="AG16" i="9"/>
  <c r="AG71" i="9"/>
  <c r="Z29" i="22"/>
  <c r="Y17" i="23"/>
  <c r="AJ8" i="18"/>
  <c r="AJ5" i="18" s="1"/>
  <c r="Z28" i="22"/>
  <c r="Z58" i="22" s="1"/>
  <c r="AL10" i="20"/>
  <c r="LA10" i="20"/>
  <c r="LB15" i="9"/>
  <c r="LN15" i="9" s="1"/>
  <c r="AK6" i="14"/>
  <c r="AK6" i="17"/>
  <c r="AK11" i="9"/>
  <c r="AK35" i="20" l="1"/>
  <c r="AL14" i="20"/>
  <c r="AL26" i="20" s="1"/>
  <c r="AL55" i="20" s="1"/>
  <c r="AL48" i="20"/>
  <c r="AL41" i="20"/>
  <c r="AG15" i="9"/>
  <c r="AG9" i="14"/>
  <c r="AJ39" i="18"/>
  <c r="AJ48" i="18" s="1"/>
  <c r="AJ38" i="18"/>
  <c r="AJ47" i="18" s="1"/>
  <c r="AJ37" i="18"/>
  <c r="AI18" i="9"/>
  <c r="AI13" i="9"/>
  <c r="AI46" i="18"/>
  <c r="AI36" i="18"/>
  <c r="AH45" i="18"/>
  <c r="AH14" i="9"/>
  <c r="AH72" i="9" s="1"/>
  <c r="AG41" i="18"/>
  <c r="AI68" i="20"/>
  <c r="AI69" i="20" s="1"/>
  <c r="AG50" i="18"/>
  <c r="AH25" i="18"/>
  <c r="V8" i="23"/>
  <c r="JN18" i="18"/>
  <c r="Z87" i="22"/>
  <c r="Z102" i="22" s="1"/>
  <c r="Z65" i="22"/>
  <c r="Y88" i="22"/>
  <c r="JN12" i="18"/>
  <c r="AI26" i="18"/>
  <c r="AI16" i="18"/>
  <c r="AJ17" i="18"/>
  <c r="AJ19" i="18"/>
  <c r="AJ28" i="18" s="1"/>
  <c r="AI28" i="18"/>
  <c r="KA5" i="18"/>
  <c r="KA32" i="18" s="1"/>
  <c r="KN8" i="18"/>
  <c r="U18" i="23"/>
  <c r="LN11" i="9"/>
  <c r="LN34" i="9" s="1"/>
  <c r="LA34" i="9"/>
  <c r="Z36" i="22"/>
  <c r="AL12" i="20"/>
  <c r="AK8" i="9"/>
  <c r="AK30" i="20"/>
  <c r="AL13" i="20"/>
  <c r="AL18" i="20" s="1"/>
  <c r="AL16" i="20"/>
  <c r="AL15" i="20"/>
  <c r="Y83" i="22"/>
  <c r="Y98" i="22" s="1"/>
  <c r="Z31" i="22"/>
  <c r="Z61" i="22" s="1"/>
  <c r="Z59" i="22" s="1"/>
  <c r="Z96" i="22" s="1"/>
  <c r="Z81" i="22"/>
  <c r="Z78" i="22"/>
  <c r="Z93" i="22" s="1"/>
  <c r="AG67" i="9"/>
  <c r="AG73" i="9" s="1"/>
  <c r="AI10" i="9"/>
  <c r="AI107" i="9" s="1"/>
  <c r="AI5" i="17"/>
  <c r="AI9" i="20"/>
  <c r="AI5" i="14"/>
  <c r="AI5" i="7"/>
  <c r="AJ7" i="18"/>
  <c r="AG19" i="9"/>
  <c r="AK8" i="18"/>
  <c r="AK5" i="18" s="1"/>
  <c r="LN10" i="20"/>
  <c r="AM10" i="20"/>
  <c r="AL6" i="14"/>
  <c r="AL6" i="17"/>
  <c r="AL11" i="9"/>
  <c r="AL35" i="20" l="1"/>
  <c r="AM14" i="20"/>
  <c r="AM26" i="20" s="1"/>
  <c r="AM48" i="20"/>
  <c r="AN48" i="20" s="1"/>
  <c r="AM41" i="20"/>
  <c r="AN41" i="20" s="1"/>
  <c r="AJ46" i="18"/>
  <c r="AJ13" i="9"/>
  <c r="AJ36" i="18"/>
  <c r="AI14" i="9"/>
  <c r="AI72" i="9" s="1"/>
  <c r="AI45" i="18"/>
  <c r="AK39" i="18"/>
  <c r="AK48" i="18" s="1"/>
  <c r="AK37" i="18"/>
  <c r="AK38" i="18"/>
  <c r="AJ68" i="20"/>
  <c r="AJ69" i="20" s="1"/>
  <c r="AH15" i="9"/>
  <c r="AI25" i="18"/>
  <c r="W8" i="23"/>
  <c r="KA18" i="18"/>
  <c r="AJ18" i="9"/>
  <c r="KA12" i="18"/>
  <c r="AJ26" i="18"/>
  <c r="AJ16" i="18"/>
  <c r="AK17" i="18"/>
  <c r="AK19" i="18"/>
  <c r="AK28" i="18" s="1"/>
  <c r="KN5" i="18"/>
  <c r="KN32" i="18" s="1"/>
  <c r="LA8" i="18"/>
  <c r="V18" i="23"/>
  <c r="Z88" i="22"/>
  <c r="AL8" i="9"/>
  <c r="AL30" i="20"/>
  <c r="AM12" i="20"/>
  <c r="AM13" i="20"/>
  <c r="AM18" i="20" s="1"/>
  <c r="AN18" i="20" s="1"/>
  <c r="AM16" i="20"/>
  <c r="AM15" i="20"/>
  <c r="Z83" i="22"/>
  <c r="Z98" i="22" s="1"/>
  <c r="Y66" i="22"/>
  <c r="AK7" i="18"/>
  <c r="AJ9" i="20"/>
  <c r="AJ10" i="9"/>
  <c r="AJ107" i="9" s="1"/>
  <c r="AJ5" i="7"/>
  <c r="AJ5" i="17"/>
  <c r="AJ5" i="14"/>
  <c r="AL8" i="18"/>
  <c r="AL5" i="18" s="1"/>
  <c r="AO10" i="20"/>
  <c r="AM6" i="14"/>
  <c r="AM6" i="17"/>
  <c r="AM11" i="9"/>
  <c r="AM35" i="20" l="1"/>
  <c r="AO14" i="20"/>
  <c r="AO48" i="20"/>
  <c r="AO41" i="20"/>
  <c r="AK36" i="18"/>
  <c r="AK47" i="18"/>
  <c r="AL39" i="18"/>
  <c r="AL48" i="18" s="1"/>
  <c r="AL37" i="18"/>
  <c r="AL38" i="18"/>
  <c r="AL47" i="18" s="1"/>
  <c r="AK13" i="9"/>
  <c r="AK46" i="18"/>
  <c r="AJ14" i="9"/>
  <c r="AJ72" i="9" s="1"/>
  <c r="AJ45" i="18"/>
  <c r="AK68" i="20"/>
  <c r="AK69" i="20" s="1"/>
  <c r="AJ25" i="18"/>
  <c r="X8" i="23"/>
  <c r="KN18" i="18"/>
  <c r="AK18" i="9"/>
  <c r="AK26" i="18"/>
  <c r="AK16" i="18"/>
  <c r="AL19" i="18"/>
  <c r="AL28" i="18" s="1"/>
  <c r="AL17" i="18"/>
  <c r="KN12" i="18"/>
  <c r="W18" i="23"/>
  <c r="LA5" i="18"/>
  <c r="LA32" i="18" s="1"/>
  <c r="LN8" i="18"/>
  <c r="LN5" i="18" s="1"/>
  <c r="LN32" i="18" s="1"/>
  <c r="AM8" i="9"/>
  <c r="AM30" i="20"/>
  <c r="AO12" i="20"/>
  <c r="AO8" i="9" s="1"/>
  <c r="AN26" i="20"/>
  <c r="AM55" i="20"/>
  <c r="AN55" i="20" s="1"/>
  <c r="D79" i="22" s="1"/>
  <c r="D94" i="22" s="1"/>
  <c r="AO13" i="20"/>
  <c r="AO18" i="20" s="1"/>
  <c r="AO16" i="20"/>
  <c r="AO25" i="20" s="1"/>
  <c r="AO15" i="20"/>
  <c r="Y103" i="22"/>
  <c r="Z66" i="22"/>
  <c r="AL7" i="18"/>
  <c r="AK9" i="20"/>
  <c r="AK5" i="14"/>
  <c r="AK5" i="17"/>
  <c r="AK5" i="7"/>
  <c r="AK10" i="9"/>
  <c r="AK107" i="9" s="1"/>
  <c r="AM8" i="18"/>
  <c r="AM5" i="18" s="1"/>
  <c r="AP10" i="20"/>
  <c r="AO6" i="14"/>
  <c r="AO6" i="17"/>
  <c r="AO11" i="9"/>
  <c r="AP14" i="20" l="1"/>
  <c r="AP48" i="20"/>
  <c r="AP86" i="9" s="1"/>
  <c r="AP41" i="20"/>
  <c r="AM39" i="18"/>
  <c r="AM48" i="18" s="1"/>
  <c r="AM38" i="18"/>
  <c r="AM47" i="18" s="1"/>
  <c r="AM37" i="18"/>
  <c r="AL36" i="18"/>
  <c r="AL46" i="18"/>
  <c r="AL13" i="9"/>
  <c r="AK45" i="18"/>
  <c r="AK14" i="9"/>
  <c r="AK72" i="9" s="1"/>
  <c r="AL68" i="20"/>
  <c r="AL69" i="20" s="1"/>
  <c r="AI15" i="9"/>
  <c r="AK25" i="18"/>
  <c r="LN51" i="18"/>
  <c r="LN18" i="18"/>
  <c r="LA51" i="18"/>
  <c r="LA18" i="18"/>
  <c r="AJ15" i="9"/>
  <c r="AL18" i="9"/>
  <c r="LN12" i="18"/>
  <c r="LA12" i="18"/>
  <c r="AM19" i="18"/>
  <c r="AM17" i="18"/>
  <c r="AL26" i="18"/>
  <c r="AL16" i="18"/>
  <c r="X18" i="23"/>
  <c r="AN61" i="20"/>
  <c r="AP12" i="20"/>
  <c r="AO86" i="9"/>
  <c r="AP13" i="20"/>
  <c r="AP18" i="20" s="1"/>
  <c r="AP16" i="20"/>
  <c r="AP25" i="20" s="1"/>
  <c r="AP15" i="20"/>
  <c r="Z103" i="22"/>
  <c r="AM7" i="18"/>
  <c r="AN7" i="18" s="1"/>
  <c r="AL5" i="14"/>
  <c r="AL5" i="7"/>
  <c r="AL5" i="17"/>
  <c r="AL10" i="9"/>
  <c r="AL107" i="9" s="1"/>
  <c r="AL9" i="20"/>
  <c r="AO8" i="18"/>
  <c r="AQ10" i="20"/>
  <c r="AP6" i="14"/>
  <c r="AP6" i="17"/>
  <c r="AP11" i="9"/>
  <c r="AQ14" i="20" l="1"/>
  <c r="AQ48" i="20"/>
  <c r="AQ86" i="9" s="1"/>
  <c r="AQ41" i="20"/>
  <c r="AM46" i="18"/>
  <c r="AM36" i="18"/>
  <c r="AL45" i="18"/>
  <c r="AL14" i="9"/>
  <c r="AL72" i="9" s="1"/>
  <c r="Y8" i="23"/>
  <c r="AK15" i="9"/>
  <c r="AN47" i="18"/>
  <c r="AM68" i="20"/>
  <c r="AN68" i="20" s="1"/>
  <c r="Z8" i="23"/>
  <c r="Z18" i="23" s="1"/>
  <c r="AL25" i="18"/>
  <c r="AN38" i="18"/>
  <c r="D34" i="22" s="1"/>
  <c r="AM18" i="9"/>
  <c r="AN39" i="18"/>
  <c r="D35" i="22" s="1"/>
  <c r="D87" i="22" s="1"/>
  <c r="AM28" i="18"/>
  <c r="AN28" i="18" s="1"/>
  <c r="AN19" i="18"/>
  <c r="AM26" i="18"/>
  <c r="AM16" i="18"/>
  <c r="AN16" i="18" s="1"/>
  <c r="AN17" i="18"/>
  <c r="AO7" i="18"/>
  <c r="AO5" i="14" s="1"/>
  <c r="AO5" i="18"/>
  <c r="AN37" i="18"/>
  <c r="D33" i="22" s="1"/>
  <c r="AQ12" i="20"/>
  <c r="AP30" i="20"/>
  <c r="AP8" i="9"/>
  <c r="AQ13" i="20"/>
  <c r="AQ18" i="20" s="1"/>
  <c r="AQ16" i="20"/>
  <c r="AQ25" i="20" s="1"/>
  <c r="AQ15" i="20"/>
  <c r="AM5" i="7"/>
  <c r="AM10" i="9"/>
  <c r="AM107" i="9" s="1"/>
  <c r="AM5" i="17"/>
  <c r="AM5" i="14"/>
  <c r="AM9" i="20"/>
  <c r="AN5" i="14"/>
  <c r="AN5" i="7"/>
  <c r="AN5" i="17"/>
  <c r="AN10" i="9"/>
  <c r="AN107" i="9" s="1"/>
  <c r="AN9" i="20"/>
  <c r="AP8" i="18"/>
  <c r="AR10" i="20"/>
  <c r="AQ6" i="14"/>
  <c r="AQ6" i="17"/>
  <c r="AQ11" i="9"/>
  <c r="AO19" i="18" l="1"/>
  <c r="AO39" i="18" s="1"/>
  <c r="AO47" i="18"/>
  <c r="AR14" i="20"/>
  <c r="AR48" i="20"/>
  <c r="AR86" i="9" s="1"/>
  <c r="AR41" i="20"/>
  <c r="D64" i="22"/>
  <c r="D86" i="22"/>
  <c r="D101" i="22" s="1"/>
  <c r="D102" i="22"/>
  <c r="AM45" i="18"/>
  <c r="AN45" i="18" s="1"/>
  <c r="AN46" i="18"/>
  <c r="AM69" i="20"/>
  <c r="AN69" i="20" s="1"/>
  <c r="Y18" i="23"/>
  <c r="AL15" i="9"/>
  <c r="AO9" i="20"/>
  <c r="AN48" i="18"/>
  <c r="D65" i="22"/>
  <c r="AO38" i="18"/>
  <c r="AO17" i="18"/>
  <c r="AO37" i="18" s="1"/>
  <c r="AM25" i="18"/>
  <c r="AN26" i="18"/>
  <c r="D85" i="22"/>
  <c r="D100" i="22" s="1"/>
  <c r="D63" i="22"/>
  <c r="AO5" i="7"/>
  <c r="AN36" i="18"/>
  <c r="AO5" i="17"/>
  <c r="AO10" i="9"/>
  <c r="AO107" i="9" s="1"/>
  <c r="AP7" i="18"/>
  <c r="AP5" i="7" s="1"/>
  <c r="AP5" i="18"/>
  <c r="AP19" i="18" s="1"/>
  <c r="AQ8" i="9"/>
  <c r="AQ30" i="20"/>
  <c r="AR12" i="20"/>
  <c r="AP61" i="20"/>
  <c r="AR13" i="20"/>
  <c r="AR18" i="20" s="1"/>
  <c r="AR16" i="20"/>
  <c r="AR25" i="20" s="1"/>
  <c r="AR15" i="20"/>
  <c r="AQ8" i="18"/>
  <c r="AS10" i="20"/>
  <c r="AR6" i="14"/>
  <c r="AR6" i="17"/>
  <c r="AR11" i="9"/>
  <c r="AS14" i="20" l="1"/>
  <c r="AS48" i="20"/>
  <c r="AS86" i="9" s="1"/>
  <c r="AS41" i="20"/>
  <c r="D7" i="23"/>
  <c r="AO68" i="20"/>
  <c r="AO69" i="20" s="1"/>
  <c r="AO13" i="9"/>
  <c r="AN70" i="9"/>
  <c r="AP47" i="18"/>
  <c r="AO36" i="18"/>
  <c r="AO48" i="18"/>
  <c r="AO18" i="9" s="1"/>
  <c r="AO77" i="9"/>
  <c r="AP38" i="18"/>
  <c r="AN25" i="18"/>
  <c r="AO26" i="18"/>
  <c r="AO46" i="18" s="1"/>
  <c r="AO14" i="9" s="1"/>
  <c r="AO16" i="18"/>
  <c r="AP28" i="18"/>
  <c r="AP17" i="18"/>
  <c r="AP37" i="18" s="1"/>
  <c r="AO28" i="18"/>
  <c r="AP5" i="17"/>
  <c r="AP5" i="14"/>
  <c r="AP10" i="9"/>
  <c r="AP107" i="9" s="1"/>
  <c r="AP9" i="20"/>
  <c r="D32" i="22"/>
  <c r="AQ7" i="18"/>
  <c r="AQ10" i="9" s="1"/>
  <c r="AQ107" i="9" s="1"/>
  <c r="AQ5" i="18"/>
  <c r="AQ19" i="18" s="1"/>
  <c r="D84" i="22"/>
  <c r="AQ61" i="20"/>
  <c r="AS12" i="20"/>
  <c r="AR8" i="9"/>
  <c r="AR30" i="20"/>
  <c r="AS13" i="20"/>
  <c r="AS18" i="20" s="1"/>
  <c r="AS16" i="20"/>
  <c r="AS25" i="20" s="1"/>
  <c r="AS15" i="20"/>
  <c r="AR8" i="18"/>
  <c r="AT10" i="20"/>
  <c r="AT48" i="20" s="1"/>
  <c r="AS6" i="14"/>
  <c r="AS6" i="17"/>
  <c r="AS11" i="9"/>
  <c r="AT14" i="20" l="1"/>
  <c r="J170" i="12"/>
  <c r="AT41" i="20"/>
  <c r="AP77" i="9"/>
  <c r="AP68" i="20"/>
  <c r="AQ47" i="18"/>
  <c r="AO71" i="9"/>
  <c r="AO16" i="9"/>
  <c r="AO9" i="14" s="1"/>
  <c r="AP39" i="18"/>
  <c r="AO10" i="17"/>
  <c r="AO11" i="17" s="1"/>
  <c r="AO8" i="7"/>
  <c r="AP36" i="18"/>
  <c r="AQ38" i="18"/>
  <c r="AO45" i="18"/>
  <c r="AO70" i="9" s="1"/>
  <c r="AP26" i="18"/>
  <c r="AP16" i="18"/>
  <c r="AO25" i="18"/>
  <c r="AQ17" i="18"/>
  <c r="AQ37" i="18" s="1"/>
  <c r="AQ39" i="18"/>
  <c r="AQ5" i="7"/>
  <c r="D62" i="22"/>
  <c r="AR7" i="18"/>
  <c r="AR5" i="17" s="1"/>
  <c r="AR5" i="18"/>
  <c r="AR19" i="18" s="1"/>
  <c r="AQ5" i="17"/>
  <c r="D99" i="22"/>
  <c r="AQ9" i="20"/>
  <c r="AQ5" i="14"/>
  <c r="AR61" i="20"/>
  <c r="AT12" i="20"/>
  <c r="AS30" i="20"/>
  <c r="AS8" i="9"/>
  <c r="AT13" i="20"/>
  <c r="AT18" i="20" s="1"/>
  <c r="AT16" i="20"/>
  <c r="AT25" i="20" s="1"/>
  <c r="AT15" i="20"/>
  <c r="AS8" i="18"/>
  <c r="AU10" i="20"/>
  <c r="AT6" i="14"/>
  <c r="AT6" i="17"/>
  <c r="AT11" i="9"/>
  <c r="AU14" i="20" l="1"/>
  <c r="AU48" i="20"/>
  <c r="AU86" i="9" s="1"/>
  <c r="AU41" i="20"/>
  <c r="AP48" i="18"/>
  <c r="AP18" i="9" s="1"/>
  <c r="AP71" i="9" s="1"/>
  <c r="AQ68" i="20"/>
  <c r="AP8" i="7"/>
  <c r="AQ13" i="9"/>
  <c r="AP10" i="17"/>
  <c r="AP11" i="17" s="1"/>
  <c r="AP69" i="20"/>
  <c r="AP13" i="9"/>
  <c r="AP68" i="9" s="1"/>
  <c r="AR47" i="18"/>
  <c r="AP25" i="18"/>
  <c r="AP46" i="18"/>
  <c r="AO15" i="9"/>
  <c r="AQ36" i="18"/>
  <c r="AQ48" i="18"/>
  <c r="AQ77" i="9"/>
  <c r="AR38" i="18"/>
  <c r="AQ28" i="18"/>
  <c r="AQ26" i="18"/>
  <c r="AQ46" i="18" s="1"/>
  <c r="AQ14" i="9" s="1"/>
  <c r="AQ16" i="18"/>
  <c r="AR17" i="18"/>
  <c r="AR37" i="18" s="1"/>
  <c r="AR28" i="18"/>
  <c r="AR5" i="14"/>
  <c r="AR10" i="9"/>
  <c r="AR107" i="9" s="1"/>
  <c r="AR9" i="20"/>
  <c r="AR5" i="7"/>
  <c r="AS7" i="18"/>
  <c r="AS10" i="9" s="1"/>
  <c r="AS107" i="9" s="1"/>
  <c r="AS5" i="18"/>
  <c r="AS19" i="18" s="1"/>
  <c r="AU12" i="20"/>
  <c r="AS61" i="20"/>
  <c r="AT8" i="9"/>
  <c r="AT30" i="20"/>
  <c r="AT86" i="9"/>
  <c r="AU13" i="20"/>
  <c r="AU18" i="20" s="1"/>
  <c r="AU16" i="20"/>
  <c r="AU25" i="20" s="1"/>
  <c r="AU15" i="20"/>
  <c r="AT8" i="18"/>
  <c r="AV10" i="20"/>
  <c r="AU6" i="14"/>
  <c r="AU6" i="17"/>
  <c r="AU11" i="9"/>
  <c r="AV14" i="20" l="1"/>
  <c r="AV48" i="20"/>
  <c r="AV86" i="9" s="1"/>
  <c r="AV41" i="20"/>
  <c r="AQ69" i="20"/>
  <c r="AP16" i="9"/>
  <c r="AR77" i="9"/>
  <c r="AR68" i="20"/>
  <c r="AP45" i="18"/>
  <c r="AP14" i="9"/>
  <c r="AP15" i="9" s="1"/>
  <c r="AS47" i="18"/>
  <c r="AQ68" i="9"/>
  <c r="AQ10" i="17"/>
  <c r="AQ11" i="17" s="1"/>
  <c r="AQ8" i="7"/>
  <c r="AR36" i="18"/>
  <c r="AQ18" i="9"/>
  <c r="AS38" i="18"/>
  <c r="AR39" i="18"/>
  <c r="AQ45" i="18"/>
  <c r="AQ70" i="9" s="1"/>
  <c r="AQ25" i="18"/>
  <c r="AS28" i="18"/>
  <c r="AS17" i="18"/>
  <c r="AS37" i="18" s="1"/>
  <c r="AR16" i="18"/>
  <c r="AR26" i="18"/>
  <c r="AT7" i="18"/>
  <c r="AT5" i="14" s="1"/>
  <c r="AT5" i="18"/>
  <c r="AT19" i="18" s="1"/>
  <c r="AS9" i="20"/>
  <c r="AO19" i="9"/>
  <c r="AS5" i="14"/>
  <c r="AS5" i="7"/>
  <c r="AS5" i="17"/>
  <c r="AV12" i="20"/>
  <c r="AT61" i="20"/>
  <c r="AU8" i="9"/>
  <c r="AU30" i="20"/>
  <c r="AV13" i="20"/>
  <c r="AV18" i="20" s="1"/>
  <c r="AV16" i="20"/>
  <c r="AV25" i="20" s="1"/>
  <c r="AV15" i="20"/>
  <c r="AU8" i="18"/>
  <c r="AW10" i="20"/>
  <c r="AV6" i="14"/>
  <c r="AV6" i="17"/>
  <c r="AV11" i="9"/>
  <c r="AW14" i="20" l="1"/>
  <c r="AW48" i="20"/>
  <c r="AW86" i="9" s="1"/>
  <c r="AW41" i="20"/>
  <c r="AR69" i="20"/>
  <c r="AG56" i="20"/>
  <c r="AP19" i="9"/>
  <c r="AR13" i="9"/>
  <c r="AS77" i="9"/>
  <c r="AS68" i="20"/>
  <c r="AR8" i="7"/>
  <c r="AP9" i="14"/>
  <c r="AR10" i="17"/>
  <c r="AR11" i="17" s="1"/>
  <c r="AP70" i="9"/>
  <c r="DJ27" i="18"/>
  <c r="DD27" i="18"/>
  <c r="DI27" i="18"/>
  <c r="DE27" i="18"/>
  <c r="DC27" i="18"/>
  <c r="DH27" i="18"/>
  <c r="DM27" i="18"/>
  <c r="DK27" i="18"/>
  <c r="DG27" i="18"/>
  <c r="DL27" i="18"/>
  <c r="DB27" i="18"/>
  <c r="DF27" i="18"/>
  <c r="AT47" i="18"/>
  <c r="AR25" i="18"/>
  <c r="AR46" i="18"/>
  <c r="AQ71" i="9"/>
  <c r="AQ16" i="9"/>
  <c r="AQ9" i="14" s="1"/>
  <c r="AQ15" i="9"/>
  <c r="AS10" i="17"/>
  <c r="AS11" i="17" s="1"/>
  <c r="AR48" i="18"/>
  <c r="AS36" i="18"/>
  <c r="AT38" i="18"/>
  <c r="AS39" i="18"/>
  <c r="AS48" i="18" s="1"/>
  <c r="AS18" i="9" s="1"/>
  <c r="AS26" i="18"/>
  <c r="AS46" i="18" s="1"/>
  <c r="AS14" i="9" s="1"/>
  <c r="AS16" i="18"/>
  <c r="AT39" i="18"/>
  <c r="AT17" i="18"/>
  <c r="AT37" i="18" s="1"/>
  <c r="DM18" i="18"/>
  <c r="DI18" i="18"/>
  <c r="DE18" i="18"/>
  <c r="DL18" i="18"/>
  <c r="DH18" i="18"/>
  <c r="DD18" i="18"/>
  <c r="DK18" i="18"/>
  <c r="DG18" i="18"/>
  <c r="DC18" i="18"/>
  <c r="DJ18" i="18"/>
  <c r="DF18" i="18"/>
  <c r="DB18" i="18"/>
  <c r="AT5" i="7"/>
  <c r="AT9" i="20"/>
  <c r="AT10" i="9"/>
  <c r="AT107" i="9" s="1"/>
  <c r="AT5" i="17"/>
  <c r="AU7" i="18"/>
  <c r="AU10" i="9" s="1"/>
  <c r="AU107" i="9" s="1"/>
  <c r="AU5" i="18"/>
  <c r="AU19" i="18" s="1"/>
  <c r="AW12" i="20"/>
  <c r="AU61" i="20"/>
  <c r="AV8" i="9"/>
  <c r="AV30" i="20"/>
  <c r="AW13" i="20"/>
  <c r="AW18" i="20" s="1"/>
  <c r="AW16" i="20"/>
  <c r="AW25" i="20" s="1"/>
  <c r="AW15" i="20"/>
  <c r="AV8" i="18"/>
  <c r="AX10" i="20"/>
  <c r="AW6" i="14"/>
  <c r="AW6" i="17"/>
  <c r="AW11" i="9"/>
  <c r="AX14" i="20" l="1"/>
  <c r="AX48" i="20"/>
  <c r="AX86" i="9" s="1"/>
  <c r="AX41" i="20"/>
  <c r="AS69" i="20"/>
  <c r="AG13" i="18"/>
  <c r="AG12" i="18" s="1"/>
  <c r="AG33" i="18"/>
  <c r="AN35" i="20"/>
  <c r="AF56" i="20"/>
  <c r="AT13" i="9"/>
  <c r="AS8" i="7"/>
  <c r="AT68" i="20"/>
  <c r="AS13" i="9"/>
  <c r="AR45" i="18"/>
  <c r="AR14" i="9"/>
  <c r="AR15" i="9" s="1"/>
  <c r="AU47" i="18"/>
  <c r="AS71" i="9"/>
  <c r="AS16" i="9"/>
  <c r="AS9" i="14" s="1"/>
  <c r="AR68" i="9"/>
  <c r="AT36" i="18"/>
  <c r="AT48" i="18"/>
  <c r="AT18" i="9" s="1"/>
  <c r="AS45" i="18"/>
  <c r="AS70" i="9" s="1"/>
  <c r="AU38" i="18"/>
  <c r="AT77" i="9"/>
  <c r="AR18" i="9"/>
  <c r="AU5" i="7"/>
  <c r="AU17" i="18"/>
  <c r="AU37" i="18" s="1"/>
  <c r="AU28" i="18"/>
  <c r="AT26" i="18"/>
  <c r="AT16" i="18"/>
  <c r="AS25" i="18"/>
  <c r="AU5" i="14"/>
  <c r="AT28" i="18"/>
  <c r="AU9" i="20"/>
  <c r="AU5" i="17"/>
  <c r="AQ19" i="9"/>
  <c r="AV7" i="18"/>
  <c r="AV5" i="17" s="1"/>
  <c r="AV5" i="18"/>
  <c r="AV19" i="18" s="1"/>
  <c r="AX12" i="20"/>
  <c r="AV61" i="20"/>
  <c r="AW8" i="9"/>
  <c r="AW30" i="20"/>
  <c r="AX13" i="20"/>
  <c r="AX18" i="20" s="1"/>
  <c r="AX16" i="20"/>
  <c r="AX25" i="20" s="1"/>
  <c r="AX15" i="20"/>
  <c r="AW8" i="18"/>
  <c r="AY10" i="20"/>
  <c r="AX6" i="14"/>
  <c r="AX6" i="17"/>
  <c r="AX11" i="9"/>
  <c r="AT69" i="20" l="1"/>
  <c r="AY14" i="20"/>
  <c r="AY48" i="20"/>
  <c r="AY86" i="9" s="1"/>
  <c r="AY41" i="20"/>
  <c r="AF13" i="18"/>
  <c r="AF12" i="18" s="1"/>
  <c r="AF33" i="18"/>
  <c r="AF66" i="20"/>
  <c r="AG82" i="9"/>
  <c r="AG32" i="18"/>
  <c r="AG51" i="18" s="1"/>
  <c r="AR70" i="9"/>
  <c r="AU77" i="9"/>
  <c r="AU68" i="20"/>
  <c r="AT25" i="18"/>
  <c r="AT46" i="18"/>
  <c r="AT14" i="9" s="1"/>
  <c r="AV47" i="18"/>
  <c r="AT68" i="9"/>
  <c r="AS68" i="9"/>
  <c r="AS15" i="9"/>
  <c r="AR71" i="9"/>
  <c r="AR16" i="9"/>
  <c r="AT10" i="17"/>
  <c r="AT11" i="17" s="1"/>
  <c r="AT8" i="7"/>
  <c r="AT71" i="9"/>
  <c r="AT16" i="9"/>
  <c r="AU36" i="18"/>
  <c r="AU39" i="18"/>
  <c r="AV38" i="18"/>
  <c r="AV17" i="18"/>
  <c r="AV37" i="18" s="1"/>
  <c r="AV39" i="18"/>
  <c r="AV48" i="18" s="1"/>
  <c r="AV18" i="9" s="1"/>
  <c r="AU26" i="18"/>
  <c r="AU46" i="18" s="1"/>
  <c r="AU14" i="9" s="1"/>
  <c r="AU16" i="18"/>
  <c r="AV9" i="20"/>
  <c r="AV5" i="7"/>
  <c r="AV10" i="9"/>
  <c r="AV107" i="9" s="1"/>
  <c r="AV5" i="14"/>
  <c r="AW7" i="18"/>
  <c r="AW5" i="14" s="1"/>
  <c r="AW5" i="18"/>
  <c r="AW19" i="18" s="1"/>
  <c r="AY12" i="20"/>
  <c r="AW61" i="20"/>
  <c r="AX30" i="20"/>
  <c r="AX8" i="9"/>
  <c r="AY13" i="20"/>
  <c r="AY18" i="20" s="1"/>
  <c r="AY16" i="20"/>
  <c r="AY25" i="20" s="1"/>
  <c r="AY15" i="20"/>
  <c r="AX8" i="18"/>
  <c r="AZ10" i="20"/>
  <c r="AY6" i="14"/>
  <c r="AY6" i="17"/>
  <c r="AY11" i="9"/>
  <c r="AU69" i="20" l="1"/>
  <c r="AZ14" i="20"/>
  <c r="AZ48" i="20"/>
  <c r="BA48" i="20" s="1"/>
  <c r="AZ41" i="20"/>
  <c r="BA41" i="20" s="1"/>
  <c r="AF82" i="9"/>
  <c r="AF32" i="18"/>
  <c r="AF51" i="18" s="1"/>
  <c r="AU48" i="18"/>
  <c r="AU18" i="9" s="1"/>
  <c r="AU16" i="9" s="1"/>
  <c r="AU9" i="14" s="1"/>
  <c r="AT9" i="14"/>
  <c r="AT45" i="18"/>
  <c r="AT70" i="9" s="1"/>
  <c r="AV13" i="9"/>
  <c r="AV68" i="20"/>
  <c r="AU13" i="9"/>
  <c r="AU8" i="7"/>
  <c r="AU10" i="17"/>
  <c r="AU11" i="17" s="1"/>
  <c r="AR19" i="9"/>
  <c r="AR9" i="14"/>
  <c r="AW47" i="18"/>
  <c r="AW9" i="20"/>
  <c r="AU71" i="9"/>
  <c r="AV71" i="9"/>
  <c r="AV16" i="9"/>
  <c r="AT15" i="9"/>
  <c r="AT19" i="9" s="1"/>
  <c r="AV36" i="18"/>
  <c r="AW5" i="17"/>
  <c r="AW10" i="9"/>
  <c r="AW107" i="9" s="1"/>
  <c r="AW38" i="18"/>
  <c r="AV77" i="9"/>
  <c r="AW5" i="7"/>
  <c r="AU45" i="18"/>
  <c r="AU70" i="9" s="1"/>
  <c r="AV28" i="18"/>
  <c r="AV16" i="18"/>
  <c r="AV26" i="18"/>
  <c r="AW28" i="18"/>
  <c r="AW17" i="18"/>
  <c r="AW37" i="18" s="1"/>
  <c r="AU25" i="18"/>
  <c r="AX7" i="18"/>
  <c r="AX5" i="14" s="1"/>
  <c r="AX5" i="18"/>
  <c r="AX19" i="18" s="1"/>
  <c r="AS19" i="9"/>
  <c r="AZ12" i="20"/>
  <c r="AY8" i="9"/>
  <c r="AY30" i="20"/>
  <c r="AX61" i="20"/>
  <c r="AZ13" i="20"/>
  <c r="AZ18" i="20" s="1"/>
  <c r="BA18" i="20" s="1"/>
  <c r="AZ16" i="20"/>
  <c r="AZ25" i="20" s="1"/>
  <c r="BA25" i="20" s="1"/>
  <c r="AZ15" i="20"/>
  <c r="AY8" i="18"/>
  <c r="BB10" i="20"/>
  <c r="AZ6" i="14"/>
  <c r="AZ6" i="17"/>
  <c r="AZ11" i="9"/>
  <c r="AV69" i="20" l="1"/>
  <c r="BB14" i="20"/>
  <c r="BB48" i="20"/>
  <c r="BB41" i="20"/>
  <c r="AW77" i="9"/>
  <c r="AW68" i="20"/>
  <c r="AW69" i="20" s="1"/>
  <c r="AX47" i="18"/>
  <c r="AV25" i="18"/>
  <c r="AV46" i="18"/>
  <c r="AV14" i="9" s="1"/>
  <c r="AV9" i="14" s="1"/>
  <c r="AV68" i="9"/>
  <c r="AU68" i="9"/>
  <c r="AU15" i="9"/>
  <c r="AV10" i="17"/>
  <c r="AV11" i="17" s="1"/>
  <c r="AV8" i="7"/>
  <c r="AW36" i="18"/>
  <c r="AX9" i="20"/>
  <c r="AW39" i="18"/>
  <c r="AW48" i="18" s="1"/>
  <c r="AW18" i="9" s="1"/>
  <c r="AX38" i="18"/>
  <c r="AW26" i="18"/>
  <c r="AW16" i="18"/>
  <c r="AX28" i="18"/>
  <c r="AX17" i="18"/>
  <c r="AX37" i="18" s="1"/>
  <c r="AY7" i="18"/>
  <c r="AY5" i="17" s="1"/>
  <c r="AY5" i="18"/>
  <c r="AY19" i="18" s="1"/>
  <c r="AX5" i="17"/>
  <c r="AX5" i="7"/>
  <c r="AX10" i="9"/>
  <c r="AX107" i="9" s="1"/>
  <c r="BB12" i="20"/>
  <c r="BB8" i="9" s="1"/>
  <c r="AY61" i="20"/>
  <c r="AZ8" i="9"/>
  <c r="AZ30" i="20"/>
  <c r="AZ86" i="9"/>
  <c r="BA86" i="9" s="1"/>
  <c r="BB13" i="20"/>
  <c r="BB18" i="20" s="1"/>
  <c r="BB16" i="20"/>
  <c r="BB25" i="20" s="1"/>
  <c r="BB15" i="20"/>
  <c r="AZ8" i="18"/>
  <c r="BC10" i="20"/>
  <c r="BB6" i="14"/>
  <c r="BB6" i="17"/>
  <c r="BB11" i="9"/>
  <c r="BC14" i="20" l="1"/>
  <c r="BC48" i="20"/>
  <c r="BC86" i="9" s="1"/>
  <c r="BC41" i="20"/>
  <c r="AV45" i="18"/>
  <c r="AV70" i="9" s="1"/>
  <c r="AW8" i="7"/>
  <c r="AW13" i="9"/>
  <c r="AW10" i="17"/>
  <c r="AW11" i="17" s="1"/>
  <c r="AX77" i="9"/>
  <c r="AX68" i="20"/>
  <c r="AX69" i="20" s="1"/>
  <c r="AY47" i="18"/>
  <c r="AW25" i="18"/>
  <c r="AW46" i="18"/>
  <c r="AW14" i="9" s="1"/>
  <c r="AW16" i="9"/>
  <c r="AW71" i="9"/>
  <c r="AV15" i="9"/>
  <c r="AV19" i="9" s="1"/>
  <c r="AX36" i="18"/>
  <c r="AX39" i="18"/>
  <c r="AX48" i="18" s="1"/>
  <c r="AX18" i="9" s="1"/>
  <c r="AY38" i="18"/>
  <c r="AX26" i="18"/>
  <c r="AX16" i="18"/>
  <c r="AY17" i="18"/>
  <c r="AY37" i="18" s="1"/>
  <c r="AY28" i="18"/>
  <c r="AY5" i="7"/>
  <c r="AY9" i="20"/>
  <c r="AY10" i="9"/>
  <c r="AY107" i="9" s="1"/>
  <c r="AY5" i="14"/>
  <c r="AZ7" i="18"/>
  <c r="AZ10" i="9" s="1"/>
  <c r="AZ107" i="9" s="1"/>
  <c r="AZ5" i="18"/>
  <c r="AZ19" i="18" s="1"/>
  <c r="AU19" i="9"/>
  <c r="BC12" i="20"/>
  <c r="BB86" i="9"/>
  <c r="BC13" i="20"/>
  <c r="BC18" i="20" s="1"/>
  <c r="BC16" i="20"/>
  <c r="BC25" i="20" s="1"/>
  <c r="BC15" i="20"/>
  <c r="AN68" i="9"/>
  <c r="BB8" i="18"/>
  <c r="BD10" i="20"/>
  <c r="BC6" i="14"/>
  <c r="BC6" i="17"/>
  <c r="BC11" i="9"/>
  <c r="BD14" i="20" l="1"/>
  <c r="BD48" i="20"/>
  <c r="BD41" i="20"/>
  <c r="AX8" i="7"/>
  <c r="AX10" i="17"/>
  <c r="AX11" i="17" s="1"/>
  <c r="AW45" i="18"/>
  <c r="AW70" i="9" s="1"/>
  <c r="AX13" i="9"/>
  <c r="AY68" i="20"/>
  <c r="AY69" i="20" s="1"/>
  <c r="AW9" i="14"/>
  <c r="AZ47" i="18"/>
  <c r="AX25" i="18"/>
  <c r="AX46" i="18"/>
  <c r="AX16" i="9"/>
  <c r="AX71" i="9"/>
  <c r="AW68" i="9"/>
  <c r="AW15" i="9"/>
  <c r="AY39" i="18"/>
  <c r="AY48" i="18" s="1"/>
  <c r="AY18" i="9" s="1"/>
  <c r="AY36" i="18"/>
  <c r="AZ38" i="18"/>
  <c r="BA38" i="18" s="1"/>
  <c r="AZ5" i="17"/>
  <c r="AY26" i="18"/>
  <c r="AY16" i="18"/>
  <c r="AZ17" i="18"/>
  <c r="AZ37" i="18" s="1"/>
  <c r="BA37" i="18" s="1"/>
  <c r="AZ39" i="18"/>
  <c r="AZ5" i="7"/>
  <c r="BA7" i="18"/>
  <c r="BA5" i="14" s="1"/>
  <c r="AZ5" i="14"/>
  <c r="BB7" i="18"/>
  <c r="BB9" i="20" s="1"/>
  <c r="BB5" i="18"/>
  <c r="AZ9" i="20"/>
  <c r="BD12" i="20"/>
  <c r="BC8" i="9"/>
  <c r="BC30" i="20"/>
  <c r="BD13" i="20"/>
  <c r="BD18" i="20" s="1"/>
  <c r="BD16" i="20"/>
  <c r="BD25" i="20" s="1"/>
  <c r="BD15" i="20"/>
  <c r="BC8" i="18"/>
  <c r="BE10" i="20"/>
  <c r="BD6" i="14"/>
  <c r="BD6" i="17"/>
  <c r="BD11" i="9"/>
  <c r="BE14" i="20" l="1"/>
  <c r="BE48" i="20"/>
  <c r="BE86" i="9" s="1"/>
  <c r="BE41" i="20"/>
  <c r="BA39" i="18"/>
  <c r="E35" i="22" s="1"/>
  <c r="BB38" i="18"/>
  <c r="AZ13" i="9"/>
  <c r="AZ68" i="20"/>
  <c r="BA68" i="20" s="1"/>
  <c r="BA69" i="20" s="1"/>
  <c r="AX45" i="18"/>
  <c r="AX14" i="9"/>
  <c r="AX9" i="14" s="1"/>
  <c r="AY25" i="18"/>
  <c r="AY46" i="18"/>
  <c r="BB47" i="18"/>
  <c r="AY71" i="9"/>
  <c r="AY16" i="9"/>
  <c r="AX68" i="9"/>
  <c r="AZ48" i="18"/>
  <c r="BA48" i="18" s="1"/>
  <c r="BB5" i="17"/>
  <c r="BB10" i="9"/>
  <c r="BB107" i="9" s="1"/>
  <c r="AZ36" i="18"/>
  <c r="BA36" i="18" s="1"/>
  <c r="E33" i="22"/>
  <c r="E63" i="22" s="1"/>
  <c r="E34" i="22"/>
  <c r="E64" i="22" s="1"/>
  <c r="BB5" i="7"/>
  <c r="BB5" i="14"/>
  <c r="AZ28" i="18"/>
  <c r="BA28" i="18" s="1"/>
  <c r="BA19" i="18"/>
  <c r="AZ16" i="18"/>
  <c r="BA16" i="18" s="1"/>
  <c r="AZ26" i="18"/>
  <c r="AZ46" i="18" s="1"/>
  <c r="AZ14" i="9" s="1"/>
  <c r="BA17" i="18"/>
  <c r="BB19" i="18"/>
  <c r="BB39" i="18" s="1"/>
  <c r="BB17" i="18"/>
  <c r="BB37" i="18" s="1"/>
  <c r="BA5" i="7"/>
  <c r="BA5" i="17"/>
  <c r="BA9" i="20"/>
  <c r="BA10" i="9"/>
  <c r="BA107" i="9" s="1"/>
  <c r="AW19" i="9"/>
  <c r="BC7" i="18"/>
  <c r="BC5" i="14" s="1"/>
  <c r="BC5" i="18"/>
  <c r="BE12" i="20"/>
  <c r="BC61" i="20"/>
  <c r="BD8" i="9"/>
  <c r="BD30" i="20"/>
  <c r="BD86" i="9"/>
  <c r="BE13" i="20"/>
  <c r="BE18" i="20" s="1"/>
  <c r="BE16" i="20"/>
  <c r="BE25" i="20" s="1"/>
  <c r="BE15" i="20"/>
  <c r="BD8" i="18"/>
  <c r="BF10" i="20"/>
  <c r="BE6" i="14"/>
  <c r="BE6" i="17"/>
  <c r="BE11" i="9"/>
  <c r="BB68" i="20" l="1"/>
  <c r="BF14" i="20"/>
  <c r="BF48" i="20"/>
  <c r="BF86" i="9" s="1"/>
  <c r="BF41" i="20"/>
  <c r="E65" i="22"/>
  <c r="E87" i="22"/>
  <c r="BB13" i="9"/>
  <c r="BB36" i="18"/>
  <c r="BC38" i="18"/>
  <c r="AX70" i="9"/>
  <c r="AX15" i="9"/>
  <c r="AX19" i="9" s="1"/>
  <c r="AZ69" i="20"/>
  <c r="AY45" i="18"/>
  <c r="AZ18" i="9"/>
  <c r="AZ71" i="9" s="1"/>
  <c r="BA71" i="9" s="1"/>
  <c r="BC47" i="18"/>
  <c r="E86" i="22"/>
  <c r="BA47" i="18"/>
  <c r="BA18" i="7" s="1"/>
  <c r="AY18" i="7" s="1"/>
  <c r="AZ77" i="9"/>
  <c r="BA32" i="18"/>
  <c r="BB48" i="18"/>
  <c r="BB77" i="9"/>
  <c r="AZ45" i="18"/>
  <c r="BA46" i="18"/>
  <c r="BB26" i="18"/>
  <c r="BB46" i="18" s="1"/>
  <c r="BB14" i="9" s="1"/>
  <c r="BB16" i="18"/>
  <c r="BC5" i="17"/>
  <c r="BC10" i="9"/>
  <c r="BC107" i="9" s="1"/>
  <c r="BB28" i="18"/>
  <c r="AZ25" i="18"/>
  <c r="BA25" i="18" s="1"/>
  <c r="BA26" i="18"/>
  <c r="BC9" i="20"/>
  <c r="BC5" i="7"/>
  <c r="BC19" i="18"/>
  <c r="BC28" i="18" s="1"/>
  <c r="BC17" i="18"/>
  <c r="BC37" i="18" s="1"/>
  <c r="E85" i="22"/>
  <c r="BD7" i="18"/>
  <c r="BD5" i="17" s="1"/>
  <c r="BD5" i="18"/>
  <c r="BF12" i="20"/>
  <c r="BD61" i="20"/>
  <c r="BE8" i="9"/>
  <c r="BE30" i="20"/>
  <c r="BF13" i="20"/>
  <c r="BF18" i="20" s="1"/>
  <c r="BF16" i="20"/>
  <c r="BF25" i="20" s="1"/>
  <c r="BF15" i="20"/>
  <c r="BE8" i="18"/>
  <c r="BG10" i="20"/>
  <c r="BG48" i="20" s="1"/>
  <c r="BF6" i="14"/>
  <c r="BF6" i="17"/>
  <c r="BF11" i="9"/>
  <c r="E102" i="22" l="1"/>
  <c r="AH85" i="22"/>
  <c r="E100" i="22"/>
  <c r="AH83" i="22"/>
  <c r="E101" i="22"/>
  <c r="AH84" i="22"/>
  <c r="BG14" i="20"/>
  <c r="K170" i="12"/>
  <c r="BG41" i="20"/>
  <c r="AY8" i="7"/>
  <c r="AY77" i="9"/>
  <c r="BA77" i="9" s="1"/>
  <c r="AY10" i="17"/>
  <c r="AY11" i="17" s="1"/>
  <c r="BC36" i="18"/>
  <c r="E8" i="23"/>
  <c r="E18" i="23" s="1"/>
  <c r="BC39" i="18"/>
  <c r="BC13" i="9" s="1"/>
  <c r="BC68" i="9" s="1"/>
  <c r="BD38" i="18"/>
  <c r="BB69" i="20"/>
  <c r="BA18" i="9"/>
  <c r="AZ16" i="9"/>
  <c r="AZ9" i="14" s="1"/>
  <c r="BC77" i="9"/>
  <c r="BC68" i="20"/>
  <c r="BD47" i="18"/>
  <c r="E99" i="22"/>
  <c r="BB10" i="17"/>
  <c r="BB11" i="17" s="1"/>
  <c r="BB8" i="7"/>
  <c r="AZ68" i="9"/>
  <c r="AZ8" i="7"/>
  <c r="AZ10" i="17"/>
  <c r="BA45" i="18"/>
  <c r="E7" i="23" s="1"/>
  <c r="E17" i="23" s="1"/>
  <c r="AZ70" i="9"/>
  <c r="BB45" i="18"/>
  <c r="BB70" i="9" s="1"/>
  <c r="BB18" i="9"/>
  <c r="BB71" i="9" s="1"/>
  <c r="BD5" i="14"/>
  <c r="BD17" i="18"/>
  <c r="BD37" i="18" s="1"/>
  <c r="BD19" i="18"/>
  <c r="BD28" i="18" s="1"/>
  <c r="BC26" i="18"/>
  <c r="BC16" i="18"/>
  <c r="BB25" i="18"/>
  <c r="BD9" i="20"/>
  <c r="BD10" i="9"/>
  <c r="BD107" i="9" s="1"/>
  <c r="BD5" i="7"/>
  <c r="BE7" i="18"/>
  <c r="BE5" i="17" s="1"/>
  <c r="BE5" i="18"/>
  <c r="E32" i="22"/>
  <c r="E62" i="22" s="1"/>
  <c r="E84" i="22"/>
  <c r="BG12" i="20"/>
  <c r="BF30" i="20"/>
  <c r="BF8" i="9"/>
  <c r="BG13" i="20"/>
  <c r="BG18" i="20" s="1"/>
  <c r="BG16" i="20"/>
  <c r="BG25" i="20" s="1"/>
  <c r="BG15" i="20"/>
  <c r="BF8" i="18"/>
  <c r="BH10" i="20"/>
  <c r="BG6" i="14"/>
  <c r="BG6" i="17"/>
  <c r="BG11" i="9"/>
  <c r="BH14" i="20" l="1"/>
  <c r="BH48" i="20"/>
  <c r="BH41" i="20"/>
  <c r="BA16" i="9"/>
  <c r="AY14" i="9"/>
  <c r="AY13" i="9"/>
  <c r="BD36" i="18"/>
  <c r="BD39" i="18"/>
  <c r="BD13" i="9" s="1"/>
  <c r="BD68" i="9" s="1"/>
  <c r="BE38" i="18"/>
  <c r="BC8" i="7"/>
  <c r="BC10" i="17"/>
  <c r="BC11" i="17" s="1"/>
  <c r="BD68" i="20"/>
  <c r="BC69" i="20"/>
  <c r="BC25" i="18"/>
  <c r="BC46" i="18"/>
  <c r="BC14" i="9" s="1"/>
  <c r="BE47" i="18"/>
  <c r="BA8" i="7"/>
  <c r="BB16" i="9"/>
  <c r="BB9" i="14" s="1"/>
  <c r="AZ15" i="9"/>
  <c r="AZ19" i="9" s="1"/>
  <c r="BA10" i="17"/>
  <c r="AZ11" i="17"/>
  <c r="BA11" i="17" s="1"/>
  <c r="BE9" i="20"/>
  <c r="BC48" i="18"/>
  <c r="BD48" i="18"/>
  <c r="BD18" i="9" s="1"/>
  <c r="BD71" i="9" s="1"/>
  <c r="BD77" i="9"/>
  <c r="BE19" i="18"/>
  <c r="BE28" i="18" s="1"/>
  <c r="BE17" i="18"/>
  <c r="BE37" i="18" s="1"/>
  <c r="BD26" i="18"/>
  <c r="BD46" i="18" s="1"/>
  <c r="BD14" i="9" s="1"/>
  <c r="BD16" i="18"/>
  <c r="BE5" i="7"/>
  <c r="BE5" i="14"/>
  <c r="BE10" i="9"/>
  <c r="BE107" i="9" s="1"/>
  <c r="BF7" i="18"/>
  <c r="BF5" i="7" s="1"/>
  <c r="BF5" i="18"/>
  <c r="BB15" i="9"/>
  <c r="BH12" i="20"/>
  <c r="BF61" i="20"/>
  <c r="BG30" i="20"/>
  <c r="BG8" i="9"/>
  <c r="BG86" i="9"/>
  <c r="BH13" i="20"/>
  <c r="BH18" i="20" s="1"/>
  <c r="BH16" i="20"/>
  <c r="BH25" i="20" s="1"/>
  <c r="BH15" i="20"/>
  <c r="BG8" i="18"/>
  <c r="BI10" i="20"/>
  <c r="BH6" i="14"/>
  <c r="BH6" i="17"/>
  <c r="BH11" i="9"/>
  <c r="BH86" i="9" l="1"/>
  <c r="BI14" i="20"/>
  <c r="BI48" i="20"/>
  <c r="BI86" i="9" s="1"/>
  <c r="BI41" i="20"/>
  <c r="BA13" i="9"/>
  <c r="AY68" i="9"/>
  <c r="AY15" i="9"/>
  <c r="AY19" i="9" s="1"/>
  <c r="BA19" i="9" s="1"/>
  <c r="BA14" i="9"/>
  <c r="AY9" i="14"/>
  <c r="BA9" i="14" s="1"/>
  <c r="AY70" i="9"/>
  <c r="BA70" i="9" s="1"/>
  <c r="BE39" i="18"/>
  <c r="BE48" i="18" s="1"/>
  <c r="BE18" i="9" s="1"/>
  <c r="BE71" i="9" s="1"/>
  <c r="BE36" i="18"/>
  <c r="BF38" i="18"/>
  <c r="BC45" i="18"/>
  <c r="BC15" i="9"/>
  <c r="BD69" i="20"/>
  <c r="BE77" i="9"/>
  <c r="BE68" i="20"/>
  <c r="BF47" i="18"/>
  <c r="BD10" i="17"/>
  <c r="BD11" i="17" s="1"/>
  <c r="BD8" i="7"/>
  <c r="BD45" i="18"/>
  <c r="BD70" i="9" s="1"/>
  <c r="BC18" i="9"/>
  <c r="BC71" i="9" s="1"/>
  <c r="BE16" i="18"/>
  <c r="BE26" i="18"/>
  <c r="BD25" i="18"/>
  <c r="BF19" i="18"/>
  <c r="BF39" i="18" s="1"/>
  <c r="BF17" i="18"/>
  <c r="BF37" i="18" s="1"/>
  <c r="BF5" i="14"/>
  <c r="BG7" i="18"/>
  <c r="BG10" i="9" s="1"/>
  <c r="BG107" i="9" s="1"/>
  <c r="BG5" i="18"/>
  <c r="BF9" i="20"/>
  <c r="BF5" i="17"/>
  <c r="BD16" i="9"/>
  <c r="BD9" i="14" s="1"/>
  <c r="BF10" i="9"/>
  <c r="BF107" i="9" s="1"/>
  <c r="BB19" i="9"/>
  <c r="BG61" i="20"/>
  <c r="BI12" i="20"/>
  <c r="BH8" i="9"/>
  <c r="BH30" i="20"/>
  <c r="BI13" i="20"/>
  <c r="BI18" i="20" s="1"/>
  <c r="BI16" i="20"/>
  <c r="BI25" i="20" s="1"/>
  <c r="BI15" i="20"/>
  <c r="BH8" i="18"/>
  <c r="BJ10" i="20"/>
  <c r="BI6" i="14"/>
  <c r="BI6" i="17"/>
  <c r="BI11" i="9"/>
  <c r="BJ14" i="20" l="1"/>
  <c r="BJ48" i="20"/>
  <c r="BJ86" i="9" s="1"/>
  <c r="BJ41" i="20"/>
  <c r="BA15" i="9"/>
  <c r="BE13" i="9"/>
  <c r="BE68" i="9" s="1"/>
  <c r="BF13" i="9"/>
  <c r="BF68" i="9" s="1"/>
  <c r="BF36" i="18"/>
  <c r="BG38" i="18"/>
  <c r="BE69" i="20"/>
  <c r="BE8" i="7"/>
  <c r="BE10" i="17"/>
  <c r="BE11" i="17" s="1"/>
  <c r="BF77" i="9"/>
  <c r="BF68" i="20"/>
  <c r="BC70" i="9"/>
  <c r="BG47" i="18"/>
  <c r="DZ27" i="18"/>
  <c r="DP27" i="18"/>
  <c r="DY27" i="18"/>
  <c r="DV27" i="18"/>
  <c r="DW27" i="18"/>
  <c r="DU27" i="18"/>
  <c r="DX27" i="18"/>
  <c r="DS27" i="18"/>
  <c r="DO27" i="18"/>
  <c r="DQ27" i="18"/>
  <c r="DT27" i="18"/>
  <c r="DR27" i="18"/>
  <c r="BE25" i="18"/>
  <c r="BE46" i="18"/>
  <c r="BE14" i="9" s="1"/>
  <c r="BE16" i="9"/>
  <c r="BF10" i="17"/>
  <c r="BF11" i="17" s="1"/>
  <c r="BF48" i="18"/>
  <c r="BC16" i="9"/>
  <c r="DZ18" i="18"/>
  <c r="DV18" i="18"/>
  <c r="DR18" i="18"/>
  <c r="DY18" i="18"/>
  <c r="DU18" i="18"/>
  <c r="DQ18" i="18"/>
  <c r="DX18" i="18"/>
  <c r="DT18" i="18"/>
  <c r="DP18" i="18"/>
  <c r="DW18" i="18"/>
  <c r="DS18" i="18"/>
  <c r="DO18" i="18"/>
  <c r="BF28" i="18"/>
  <c r="BG19" i="18"/>
  <c r="BG28" i="18" s="1"/>
  <c r="BG17" i="18"/>
  <c r="BG37" i="18" s="1"/>
  <c r="BF26" i="18"/>
  <c r="BF16" i="18"/>
  <c r="BG5" i="14"/>
  <c r="BG5" i="7"/>
  <c r="BG9" i="20"/>
  <c r="BG5" i="17"/>
  <c r="BH7" i="18"/>
  <c r="BH5" i="17" s="1"/>
  <c r="BH5" i="18"/>
  <c r="BD15" i="9"/>
  <c r="BH61" i="20"/>
  <c r="BJ12" i="20"/>
  <c r="BI8" i="9"/>
  <c r="BI30" i="20"/>
  <c r="BJ13" i="20"/>
  <c r="BJ18" i="20" s="1"/>
  <c r="BJ16" i="20"/>
  <c r="BJ25" i="20" s="1"/>
  <c r="BJ15" i="20"/>
  <c r="BI8" i="18"/>
  <c r="BK10" i="20"/>
  <c r="BJ6" i="14"/>
  <c r="BJ6" i="17"/>
  <c r="BJ11" i="9"/>
  <c r="BK14" i="20" l="1"/>
  <c r="BK48" i="20"/>
  <c r="BK86" i="9" s="1"/>
  <c r="BK41" i="20"/>
  <c r="BG36" i="18"/>
  <c r="BH38" i="18"/>
  <c r="BG39" i="18"/>
  <c r="BG13" i="9" s="1"/>
  <c r="BG68" i="9" s="1"/>
  <c r="BF69" i="20"/>
  <c r="BF8" i="7"/>
  <c r="BG68" i="20"/>
  <c r="BE45" i="18"/>
  <c r="BE70" i="9" s="1"/>
  <c r="BE9" i="14"/>
  <c r="BC19" i="9"/>
  <c r="BC9" i="14"/>
  <c r="BH47" i="18"/>
  <c r="BF25" i="18"/>
  <c r="BF46" i="18"/>
  <c r="BF14" i="9" s="1"/>
  <c r="BE15" i="9"/>
  <c r="BE19" i="9" s="1"/>
  <c r="BG77" i="9"/>
  <c r="BF18" i="9"/>
  <c r="BF71" i="9" s="1"/>
  <c r="BG26" i="18"/>
  <c r="BG16" i="18"/>
  <c r="BH17" i="18"/>
  <c r="BH37" i="18" s="1"/>
  <c r="BH19" i="18"/>
  <c r="BH28" i="18" s="1"/>
  <c r="BH9" i="20"/>
  <c r="BH5" i="14"/>
  <c r="BH10" i="9"/>
  <c r="BH107" i="9" s="1"/>
  <c r="BH5" i="7"/>
  <c r="BI7" i="18"/>
  <c r="BI9" i="20" s="1"/>
  <c r="BI5" i="18"/>
  <c r="BD19" i="9"/>
  <c r="BJ8" i="9"/>
  <c r="BJ30" i="20"/>
  <c r="BI61" i="20"/>
  <c r="BK12" i="20"/>
  <c r="BK13" i="20"/>
  <c r="BK18" i="20" s="1"/>
  <c r="BK16" i="20"/>
  <c r="BK25" i="20" s="1"/>
  <c r="BK15" i="20"/>
  <c r="BJ8" i="18"/>
  <c r="BL10" i="20"/>
  <c r="BK6" i="14"/>
  <c r="BK6" i="17"/>
  <c r="BK11" i="9"/>
  <c r="BL14" i="20" l="1"/>
  <c r="BL48" i="20"/>
  <c r="BL86" i="9" s="1"/>
  <c r="BL41" i="20"/>
  <c r="BH36" i="18"/>
  <c r="BI38" i="18"/>
  <c r="BH39" i="18"/>
  <c r="BH13" i="9" s="1"/>
  <c r="BH68" i="9" s="1"/>
  <c r="BG69" i="20"/>
  <c r="BF45" i="18"/>
  <c r="BF15" i="9"/>
  <c r="BH77" i="9"/>
  <c r="BH68" i="20"/>
  <c r="BI47" i="18"/>
  <c r="BG25" i="18"/>
  <c r="BG46" i="18"/>
  <c r="BG14" i="9" s="1"/>
  <c r="BI5" i="14"/>
  <c r="BI5" i="17"/>
  <c r="BG10" i="17"/>
  <c r="BG11" i="17" s="1"/>
  <c r="BG8" i="7"/>
  <c r="BG48" i="18"/>
  <c r="BF16" i="9"/>
  <c r="BI19" i="18"/>
  <c r="BI28" i="18" s="1"/>
  <c r="BI17" i="18"/>
  <c r="BI37" i="18" s="1"/>
  <c r="BH26" i="18"/>
  <c r="BH46" i="18" s="1"/>
  <c r="BH14" i="9" s="1"/>
  <c r="BH16" i="18"/>
  <c r="BI10" i="9"/>
  <c r="BI107" i="9" s="1"/>
  <c r="BI5" i="7"/>
  <c r="BJ7" i="18"/>
  <c r="BJ5" i="7" s="1"/>
  <c r="BJ5" i="18"/>
  <c r="BK8" i="9"/>
  <c r="BK30" i="20"/>
  <c r="BJ61" i="20"/>
  <c r="BL12" i="20"/>
  <c r="BL13" i="20"/>
  <c r="BL18" i="20" s="1"/>
  <c r="BL16" i="20"/>
  <c r="BL25" i="20" s="1"/>
  <c r="BL15" i="20"/>
  <c r="BK8" i="18"/>
  <c r="BM10" i="20"/>
  <c r="BL6" i="14"/>
  <c r="BL6" i="17"/>
  <c r="BL11" i="9"/>
  <c r="BH69" i="20" l="1"/>
  <c r="BM14" i="20"/>
  <c r="BM48" i="20"/>
  <c r="BN48" i="20" s="1"/>
  <c r="BM41" i="20"/>
  <c r="BN41" i="20" s="1"/>
  <c r="BH48" i="18"/>
  <c r="BH18" i="9" s="1"/>
  <c r="BH71" i="9" s="1"/>
  <c r="BI39" i="18"/>
  <c r="BI13" i="9" s="1"/>
  <c r="BI68" i="9" s="1"/>
  <c r="BI36" i="18"/>
  <c r="BJ38" i="18"/>
  <c r="BH8" i="7"/>
  <c r="BH10" i="17"/>
  <c r="BH11" i="17" s="1"/>
  <c r="BI68" i="20"/>
  <c r="BF70" i="9"/>
  <c r="BH45" i="18"/>
  <c r="BG45" i="18"/>
  <c r="BF19" i="9"/>
  <c r="BF9" i="14"/>
  <c r="BJ47" i="18"/>
  <c r="BG15" i="9"/>
  <c r="BG18" i="9"/>
  <c r="BG71" i="9" s="1"/>
  <c r="BI77" i="9"/>
  <c r="BJ5" i="14"/>
  <c r="BJ5" i="17"/>
  <c r="BJ9" i="20"/>
  <c r="BJ19" i="18"/>
  <c r="BJ28" i="18" s="1"/>
  <c r="BJ17" i="18"/>
  <c r="BJ37" i="18" s="1"/>
  <c r="BI16" i="18"/>
  <c r="BI26" i="18"/>
  <c r="BH25" i="18"/>
  <c r="BJ10" i="9"/>
  <c r="BJ107" i="9" s="1"/>
  <c r="BK7" i="18"/>
  <c r="BK9" i="20" s="1"/>
  <c r="BK5" i="18"/>
  <c r="BL8" i="9"/>
  <c r="BL30" i="20"/>
  <c r="BK61" i="20"/>
  <c r="BM12" i="20"/>
  <c r="BM13" i="20"/>
  <c r="BM18" i="20" s="1"/>
  <c r="BN18" i="20" s="1"/>
  <c r="BM16" i="20"/>
  <c r="BM25" i="20" s="1"/>
  <c r="BN25" i="20" s="1"/>
  <c r="BM15" i="20"/>
  <c r="BL8" i="18"/>
  <c r="BO10" i="20"/>
  <c r="BM6" i="14"/>
  <c r="BM6" i="17"/>
  <c r="BM11" i="9"/>
  <c r="BI69" i="20" l="1"/>
  <c r="BO14" i="20"/>
  <c r="BO48" i="20"/>
  <c r="BO41" i="20"/>
  <c r="BI48" i="18"/>
  <c r="BI18" i="9" s="1"/>
  <c r="BI71" i="9" s="1"/>
  <c r="BH16" i="9"/>
  <c r="BH9" i="14" s="1"/>
  <c r="BJ36" i="18"/>
  <c r="BK38" i="18"/>
  <c r="BJ39" i="18"/>
  <c r="BJ13" i="9" s="1"/>
  <c r="BJ68" i="9" s="1"/>
  <c r="BG70" i="9"/>
  <c r="BH70" i="9"/>
  <c r="BJ77" i="9"/>
  <c r="BJ68" i="20"/>
  <c r="BJ69" i="20" s="1"/>
  <c r="BI25" i="18"/>
  <c r="BI46" i="18"/>
  <c r="BI14" i="9" s="1"/>
  <c r="BK47" i="18"/>
  <c r="BH15" i="9"/>
  <c r="BI10" i="17"/>
  <c r="BI11" i="17" s="1"/>
  <c r="BI8" i="7"/>
  <c r="BG16" i="9"/>
  <c r="BJ26" i="18"/>
  <c r="BJ16" i="18"/>
  <c r="BK10" i="9"/>
  <c r="BK107" i="9" s="1"/>
  <c r="BK5" i="17"/>
  <c r="BK19" i="18"/>
  <c r="BK28" i="18" s="1"/>
  <c r="BK17" i="18"/>
  <c r="BK37" i="18" s="1"/>
  <c r="BK5" i="14"/>
  <c r="BK5" i="7"/>
  <c r="BL7" i="18"/>
  <c r="BL5" i="7" s="1"/>
  <c r="BL5" i="18"/>
  <c r="BM8" i="9"/>
  <c r="BM30" i="20"/>
  <c r="BL61" i="20"/>
  <c r="BO12" i="20"/>
  <c r="BO8" i="9" s="1"/>
  <c r="BM86" i="9"/>
  <c r="BN86" i="9" s="1"/>
  <c r="BO13" i="20"/>
  <c r="BO18" i="20" s="1"/>
  <c r="BO16" i="20"/>
  <c r="BO25" i="20" s="1"/>
  <c r="BO15" i="20"/>
  <c r="BM8" i="18"/>
  <c r="BP10" i="20"/>
  <c r="BO6" i="14"/>
  <c r="BO6" i="17"/>
  <c r="BO11" i="9"/>
  <c r="BI16" i="9" l="1"/>
  <c r="BI9" i="14" s="1"/>
  <c r="BP14" i="20"/>
  <c r="BP48" i="20"/>
  <c r="BP86" i="9" s="1"/>
  <c r="BP41" i="20"/>
  <c r="BJ48" i="18"/>
  <c r="BJ18" i="9" s="1"/>
  <c r="BJ71" i="9" s="1"/>
  <c r="BH19" i="9"/>
  <c r="BK36" i="18"/>
  <c r="BK39" i="18"/>
  <c r="BK13" i="9" s="1"/>
  <c r="BK68" i="9" s="1"/>
  <c r="BL38" i="18"/>
  <c r="BJ8" i="7"/>
  <c r="BJ10" i="17"/>
  <c r="BJ11" i="17" s="1"/>
  <c r="BK77" i="9"/>
  <c r="BK68" i="20"/>
  <c r="BK69" i="20" s="1"/>
  <c r="BI45" i="18"/>
  <c r="BI70" i="9" s="1"/>
  <c r="BG19" i="9"/>
  <c r="BG9" i="14"/>
  <c r="BL47" i="18"/>
  <c r="BJ25" i="18"/>
  <c r="BJ46" i="18"/>
  <c r="BJ14" i="9" s="1"/>
  <c r="BJ16" i="9"/>
  <c r="BK26" i="18"/>
  <c r="BK16" i="18"/>
  <c r="BL5" i="17"/>
  <c r="BL17" i="18"/>
  <c r="BL37" i="18" s="1"/>
  <c r="BL19" i="18"/>
  <c r="BL28" i="18" s="1"/>
  <c r="BL10" i="9"/>
  <c r="BL107" i="9" s="1"/>
  <c r="BL9" i="20"/>
  <c r="BI15" i="9"/>
  <c r="BL5" i="14"/>
  <c r="BM7" i="18"/>
  <c r="BM5" i="7" s="1"/>
  <c r="BM5" i="18"/>
  <c r="BP12" i="20"/>
  <c r="BM61" i="20"/>
  <c r="BO86" i="9"/>
  <c r="BP13" i="20"/>
  <c r="BP18" i="20" s="1"/>
  <c r="BP16" i="20"/>
  <c r="BP25" i="20" s="1"/>
  <c r="BP15" i="20"/>
  <c r="BO8" i="18"/>
  <c r="BQ10" i="20"/>
  <c r="BP6" i="14"/>
  <c r="BP6" i="17"/>
  <c r="BP11" i="9"/>
  <c r="BL36" i="18" l="1"/>
  <c r="BQ14" i="20"/>
  <c r="BQ48" i="20"/>
  <c r="BQ41" i="20"/>
  <c r="BK48" i="18"/>
  <c r="BK18" i="9" s="1"/>
  <c r="BK71" i="9" s="1"/>
  <c r="BM38" i="18"/>
  <c r="BN38" i="18" s="1"/>
  <c r="BL39" i="18"/>
  <c r="BL48" i="18" s="1"/>
  <c r="BL18" i="9" s="1"/>
  <c r="BL71" i="9" s="1"/>
  <c r="BK8" i="7"/>
  <c r="BL68" i="20"/>
  <c r="BL69" i="20" s="1"/>
  <c r="BK10" i="17"/>
  <c r="BK11" i="17" s="1"/>
  <c r="BJ45" i="18"/>
  <c r="BJ9" i="14"/>
  <c r="BM47" i="18"/>
  <c r="BK25" i="18"/>
  <c r="BK46" i="18"/>
  <c r="BK14" i="9" s="1"/>
  <c r="BM19" i="18"/>
  <c r="BM39" i="18" s="1"/>
  <c r="BM17" i="18"/>
  <c r="BM37" i="18" s="1"/>
  <c r="BL26" i="18"/>
  <c r="BL16" i="18"/>
  <c r="BO7" i="18"/>
  <c r="BO5" i="17" s="1"/>
  <c r="BO5" i="18"/>
  <c r="BI19" i="9"/>
  <c r="BM9" i="20"/>
  <c r="BM10" i="9"/>
  <c r="BM107" i="9" s="1"/>
  <c r="BM5" i="14"/>
  <c r="BM5" i="17"/>
  <c r="BN7" i="18"/>
  <c r="BN5" i="17" s="1"/>
  <c r="BQ12" i="20"/>
  <c r="BP30" i="20"/>
  <c r="BP8" i="9"/>
  <c r="BQ13" i="20"/>
  <c r="BQ18" i="20" s="1"/>
  <c r="BQ16" i="20"/>
  <c r="BQ25" i="20" s="1"/>
  <c r="BQ15" i="20"/>
  <c r="BP8" i="18"/>
  <c r="BR10" i="20"/>
  <c r="BQ6" i="14"/>
  <c r="BQ6" i="17"/>
  <c r="BQ11" i="9"/>
  <c r="BR14" i="20" l="1"/>
  <c r="BR48" i="20"/>
  <c r="BR86" i="9" s="1"/>
  <c r="BR41" i="20"/>
  <c r="BK16" i="9"/>
  <c r="BN39" i="18"/>
  <c r="F35" i="22" s="1"/>
  <c r="BM36" i="18"/>
  <c r="BN36" i="18" s="1"/>
  <c r="BM13" i="9"/>
  <c r="BM68" i="9" s="1"/>
  <c r="BN37" i="18"/>
  <c r="F33" i="22" s="1"/>
  <c r="F63" i="22" s="1"/>
  <c r="BO38" i="18"/>
  <c r="BJ15" i="9"/>
  <c r="BJ19" i="9" s="1"/>
  <c r="BM68" i="20"/>
  <c r="BN68" i="20" s="1"/>
  <c r="BN69" i="20" s="1"/>
  <c r="BK45" i="18"/>
  <c r="BK15" i="9"/>
  <c r="BJ70" i="9"/>
  <c r="BO47" i="18"/>
  <c r="BL25" i="18"/>
  <c r="BL46" i="18"/>
  <c r="BL16" i="9"/>
  <c r="BM48" i="18"/>
  <c r="BN48" i="18" s="1"/>
  <c r="F34" i="22"/>
  <c r="F64" i="22" s="1"/>
  <c r="BN5" i="7"/>
  <c r="BN5" i="14"/>
  <c r="BN9" i="20"/>
  <c r="BM16" i="18"/>
  <c r="BN16" i="18" s="1"/>
  <c r="BM26" i="18"/>
  <c r="BM46" i="18" s="1"/>
  <c r="BM14" i="9" s="1"/>
  <c r="BN17" i="18"/>
  <c r="BO10" i="9"/>
  <c r="BO107" i="9" s="1"/>
  <c r="BO5" i="14"/>
  <c r="BO17" i="18"/>
  <c r="BO37" i="18" s="1"/>
  <c r="BO19" i="18"/>
  <c r="BO39" i="18" s="1"/>
  <c r="BM28" i="18"/>
  <c r="BN28" i="18" s="1"/>
  <c r="BN19" i="18"/>
  <c r="BO5" i="7"/>
  <c r="BO9" i="20"/>
  <c r="BN10" i="9"/>
  <c r="BN107" i="9" s="1"/>
  <c r="BP7" i="18"/>
  <c r="BP10" i="9" s="1"/>
  <c r="BP107" i="9" s="1"/>
  <c r="BP5" i="18"/>
  <c r="BR12" i="20"/>
  <c r="BP61" i="20"/>
  <c r="BQ8" i="9"/>
  <c r="BQ30" i="20"/>
  <c r="BQ86" i="9"/>
  <c r="BR13" i="20"/>
  <c r="BR18" i="20" s="1"/>
  <c r="BR16" i="20"/>
  <c r="BR25" i="20" s="1"/>
  <c r="BR15" i="20"/>
  <c r="BQ8" i="18"/>
  <c r="BS10" i="20"/>
  <c r="BR6" i="14"/>
  <c r="BR6" i="17"/>
  <c r="BR11" i="9"/>
  <c r="BS14" i="20" l="1"/>
  <c r="BS48" i="20"/>
  <c r="BS41" i="20"/>
  <c r="F65" i="22"/>
  <c r="F87" i="22"/>
  <c r="BK19" i="9"/>
  <c r="BO13" i="9"/>
  <c r="BO36" i="18"/>
  <c r="BP38" i="18"/>
  <c r="BO68" i="20"/>
  <c r="BM69" i="20"/>
  <c r="BK70" i="9"/>
  <c r="BK9" i="14"/>
  <c r="BL45" i="18"/>
  <c r="BP47" i="18"/>
  <c r="F86" i="22"/>
  <c r="BM18" i="9"/>
  <c r="BM71" i="9" s="1"/>
  <c r="BN71" i="9" s="1"/>
  <c r="BN47" i="18"/>
  <c r="BN18" i="7" s="1"/>
  <c r="BL18" i="7" s="1"/>
  <c r="BM77" i="9"/>
  <c r="BN32" i="18"/>
  <c r="BM45" i="18"/>
  <c r="BN46" i="18"/>
  <c r="BO48" i="18"/>
  <c r="BO18" i="9" s="1"/>
  <c r="BO71" i="9" s="1"/>
  <c r="BO77" i="9"/>
  <c r="BO28" i="18"/>
  <c r="BP19" i="18"/>
  <c r="BP28" i="18" s="1"/>
  <c r="BP17" i="18"/>
  <c r="BP37" i="18" s="1"/>
  <c r="BO26" i="18"/>
  <c r="BO46" i="18" s="1"/>
  <c r="BO14" i="9" s="1"/>
  <c r="BO16" i="18"/>
  <c r="BM25" i="18"/>
  <c r="BN25" i="18" s="1"/>
  <c r="BN26" i="18"/>
  <c r="BP5" i="14"/>
  <c r="BP5" i="7"/>
  <c r="BQ7" i="18"/>
  <c r="BQ5" i="14" s="1"/>
  <c r="BQ5" i="18"/>
  <c r="BP5" i="17"/>
  <c r="F85" i="22"/>
  <c r="BP9" i="20"/>
  <c r="BS12" i="20"/>
  <c r="BQ61" i="20"/>
  <c r="BR8" i="9"/>
  <c r="BR30" i="20"/>
  <c r="BS13" i="20"/>
  <c r="BS18" i="20" s="1"/>
  <c r="BS16" i="20"/>
  <c r="BS25" i="20" s="1"/>
  <c r="BS15" i="20"/>
  <c r="BR8" i="18"/>
  <c r="BT10" i="20"/>
  <c r="BS6" i="14"/>
  <c r="BS6" i="17"/>
  <c r="BS11" i="9"/>
  <c r="F102" i="22" l="1"/>
  <c r="AI85" i="22"/>
  <c r="F100" i="22"/>
  <c r="AI83" i="22"/>
  <c r="F101" i="22"/>
  <c r="F99" i="22" s="1"/>
  <c r="AI84" i="22"/>
  <c r="BT14" i="20"/>
  <c r="BT48" i="20"/>
  <c r="BT41" i="20"/>
  <c r="BL77" i="9"/>
  <c r="BN77" i="9" s="1"/>
  <c r="BL8" i="7"/>
  <c r="BL10" i="17"/>
  <c r="BL11" i="17" s="1"/>
  <c r="BP36" i="18"/>
  <c r="F8" i="23"/>
  <c r="F18" i="23" s="1"/>
  <c r="BQ38" i="18"/>
  <c r="BP39" i="18"/>
  <c r="BP13" i="9" s="1"/>
  <c r="BP68" i="9" s="1"/>
  <c r="BO69" i="20"/>
  <c r="BP77" i="9"/>
  <c r="BP68" i="20"/>
  <c r="BQ47" i="18"/>
  <c r="BN18" i="9"/>
  <c r="BM16" i="9"/>
  <c r="BO10" i="17"/>
  <c r="BO8" i="7"/>
  <c r="BN45" i="18"/>
  <c r="F7" i="23" s="1"/>
  <c r="F17" i="23" s="1"/>
  <c r="BM70" i="9"/>
  <c r="BM10" i="17"/>
  <c r="BM8" i="7"/>
  <c r="BO45" i="18"/>
  <c r="BO70" i="9" s="1"/>
  <c r="BQ9" i="20"/>
  <c r="BQ5" i="17"/>
  <c r="BQ10" i="9"/>
  <c r="BQ107" i="9" s="1"/>
  <c r="BQ17" i="18"/>
  <c r="BQ37" i="18" s="1"/>
  <c r="BQ19" i="18"/>
  <c r="BQ28" i="18" s="1"/>
  <c r="BO25" i="18"/>
  <c r="BP26" i="18"/>
  <c r="BP16" i="18"/>
  <c r="BQ5" i="7"/>
  <c r="BR7" i="18"/>
  <c r="BR10" i="9" s="1"/>
  <c r="BR107" i="9" s="1"/>
  <c r="BR5" i="18"/>
  <c r="F32" i="22"/>
  <c r="F62" i="22" s="1"/>
  <c r="BO16" i="9"/>
  <c r="BO9" i="14" s="1"/>
  <c r="F84" i="22"/>
  <c r="BR61" i="20"/>
  <c r="BS30" i="20"/>
  <c r="BS8" i="9"/>
  <c r="BT12" i="20"/>
  <c r="BS86" i="9"/>
  <c r="BT13" i="20"/>
  <c r="BT18" i="20" s="1"/>
  <c r="BT16" i="20"/>
  <c r="BT25" i="20" s="1"/>
  <c r="BT15" i="20"/>
  <c r="BS8" i="18"/>
  <c r="BU10" i="20"/>
  <c r="BT6" i="14"/>
  <c r="BT6" i="17"/>
  <c r="BT11" i="9"/>
  <c r="BT86" i="9" l="1"/>
  <c r="L170" i="12"/>
  <c r="BU14" i="20"/>
  <c r="BU48" i="20"/>
  <c r="BU41" i="20"/>
  <c r="BL13" i="9"/>
  <c r="BL14" i="9"/>
  <c r="BQ39" i="18"/>
  <c r="BQ48" i="18" s="1"/>
  <c r="BQ18" i="9" s="1"/>
  <c r="BQ71" i="9" s="1"/>
  <c r="BQ36" i="18"/>
  <c r="BR38" i="18"/>
  <c r="BP10" i="17"/>
  <c r="BP11" i="17" s="1"/>
  <c r="BP8" i="7"/>
  <c r="BP69" i="20"/>
  <c r="BQ77" i="9"/>
  <c r="BQ68" i="20"/>
  <c r="BN16" i="9"/>
  <c r="BM9" i="14"/>
  <c r="BR47" i="18"/>
  <c r="BP25" i="18"/>
  <c r="BP46" i="18"/>
  <c r="BP14" i="9" s="1"/>
  <c r="BN8" i="7"/>
  <c r="BR5" i="17"/>
  <c r="BR5" i="14"/>
  <c r="BR5" i="7"/>
  <c r="BR9" i="20"/>
  <c r="BM11" i="17"/>
  <c r="BN11" i="17" s="1"/>
  <c r="BN10" i="17"/>
  <c r="BO11" i="17"/>
  <c r="BM15" i="9"/>
  <c r="BP48" i="18"/>
  <c r="BR17" i="18"/>
  <c r="BR37" i="18" s="1"/>
  <c r="BR19" i="18"/>
  <c r="BR39" i="18" s="1"/>
  <c r="BQ26" i="18"/>
  <c r="BQ16" i="18"/>
  <c r="BO15" i="9"/>
  <c r="BS7" i="18"/>
  <c r="BS9" i="20" s="1"/>
  <c r="BS5" i="18"/>
  <c r="BU12" i="20"/>
  <c r="BS61" i="20"/>
  <c r="BT8" i="9"/>
  <c r="BT30" i="20"/>
  <c r="BU13" i="20"/>
  <c r="BU18" i="20" s="1"/>
  <c r="BU16" i="20"/>
  <c r="BU25" i="20" s="1"/>
  <c r="BU15" i="20"/>
  <c r="BT8" i="18"/>
  <c r="BV10" i="20"/>
  <c r="BU6" i="14"/>
  <c r="BU6" i="17"/>
  <c r="BU11" i="9"/>
  <c r="BV14" i="20" l="1"/>
  <c r="BV48" i="20"/>
  <c r="BV86" i="9" s="1"/>
  <c r="BV41" i="20"/>
  <c r="BN14" i="9"/>
  <c r="BL70" i="9"/>
  <c r="BN70" i="9" s="1"/>
  <c r="BL9" i="14"/>
  <c r="BN9" i="14" s="1"/>
  <c r="BL15" i="9"/>
  <c r="BL19" i="9" s="1"/>
  <c r="BL68" i="9"/>
  <c r="BN13" i="9"/>
  <c r="BQ13" i="9"/>
  <c r="BQ68" i="9" s="1"/>
  <c r="BR36" i="18"/>
  <c r="BR13" i="9"/>
  <c r="BR68" i="9" s="1"/>
  <c r="BS38" i="18"/>
  <c r="BQ69" i="20"/>
  <c r="BP45" i="18"/>
  <c r="BP15" i="9"/>
  <c r="BQ8" i="7"/>
  <c r="BR77" i="9"/>
  <c r="BR68" i="20"/>
  <c r="BQ10" i="17"/>
  <c r="BQ11" i="17" s="1"/>
  <c r="BS47" i="18"/>
  <c r="BQ25" i="18"/>
  <c r="BQ46" i="18"/>
  <c r="BQ14" i="9" s="1"/>
  <c r="BR10" i="17"/>
  <c r="BM19" i="9"/>
  <c r="BR48" i="18"/>
  <c r="BR18" i="9" s="1"/>
  <c r="BR71" i="9" s="1"/>
  <c r="BP18" i="9"/>
  <c r="BP71" i="9" s="1"/>
  <c r="BS5" i="14"/>
  <c r="BS5" i="17"/>
  <c r="BS5" i="7"/>
  <c r="BR28" i="18"/>
  <c r="BS10" i="9"/>
  <c r="BS107" i="9" s="1"/>
  <c r="BS17" i="18"/>
  <c r="BS37" i="18" s="1"/>
  <c r="BS19" i="18"/>
  <c r="BS28" i="18" s="1"/>
  <c r="BR16" i="18"/>
  <c r="BR26" i="18"/>
  <c r="BR46" i="18" s="1"/>
  <c r="BR14" i="9" s="1"/>
  <c r="BT7" i="18"/>
  <c r="BT9" i="20" s="1"/>
  <c r="BT5" i="18"/>
  <c r="BO19" i="9"/>
  <c r="BQ16" i="9"/>
  <c r="BV12" i="20"/>
  <c r="BU8" i="9"/>
  <c r="BU30" i="20"/>
  <c r="BT61" i="20"/>
  <c r="BU86" i="9"/>
  <c r="BV13" i="20"/>
  <c r="BV18" i="20" s="1"/>
  <c r="BV16" i="20"/>
  <c r="BV25" i="20" s="1"/>
  <c r="BV15" i="20"/>
  <c r="BU8" i="18"/>
  <c r="BW10" i="20"/>
  <c r="BV6" i="14"/>
  <c r="BV6" i="17"/>
  <c r="BV11" i="9"/>
  <c r="BW14" i="20" l="1"/>
  <c r="BW48" i="20"/>
  <c r="BW41" i="20"/>
  <c r="BN19" i="9"/>
  <c r="BN15" i="9"/>
  <c r="BS36" i="18"/>
  <c r="BS39" i="18"/>
  <c r="BS13" i="9" s="1"/>
  <c r="BS68" i="9" s="1"/>
  <c r="BT38" i="18"/>
  <c r="BT5" i="7"/>
  <c r="BT10" i="9"/>
  <c r="BT107" i="9" s="1"/>
  <c r="BR69" i="20"/>
  <c r="BP70" i="9"/>
  <c r="BR8" i="7"/>
  <c r="BR45" i="18"/>
  <c r="BS77" i="9"/>
  <c r="BS68" i="20"/>
  <c r="BT5" i="17"/>
  <c r="BQ9" i="14"/>
  <c r="BQ45" i="18"/>
  <c r="BQ70" i="9" s="1"/>
  <c r="BT5" i="14"/>
  <c r="EM27" i="18"/>
  <c r="EJ27" i="18"/>
  <c r="EL27" i="18"/>
  <c r="EE27" i="18"/>
  <c r="EH27" i="18"/>
  <c r="EK27" i="18"/>
  <c r="EF27" i="18"/>
  <c r="EI27" i="18"/>
  <c r="ED27" i="18"/>
  <c r="EC27" i="18"/>
  <c r="EB27" i="18"/>
  <c r="EG27" i="18"/>
  <c r="BT47" i="18"/>
  <c r="BR16" i="9"/>
  <c r="BS10" i="17"/>
  <c r="BS11" i="17" s="1"/>
  <c r="BR11" i="17"/>
  <c r="BP16" i="9"/>
  <c r="EM18" i="18"/>
  <c r="EI18" i="18"/>
  <c r="EE18" i="18"/>
  <c r="EL18" i="18"/>
  <c r="EH18" i="18"/>
  <c r="ED18" i="18"/>
  <c r="EK18" i="18"/>
  <c r="EG18" i="18"/>
  <c r="EC18" i="18"/>
  <c r="EB18" i="18"/>
  <c r="EJ18" i="18"/>
  <c r="EF18" i="18"/>
  <c r="BT19" i="18"/>
  <c r="BT28" i="18" s="1"/>
  <c r="BT17" i="18"/>
  <c r="BT37" i="18" s="1"/>
  <c r="BR25" i="18"/>
  <c r="BS26" i="18"/>
  <c r="BS16" i="18"/>
  <c r="BU7" i="18"/>
  <c r="BU5" i="7" s="1"/>
  <c r="BU5" i="18"/>
  <c r="BU61" i="20"/>
  <c r="BW12" i="20"/>
  <c r="BV8" i="9"/>
  <c r="BV30" i="20"/>
  <c r="BW13" i="20"/>
  <c r="BW18" i="20" s="1"/>
  <c r="BW16" i="20"/>
  <c r="BW25" i="20" s="1"/>
  <c r="BW15" i="20"/>
  <c r="BV8" i="18"/>
  <c r="BX10" i="20"/>
  <c r="BW6" i="14"/>
  <c r="BW6" i="17"/>
  <c r="BW11" i="9"/>
  <c r="BX14" i="20" l="1"/>
  <c r="BX48" i="20"/>
  <c r="BX86" i="9" s="1"/>
  <c r="BX41" i="20"/>
  <c r="BS48" i="18"/>
  <c r="BS18" i="9" s="1"/>
  <c r="BS71" i="9" s="1"/>
  <c r="BT36" i="18"/>
  <c r="BT39" i="18"/>
  <c r="BT13" i="9" s="1"/>
  <c r="BT68" i="9" s="1"/>
  <c r="BU38" i="18"/>
  <c r="BS69" i="20"/>
  <c r="BS8" i="7"/>
  <c r="BR70" i="9"/>
  <c r="BR9" i="14"/>
  <c r="BT68" i="20"/>
  <c r="BP19" i="9"/>
  <c r="BP9" i="14"/>
  <c r="BU47" i="18"/>
  <c r="BS25" i="18"/>
  <c r="BS46" i="18"/>
  <c r="BS14" i="9" s="1"/>
  <c r="BU10" i="9"/>
  <c r="BU107" i="9" s="1"/>
  <c r="BU5" i="17"/>
  <c r="BU5" i="14"/>
  <c r="BQ15" i="9"/>
  <c r="BQ19" i="9" s="1"/>
  <c r="BT77" i="9"/>
  <c r="BU17" i="18"/>
  <c r="BU37" i="18" s="1"/>
  <c r="BU19" i="18"/>
  <c r="BU28" i="18" s="1"/>
  <c r="BT26" i="18"/>
  <c r="BT16" i="18"/>
  <c r="BU9" i="20"/>
  <c r="BS16" i="9"/>
  <c r="BV7" i="18"/>
  <c r="BV5" i="7" s="1"/>
  <c r="BV5" i="18"/>
  <c r="BR15" i="9"/>
  <c r="BR19" i="9" s="1"/>
  <c r="BX12" i="20"/>
  <c r="BW8" i="9"/>
  <c r="BW30" i="20"/>
  <c r="BW86" i="9"/>
  <c r="BV61" i="20"/>
  <c r="BX13" i="20"/>
  <c r="BX18" i="20" s="1"/>
  <c r="BX16" i="20"/>
  <c r="BX25" i="20" s="1"/>
  <c r="BX15" i="20"/>
  <c r="BW8" i="18"/>
  <c r="BY10" i="20"/>
  <c r="BX6" i="14"/>
  <c r="BX6" i="17"/>
  <c r="BX11" i="9"/>
  <c r="BY14" i="20" l="1"/>
  <c r="BY48" i="20"/>
  <c r="BY86" i="9" s="1"/>
  <c r="BY41" i="20"/>
  <c r="BT48" i="18"/>
  <c r="BT18" i="9" s="1"/>
  <c r="BT71" i="9" s="1"/>
  <c r="BU36" i="18"/>
  <c r="BU39" i="18"/>
  <c r="BU13" i="9" s="1"/>
  <c r="BU68" i="9" s="1"/>
  <c r="BV38" i="18"/>
  <c r="BT69" i="20"/>
  <c r="BS45" i="18"/>
  <c r="BS70" i="9" s="1"/>
  <c r="BS9" i="14"/>
  <c r="BU68" i="20"/>
  <c r="BT25" i="18"/>
  <c r="BT46" i="18"/>
  <c r="BT14" i="9" s="1"/>
  <c r="BU77" i="9"/>
  <c r="BV47" i="18"/>
  <c r="BT10" i="17"/>
  <c r="BT8" i="7"/>
  <c r="BU48" i="18"/>
  <c r="BU18" i="9" s="1"/>
  <c r="BU71" i="9" s="1"/>
  <c r="BV5" i="17"/>
  <c r="BU26" i="18"/>
  <c r="BU16" i="18"/>
  <c r="BV17" i="18"/>
  <c r="BV37" i="18" s="1"/>
  <c r="BV19" i="18"/>
  <c r="BV28" i="18" s="1"/>
  <c r="BV10" i="9"/>
  <c r="BV107" i="9" s="1"/>
  <c r="BV9" i="20"/>
  <c r="BW7" i="18"/>
  <c r="BW5" i="7" s="1"/>
  <c r="BW5" i="18"/>
  <c r="BV5" i="14"/>
  <c r="BW61" i="20"/>
  <c r="BY12" i="20"/>
  <c r="BX30" i="20"/>
  <c r="BX8" i="9"/>
  <c r="BY13" i="20"/>
  <c r="BY18" i="20" s="1"/>
  <c r="BY16" i="20"/>
  <c r="BY25" i="20" s="1"/>
  <c r="BY15" i="20"/>
  <c r="BX8" i="18"/>
  <c r="BZ10" i="20"/>
  <c r="BY6" i="14"/>
  <c r="BY6" i="17"/>
  <c r="BY11" i="9"/>
  <c r="BZ14" i="20" l="1"/>
  <c r="BZ48" i="20"/>
  <c r="CA48" i="20" s="1"/>
  <c r="BZ41" i="20"/>
  <c r="CA41" i="20" s="1"/>
  <c r="BU69" i="20"/>
  <c r="BT16" i="9"/>
  <c r="BV36" i="18"/>
  <c r="BW38" i="18"/>
  <c r="BV39" i="18"/>
  <c r="BV13" i="9" s="1"/>
  <c r="BV68" i="9" s="1"/>
  <c r="BV68" i="20"/>
  <c r="BT45" i="18"/>
  <c r="BT70" i="9" s="1"/>
  <c r="BU8" i="7"/>
  <c r="BU10" i="17"/>
  <c r="BU11" i="17" s="1"/>
  <c r="BT9" i="14"/>
  <c r="BW47" i="18"/>
  <c r="BU25" i="18"/>
  <c r="BU46" i="18"/>
  <c r="BU14" i="9" s="1"/>
  <c r="BU16" i="9"/>
  <c r="BW9" i="20"/>
  <c r="BW10" i="9"/>
  <c r="BW107" i="9" s="1"/>
  <c r="BT11" i="17"/>
  <c r="BS15" i="9"/>
  <c r="BS19" i="9" s="1"/>
  <c r="BW5" i="14"/>
  <c r="BW5" i="17"/>
  <c r="BW17" i="18"/>
  <c r="BW37" i="18" s="1"/>
  <c r="BW19" i="18"/>
  <c r="BW28" i="18" s="1"/>
  <c r="BV16" i="18"/>
  <c r="BV26" i="18"/>
  <c r="BX7" i="18"/>
  <c r="BX10" i="9" s="1"/>
  <c r="BX107" i="9" s="1"/>
  <c r="BX5" i="18"/>
  <c r="BT15" i="9"/>
  <c r="BY8" i="9"/>
  <c r="BY30" i="20"/>
  <c r="BZ12" i="20"/>
  <c r="BX61" i="20"/>
  <c r="BZ13" i="20"/>
  <c r="BZ18" i="20" s="1"/>
  <c r="CA18" i="20" s="1"/>
  <c r="BZ16" i="20"/>
  <c r="BZ25" i="20" s="1"/>
  <c r="CA25" i="20" s="1"/>
  <c r="BZ15" i="20"/>
  <c r="BY8" i="18"/>
  <c r="CB10" i="20"/>
  <c r="BZ6" i="14"/>
  <c r="BZ6" i="17"/>
  <c r="BZ11" i="9"/>
  <c r="CB14" i="20" l="1"/>
  <c r="CB48" i="20"/>
  <c r="CB41" i="20"/>
  <c r="BV69" i="20"/>
  <c r="BW36" i="18"/>
  <c r="BX38" i="18"/>
  <c r="BV48" i="18"/>
  <c r="BV18" i="9" s="1"/>
  <c r="BV71" i="9" s="1"/>
  <c r="BW39" i="18"/>
  <c r="BW13" i="9" s="1"/>
  <c r="BW68" i="9" s="1"/>
  <c r="BU45" i="18"/>
  <c r="BU70" i="9" s="1"/>
  <c r="BW77" i="9"/>
  <c r="BW68" i="20"/>
  <c r="BU9" i="14"/>
  <c r="BV10" i="17"/>
  <c r="BV11" i="17" s="1"/>
  <c r="BV77" i="9"/>
  <c r="BV8" i="7"/>
  <c r="BX47" i="18"/>
  <c r="BV25" i="18"/>
  <c r="BV46" i="18"/>
  <c r="BV14" i="9" s="1"/>
  <c r="BX5" i="7"/>
  <c r="BX5" i="17"/>
  <c r="BW26" i="18"/>
  <c r="BW16" i="18"/>
  <c r="BX19" i="18"/>
  <c r="BX28" i="18" s="1"/>
  <c r="BX17" i="18"/>
  <c r="BX37" i="18" s="1"/>
  <c r="BX9" i="20"/>
  <c r="BX5" i="14"/>
  <c r="BT19" i="9"/>
  <c r="BY7" i="18"/>
  <c r="BY10" i="9" s="1"/>
  <c r="BY107" i="9" s="1"/>
  <c r="BY5" i="18"/>
  <c r="BU15" i="9"/>
  <c r="BU19" i="9" s="1"/>
  <c r="BZ8" i="9"/>
  <c r="BZ30" i="20"/>
  <c r="BZ86" i="9"/>
  <c r="CA86" i="9" s="1"/>
  <c r="BY61" i="20"/>
  <c r="CB12" i="20"/>
  <c r="CB8" i="9" s="1"/>
  <c r="CB13" i="20"/>
  <c r="CB18" i="20" s="1"/>
  <c r="CB16" i="20"/>
  <c r="CB25" i="20" s="1"/>
  <c r="CB15" i="20"/>
  <c r="BZ8" i="18"/>
  <c r="CC10" i="20"/>
  <c r="CB6" i="14"/>
  <c r="CB6" i="17"/>
  <c r="CB11" i="9"/>
  <c r="BW48" i="18" l="1"/>
  <c r="BW18" i="9" s="1"/>
  <c r="BW71" i="9" s="1"/>
  <c r="CC14" i="20"/>
  <c r="CC48" i="20"/>
  <c r="CC86" i="9" s="1"/>
  <c r="CC41" i="20"/>
  <c r="BV16" i="9"/>
  <c r="BW69" i="20"/>
  <c r="BX36" i="18"/>
  <c r="BY38" i="18"/>
  <c r="BX39" i="18"/>
  <c r="BX48" i="18" s="1"/>
  <c r="BX18" i="9" s="1"/>
  <c r="BX71" i="9" s="1"/>
  <c r="BW8" i="7"/>
  <c r="BW10" i="17"/>
  <c r="BW11" i="17" s="1"/>
  <c r="BV45" i="18"/>
  <c r="BV9" i="14"/>
  <c r="BX77" i="9"/>
  <c r="BX68" i="20"/>
  <c r="BY47" i="18"/>
  <c r="BW25" i="18"/>
  <c r="BW46" i="18"/>
  <c r="BW14" i="9" s="1"/>
  <c r="BY17" i="18"/>
  <c r="BY37" i="18" s="1"/>
  <c r="BY19" i="18"/>
  <c r="BY28" i="18" s="1"/>
  <c r="BX26" i="18"/>
  <c r="BX16" i="18"/>
  <c r="BY5" i="7"/>
  <c r="BY5" i="17"/>
  <c r="BZ7" i="18"/>
  <c r="BZ5" i="17" s="1"/>
  <c r="BZ5" i="18"/>
  <c r="BY5" i="14"/>
  <c r="BY9" i="20"/>
  <c r="CC12" i="20"/>
  <c r="CB86" i="9"/>
  <c r="BZ61" i="20"/>
  <c r="CC13" i="20"/>
  <c r="CC18" i="20" s="1"/>
  <c r="CC16" i="20"/>
  <c r="CC25" i="20" s="1"/>
  <c r="CC15" i="20"/>
  <c r="CB8" i="18"/>
  <c r="CD10" i="20"/>
  <c r="CC6" i="14"/>
  <c r="CC6" i="17"/>
  <c r="CC11" i="9"/>
  <c r="BW16" i="9" l="1"/>
  <c r="CD14" i="20"/>
  <c r="CD48" i="20"/>
  <c r="CD41" i="20"/>
  <c r="BY36" i="18"/>
  <c r="BX69" i="20"/>
  <c r="BX13" i="9"/>
  <c r="BX68" i="9" s="1"/>
  <c r="BZ38" i="18"/>
  <c r="BY39" i="18"/>
  <c r="BY48" i="18" s="1"/>
  <c r="BY18" i="9" s="1"/>
  <c r="BY71" i="9" s="1"/>
  <c r="BX8" i="7"/>
  <c r="BX10" i="17"/>
  <c r="BX11" i="17" s="1"/>
  <c r="BY68" i="20"/>
  <c r="BW45" i="18"/>
  <c r="BW15" i="9"/>
  <c r="BW19" i="9" s="1"/>
  <c r="BV15" i="9"/>
  <c r="BV19" i="9" s="1"/>
  <c r="BV70" i="9"/>
  <c r="BZ47" i="18"/>
  <c r="BX25" i="18"/>
  <c r="BX46" i="18"/>
  <c r="BX14" i="9" s="1"/>
  <c r="BX16" i="9"/>
  <c r="BZ17" i="18"/>
  <c r="BZ37" i="18" s="1"/>
  <c r="BZ19" i="18"/>
  <c r="BZ39" i="18" s="1"/>
  <c r="BY26" i="18"/>
  <c r="BY16" i="18"/>
  <c r="BZ10" i="9"/>
  <c r="BZ107" i="9" s="1"/>
  <c r="CA7" i="18"/>
  <c r="CA5" i="17" s="1"/>
  <c r="BZ5" i="14"/>
  <c r="BZ5" i="7"/>
  <c r="BZ9" i="20"/>
  <c r="CB7" i="18"/>
  <c r="CB9" i="20" s="1"/>
  <c r="CB5" i="18"/>
  <c r="CD12" i="20"/>
  <c r="CC8" i="9"/>
  <c r="CC30" i="20"/>
  <c r="CD13" i="20"/>
  <c r="CD18" i="20" s="1"/>
  <c r="CD16" i="20"/>
  <c r="CD25" i="20" s="1"/>
  <c r="CD15" i="20"/>
  <c r="CC8" i="18"/>
  <c r="CE10" i="20"/>
  <c r="CD6" i="14"/>
  <c r="CD6" i="17"/>
  <c r="CD11" i="9"/>
  <c r="CE14" i="20" l="1"/>
  <c r="CE48" i="20"/>
  <c r="CE86" i="9" s="1"/>
  <c r="CE41" i="20"/>
  <c r="BY69" i="20"/>
  <c r="BZ36" i="18"/>
  <c r="BZ13" i="9"/>
  <c r="BZ68" i="9" s="1"/>
  <c r="BZ68" i="20"/>
  <c r="CA68" i="20" s="1"/>
  <c r="CA69" i="20" s="1"/>
  <c r="CA9" i="20"/>
  <c r="BW70" i="9"/>
  <c r="BW9" i="14"/>
  <c r="BX45" i="18"/>
  <c r="BX9" i="14"/>
  <c r="CB47" i="18"/>
  <c r="BY25" i="18"/>
  <c r="BY46" i="18"/>
  <c r="BY16" i="9"/>
  <c r="BZ48" i="18"/>
  <c r="CA48" i="18" s="1"/>
  <c r="CA39" i="18"/>
  <c r="G35" i="22" s="1"/>
  <c r="CA37" i="18"/>
  <c r="G33" i="22" s="1"/>
  <c r="G63" i="22" s="1"/>
  <c r="CA38" i="18"/>
  <c r="G34" i="22" s="1"/>
  <c r="G64" i="22" s="1"/>
  <c r="CB38" i="18"/>
  <c r="CA5" i="7"/>
  <c r="CA10" i="9"/>
  <c r="CA107" i="9" s="1"/>
  <c r="CA5" i="14"/>
  <c r="BZ28" i="18"/>
  <c r="CA28" i="18" s="1"/>
  <c r="CA19" i="18"/>
  <c r="BZ16" i="18"/>
  <c r="CA16" i="18" s="1"/>
  <c r="BZ26" i="18"/>
  <c r="BZ46" i="18" s="1"/>
  <c r="BZ14" i="9" s="1"/>
  <c r="CA17" i="18"/>
  <c r="CB19" i="18"/>
  <c r="CB39" i="18" s="1"/>
  <c r="CB17" i="18"/>
  <c r="CB37" i="18" s="1"/>
  <c r="CB5" i="7"/>
  <c r="CB5" i="17"/>
  <c r="CB5" i="14"/>
  <c r="CB10" i="9"/>
  <c r="CB107" i="9" s="1"/>
  <c r="CC7" i="18"/>
  <c r="CC5" i="17" s="1"/>
  <c r="CC5" i="18"/>
  <c r="CE12" i="20"/>
  <c r="CD8" i="9"/>
  <c r="CD30" i="20"/>
  <c r="CD86" i="9"/>
  <c r="CC61" i="20"/>
  <c r="CE13" i="20"/>
  <c r="CE18" i="20" s="1"/>
  <c r="CE16" i="20"/>
  <c r="CE25" i="20" s="1"/>
  <c r="CE15" i="20"/>
  <c r="CD8" i="18"/>
  <c r="CF10" i="20"/>
  <c r="CE6" i="14"/>
  <c r="CE6" i="17"/>
  <c r="CE11" i="9"/>
  <c r="CF14" i="20" l="1"/>
  <c r="CF48" i="20"/>
  <c r="CF41" i="20"/>
  <c r="G65" i="22"/>
  <c r="G87" i="22"/>
  <c r="CB13" i="9"/>
  <c r="BZ69" i="20"/>
  <c r="BZ18" i="9"/>
  <c r="BZ71" i="9" s="1"/>
  <c r="CA71" i="9" s="1"/>
  <c r="BX15" i="9"/>
  <c r="BX19" i="9" s="1"/>
  <c r="CB68" i="20"/>
  <c r="BY45" i="18"/>
  <c r="BX70" i="9"/>
  <c r="CC47" i="18"/>
  <c r="G86" i="22"/>
  <c r="CA36" i="18"/>
  <c r="CA32" i="18" s="1"/>
  <c r="CA47" i="18"/>
  <c r="CA18" i="7" s="1"/>
  <c r="BY18" i="7" s="1"/>
  <c r="BZ77" i="9"/>
  <c r="CB36" i="18"/>
  <c r="BZ45" i="18"/>
  <c r="CA46" i="18"/>
  <c r="CC38" i="18"/>
  <c r="CB48" i="18"/>
  <c r="CB18" i="9" s="1"/>
  <c r="CB71" i="9" s="1"/>
  <c r="CB77" i="9"/>
  <c r="CC17" i="18"/>
  <c r="CC37" i="18" s="1"/>
  <c r="CC19" i="18"/>
  <c r="CC28" i="18" s="1"/>
  <c r="CB26" i="18"/>
  <c r="CB46" i="18" s="1"/>
  <c r="CB14" i="9" s="1"/>
  <c r="CB16" i="18"/>
  <c r="CB28" i="18"/>
  <c r="BZ25" i="18"/>
  <c r="CA25" i="18" s="1"/>
  <c r="CA26" i="18"/>
  <c r="CC5" i="7"/>
  <c r="CC5" i="14"/>
  <c r="CC10" i="9"/>
  <c r="CC107" i="9" s="1"/>
  <c r="CC9" i="20"/>
  <c r="G85" i="22"/>
  <c r="CD7" i="18"/>
  <c r="CD5" i="14" s="1"/>
  <c r="CD5" i="18"/>
  <c r="CD61" i="20"/>
  <c r="CF12" i="20"/>
  <c r="CE8" i="9"/>
  <c r="CE30" i="20"/>
  <c r="CF13" i="20"/>
  <c r="CF18" i="20" s="1"/>
  <c r="CF16" i="20"/>
  <c r="CF25" i="20" s="1"/>
  <c r="CF15" i="20"/>
  <c r="CE8" i="18"/>
  <c r="CG10" i="20"/>
  <c r="CF6" i="14"/>
  <c r="CF6" i="17"/>
  <c r="CF11" i="9"/>
  <c r="G102" i="22" l="1"/>
  <c r="AJ85" i="22"/>
  <c r="G100" i="22"/>
  <c r="AJ83" i="22"/>
  <c r="G101" i="22"/>
  <c r="AJ84" i="22"/>
  <c r="CG14" i="20"/>
  <c r="CG48" i="20"/>
  <c r="CG41" i="20"/>
  <c r="BY77" i="9"/>
  <c r="CA77" i="9" s="1"/>
  <c r="BY10" i="17"/>
  <c r="BY11" i="17" s="1"/>
  <c r="BY8" i="7"/>
  <c r="BZ16" i="9"/>
  <c r="CA16" i="9" s="1"/>
  <c r="CB69" i="20"/>
  <c r="CA18" i="9"/>
  <c r="CC77" i="9"/>
  <c r="CC68" i="20"/>
  <c r="CD47" i="18"/>
  <c r="CC39" i="18"/>
  <c r="CC48" i="18" s="1"/>
  <c r="CC18" i="9" s="1"/>
  <c r="CC71" i="9" s="1"/>
  <c r="CD5" i="7"/>
  <c r="CB10" i="17"/>
  <c r="CB8" i="7"/>
  <c r="BZ10" i="17"/>
  <c r="BZ8" i="7"/>
  <c r="CA45" i="18"/>
  <c r="G7" i="23" s="1"/>
  <c r="G17" i="23" s="1"/>
  <c r="BZ70" i="9"/>
  <c r="CC10" i="17"/>
  <c r="CC11" i="17" s="1"/>
  <c r="CC8" i="7"/>
  <c r="CC36" i="18"/>
  <c r="CB45" i="18"/>
  <c r="CB70" i="9" s="1"/>
  <c r="CD38" i="18"/>
  <c r="CD9" i="20"/>
  <c r="CD5" i="17"/>
  <c r="CB25" i="18"/>
  <c r="CD17" i="18"/>
  <c r="CD37" i="18" s="1"/>
  <c r="CD19" i="18"/>
  <c r="CD39" i="18" s="1"/>
  <c r="CC26" i="18"/>
  <c r="CC16" i="18"/>
  <c r="CD10" i="9"/>
  <c r="CD107" i="9" s="1"/>
  <c r="CB16" i="9"/>
  <c r="CB9" i="14" s="1"/>
  <c r="G32" i="22"/>
  <c r="G62" i="22" s="1"/>
  <c r="CE7" i="18"/>
  <c r="CE10" i="9" s="1"/>
  <c r="CE107" i="9" s="1"/>
  <c r="CE5" i="18"/>
  <c r="G84" i="22"/>
  <c r="CG12" i="20"/>
  <c r="CF30" i="20"/>
  <c r="CF8" i="9"/>
  <c r="CF86" i="9"/>
  <c r="CE61" i="20"/>
  <c r="CG13" i="20"/>
  <c r="CG18" i="20" s="1"/>
  <c r="CG16" i="20"/>
  <c r="CG25" i="20" s="1"/>
  <c r="CG15" i="20"/>
  <c r="CF8" i="18"/>
  <c r="CH10" i="20"/>
  <c r="CG6" i="14"/>
  <c r="CG6" i="17"/>
  <c r="CG11" i="9"/>
  <c r="G99" i="22" l="1"/>
  <c r="CG86" i="9"/>
  <c r="M170" i="12"/>
  <c r="CH14" i="20"/>
  <c r="CH48" i="20"/>
  <c r="CH41" i="20"/>
  <c r="BY14" i="9"/>
  <c r="BY13" i="9"/>
  <c r="BZ9" i="14"/>
  <c r="CC13" i="9"/>
  <c r="CC68" i="9" s="1"/>
  <c r="CD13" i="9"/>
  <c r="CD68" i="9" s="1"/>
  <c r="CD68" i="20"/>
  <c r="CC69" i="20"/>
  <c r="CE47" i="18"/>
  <c r="CC25" i="18"/>
  <c r="CC46" i="18"/>
  <c r="CC14" i="9" s="1"/>
  <c r="CA8" i="7"/>
  <c r="BZ15" i="9"/>
  <c r="BZ19" i="9" s="1"/>
  <c r="CC16" i="9"/>
  <c r="BZ11" i="17"/>
  <c r="CA11" i="17" s="1"/>
  <c r="CA10" i="17"/>
  <c r="CB11" i="17"/>
  <c r="CD48" i="18"/>
  <c r="CD18" i="9" s="1"/>
  <c r="CD71" i="9" s="1"/>
  <c r="CD77" i="9"/>
  <c r="CD36" i="18"/>
  <c r="CE38" i="18"/>
  <c r="CD28" i="18"/>
  <c r="CD26" i="18"/>
  <c r="CD16" i="18"/>
  <c r="CE19" i="18"/>
  <c r="CE28" i="18" s="1"/>
  <c r="CE17" i="18"/>
  <c r="CE37" i="18" s="1"/>
  <c r="CE5" i="14"/>
  <c r="CE5" i="7"/>
  <c r="CE5" i="17"/>
  <c r="CB15" i="9"/>
  <c r="CE9" i="20"/>
  <c r="CF7" i="18"/>
  <c r="CF10" i="9" s="1"/>
  <c r="CF107" i="9" s="1"/>
  <c r="CF5" i="18"/>
  <c r="CF61" i="20"/>
  <c r="CH12" i="20"/>
  <c r="CG30" i="20"/>
  <c r="CG8" i="9"/>
  <c r="CH13" i="20"/>
  <c r="CH18" i="20" s="1"/>
  <c r="CH16" i="20"/>
  <c r="CH25" i="20" s="1"/>
  <c r="CH15" i="20"/>
  <c r="CG8" i="18"/>
  <c r="CI10" i="20"/>
  <c r="CH6" i="14"/>
  <c r="CH6" i="17"/>
  <c r="CH11" i="9"/>
  <c r="CI14" i="20" l="1"/>
  <c r="CI48" i="20"/>
  <c r="CI86" i="9" s="1"/>
  <c r="CI41" i="20"/>
  <c r="CA13" i="9"/>
  <c r="BY15" i="9"/>
  <c r="BY19" i="9" s="1"/>
  <c r="CA19" i="9" s="1"/>
  <c r="BY68" i="9"/>
  <c r="CA14" i="9"/>
  <c r="BY70" i="9"/>
  <c r="CA70" i="9" s="1"/>
  <c r="BY9" i="14"/>
  <c r="CA9" i="14" s="1"/>
  <c r="CD69" i="20"/>
  <c r="CE77" i="9"/>
  <c r="CE68" i="20"/>
  <c r="CC45" i="18"/>
  <c r="CC9" i="14"/>
  <c r="CD25" i="18"/>
  <c r="CD46" i="18"/>
  <c r="CD14" i="9" s="1"/>
  <c r="CF47" i="18"/>
  <c r="CE39" i="18"/>
  <c r="CE48" i="18" s="1"/>
  <c r="CE18" i="9" s="1"/>
  <c r="CE71" i="9" s="1"/>
  <c r="CE10" i="17"/>
  <c r="CE11" i="17" s="1"/>
  <c r="CD10" i="17"/>
  <c r="CD8" i="7"/>
  <c r="CE36" i="18"/>
  <c r="CF38" i="18"/>
  <c r="CE16" i="18"/>
  <c r="CE26" i="18"/>
  <c r="CF19" i="18"/>
  <c r="CF28" i="18" s="1"/>
  <c r="CF17" i="18"/>
  <c r="CF37" i="18" s="1"/>
  <c r="CF5" i="14"/>
  <c r="CF5" i="17"/>
  <c r="CF9" i="20"/>
  <c r="CF5" i="7"/>
  <c r="CG7" i="18"/>
  <c r="CG5" i="7" s="1"/>
  <c r="CG5" i="18"/>
  <c r="CD16" i="9"/>
  <c r="CB19" i="9"/>
  <c r="CH8" i="9"/>
  <c r="CH30" i="20"/>
  <c r="CH86" i="9"/>
  <c r="CI12" i="20"/>
  <c r="CG61" i="20"/>
  <c r="CI13" i="20"/>
  <c r="CI18" i="20" s="1"/>
  <c r="CI16" i="20"/>
  <c r="CI25" i="20" s="1"/>
  <c r="CI15" i="20"/>
  <c r="CH8" i="18"/>
  <c r="CJ10" i="20"/>
  <c r="CI6" i="14"/>
  <c r="CI6" i="17"/>
  <c r="CI11" i="9"/>
  <c r="CA15" i="9" l="1"/>
  <c r="CJ14" i="20"/>
  <c r="CJ48" i="20"/>
  <c r="CJ41" i="20"/>
  <c r="CE13" i="9"/>
  <c r="CE68" i="9" s="1"/>
  <c r="CE69" i="20"/>
  <c r="CE8" i="7"/>
  <c r="CD9" i="14"/>
  <c r="CF68" i="20"/>
  <c r="CC70" i="9"/>
  <c r="CD45" i="18"/>
  <c r="CD70" i="9" s="1"/>
  <c r="CC15" i="9"/>
  <c r="CC19" i="9" s="1"/>
  <c r="EZ27" i="18"/>
  <c r="EO27" i="18"/>
  <c r="ET27" i="18"/>
  <c r="EY27" i="18"/>
  <c r="EU27" i="18"/>
  <c r="ES27" i="18"/>
  <c r="EX27" i="18"/>
  <c r="ER27" i="18"/>
  <c r="EW27" i="18"/>
  <c r="EQ27" i="18"/>
  <c r="EV27" i="18"/>
  <c r="EP27" i="18"/>
  <c r="CE25" i="18"/>
  <c r="CE46" i="18"/>
  <c r="CE14" i="9" s="1"/>
  <c r="CG47" i="18"/>
  <c r="CE16" i="9"/>
  <c r="CD11" i="17"/>
  <c r="CF39" i="18"/>
  <c r="CF48" i="18" s="1"/>
  <c r="CF18" i="9" s="1"/>
  <c r="CF71" i="9" s="1"/>
  <c r="CG38" i="18"/>
  <c r="CF36" i="18"/>
  <c r="CF77" i="9"/>
  <c r="EZ18" i="18"/>
  <c r="EV18" i="18"/>
  <c r="ER18" i="18"/>
  <c r="EY18" i="18"/>
  <c r="EU18" i="18"/>
  <c r="EQ18" i="18"/>
  <c r="EX18" i="18"/>
  <c r="ET18" i="18"/>
  <c r="EP18" i="18"/>
  <c r="ES18" i="18"/>
  <c r="EO18" i="18"/>
  <c r="EW18" i="18"/>
  <c r="CF26" i="18"/>
  <c r="CF16" i="18"/>
  <c r="CG5" i="17"/>
  <c r="CG10" i="9"/>
  <c r="CG107" i="9" s="1"/>
  <c r="CG5" i="14"/>
  <c r="CG17" i="18"/>
  <c r="CG37" i="18" s="1"/>
  <c r="CG19" i="18"/>
  <c r="CG39" i="18" s="1"/>
  <c r="CG48" i="18" s="1"/>
  <c r="CG18" i="9" s="1"/>
  <c r="CG71" i="9" s="1"/>
  <c r="CG9" i="20"/>
  <c r="CH7" i="18"/>
  <c r="CH5" i="17" s="1"/>
  <c r="CH5" i="18"/>
  <c r="CJ12" i="20"/>
  <c r="CI8" i="9"/>
  <c r="CI30" i="20"/>
  <c r="CH61" i="20"/>
  <c r="CJ13" i="20"/>
  <c r="CJ18" i="20" s="1"/>
  <c r="CJ16" i="20"/>
  <c r="CJ25" i="20" s="1"/>
  <c r="CJ15" i="20"/>
  <c r="CI8" i="18"/>
  <c r="CK10" i="20"/>
  <c r="CJ6" i="14"/>
  <c r="CJ6" i="17"/>
  <c r="CJ11" i="9"/>
  <c r="CK14" i="20" l="1"/>
  <c r="CK48" i="20"/>
  <c r="CK86" i="9" s="1"/>
  <c r="CK41" i="20"/>
  <c r="CG13" i="9"/>
  <c r="CG68" i="9" s="1"/>
  <c r="CF13" i="9"/>
  <c r="CF68" i="9" s="1"/>
  <c r="CF69" i="20"/>
  <c r="CG77" i="9"/>
  <c r="CG68" i="20"/>
  <c r="CE45" i="18"/>
  <c r="CE9" i="14"/>
  <c r="CH47" i="18"/>
  <c r="CF25" i="18"/>
  <c r="CF46" i="18"/>
  <c r="CF14" i="9" s="1"/>
  <c r="CF10" i="17"/>
  <c r="CF8" i="7"/>
  <c r="CG36" i="18"/>
  <c r="CH38" i="18"/>
  <c r="CD15" i="9"/>
  <c r="CD19" i="9" s="1"/>
  <c r="CG26" i="18"/>
  <c r="CG16" i="18"/>
  <c r="CH17" i="18"/>
  <c r="CH37" i="18" s="1"/>
  <c r="CH19" i="18"/>
  <c r="CH28" i="18" s="1"/>
  <c r="CG28" i="18"/>
  <c r="CH9" i="20"/>
  <c r="CH5" i="7"/>
  <c r="CH5" i="14"/>
  <c r="CG16" i="9"/>
  <c r="CF16" i="9"/>
  <c r="CH10" i="9"/>
  <c r="CH107" i="9" s="1"/>
  <c r="CI7" i="18"/>
  <c r="CI5" i="14" s="1"/>
  <c r="CI5" i="18"/>
  <c r="CI61" i="20"/>
  <c r="CJ8" i="9"/>
  <c r="CJ30" i="20"/>
  <c r="CK12" i="20"/>
  <c r="CJ86" i="9"/>
  <c r="CK13" i="20"/>
  <c r="CK18" i="20" s="1"/>
  <c r="CK16" i="20"/>
  <c r="CK25" i="20" s="1"/>
  <c r="CK15" i="20"/>
  <c r="CJ8" i="18"/>
  <c r="CL10" i="20"/>
  <c r="CK6" i="14"/>
  <c r="CK6" i="17"/>
  <c r="CK11" i="9"/>
  <c r="CL14" i="20" l="1"/>
  <c r="CL48" i="20"/>
  <c r="CL86" i="9" s="1"/>
  <c r="CL41" i="20"/>
  <c r="CG69" i="20"/>
  <c r="CG8" i="7"/>
  <c r="CE15" i="9"/>
  <c r="CE19" i="9" s="1"/>
  <c r="CH68" i="20"/>
  <c r="CG10" i="17"/>
  <c r="CG11" i="17" s="1"/>
  <c r="CE70" i="9"/>
  <c r="CF45" i="18"/>
  <c r="CF9" i="14"/>
  <c r="CI47" i="18"/>
  <c r="CG25" i="18"/>
  <c r="CG46" i="18"/>
  <c r="CG14" i="9" s="1"/>
  <c r="CF11" i="17"/>
  <c r="CH36" i="18"/>
  <c r="CI38" i="18"/>
  <c r="CH39" i="18"/>
  <c r="CH48" i="18" s="1"/>
  <c r="CH18" i="9" s="1"/>
  <c r="CH71" i="9" s="1"/>
  <c r="CH77" i="9"/>
  <c r="CI19" i="18"/>
  <c r="CI39" i="18" s="1"/>
  <c r="CI48" i="18" s="1"/>
  <c r="CI17" i="18"/>
  <c r="CI37" i="18" s="1"/>
  <c r="CH26" i="18"/>
  <c r="CH16" i="18"/>
  <c r="CI9" i="20"/>
  <c r="CI10" i="9"/>
  <c r="CI107" i="9" s="1"/>
  <c r="CI5" i="17"/>
  <c r="CI5" i="7"/>
  <c r="CJ7" i="18"/>
  <c r="CJ10" i="9" s="1"/>
  <c r="CJ107" i="9" s="1"/>
  <c r="CJ5" i="18"/>
  <c r="CJ61" i="20"/>
  <c r="CL12" i="20"/>
  <c r="CK8" i="9"/>
  <c r="CK30" i="20"/>
  <c r="CL13" i="20"/>
  <c r="CL18" i="20" s="1"/>
  <c r="CL16" i="20"/>
  <c r="CL25" i="20" s="1"/>
  <c r="CL15" i="20"/>
  <c r="CK8" i="18"/>
  <c r="CM10" i="20"/>
  <c r="CL6" i="14"/>
  <c r="CL6" i="17"/>
  <c r="CL11" i="9"/>
  <c r="CM14" i="20" l="1"/>
  <c r="CM48" i="20"/>
  <c r="CN48" i="20" s="1"/>
  <c r="CM41" i="20"/>
  <c r="CN41" i="20" s="1"/>
  <c r="CI13" i="9"/>
  <c r="CI68" i="9" s="1"/>
  <c r="CH13" i="9"/>
  <c r="CH68" i="9" s="1"/>
  <c r="CH69" i="20"/>
  <c r="CI77" i="9"/>
  <c r="CI68" i="20"/>
  <c r="CG45" i="18"/>
  <c r="CG9" i="14"/>
  <c r="CF70" i="9"/>
  <c r="CH25" i="18"/>
  <c r="CH46" i="18"/>
  <c r="CH14" i="9" s="1"/>
  <c r="CJ47" i="18"/>
  <c r="CH16" i="9"/>
  <c r="CH10" i="17"/>
  <c r="CH8" i="7"/>
  <c r="CJ9" i="20"/>
  <c r="CF15" i="9"/>
  <c r="CF19" i="9" s="1"/>
  <c r="CI36" i="18"/>
  <c r="CJ38" i="18"/>
  <c r="CJ19" i="18"/>
  <c r="CJ28" i="18" s="1"/>
  <c r="CJ17" i="18"/>
  <c r="CJ37" i="18" s="1"/>
  <c r="CI16" i="18"/>
  <c r="CI26" i="18"/>
  <c r="CI28" i="18"/>
  <c r="CJ5" i="14"/>
  <c r="CJ5" i="7"/>
  <c r="CJ5" i="17"/>
  <c r="CK7" i="18"/>
  <c r="CK9" i="20" s="1"/>
  <c r="CK5" i="18"/>
  <c r="CI18" i="9"/>
  <c r="CI71" i="9" s="1"/>
  <c r="CL8" i="9"/>
  <c r="CL30" i="20"/>
  <c r="CK61" i="20"/>
  <c r="CM12" i="20"/>
  <c r="CM13" i="20"/>
  <c r="CM18" i="20" s="1"/>
  <c r="CN18" i="20" s="1"/>
  <c r="CM16" i="20"/>
  <c r="CM25" i="20" s="1"/>
  <c r="CN25" i="20" s="1"/>
  <c r="CM15" i="20"/>
  <c r="CL8" i="18"/>
  <c r="CO10" i="20"/>
  <c r="CM6" i="14"/>
  <c r="CM6" i="17"/>
  <c r="CM11" i="9"/>
  <c r="CO14" i="20" l="1"/>
  <c r="CO48" i="20"/>
  <c r="CO41" i="20"/>
  <c r="CI8" i="7"/>
  <c r="CI69" i="20"/>
  <c r="CI10" i="17"/>
  <c r="CI11" i="17" s="1"/>
  <c r="CJ68" i="20"/>
  <c r="CH45" i="18"/>
  <c r="CH70" i="9" s="1"/>
  <c r="CH9" i="14"/>
  <c r="CG15" i="9"/>
  <c r="CG19" i="9" s="1"/>
  <c r="CG70" i="9"/>
  <c r="CK5" i="7"/>
  <c r="CK47" i="18"/>
  <c r="CI25" i="18"/>
  <c r="CI46" i="18"/>
  <c r="CI14" i="9" s="1"/>
  <c r="CJ39" i="18"/>
  <c r="CJ48" i="18" s="1"/>
  <c r="CJ18" i="9" s="1"/>
  <c r="CJ71" i="9" s="1"/>
  <c r="CH11" i="17"/>
  <c r="CJ36" i="18"/>
  <c r="CK38" i="18"/>
  <c r="CJ77" i="9"/>
  <c r="CK17" i="18"/>
  <c r="CK37" i="18" s="1"/>
  <c r="CK19" i="18"/>
  <c r="CK28" i="18" s="1"/>
  <c r="CJ26" i="18"/>
  <c r="CJ16" i="18"/>
  <c r="CK10" i="9"/>
  <c r="CK107" i="9" s="1"/>
  <c r="CK5" i="17"/>
  <c r="CI16" i="9"/>
  <c r="CK5" i="14"/>
  <c r="CL7" i="18"/>
  <c r="CL5" i="14" s="1"/>
  <c r="CL5" i="18"/>
  <c r="CM8" i="9"/>
  <c r="CM30" i="20"/>
  <c r="CL61" i="20"/>
  <c r="CO12" i="20"/>
  <c r="CO8" i="9" s="1"/>
  <c r="CM86" i="9"/>
  <c r="CN86" i="9" s="1"/>
  <c r="CO13" i="20"/>
  <c r="CO18" i="20" s="1"/>
  <c r="CO16" i="20"/>
  <c r="CO25" i="20" s="1"/>
  <c r="CO15" i="20"/>
  <c r="CM8" i="18"/>
  <c r="CP10" i="20"/>
  <c r="CO6" i="14"/>
  <c r="CO6" i="17"/>
  <c r="CO11" i="9"/>
  <c r="CP14" i="20" l="1"/>
  <c r="CP48" i="20"/>
  <c r="CP86" i="9" s="1"/>
  <c r="CP41" i="20"/>
  <c r="CJ13" i="9"/>
  <c r="CJ68" i="9" s="1"/>
  <c r="CJ69" i="20"/>
  <c r="CI45" i="18"/>
  <c r="CI9" i="14"/>
  <c r="CK77" i="9"/>
  <c r="CK68" i="20"/>
  <c r="CL47" i="18"/>
  <c r="CJ25" i="18"/>
  <c r="CJ46" i="18"/>
  <c r="CJ14" i="9" s="1"/>
  <c r="CJ16" i="9"/>
  <c r="CJ10" i="17"/>
  <c r="CJ8" i="7"/>
  <c r="CK10" i="17"/>
  <c r="CK11" i="17" s="1"/>
  <c r="CK36" i="18"/>
  <c r="CL38" i="18"/>
  <c r="CK39" i="18"/>
  <c r="CK48" i="18" s="1"/>
  <c r="CK18" i="9" s="1"/>
  <c r="CK71" i="9" s="1"/>
  <c r="CH15" i="9"/>
  <c r="CH19" i="9" s="1"/>
  <c r="CL17" i="18"/>
  <c r="CL37" i="18" s="1"/>
  <c r="CL19" i="18"/>
  <c r="CL28" i="18" s="1"/>
  <c r="CK26" i="18"/>
  <c r="CK16" i="18"/>
  <c r="CL5" i="17"/>
  <c r="CL10" i="9"/>
  <c r="CL107" i="9" s="1"/>
  <c r="CL5" i="7"/>
  <c r="CL9" i="20"/>
  <c r="CM7" i="18"/>
  <c r="CM5" i="7" s="1"/>
  <c r="CM5" i="18"/>
  <c r="CM61" i="20"/>
  <c r="CP12" i="20"/>
  <c r="CO86" i="9"/>
  <c r="CP13" i="20"/>
  <c r="CP18" i="20" s="1"/>
  <c r="CP16" i="20"/>
  <c r="CP25" i="20" s="1"/>
  <c r="CP15" i="20"/>
  <c r="CO8" i="18"/>
  <c r="CQ10" i="20"/>
  <c r="CP6" i="14"/>
  <c r="CP6" i="17"/>
  <c r="CP11" i="9"/>
  <c r="CQ14" i="20" l="1"/>
  <c r="CQ48" i="20"/>
  <c r="CQ86" i="9" s="1"/>
  <c r="CQ41" i="20"/>
  <c r="CK13" i="9"/>
  <c r="CK68" i="9" s="1"/>
  <c r="CK69" i="20"/>
  <c r="CK16" i="9"/>
  <c r="CK8" i="7"/>
  <c r="CJ9" i="14"/>
  <c r="CL68" i="20"/>
  <c r="CJ45" i="18"/>
  <c r="CJ70" i="9" s="1"/>
  <c r="CI70" i="9"/>
  <c r="CI15" i="9"/>
  <c r="CI19" i="9" s="1"/>
  <c r="CK25" i="18"/>
  <c r="CK46" i="18"/>
  <c r="CK14" i="9" s="1"/>
  <c r="CM47" i="18"/>
  <c r="CJ11" i="17"/>
  <c r="CL36" i="18"/>
  <c r="CM38" i="18"/>
  <c r="CL39" i="18"/>
  <c r="CL48" i="18" s="1"/>
  <c r="CL18" i="9" s="1"/>
  <c r="CL71" i="9" s="1"/>
  <c r="CM5" i="14"/>
  <c r="CM19" i="18"/>
  <c r="CM39" i="18" s="1"/>
  <c r="CM17" i="18"/>
  <c r="CM37" i="18" s="1"/>
  <c r="CL26" i="18"/>
  <c r="CL16" i="18"/>
  <c r="CM5" i="17"/>
  <c r="CN7" i="18"/>
  <c r="CN5" i="7" s="1"/>
  <c r="CM10" i="9"/>
  <c r="CM107" i="9" s="1"/>
  <c r="CM9" i="20"/>
  <c r="CO7" i="18"/>
  <c r="CO10" i="9" s="1"/>
  <c r="CO107" i="9" s="1"/>
  <c r="CO5" i="18"/>
  <c r="CP30" i="20"/>
  <c r="CP8" i="9"/>
  <c r="CQ12" i="20"/>
  <c r="CQ13" i="20"/>
  <c r="CQ18" i="20" s="1"/>
  <c r="CQ16" i="20"/>
  <c r="CQ25" i="20" s="1"/>
  <c r="CQ15" i="20"/>
  <c r="CP8" i="18"/>
  <c r="CR10" i="20"/>
  <c r="CQ6" i="14"/>
  <c r="CQ6" i="17"/>
  <c r="CQ11" i="9"/>
  <c r="CR14" i="20" l="1"/>
  <c r="CR48" i="20"/>
  <c r="CR41" i="20"/>
  <c r="CM13" i="9"/>
  <c r="CM68" i="9" s="1"/>
  <c r="CL69" i="20"/>
  <c r="CM68" i="20"/>
  <c r="CN68" i="20" s="1"/>
  <c r="CN69" i="20" s="1"/>
  <c r="CK45" i="18"/>
  <c r="CK9" i="14"/>
  <c r="CO47" i="18"/>
  <c r="CL25" i="18"/>
  <c r="CL46" i="18"/>
  <c r="CL16" i="9"/>
  <c r="CN5" i="17"/>
  <c r="CN10" i="9"/>
  <c r="CN107" i="9" s="1"/>
  <c r="CN5" i="14"/>
  <c r="CN9" i="20"/>
  <c r="CM48" i="18"/>
  <c r="CN48" i="18" s="1"/>
  <c r="CN39" i="18"/>
  <c r="H35" i="22" s="1"/>
  <c r="CM36" i="18"/>
  <c r="CN37" i="18"/>
  <c r="H33" i="22" s="1"/>
  <c r="H63" i="22" s="1"/>
  <c r="CJ15" i="9"/>
  <c r="CJ19" i="9" s="1"/>
  <c r="CN38" i="18"/>
  <c r="H34" i="22" s="1"/>
  <c r="H64" i="22" s="1"/>
  <c r="CO38" i="18"/>
  <c r="CO17" i="18"/>
  <c r="CO37" i="18" s="1"/>
  <c r="CO19" i="18"/>
  <c r="CO39" i="18" s="1"/>
  <c r="CM16" i="18"/>
  <c r="CN16" i="18" s="1"/>
  <c r="CM26" i="18"/>
  <c r="CM46" i="18" s="1"/>
  <c r="CM14" i="9" s="1"/>
  <c r="CN17" i="18"/>
  <c r="CM28" i="18"/>
  <c r="CN28" i="18" s="1"/>
  <c r="CN19" i="18"/>
  <c r="CO5" i="14"/>
  <c r="CO9" i="20"/>
  <c r="CO5" i="17"/>
  <c r="CO5" i="7"/>
  <c r="CP7" i="18"/>
  <c r="CP9" i="20" s="1"/>
  <c r="CP5" i="18"/>
  <c r="CR12" i="20"/>
  <c r="CQ8" i="9"/>
  <c r="CQ30" i="20"/>
  <c r="CP61" i="20"/>
  <c r="CR13" i="20"/>
  <c r="CR18" i="20" s="1"/>
  <c r="CR16" i="20"/>
  <c r="CR25" i="20" s="1"/>
  <c r="CR15" i="20"/>
  <c r="CQ8" i="18"/>
  <c r="CS10" i="20"/>
  <c r="CR6" i="14"/>
  <c r="CR6" i="17"/>
  <c r="CR11" i="9"/>
  <c r="CS14" i="20" l="1"/>
  <c r="CS48" i="20"/>
  <c r="CS86" i="9" s="1"/>
  <c r="CS41" i="20"/>
  <c r="H65" i="22"/>
  <c r="H87" i="22"/>
  <c r="CO13" i="9"/>
  <c r="CM69" i="20"/>
  <c r="CK70" i="9"/>
  <c r="CK15" i="9"/>
  <c r="CK19" i="9" s="1"/>
  <c r="CO68" i="20"/>
  <c r="CL45" i="18"/>
  <c r="CP47" i="18"/>
  <c r="H86" i="22"/>
  <c r="CM18" i="9"/>
  <c r="CM71" i="9" s="1"/>
  <c r="CN71" i="9" s="1"/>
  <c r="CP5" i="14"/>
  <c r="CN47" i="18"/>
  <c r="CN18" i="7" s="1"/>
  <c r="CL18" i="7" s="1"/>
  <c r="CM77" i="9"/>
  <c r="CN36" i="18"/>
  <c r="CN32" i="18" s="1"/>
  <c r="CO36" i="18"/>
  <c r="CM45" i="18"/>
  <c r="CN46" i="18"/>
  <c r="CO77" i="9"/>
  <c r="CP38" i="18"/>
  <c r="CO48" i="18"/>
  <c r="CO18" i="9" s="1"/>
  <c r="CO71" i="9" s="1"/>
  <c r="CP17" i="18"/>
  <c r="CP37" i="18" s="1"/>
  <c r="CP19" i="18"/>
  <c r="CP28" i="18" s="1"/>
  <c r="CO28" i="18"/>
  <c r="CP5" i="7"/>
  <c r="CM25" i="18"/>
  <c r="CN25" i="18" s="1"/>
  <c r="CN26" i="18"/>
  <c r="CO16" i="18"/>
  <c r="CO26" i="18"/>
  <c r="CO46" i="18" s="1"/>
  <c r="CO14" i="9" s="1"/>
  <c r="CP10" i="9"/>
  <c r="CP107" i="9" s="1"/>
  <c r="CP5" i="17"/>
  <c r="H85" i="22"/>
  <c r="CQ7" i="18"/>
  <c r="CQ5" i="14" s="1"/>
  <c r="CQ5" i="18"/>
  <c r="CS12" i="20"/>
  <c r="CR8" i="9"/>
  <c r="CR30" i="20"/>
  <c r="CR86" i="9"/>
  <c r="CQ61" i="20"/>
  <c r="CS13" i="20"/>
  <c r="CS18" i="20" s="1"/>
  <c r="CS16" i="20"/>
  <c r="CS25" i="20" s="1"/>
  <c r="CS15" i="20"/>
  <c r="CR8" i="18"/>
  <c r="CT10" i="20"/>
  <c r="CS6" i="14"/>
  <c r="CS6" i="17"/>
  <c r="CS11" i="9"/>
  <c r="H102" i="22" l="1"/>
  <c r="AK85" i="22"/>
  <c r="H100" i="22"/>
  <c r="AK83" i="22"/>
  <c r="H101" i="22"/>
  <c r="AK84" i="22"/>
  <c r="CT14" i="20"/>
  <c r="CT48" i="20"/>
  <c r="N170" i="12" s="1"/>
  <c r="CT41" i="20"/>
  <c r="CL77" i="9"/>
  <c r="CN77" i="9" s="1"/>
  <c r="CL10" i="17"/>
  <c r="CL11" i="17" s="1"/>
  <c r="CL8" i="7"/>
  <c r="CN18" i="9"/>
  <c r="CO69" i="20"/>
  <c r="CM16" i="9"/>
  <c r="CM9" i="14" s="1"/>
  <c r="CP77" i="9"/>
  <c r="CP68" i="20"/>
  <c r="CQ47" i="18"/>
  <c r="CN45" i="18"/>
  <c r="H7" i="23" s="1"/>
  <c r="H17" i="23" s="1"/>
  <c r="CM70" i="9"/>
  <c r="CO10" i="17"/>
  <c r="CO8" i="7"/>
  <c r="CM10" i="17"/>
  <c r="CM8" i="7"/>
  <c r="CP36" i="18"/>
  <c r="CQ38" i="18"/>
  <c r="CP39" i="18"/>
  <c r="CP13" i="9" s="1"/>
  <c r="CP68" i="9" s="1"/>
  <c r="CO45" i="18"/>
  <c r="CO70" i="9" s="1"/>
  <c r="CM15" i="9"/>
  <c r="CQ5" i="7"/>
  <c r="CQ5" i="17"/>
  <c r="CQ9" i="20"/>
  <c r="CQ17" i="18"/>
  <c r="CQ37" i="18" s="1"/>
  <c r="CQ19" i="18"/>
  <c r="CQ28" i="18" s="1"/>
  <c r="CO25" i="18"/>
  <c r="CQ10" i="9"/>
  <c r="CQ107" i="9" s="1"/>
  <c r="CP26" i="18"/>
  <c r="CP16" i="18"/>
  <c r="CO16" i="9"/>
  <c r="CO9" i="14" s="1"/>
  <c r="H84" i="22"/>
  <c r="CR7" i="18"/>
  <c r="CR9" i="20" s="1"/>
  <c r="CR5" i="18"/>
  <c r="H32" i="22"/>
  <c r="H62" i="22" s="1"/>
  <c r="CR61" i="20"/>
  <c r="CT12" i="20"/>
  <c r="CS30" i="20"/>
  <c r="CS8" i="9"/>
  <c r="CT13" i="20"/>
  <c r="CT18" i="20" s="1"/>
  <c r="CT16" i="20"/>
  <c r="CT25" i="20" s="1"/>
  <c r="CT15" i="20"/>
  <c r="CS8" i="18"/>
  <c r="CU10" i="20"/>
  <c r="CT6" i="14"/>
  <c r="CT6" i="17"/>
  <c r="CT11" i="9"/>
  <c r="H99" i="22" l="1"/>
  <c r="CU14" i="20"/>
  <c r="CU48" i="20"/>
  <c r="CU86" i="9" s="1"/>
  <c r="CU41" i="20"/>
  <c r="CL14" i="9"/>
  <c r="CL13" i="9"/>
  <c r="CN16" i="9"/>
  <c r="CP69" i="20"/>
  <c r="CP8" i="7"/>
  <c r="CP10" i="17"/>
  <c r="CP11" i="17" s="1"/>
  <c r="CQ77" i="9"/>
  <c r="CQ68" i="20"/>
  <c r="CR47" i="18"/>
  <c r="CP25" i="18"/>
  <c r="CP46" i="18"/>
  <c r="CP14" i="9" s="1"/>
  <c r="CR10" i="9"/>
  <c r="CR107" i="9" s="1"/>
  <c r="CN8" i="7"/>
  <c r="CQ39" i="18"/>
  <c r="CQ48" i="18" s="1"/>
  <c r="CQ18" i="9" s="1"/>
  <c r="CQ71" i="9" s="1"/>
  <c r="CO11" i="17"/>
  <c r="CM11" i="17"/>
  <c r="CN11" i="17" s="1"/>
  <c r="CN10" i="17"/>
  <c r="CQ8" i="7"/>
  <c r="CQ36" i="18"/>
  <c r="CP48" i="18"/>
  <c r="CR5" i="7"/>
  <c r="CR5" i="14"/>
  <c r="CR38" i="18"/>
  <c r="CQ26" i="18"/>
  <c r="CQ16" i="18"/>
  <c r="CR19" i="18"/>
  <c r="CR28" i="18" s="1"/>
  <c r="CR17" i="18"/>
  <c r="CR37" i="18" s="1"/>
  <c r="CR5" i="17"/>
  <c r="CO15" i="9"/>
  <c r="CM19" i="9"/>
  <c r="CS7" i="18"/>
  <c r="CS5" i="14" s="1"/>
  <c r="CS5" i="18"/>
  <c r="CT8" i="9"/>
  <c r="CT30" i="20"/>
  <c r="CT86" i="9"/>
  <c r="CU12" i="20"/>
  <c r="CS61" i="20"/>
  <c r="CU13" i="20"/>
  <c r="CU18" i="20" s="1"/>
  <c r="CU16" i="20"/>
  <c r="CU25" i="20" s="1"/>
  <c r="CU15" i="20"/>
  <c r="CT8" i="18"/>
  <c r="CV10" i="20"/>
  <c r="CU6" i="14"/>
  <c r="CU6" i="17"/>
  <c r="CU11" i="9"/>
  <c r="CV14" i="20" l="1"/>
  <c r="CV48" i="20"/>
  <c r="CV86" i="9" s="1"/>
  <c r="CV41" i="20"/>
  <c r="CL68" i="9"/>
  <c r="CN13" i="9"/>
  <c r="CL15" i="9"/>
  <c r="CN14" i="9"/>
  <c r="CL9" i="14"/>
  <c r="CN9" i="14" s="1"/>
  <c r="CL70" i="9"/>
  <c r="CN70" i="9" s="1"/>
  <c r="CQ13" i="9"/>
  <c r="CQ68" i="9" s="1"/>
  <c r="CQ69" i="20"/>
  <c r="CR68" i="20"/>
  <c r="CQ10" i="17"/>
  <c r="CQ11" i="17" s="1"/>
  <c r="CP45" i="18"/>
  <c r="CP15" i="9"/>
  <c r="CS47" i="18"/>
  <c r="CQ25" i="18"/>
  <c r="CQ46" i="18"/>
  <c r="CQ14" i="9" s="1"/>
  <c r="CR36" i="18"/>
  <c r="CP18" i="9"/>
  <c r="CP71" i="9" s="1"/>
  <c r="CR77" i="9"/>
  <c r="CS38" i="18"/>
  <c r="CR39" i="18"/>
  <c r="CR13" i="9" s="1"/>
  <c r="CR68" i="9" s="1"/>
  <c r="CS17" i="18"/>
  <c r="CS37" i="18" s="1"/>
  <c r="CS19" i="18"/>
  <c r="CS28" i="18" s="1"/>
  <c r="CR16" i="18"/>
  <c r="CR26" i="18"/>
  <c r="CS5" i="17"/>
  <c r="CS9" i="20"/>
  <c r="CT7" i="18"/>
  <c r="CT5" i="17" s="1"/>
  <c r="CT5" i="18"/>
  <c r="CS5" i="7"/>
  <c r="CQ16" i="9"/>
  <c r="CO19" i="9"/>
  <c r="CS10" i="9"/>
  <c r="CS107" i="9" s="1"/>
  <c r="CV12" i="20"/>
  <c r="CU8" i="9"/>
  <c r="CU30" i="20"/>
  <c r="CT61" i="20"/>
  <c r="CV13" i="20"/>
  <c r="CV18" i="20" s="1"/>
  <c r="CV16" i="20"/>
  <c r="CV25" i="20" s="1"/>
  <c r="CV15" i="20"/>
  <c r="CU8" i="18"/>
  <c r="CW10" i="20"/>
  <c r="CV6" i="14"/>
  <c r="CV6" i="17"/>
  <c r="CV11" i="9"/>
  <c r="CW14" i="20" l="1"/>
  <c r="CW48" i="20"/>
  <c r="CW86" i="9" s="1"/>
  <c r="CW41" i="20"/>
  <c r="CL19" i="9"/>
  <c r="CN19" i="9" s="1"/>
  <c r="CN15" i="9"/>
  <c r="CR69" i="20"/>
  <c r="CP70" i="9"/>
  <c r="CQ45" i="18"/>
  <c r="CQ9" i="14"/>
  <c r="CS77" i="9"/>
  <c r="CS68" i="20"/>
  <c r="CT47" i="18"/>
  <c r="CR25" i="18"/>
  <c r="CR46" i="18"/>
  <c r="CR14" i="9" s="1"/>
  <c r="FM27" i="18"/>
  <c r="FD27" i="18"/>
  <c r="FC27" i="18"/>
  <c r="FK27" i="18"/>
  <c r="FJ27" i="18"/>
  <c r="FI27" i="18"/>
  <c r="FB27" i="18"/>
  <c r="FH27" i="18"/>
  <c r="FG27" i="18"/>
  <c r="FF27" i="18"/>
  <c r="FL27" i="18"/>
  <c r="FE27" i="18"/>
  <c r="CT10" i="9"/>
  <c r="CT107" i="9" s="1"/>
  <c r="CS39" i="18"/>
  <c r="CS48" i="18" s="1"/>
  <c r="CS18" i="9" s="1"/>
  <c r="CS71" i="9" s="1"/>
  <c r="CR10" i="17"/>
  <c r="CR8" i="7"/>
  <c r="CS36" i="18"/>
  <c r="CP16" i="9"/>
  <c r="CT9" i="20"/>
  <c r="CT38" i="18"/>
  <c r="CT5" i="7"/>
  <c r="CR48" i="18"/>
  <c r="CS26" i="18"/>
  <c r="CS16" i="18"/>
  <c r="FM18" i="18"/>
  <c r="FI18" i="18"/>
  <c r="FE18" i="18"/>
  <c r="FL18" i="18"/>
  <c r="FH18" i="18"/>
  <c r="FD18" i="18"/>
  <c r="FK18" i="18"/>
  <c r="FG18" i="18"/>
  <c r="FC18" i="18"/>
  <c r="FJ18" i="18"/>
  <c r="FF18" i="18"/>
  <c r="FB18" i="18"/>
  <c r="CT17" i="18"/>
  <c r="CT37" i="18" s="1"/>
  <c r="CT19" i="18"/>
  <c r="CT39" i="18" s="1"/>
  <c r="CT48" i="18" s="1"/>
  <c r="CT18" i="9" s="1"/>
  <c r="CT71" i="9" s="1"/>
  <c r="CT5" i="14"/>
  <c r="CU7" i="18"/>
  <c r="CU10" i="9" s="1"/>
  <c r="CU107" i="9" s="1"/>
  <c r="CU5" i="18"/>
  <c r="CW12" i="20"/>
  <c r="CV8" i="9"/>
  <c r="CV30" i="20"/>
  <c r="CU61" i="20"/>
  <c r="CW13" i="20"/>
  <c r="CW18" i="20" s="1"/>
  <c r="CW15" i="20"/>
  <c r="CW16" i="20"/>
  <c r="CW25" i="20" s="1"/>
  <c r="CV8" i="18"/>
  <c r="CX10" i="20"/>
  <c r="CW6" i="14"/>
  <c r="CW6" i="17"/>
  <c r="CW11" i="9"/>
  <c r="CX14" i="20" l="1"/>
  <c r="CX48" i="20"/>
  <c r="CX86" i="9" s="1"/>
  <c r="CX41" i="20"/>
  <c r="CT13" i="9"/>
  <c r="CT68" i="9" s="1"/>
  <c r="CS13" i="9"/>
  <c r="CS68" i="9" s="1"/>
  <c r="CS8" i="7"/>
  <c r="CR45" i="18"/>
  <c r="CR70" i="9" s="1"/>
  <c r="CS10" i="17"/>
  <c r="CS11" i="17" s="1"/>
  <c r="CT77" i="9"/>
  <c r="CT68" i="20"/>
  <c r="CQ15" i="9"/>
  <c r="CQ19" i="9" s="1"/>
  <c r="CS69" i="20"/>
  <c r="CQ70" i="9"/>
  <c r="CP19" i="9"/>
  <c r="CP9" i="14"/>
  <c r="CU47" i="18"/>
  <c r="CS25" i="18"/>
  <c r="CS46" i="18"/>
  <c r="CS14" i="9" s="1"/>
  <c r="CR11" i="17"/>
  <c r="CT36" i="18"/>
  <c r="CU38" i="18"/>
  <c r="CR18" i="9"/>
  <c r="CR71" i="9" s="1"/>
  <c r="CR15" i="9"/>
  <c r="CU5" i="17"/>
  <c r="CU9" i="20"/>
  <c r="CU5" i="14"/>
  <c r="CT28" i="18"/>
  <c r="CU5" i="7"/>
  <c r="CU17" i="18"/>
  <c r="CU37" i="18" s="1"/>
  <c r="CU19" i="18"/>
  <c r="CU28" i="18" s="1"/>
  <c r="CT26" i="18"/>
  <c r="CT46" i="18" s="1"/>
  <c r="CT14" i="9" s="1"/>
  <c r="CT16" i="18"/>
  <c r="CT16" i="9"/>
  <c r="CV7" i="18"/>
  <c r="CV9" i="20" s="1"/>
  <c r="CV5" i="18"/>
  <c r="CS16" i="9"/>
  <c r="CV61" i="20"/>
  <c r="CW8" i="9"/>
  <c r="CW30" i="20"/>
  <c r="CX12" i="20"/>
  <c r="CX13" i="20"/>
  <c r="CX18" i="20" s="1"/>
  <c r="CX16" i="20"/>
  <c r="CX25" i="20" s="1"/>
  <c r="CX15" i="20"/>
  <c r="CW8" i="18"/>
  <c r="CY10" i="20"/>
  <c r="CX6" i="14"/>
  <c r="CX6" i="17"/>
  <c r="CX11" i="9"/>
  <c r="CY14" i="20" l="1"/>
  <c r="CY48" i="20"/>
  <c r="CY86" i="9" s="1"/>
  <c r="CY41" i="20"/>
  <c r="CS45" i="18"/>
  <c r="CS70" i="9" s="1"/>
  <c r="CS9" i="14"/>
  <c r="CT8" i="7"/>
  <c r="CT10" i="17"/>
  <c r="CT11" i="17" s="1"/>
  <c r="CT45" i="18"/>
  <c r="CT9" i="14"/>
  <c r="CT69" i="20"/>
  <c r="CU77" i="9"/>
  <c r="CU68" i="20"/>
  <c r="CV47" i="18"/>
  <c r="CU39" i="18"/>
  <c r="CU48" i="18" s="1"/>
  <c r="CU18" i="9" s="1"/>
  <c r="CU71" i="9" s="1"/>
  <c r="CS15" i="9"/>
  <c r="CS19" i="9" s="1"/>
  <c r="CV38" i="18"/>
  <c r="CR16" i="9"/>
  <c r="CU36" i="18"/>
  <c r="CU26" i="18"/>
  <c r="CU16" i="18"/>
  <c r="CV19" i="18"/>
  <c r="CV28" i="18" s="1"/>
  <c r="CV17" i="18"/>
  <c r="CV37" i="18" s="1"/>
  <c r="CT25" i="18"/>
  <c r="CV5" i="17"/>
  <c r="CV5" i="14"/>
  <c r="CV10" i="9"/>
  <c r="CV107" i="9" s="1"/>
  <c r="CV5" i="7"/>
  <c r="CW7" i="18"/>
  <c r="CW5" i="14" s="1"/>
  <c r="CW5" i="18"/>
  <c r="CT15" i="9"/>
  <c r="CW61" i="20"/>
  <c r="CX30" i="20"/>
  <c r="CX8" i="9"/>
  <c r="CY12" i="20"/>
  <c r="CY13" i="20"/>
  <c r="CY18" i="20" s="1"/>
  <c r="CY16" i="20"/>
  <c r="CY25" i="20" s="1"/>
  <c r="CY15" i="20"/>
  <c r="CX8" i="18"/>
  <c r="CZ10" i="20"/>
  <c r="CY6" i="14"/>
  <c r="CY6" i="17"/>
  <c r="CY11" i="9"/>
  <c r="CZ14" i="20" l="1"/>
  <c r="CZ48" i="20"/>
  <c r="DA48" i="20" s="1"/>
  <c r="CZ41" i="20"/>
  <c r="DA41" i="20" s="1"/>
  <c r="CU13" i="9"/>
  <c r="CU68" i="9" s="1"/>
  <c r="CU10" i="17"/>
  <c r="CU11" i="17" s="1"/>
  <c r="CU69" i="20"/>
  <c r="CT70" i="9"/>
  <c r="CV77" i="9"/>
  <c r="CV68" i="20"/>
  <c r="CU8" i="7"/>
  <c r="CR19" i="9"/>
  <c r="CR9" i="14"/>
  <c r="CW47" i="18"/>
  <c r="CU25" i="18"/>
  <c r="CU46" i="18"/>
  <c r="CU14" i="9" s="1"/>
  <c r="CU16" i="9"/>
  <c r="CV36" i="18"/>
  <c r="CW38" i="18"/>
  <c r="CV39" i="18"/>
  <c r="CV48" i="18" s="1"/>
  <c r="CV18" i="9" s="1"/>
  <c r="CV71" i="9" s="1"/>
  <c r="CW17" i="18"/>
  <c r="CW37" i="18" s="1"/>
  <c r="CW19" i="18"/>
  <c r="CW28" i="18" s="1"/>
  <c r="CV16" i="18"/>
  <c r="CV26" i="18"/>
  <c r="CT19" i="9"/>
  <c r="CX7" i="18"/>
  <c r="CX5" i="17" s="1"/>
  <c r="CX5" i="18"/>
  <c r="CW10" i="9"/>
  <c r="CW107" i="9" s="1"/>
  <c r="CW5" i="7"/>
  <c r="CW9" i="20"/>
  <c r="CW5" i="17"/>
  <c r="CZ12" i="20"/>
  <c r="CX61" i="20"/>
  <c r="CY8" i="9"/>
  <c r="CY30" i="20"/>
  <c r="CZ13" i="20"/>
  <c r="CZ18" i="20" s="1"/>
  <c r="DA18" i="20" s="1"/>
  <c r="CZ16" i="20"/>
  <c r="CZ25" i="20" s="1"/>
  <c r="DA25" i="20" s="1"/>
  <c r="CZ15" i="20"/>
  <c r="CY8" i="18"/>
  <c r="DB10" i="20"/>
  <c r="CZ6" i="14"/>
  <c r="CZ6" i="17"/>
  <c r="CZ11" i="9"/>
  <c r="DB14" i="20" l="1"/>
  <c r="DB48" i="20"/>
  <c r="DB41" i="20"/>
  <c r="CV13" i="9"/>
  <c r="CV68" i="9" s="1"/>
  <c r="CV69" i="20"/>
  <c r="CU45" i="18"/>
  <c r="CU70" i="9" s="1"/>
  <c r="CV8" i="7"/>
  <c r="CV10" i="17"/>
  <c r="CV11" i="17" s="1"/>
  <c r="CW77" i="9"/>
  <c r="CW68" i="20"/>
  <c r="CU9" i="14"/>
  <c r="CX47" i="18"/>
  <c r="CV25" i="18"/>
  <c r="CV46" i="18"/>
  <c r="CV14" i="9" s="1"/>
  <c r="CV16" i="9"/>
  <c r="CW39" i="18"/>
  <c r="CW48" i="18" s="1"/>
  <c r="CW18" i="9" s="1"/>
  <c r="CW71" i="9" s="1"/>
  <c r="CW36" i="18"/>
  <c r="CX38" i="18"/>
  <c r="CX17" i="18"/>
  <c r="CX37" i="18" s="1"/>
  <c r="CX19" i="18"/>
  <c r="CX28" i="18" s="1"/>
  <c r="CW26" i="18"/>
  <c r="CW16" i="18"/>
  <c r="CX5" i="7"/>
  <c r="CX9" i="20"/>
  <c r="CY7" i="18"/>
  <c r="CY9" i="20" s="1"/>
  <c r="CY5" i="18"/>
  <c r="CX5" i="14"/>
  <c r="CX10" i="9"/>
  <c r="CX107" i="9" s="1"/>
  <c r="CY61" i="20"/>
  <c r="CZ8" i="9"/>
  <c r="CZ30" i="20"/>
  <c r="DB12" i="20"/>
  <c r="DB8" i="9" s="1"/>
  <c r="CZ86" i="9"/>
  <c r="DA86" i="9" s="1"/>
  <c r="DB13" i="20"/>
  <c r="DB18" i="20" s="1"/>
  <c r="DB16" i="20"/>
  <c r="DB25" i="20" s="1"/>
  <c r="DB15" i="20"/>
  <c r="CZ8" i="18"/>
  <c r="DC10" i="20"/>
  <c r="DB6" i="14"/>
  <c r="DB6" i="17"/>
  <c r="DB11" i="9"/>
  <c r="DC14" i="20" l="1"/>
  <c r="DC48" i="20"/>
  <c r="DC86" i="9" s="1"/>
  <c r="DC41" i="20"/>
  <c r="CW13" i="9"/>
  <c r="CW68" i="9" s="1"/>
  <c r="CW69" i="20"/>
  <c r="CW8" i="7"/>
  <c r="CW10" i="17"/>
  <c r="CW11" i="17" s="1"/>
  <c r="CX77" i="9"/>
  <c r="CX68" i="20"/>
  <c r="CV45" i="18"/>
  <c r="CV9" i="14"/>
  <c r="CW25" i="18"/>
  <c r="CW46" i="18"/>
  <c r="CW14" i="9" s="1"/>
  <c r="CY47" i="18"/>
  <c r="CW16" i="9"/>
  <c r="CX36" i="18"/>
  <c r="CU15" i="9"/>
  <c r="CU19" i="9" s="1"/>
  <c r="CY38" i="18"/>
  <c r="CY10" i="9"/>
  <c r="CY107" i="9" s="1"/>
  <c r="CX39" i="18"/>
  <c r="CX48" i="18" s="1"/>
  <c r="CX18" i="9" s="1"/>
  <c r="CY17" i="18"/>
  <c r="CY37" i="18" s="1"/>
  <c r="CY19" i="18"/>
  <c r="CY28" i="18" s="1"/>
  <c r="CX26" i="18"/>
  <c r="CX16" i="18"/>
  <c r="CY5" i="14"/>
  <c r="CY5" i="7"/>
  <c r="CZ7" i="18"/>
  <c r="CZ5" i="7" s="1"/>
  <c r="CZ5" i="18"/>
  <c r="CY5" i="17"/>
  <c r="CZ61" i="20"/>
  <c r="DC12" i="20"/>
  <c r="DB86" i="9"/>
  <c r="DC13" i="20"/>
  <c r="DC18" i="20" s="1"/>
  <c r="DC16" i="20"/>
  <c r="DC25" i="20" s="1"/>
  <c r="DC15" i="20"/>
  <c r="DB8" i="18"/>
  <c r="DD10" i="20"/>
  <c r="DC6" i="14"/>
  <c r="DC6" i="17"/>
  <c r="DC11" i="9"/>
  <c r="DD14" i="20" l="1"/>
  <c r="DD48" i="20"/>
  <c r="DD86" i="9" s="1"/>
  <c r="DD41" i="20"/>
  <c r="CX13" i="9"/>
  <c r="CX68" i="9" s="1"/>
  <c r="CV15" i="9"/>
  <c r="CV19" i="9" s="1"/>
  <c r="CX69" i="20"/>
  <c r="CX8" i="7"/>
  <c r="CX10" i="17"/>
  <c r="CX11" i="17" s="1"/>
  <c r="CY68" i="20"/>
  <c r="CW9" i="14"/>
  <c r="CW45" i="18"/>
  <c r="CW70" i="9" s="1"/>
  <c r="CV70" i="9"/>
  <c r="CX25" i="18"/>
  <c r="CX46" i="18"/>
  <c r="CX14" i="9" s="1"/>
  <c r="CZ47" i="18"/>
  <c r="CW15" i="9"/>
  <c r="CW19" i="9" s="1"/>
  <c r="CX16" i="9"/>
  <c r="CX71" i="9"/>
  <c r="CY36" i="18"/>
  <c r="CY39" i="18"/>
  <c r="CY48" i="18" s="1"/>
  <c r="CY18" i="9" s="1"/>
  <c r="CY71" i="9" s="1"/>
  <c r="CZ38" i="18"/>
  <c r="CZ9" i="20"/>
  <c r="CZ10" i="9"/>
  <c r="CZ107" i="9" s="1"/>
  <c r="DA7" i="18"/>
  <c r="DA5" i="17" s="1"/>
  <c r="CZ19" i="18"/>
  <c r="CZ39" i="18" s="1"/>
  <c r="CZ17" i="18"/>
  <c r="CZ37" i="18" s="1"/>
  <c r="CY26" i="18"/>
  <c r="CY16" i="18"/>
  <c r="CZ5" i="17"/>
  <c r="CZ5" i="14"/>
  <c r="DB7" i="18"/>
  <c r="DB9" i="20" s="1"/>
  <c r="DB5" i="18"/>
  <c r="DC8" i="9"/>
  <c r="DC30" i="20"/>
  <c r="DD12" i="20"/>
  <c r="DD13" i="20"/>
  <c r="DD18" i="20" s="1"/>
  <c r="DD16" i="20"/>
  <c r="DD25" i="20" s="1"/>
  <c r="DD15" i="20"/>
  <c r="DC8" i="18"/>
  <c r="DE10" i="20"/>
  <c r="DD6" i="14"/>
  <c r="DD6" i="17"/>
  <c r="DD11" i="9"/>
  <c r="DE14" i="20" l="1"/>
  <c r="DE48" i="20"/>
  <c r="DE41" i="20"/>
  <c r="CZ13" i="9"/>
  <c r="CZ68" i="9" s="1"/>
  <c r="CY69" i="20"/>
  <c r="CZ68" i="20"/>
  <c r="DA68" i="20" s="1"/>
  <c r="DA69" i="20" s="1"/>
  <c r="CX45" i="18"/>
  <c r="CX15" i="9"/>
  <c r="CX19" i="9" s="1"/>
  <c r="CY25" i="18"/>
  <c r="CY46" i="18"/>
  <c r="DB47" i="18"/>
  <c r="DA10" i="9"/>
  <c r="DA107" i="9" s="1"/>
  <c r="DA5" i="14"/>
  <c r="CY16" i="9"/>
  <c r="DA9" i="20"/>
  <c r="DA5" i="7"/>
  <c r="CZ36" i="18"/>
  <c r="DA37" i="18"/>
  <c r="I33" i="22" s="1"/>
  <c r="I63" i="22" s="1"/>
  <c r="CZ48" i="18"/>
  <c r="DA48" i="18" s="1"/>
  <c r="DA39" i="18"/>
  <c r="I35" i="22" s="1"/>
  <c r="DB38" i="18"/>
  <c r="DA38" i="18"/>
  <c r="I34" i="22" s="1"/>
  <c r="I64" i="22" s="1"/>
  <c r="CZ16" i="18"/>
  <c r="DA16" i="18" s="1"/>
  <c r="CZ26" i="18"/>
  <c r="CZ46" i="18" s="1"/>
  <c r="CZ14" i="9" s="1"/>
  <c r="DA17" i="18"/>
  <c r="CZ28" i="18"/>
  <c r="DA28" i="18" s="1"/>
  <c r="DA19" i="18"/>
  <c r="DB17" i="18"/>
  <c r="DB37" i="18" s="1"/>
  <c r="DB19" i="18"/>
  <c r="DB39" i="18" s="1"/>
  <c r="DB5" i="17"/>
  <c r="DC7" i="18"/>
  <c r="DC9" i="20" s="1"/>
  <c r="DC5" i="18"/>
  <c r="DB5" i="7"/>
  <c r="DB5" i="14"/>
  <c r="DB10" i="9"/>
  <c r="DB107" i="9" s="1"/>
  <c r="DE12" i="20"/>
  <c r="DC61" i="20"/>
  <c r="DD8" i="9"/>
  <c r="DD30" i="20"/>
  <c r="DE13" i="20"/>
  <c r="DE18" i="20" s="1"/>
  <c r="DE16" i="20"/>
  <c r="DE25" i="20" s="1"/>
  <c r="DE15" i="20"/>
  <c r="DD8" i="18"/>
  <c r="DF10" i="20"/>
  <c r="DE6" i="14"/>
  <c r="DE6" i="17"/>
  <c r="DE11" i="9"/>
  <c r="DF14" i="20" l="1"/>
  <c r="DF48" i="20"/>
  <c r="DF86" i="9" s="1"/>
  <c r="DF41" i="20"/>
  <c r="I65" i="22"/>
  <c r="I87" i="22"/>
  <c r="DB13" i="9"/>
  <c r="CX9" i="14"/>
  <c r="DB68" i="20"/>
  <c r="CX70" i="9"/>
  <c r="CZ69" i="20"/>
  <c r="CY45" i="18"/>
  <c r="DC47" i="18"/>
  <c r="CZ18" i="9"/>
  <c r="CZ71" i="9" s="1"/>
  <c r="DA71" i="9" s="1"/>
  <c r="I86" i="22"/>
  <c r="DA36" i="18"/>
  <c r="DA32" i="18" s="1"/>
  <c r="DA47" i="18"/>
  <c r="DA18" i="7" s="1"/>
  <c r="CY18" i="7" s="1"/>
  <c r="CZ77" i="9"/>
  <c r="DB36" i="18"/>
  <c r="DB48" i="18"/>
  <c r="DB77" i="9"/>
  <c r="DC38" i="18"/>
  <c r="CZ45" i="18"/>
  <c r="DA46" i="18"/>
  <c r="DB28" i="18"/>
  <c r="DC5" i="17"/>
  <c r="DB26" i="18"/>
  <c r="DB46" i="18" s="1"/>
  <c r="DB14" i="9" s="1"/>
  <c r="DB16" i="18"/>
  <c r="CZ25" i="18"/>
  <c r="DA25" i="18" s="1"/>
  <c r="DA26" i="18"/>
  <c r="DC5" i="14"/>
  <c r="DC10" i="9"/>
  <c r="DC107" i="9" s="1"/>
  <c r="DC19" i="18"/>
  <c r="DC28" i="18" s="1"/>
  <c r="DC17" i="18"/>
  <c r="DC37" i="18" s="1"/>
  <c r="DC5" i="7"/>
  <c r="DD7" i="18"/>
  <c r="DD10" i="9" s="1"/>
  <c r="DD107" i="9" s="1"/>
  <c r="DD5" i="18"/>
  <c r="I85" i="22"/>
  <c r="DF12" i="20"/>
  <c r="DD61" i="20"/>
  <c r="DE8" i="9"/>
  <c r="DE30" i="20"/>
  <c r="DE86" i="9"/>
  <c r="DF13" i="20"/>
  <c r="DF18" i="20" s="1"/>
  <c r="DF16" i="20"/>
  <c r="DF25" i="20" s="1"/>
  <c r="DF15" i="20"/>
  <c r="DE8" i="18"/>
  <c r="DG10" i="20"/>
  <c r="DF6" i="14"/>
  <c r="DF6" i="17"/>
  <c r="DF11" i="9"/>
  <c r="I102" i="22" l="1"/>
  <c r="AL85" i="22"/>
  <c r="I100" i="22"/>
  <c r="AL83" i="22"/>
  <c r="I101" i="22"/>
  <c r="AL84" i="22"/>
  <c r="DG14" i="20"/>
  <c r="DG48" i="20"/>
  <c r="O170" i="12" s="1"/>
  <c r="DG41" i="20"/>
  <c r="CY77" i="9"/>
  <c r="DA77" i="9" s="1"/>
  <c r="CY10" i="17"/>
  <c r="CY11" i="17" s="1"/>
  <c r="CY8" i="7"/>
  <c r="DB69" i="20"/>
  <c r="DA18" i="9"/>
  <c r="CZ16" i="9"/>
  <c r="DA16" i="9" s="1"/>
  <c r="DC77" i="9"/>
  <c r="DC68" i="20"/>
  <c r="DD47" i="18"/>
  <c r="DB10" i="17"/>
  <c r="DB8" i="7"/>
  <c r="CZ10" i="17"/>
  <c r="CZ8" i="7"/>
  <c r="DA45" i="18"/>
  <c r="I7" i="23" s="1"/>
  <c r="I17" i="23" s="1"/>
  <c r="CZ70" i="9"/>
  <c r="DC36" i="18"/>
  <c r="DB18" i="9"/>
  <c r="DB71" i="9" s="1"/>
  <c r="DC39" i="18"/>
  <c r="DC13" i="9" s="1"/>
  <c r="DC68" i="9" s="1"/>
  <c r="DB45" i="18"/>
  <c r="DB70" i="9" s="1"/>
  <c r="DD38" i="18"/>
  <c r="DD19" i="18"/>
  <c r="DD28" i="18" s="1"/>
  <c r="DD17" i="18"/>
  <c r="DD37" i="18" s="1"/>
  <c r="DC26" i="18"/>
  <c r="DC16" i="18"/>
  <c r="DB25" i="18"/>
  <c r="DD5" i="7"/>
  <c r="DD5" i="17"/>
  <c r="DD5" i="14"/>
  <c r="DE7" i="18"/>
  <c r="DE10" i="9" s="1"/>
  <c r="DE107" i="9" s="1"/>
  <c r="DE5" i="18"/>
  <c r="DD9" i="20"/>
  <c r="I84" i="22"/>
  <c r="I32" i="22"/>
  <c r="I62" i="22" s="1"/>
  <c r="DG12" i="20"/>
  <c r="DE61" i="20"/>
  <c r="DF30" i="20"/>
  <c r="DF8" i="9"/>
  <c r="DG13" i="20"/>
  <c r="DG18" i="20" s="1"/>
  <c r="DG16" i="20"/>
  <c r="DG25" i="20" s="1"/>
  <c r="DG15" i="20"/>
  <c r="DF8" i="18"/>
  <c r="DH10" i="20"/>
  <c r="DG6" i="14"/>
  <c r="DG6" i="17"/>
  <c r="DG11" i="9"/>
  <c r="I99" i="22" l="1"/>
  <c r="DH14" i="20"/>
  <c r="DH48" i="20"/>
  <c r="DH86" i="9" s="1"/>
  <c r="DH41" i="20"/>
  <c r="CY14" i="9"/>
  <c r="CY13" i="9"/>
  <c r="DC69" i="20"/>
  <c r="CZ9" i="14"/>
  <c r="DD68" i="20"/>
  <c r="DB16" i="9"/>
  <c r="DB9" i="14" s="1"/>
  <c r="DC8" i="7"/>
  <c r="DC10" i="17"/>
  <c r="DC11" i="17" s="1"/>
  <c r="DE47" i="18"/>
  <c r="DC25" i="18"/>
  <c r="DC46" i="18"/>
  <c r="DC14" i="9" s="1"/>
  <c r="DA8" i="7"/>
  <c r="DE5" i="7"/>
  <c r="DB11" i="17"/>
  <c r="CZ15" i="9"/>
  <c r="CZ19" i="9" s="1"/>
  <c r="CZ11" i="17"/>
  <c r="DA11" i="17" s="1"/>
  <c r="DA10" i="17"/>
  <c r="DD36" i="18"/>
  <c r="DD77" i="9"/>
  <c r="DD39" i="18"/>
  <c r="DD48" i="18" s="1"/>
  <c r="DD18" i="9" s="1"/>
  <c r="DD71" i="9" s="1"/>
  <c r="DC48" i="18"/>
  <c r="DE38" i="18"/>
  <c r="DE5" i="14"/>
  <c r="DE19" i="18"/>
  <c r="DE39" i="18" s="1"/>
  <c r="DE17" i="18"/>
  <c r="DE37" i="18" s="1"/>
  <c r="DD26" i="18"/>
  <c r="DD46" i="18" s="1"/>
  <c r="DD14" i="9" s="1"/>
  <c r="DD16" i="18"/>
  <c r="DE9" i="20"/>
  <c r="DE5" i="17"/>
  <c r="DF7" i="18"/>
  <c r="DF10" i="9" s="1"/>
  <c r="DF107" i="9" s="1"/>
  <c r="DF5" i="18"/>
  <c r="DB15" i="9"/>
  <c r="DH12" i="20"/>
  <c r="DF61" i="20"/>
  <c r="DG30" i="20"/>
  <c r="DG8" i="9"/>
  <c r="DG86" i="9"/>
  <c r="DH13" i="20"/>
  <c r="DH18" i="20" s="1"/>
  <c r="DH16" i="20"/>
  <c r="DH25" i="20" s="1"/>
  <c r="DH15" i="20"/>
  <c r="DG8" i="18"/>
  <c r="DI10" i="20"/>
  <c r="DH6" i="14"/>
  <c r="DH6" i="17"/>
  <c r="DH11" i="9"/>
  <c r="DI14" i="20" l="1"/>
  <c r="DI48" i="20"/>
  <c r="DI41" i="20"/>
  <c r="CY68" i="9"/>
  <c r="DA13" i="9"/>
  <c r="CY15" i="9"/>
  <c r="CY19" i="9" s="1"/>
  <c r="DA19" i="9" s="1"/>
  <c r="DA14" i="9"/>
  <c r="CY9" i="14"/>
  <c r="DA9" i="14" s="1"/>
  <c r="CY70" i="9"/>
  <c r="DA70" i="9" s="1"/>
  <c r="DE13" i="9"/>
  <c r="DE68" i="9" s="1"/>
  <c r="DD13" i="9"/>
  <c r="DD68" i="9" s="1"/>
  <c r="DD69" i="20"/>
  <c r="DE77" i="9"/>
  <c r="DE68" i="20"/>
  <c r="DC45" i="18"/>
  <c r="DC15" i="9"/>
  <c r="DF47" i="18"/>
  <c r="DF5" i="17"/>
  <c r="DF5" i="14"/>
  <c r="DF5" i="7"/>
  <c r="DD16" i="9"/>
  <c r="DD9" i="14" s="1"/>
  <c r="DA15" i="9"/>
  <c r="DD10" i="17"/>
  <c r="DD8" i="7"/>
  <c r="DE48" i="18"/>
  <c r="DE18" i="9" s="1"/>
  <c r="DE71" i="9" s="1"/>
  <c r="DE36" i="18"/>
  <c r="DC18" i="9"/>
  <c r="DC71" i="9" s="1"/>
  <c r="DF38" i="18"/>
  <c r="DF9" i="20"/>
  <c r="DD45" i="18"/>
  <c r="DD70" i="9" s="1"/>
  <c r="DF17" i="18"/>
  <c r="DF37" i="18" s="1"/>
  <c r="DF19" i="18"/>
  <c r="DF28" i="18" s="1"/>
  <c r="DE16" i="18"/>
  <c r="DE26" i="18"/>
  <c r="DD25" i="18"/>
  <c r="DE28" i="18"/>
  <c r="DG7" i="18"/>
  <c r="DG10" i="9" s="1"/>
  <c r="DG107" i="9" s="1"/>
  <c r="DG5" i="18"/>
  <c r="DB19" i="9"/>
  <c r="DI12" i="20"/>
  <c r="DH8" i="9"/>
  <c r="DH30" i="20"/>
  <c r="DG61" i="20"/>
  <c r="DI13" i="20"/>
  <c r="DI18" i="20" s="1"/>
  <c r="DI16" i="20"/>
  <c r="DI25" i="20" s="1"/>
  <c r="DI15" i="20"/>
  <c r="DH8" i="18"/>
  <c r="DJ10" i="20"/>
  <c r="DI6" i="14"/>
  <c r="DI6" i="17"/>
  <c r="DI11" i="9"/>
  <c r="DJ14" i="20" l="1"/>
  <c r="DJ48" i="20"/>
  <c r="DJ86" i="9" s="1"/>
  <c r="DJ41" i="20"/>
  <c r="DE8" i="7"/>
  <c r="DE10" i="17"/>
  <c r="DE11" i="17" s="1"/>
  <c r="DC70" i="9"/>
  <c r="DE69" i="20"/>
  <c r="DF77" i="9"/>
  <c r="DF68" i="20"/>
  <c r="DG47" i="18"/>
  <c r="DE25" i="18"/>
  <c r="DE46" i="18"/>
  <c r="DE14" i="9" s="1"/>
  <c r="FZ27" i="18"/>
  <c r="FP27" i="18"/>
  <c r="FY27" i="18"/>
  <c r="FV27" i="18"/>
  <c r="FS27" i="18"/>
  <c r="FR27" i="18"/>
  <c r="FX27" i="18"/>
  <c r="FW27" i="18"/>
  <c r="FO27" i="18"/>
  <c r="FQ27" i="18"/>
  <c r="FT27" i="18"/>
  <c r="FU27" i="18"/>
  <c r="DE16" i="9"/>
  <c r="DF39" i="18"/>
  <c r="DF48" i="18" s="1"/>
  <c r="DF18" i="9" s="1"/>
  <c r="DF71" i="9" s="1"/>
  <c r="DD11" i="17"/>
  <c r="DF36" i="18"/>
  <c r="DC16" i="9"/>
  <c r="DG38" i="18"/>
  <c r="DG5" i="7"/>
  <c r="DG19" i="18"/>
  <c r="DG39" i="18" s="1"/>
  <c r="DG17" i="18"/>
  <c r="DG37" i="18" s="1"/>
  <c r="FZ18" i="18"/>
  <c r="FV18" i="18"/>
  <c r="FR18" i="18"/>
  <c r="FY18" i="18"/>
  <c r="FU18" i="18"/>
  <c r="FQ18" i="18"/>
  <c r="FX18" i="18"/>
  <c r="FT18" i="18"/>
  <c r="FP18" i="18"/>
  <c r="FW18" i="18"/>
  <c r="FS18" i="18"/>
  <c r="FO18" i="18"/>
  <c r="DG5" i="14"/>
  <c r="DG5" i="17"/>
  <c r="DF26" i="18"/>
  <c r="DF46" i="18" s="1"/>
  <c r="DF14" i="9" s="1"/>
  <c r="DF16" i="18"/>
  <c r="DG9" i="20"/>
  <c r="DD15" i="9"/>
  <c r="DD19" i="9" s="1"/>
  <c r="DH7" i="18"/>
  <c r="DH5" i="17" s="1"/>
  <c r="DH5" i="18"/>
  <c r="DH61" i="20"/>
  <c r="DI8" i="9"/>
  <c r="DI30" i="20"/>
  <c r="DJ12" i="20"/>
  <c r="DI86" i="9"/>
  <c r="DJ13" i="20"/>
  <c r="DJ18" i="20" s="1"/>
  <c r="DJ16" i="20"/>
  <c r="DJ25" i="20" s="1"/>
  <c r="DJ15" i="20"/>
  <c r="DI8" i="18"/>
  <c r="DK10" i="20"/>
  <c r="DJ6" i="14"/>
  <c r="DJ6" i="17"/>
  <c r="DJ11" i="9"/>
  <c r="DK14" i="20" l="1"/>
  <c r="DK48" i="20"/>
  <c r="DK41" i="20"/>
  <c r="DG13" i="9"/>
  <c r="DG68" i="9" s="1"/>
  <c r="DF13" i="9"/>
  <c r="DF68" i="9" s="1"/>
  <c r="DF8" i="7"/>
  <c r="DG68" i="20"/>
  <c r="DF10" i="17"/>
  <c r="DF11" i="17" s="1"/>
  <c r="DF69" i="20"/>
  <c r="DF45" i="18"/>
  <c r="DE45" i="18"/>
  <c r="DE15" i="9"/>
  <c r="DE19" i="9" s="1"/>
  <c r="DC19" i="9"/>
  <c r="DC9" i="14"/>
  <c r="DH47" i="18"/>
  <c r="DF16" i="9"/>
  <c r="DG48" i="18"/>
  <c r="DG18" i="9" s="1"/>
  <c r="DG71" i="9" s="1"/>
  <c r="DH38" i="18"/>
  <c r="DG77" i="9"/>
  <c r="DG36" i="18"/>
  <c r="DF25" i="18"/>
  <c r="DG26" i="18"/>
  <c r="DG16" i="18"/>
  <c r="DH19" i="18"/>
  <c r="DH28" i="18" s="1"/>
  <c r="DH17" i="18"/>
  <c r="DH37" i="18" s="1"/>
  <c r="DG28" i="18"/>
  <c r="DI7" i="18"/>
  <c r="DI5" i="17" s="1"/>
  <c r="DI5" i="18"/>
  <c r="DH5" i="14"/>
  <c r="DH5" i="7"/>
  <c r="DH9" i="20"/>
  <c r="DH10" i="9"/>
  <c r="DH107" i="9" s="1"/>
  <c r="DI61" i="20"/>
  <c r="DK12" i="20"/>
  <c r="DJ8" i="9"/>
  <c r="DJ30" i="20"/>
  <c r="DK13" i="20"/>
  <c r="DK18" i="20" s="1"/>
  <c r="DK16" i="20"/>
  <c r="DK25" i="20" s="1"/>
  <c r="DK15" i="20"/>
  <c r="DJ8" i="18"/>
  <c r="DL10" i="20"/>
  <c r="DK6" i="14"/>
  <c r="DK6" i="17"/>
  <c r="DK11" i="9"/>
  <c r="DL14" i="20" l="1"/>
  <c r="DL48" i="20"/>
  <c r="DL86" i="9" s="1"/>
  <c r="DL41" i="20"/>
  <c r="DG69" i="20"/>
  <c r="DF9" i="14"/>
  <c r="DF70" i="9"/>
  <c r="DF15" i="9"/>
  <c r="DF19" i="9" s="1"/>
  <c r="DH77" i="9"/>
  <c r="DH68" i="20"/>
  <c r="DE9" i="14"/>
  <c r="DE70" i="9"/>
  <c r="DG25" i="18"/>
  <c r="DG46" i="18"/>
  <c r="DG14" i="9" s="1"/>
  <c r="DI47" i="18"/>
  <c r="DG10" i="17"/>
  <c r="DG8" i="7"/>
  <c r="DH36" i="18"/>
  <c r="DI5" i="14"/>
  <c r="DH39" i="18"/>
  <c r="DH48" i="18" s="1"/>
  <c r="DH18" i="9" s="1"/>
  <c r="DH71" i="9" s="1"/>
  <c r="DI9" i="20"/>
  <c r="DI10" i="9"/>
  <c r="DI107" i="9" s="1"/>
  <c r="DI5" i="7"/>
  <c r="DI38" i="18"/>
  <c r="DH26" i="18"/>
  <c r="DH16" i="18"/>
  <c r="DI19" i="18"/>
  <c r="DI39" i="18" s="1"/>
  <c r="DI48" i="18" s="1"/>
  <c r="DI18" i="9" s="1"/>
  <c r="DI71" i="9" s="1"/>
  <c r="DI17" i="18"/>
  <c r="DI37" i="18" s="1"/>
  <c r="DJ7" i="18"/>
  <c r="DJ5" i="17" s="1"/>
  <c r="DJ5" i="18"/>
  <c r="DG16" i="9"/>
  <c r="DK8" i="9"/>
  <c r="DK30" i="20"/>
  <c r="DK86" i="9"/>
  <c r="DJ61" i="20"/>
  <c r="DL12" i="20"/>
  <c r="DL13" i="20"/>
  <c r="DL18" i="20" s="1"/>
  <c r="DL16" i="20"/>
  <c r="DL25" i="20" s="1"/>
  <c r="DL15" i="20"/>
  <c r="DK8" i="18"/>
  <c r="DM10" i="20"/>
  <c r="DL6" i="14"/>
  <c r="DL6" i="17"/>
  <c r="DL11" i="9"/>
  <c r="DM14" i="20" l="1"/>
  <c r="DM48" i="20"/>
  <c r="DN48" i="20" s="1"/>
  <c r="DM41" i="20"/>
  <c r="DN41" i="20" s="1"/>
  <c r="DI13" i="9"/>
  <c r="DI68" i="9" s="1"/>
  <c r="DH13" i="9"/>
  <c r="DH68" i="9" s="1"/>
  <c r="DH69" i="20"/>
  <c r="DH8" i="7"/>
  <c r="DG45" i="18"/>
  <c r="DG70" i="9" s="1"/>
  <c r="DH10" i="17"/>
  <c r="DH11" i="17" s="1"/>
  <c r="DG9" i="14"/>
  <c r="DI77" i="9"/>
  <c r="DI68" i="20"/>
  <c r="DJ47" i="18"/>
  <c r="DH25" i="18"/>
  <c r="DH46" i="18"/>
  <c r="DH14" i="9" s="1"/>
  <c r="DH16" i="9"/>
  <c r="DG11" i="17"/>
  <c r="DI36" i="18"/>
  <c r="DJ38" i="18"/>
  <c r="DJ9" i="20"/>
  <c r="DJ10" i="9"/>
  <c r="DJ107" i="9" s="1"/>
  <c r="DI16" i="18"/>
  <c r="DI26" i="18"/>
  <c r="DI46" i="18" s="1"/>
  <c r="DI14" i="9" s="1"/>
  <c r="DI28" i="18"/>
  <c r="DJ5" i="7"/>
  <c r="DJ5" i="14"/>
  <c r="DJ17" i="18"/>
  <c r="DJ37" i="18" s="1"/>
  <c r="DJ19" i="18"/>
  <c r="DJ28" i="18" s="1"/>
  <c r="DK7" i="18"/>
  <c r="DK5" i="14" s="1"/>
  <c r="DK5" i="18"/>
  <c r="DI16" i="9"/>
  <c r="DL8" i="9"/>
  <c r="DL30" i="20"/>
  <c r="DM12" i="20"/>
  <c r="DK61" i="20"/>
  <c r="DM13" i="20"/>
  <c r="DM18" i="20" s="1"/>
  <c r="DN18" i="20" s="1"/>
  <c r="DM16" i="20"/>
  <c r="DM25" i="20" s="1"/>
  <c r="DN25" i="20" s="1"/>
  <c r="DM15" i="20"/>
  <c r="DL8" i="18"/>
  <c r="DO10" i="20"/>
  <c r="DM6" i="14"/>
  <c r="DM6" i="17"/>
  <c r="DM11" i="9"/>
  <c r="DO14" i="20" l="1"/>
  <c r="DO48" i="20"/>
  <c r="DO41" i="20"/>
  <c r="DI69" i="20"/>
  <c r="DI8" i="7"/>
  <c r="DJ77" i="9"/>
  <c r="DJ68" i="20"/>
  <c r="DI10" i="17"/>
  <c r="DI11" i="17" s="1"/>
  <c r="DI9" i="14"/>
  <c r="DH45" i="18"/>
  <c r="DH15" i="9"/>
  <c r="DH19" i="9" s="1"/>
  <c r="DK5" i="17"/>
  <c r="DK47" i="18"/>
  <c r="DK5" i="7"/>
  <c r="DK10" i="9"/>
  <c r="DK107" i="9" s="1"/>
  <c r="DK9" i="20"/>
  <c r="DJ39" i="18"/>
  <c r="DJ48" i="18" s="1"/>
  <c r="DJ18" i="9" s="1"/>
  <c r="DJ71" i="9" s="1"/>
  <c r="DJ36" i="18"/>
  <c r="DG15" i="9"/>
  <c r="DG19" i="9" s="1"/>
  <c r="DK38" i="18"/>
  <c r="DI45" i="18"/>
  <c r="DI70" i="9" s="1"/>
  <c r="DK19" i="18"/>
  <c r="DK28" i="18" s="1"/>
  <c r="DK17" i="18"/>
  <c r="DK37" i="18" s="1"/>
  <c r="DJ26" i="18"/>
  <c r="DJ16" i="18"/>
  <c r="DI25" i="18"/>
  <c r="DL7" i="18"/>
  <c r="DL9" i="20" s="1"/>
  <c r="DL5" i="18"/>
  <c r="DM8" i="9"/>
  <c r="DM30" i="20"/>
  <c r="DM86" i="9"/>
  <c r="DN86" i="9" s="1"/>
  <c r="DL61" i="20"/>
  <c r="DO12" i="20"/>
  <c r="DO8" i="9" s="1"/>
  <c r="DO13" i="20"/>
  <c r="DO18" i="20" s="1"/>
  <c r="DO15" i="20"/>
  <c r="DO16" i="20"/>
  <c r="DO25" i="20" s="1"/>
  <c r="DM8" i="18"/>
  <c r="DP10" i="20"/>
  <c r="DO6" i="14"/>
  <c r="DO6" i="17"/>
  <c r="DO11" i="9"/>
  <c r="DP14" i="20" l="1"/>
  <c r="DP48" i="20"/>
  <c r="DP86" i="9" s="1"/>
  <c r="DP41" i="20"/>
  <c r="DJ69" i="20"/>
  <c r="DJ13" i="9"/>
  <c r="DJ68" i="9" s="1"/>
  <c r="DJ10" i="17"/>
  <c r="DJ11" i="17" s="1"/>
  <c r="DH9" i="14"/>
  <c r="DJ8" i="7"/>
  <c r="DH70" i="9"/>
  <c r="DK77" i="9"/>
  <c r="DK68" i="20"/>
  <c r="DL47" i="18"/>
  <c r="DJ25" i="18"/>
  <c r="DJ46" i="18"/>
  <c r="DJ14" i="9" s="1"/>
  <c r="DJ16" i="9"/>
  <c r="DK36" i="18"/>
  <c r="DL38" i="18"/>
  <c r="DK39" i="18"/>
  <c r="DK48" i="18" s="1"/>
  <c r="DK18" i="9" s="1"/>
  <c r="DK71" i="9" s="1"/>
  <c r="DL19" i="18"/>
  <c r="DL28" i="18" s="1"/>
  <c r="DL17" i="18"/>
  <c r="DL37" i="18" s="1"/>
  <c r="DK26" i="18"/>
  <c r="DK16" i="18"/>
  <c r="DL5" i="7"/>
  <c r="DL5" i="17"/>
  <c r="DL5" i="14"/>
  <c r="DM7" i="18"/>
  <c r="DM5" i="17" s="1"/>
  <c r="DM5" i="18"/>
  <c r="DL10" i="9"/>
  <c r="DL107" i="9" s="1"/>
  <c r="DP12" i="20"/>
  <c r="DO86" i="9"/>
  <c r="DM61" i="20"/>
  <c r="DP13" i="20"/>
  <c r="DP18" i="20" s="1"/>
  <c r="DP16" i="20"/>
  <c r="DP25" i="20" s="1"/>
  <c r="DP15" i="20"/>
  <c r="DO8" i="18"/>
  <c r="DQ10" i="20"/>
  <c r="DP6" i="14"/>
  <c r="DP6" i="17"/>
  <c r="DP11" i="9"/>
  <c r="DQ14" i="20" l="1"/>
  <c r="DQ48" i="20"/>
  <c r="DQ41" i="20"/>
  <c r="DK69" i="20"/>
  <c r="DK13" i="9"/>
  <c r="DK68" i="9" s="1"/>
  <c r="DK8" i="7"/>
  <c r="DK10" i="17"/>
  <c r="DK11" i="17" s="1"/>
  <c r="DL68" i="20"/>
  <c r="DJ45" i="18"/>
  <c r="DJ15" i="9"/>
  <c r="DJ19" i="9" s="1"/>
  <c r="DM47" i="18"/>
  <c r="DK25" i="18"/>
  <c r="DK46" i="18"/>
  <c r="DK14" i="9" s="1"/>
  <c r="DK16" i="9"/>
  <c r="DL36" i="18"/>
  <c r="DI15" i="9"/>
  <c r="DI19" i="9" s="1"/>
  <c r="DL39" i="18"/>
  <c r="DL48" i="18" s="1"/>
  <c r="DL18" i="9" s="1"/>
  <c r="DL71" i="9" s="1"/>
  <c r="DM38" i="18"/>
  <c r="DM10" i="9"/>
  <c r="DM107" i="9" s="1"/>
  <c r="DM19" i="18"/>
  <c r="DM39" i="18" s="1"/>
  <c r="DM17" i="18"/>
  <c r="DM37" i="18" s="1"/>
  <c r="DL26" i="18"/>
  <c r="DL16" i="18"/>
  <c r="DN7" i="18"/>
  <c r="DN5" i="17" s="1"/>
  <c r="DM5" i="7"/>
  <c r="DO7" i="18"/>
  <c r="DO5" i="7" s="1"/>
  <c r="DO5" i="18"/>
  <c r="DO38" i="18" s="1"/>
  <c r="DM5" i="14"/>
  <c r="DM9" i="20"/>
  <c r="DP30" i="20"/>
  <c r="DP8" i="9"/>
  <c r="DQ12" i="20"/>
  <c r="DQ13" i="20"/>
  <c r="DQ18" i="20" s="1"/>
  <c r="DQ16" i="20"/>
  <c r="DQ25" i="20" s="1"/>
  <c r="DQ15" i="20"/>
  <c r="DP8" i="18"/>
  <c r="DR10" i="20"/>
  <c r="DQ6" i="14"/>
  <c r="DQ6" i="17"/>
  <c r="DQ11" i="9"/>
  <c r="DR14" i="20" l="1"/>
  <c r="DR48" i="20"/>
  <c r="DR86" i="9" s="1"/>
  <c r="DR41" i="20"/>
  <c r="DL69" i="20"/>
  <c r="DM13" i="9"/>
  <c r="DM68" i="9" s="1"/>
  <c r="DN10" i="9"/>
  <c r="DN107" i="9" s="1"/>
  <c r="DJ9" i="14"/>
  <c r="DJ70" i="9"/>
  <c r="DM68" i="20"/>
  <c r="DK45" i="18"/>
  <c r="DK15" i="9"/>
  <c r="DK19" i="9" s="1"/>
  <c r="DO47" i="18"/>
  <c r="DO68" i="20" s="1"/>
  <c r="DL25" i="18"/>
  <c r="DL46" i="18"/>
  <c r="DL16" i="9"/>
  <c r="DM36" i="18"/>
  <c r="DN37" i="18"/>
  <c r="J33" i="22" s="1"/>
  <c r="J63" i="22" s="1"/>
  <c r="DM48" i="18"/>
  <c r="DN48" i="18" s="1"/>
  <c r="DN39" i="18"/>
  <c r="J35" i="22" s="1"/>
  <c r="DN38" i="18"/>
  <c r="J34" i="22" s="1"/>
  <c r="DO10" i="9"/>
  <c r="DO107" i="9" s="1"/>
  <c r="DN5" i="7"/>
  <c r="DO9" i="20"/>
  <c r="DO5" i="17"/>
  <c r="DM16" i="18"/>
  <c r="DN16" i="18" s="1"/>
  <c r="DM26" i="18"/>
  <c r="DM46" i="18" s="1"/>
  <c r="DM14" i="9" s="1"/>
  <c r="DN17" i="18"/>
  <c r="DO5" i="14"/>
  <c r="DO17" i="18"/>
  <c r="DO37" i="18" s="1"/>
  <c r="DO19" i="18"/>
  <c r="DO39" i="18" s="1"/>
  <c r="DM28" i="18"/>
  <c r="DN28" i="18" s="1"/>
  <c r="DN19" i="18"/>
  <c r="DN5" i="14"/>
  <c r="DN9" i="20"/>
  <c r="DP7" i="18"/>
  <c r="DP5" i="14" s="1"/>
  <c r="DP5" i="18"/>
  <c r="DQ86" i="9"/>
  <c r="DR12" i="20"/>
  <c r="DP61" i="20"/>
  <c r="DQ8" i="9"/>
  <c r="DQ30" i="20"/>
  <c r="DR13" i="20"/>
  <c r="DR18" i="20" s="1"/>
  <c r="DR16" i="20"/>
  <c r="DR25" i="20" s="1"/>
  <c r="DR15" i="20"/>
  <c r="DQ8" i="18"/>
  <c r="DS10" i="20"/>
  <c r="DR6" i="14"/>
  <c r="DR6" i="17"/>
  <c r="DR11" i="9"/>
  <c r="DS14" i="20" l="1"/>
  <c r="DS48" i="20"/>
  <c r="DS86" i="9" s="1"/>
  <c r="DS41" i="20"/>
  <c r="J65" i="22"/>
  <c r="J87" i="22"/>
  <c r="DM69" i="20"/>
  <c r="DO13" i="9"/>
  <c r="DN68" i="20"/>
  <c r="DN69" i="20" s="1"/>
  <c r="DO77" i="9"/>
  <c r="DK70" i="9"/>
  <c r="DL45" i="18"/>
  <c r="DK9" i="14"/>
  <c r="DP47" i="18"/>
  <c r="DM18" i="9"/>
  <c r="DM71" i="9" s="1"/>
  <c r="DN71" i="9" s="1"/>
  <c r="J86" i="22"/>
  <c r="J64" i="22"/>
  <c r="DN47" i="18"/>
  <c r="DN18" i="7" s="1"/>
  <c r="DL18" i="7" s="1"/>
  <c r="DM77" i="9"/>
  <c r="DN36" i="18"/>
  <c r="DN32" i="18" s="1"/>
  <c r="DO36" i="18"/>
  <c r="DM45" i="18"/>
  <c r="DN46" i="18"/>
  <c r="DO48" i="18"/>
  <c r="DO18" i="9" s="1"/>
  <c r="DO71" i="9" s="1"/>
  <c r="DP38" i="18"/>
  <c r="DO26" i="18"/>
  <c r="DO46" i="18" s="1"/>
  <c r="DO14" i="9" s="1"/>
  <c r="DO16" i="18"/>
  <c r="DP19" i="18"/>
  <c r="DP28" i="18" s="1"/>
  <c r="DP17" i="18"/>
  <c r="DP37" i="18" s="1"/>
  <c r="DO28" i="18"/>
  <c r="DM25" i="18"/>
  <c r="DN25" i="18" s="1"/>
  <c r="DN26" i="18"/>
  <c r="J85" i="22"/>
  <c r="DP5" i="7"/>
  <c r="DP10" i="9"/>
  <c r="DP107" i="9" s="1"/>
  <c r="DP5" i="17"/>
  <c r="DP9" i="20"/>
  <c r="DQ7" i="18"/>
  <c r="DQ5" i="17" s="1"/>
  <c r="DQ5" i="18"/>
  <c r="DQ61" i="20"/>
  <c r="DR8" i="9"/>
  <c r="DR30" i="20"/>
  <c r="DS12" i="20"/>
  <c r="DS13" i="20"/>
  <c r="DS18" i="20" s="1"/>
  <c r="DS16" i="20"/>
  <c r="DS25" i="20" s="1"/>
  <c r="DS15" i="20"/>
  <c r="DR8" i="18"/>
  <c r="DT10" i="20"/>
  <c r="DS6" i="14"/>
  <c r="DS6" i="17"/>
  <c r="DS11" i="9"/>
  <c r="J102" i="22" l="1"/>
  <c r="AM85" i="22"/>
  <c r="J100" i="22"/>
  <c r="AM83" i="22"/>
  <c r="J101" i="22"/>
  <c r="AM84" i="22"/>
  <c r="DT14" i="20"/>
  <c r="DT48" i="20"/>
  <c r="P170" i="12" s="1"/>
  <c r="DT41" i="20"/>
  <c r="DL77" i="9"/>
  <c r="DN77" i="9" s="1"/>
  <c r="DL10" i="17"/>
  <c r="DL11" i="17" s="1"/>
  <c r="DL8" i="7"/>
  <c r="DN18" i="9"/>
  <c r="DO10" i="17"/>
  <c r="DO11" i="17" s="1"/>
  <c r="DM16" i="9"/>
  <c r="DN16" i="9" s="1"/>
  <c r="DO8" i="7"/>
  <c r="DP68" i="20"/>
  <c r="DO69" i="20"/>
  <c r="DQ47" i="18"/>
  <c r="J99" i="22"/>
  <c r="DN45" i="18"/>
  <c r="J7" i="23" s="1"/>
  <c r="J17" i="23" s="1"/>
  <c r="DM70" i="9"/>
  <c r="DM10" i="17"/>
  <c r="DM8" i="7"/>
  <c r="DP36" i="18"/>
  <c r="DP77" i="9"/>
  <c r="DQ38" i="18"/>
  <c r="DO45" i="18"/>
  <c r="DO70" i="9" s="1"/>
  <c r="DP39" i="18"/>
  <c r="DP13" i="9" s="1"/>
  <c r="DP68" i="9" s="1"/>
  <c r="DQ17" i="18"/>
  <c r="DQ37" i="18" s="1"/>
  <c r="DQ19" i="18"/>
  <c r="DQ28" i="18" s="1"/>
  <c r="DP26" i="18"/>
  <c r="DP16" i="18"/>
  <c r="DO25" i="18"/>
  <c r="DQ5" i="14"/>
  <c r="DQ9" i="20"/>
  <c r="DQ5" i="7"/>
  <c r="DQ10" i="9"/>
  <c r="DQ107" i="9" s="1"/>
  <c r="J32" i="22"/>
  <c r="J62" i="22" s="1"/>
  <c r="DR7" i="18"/>
  <c r="DR5" i="7" s="1"/>
  <c r="DR5" i="18"/>
  <c r="DO16" i="9"/>
  <c r="DO9" i="14" s="1"/>
  <c r="DM15" i="9"/>
  <c r="J84" i="22"/>
  <c r="DR61" i="20"/>
  <c r="DT12" i="20"/>
  <c r="DS30" i="20"/>
  <c r="DS8" i="9"/>
  <c r="DT13" i="20"/>
  <c r="DT18" i="20" s="1"/>
  <c r="DT16" i="20"/>
  <c r="DT25" i="20" s="1"/>
  <c r="DT15" i="20"/>
  <c r="DS8" i="18"/>
  <c r="DU10" i="20"/>
  <c r="DT6" i="14"/>
  <c r="DT6" i="17"/>
  <c r="DT11" i="9"/>
  <c r="DU14" i="20" l="1"/>
  <c r="DU48" i="20"/>
  <c r="DU86" i="9" s="1"/>
  <c r="DU41" i="20"/>
  <c r="DL13" i="9"/>
  <c r="DL14" i="9"/>
  <c r="DM9" i="14"/>
  <c r="DP69" i="20"/>
  <c r="DQ77" i="9"/>
  <c r="DQ68" i="20"/>
  <c r="DP25" i="18"/>
  <c r="DP46" i="18"/>
  <c r="DP14" i="9" s="1"/>
  <c r="DR47" i="18"/>
  <c r="DN8" i="7"/>
  <c r="DQ10" i="17"/>
  <c r="DQ11" i="17" s="1"/>
  <c r="DM11" i="17"/>
  <c r="DN11" i="17" s="1"/>
  <c r="DN10" i="17"/>
  <c r="DP10" i="17"/>
  <c r="DP8" i="7"/>
  <c r="DQ36" i="18"/>
  <c r="DP48" i="18"/>
  <c r="DR38" i="18"/>
  <c r="DQ39" i="18"/>
  <c r="DQ48" i="18" s="1"/>
  <c r="DQ18" i="9" s="1"/>
  <c r="DR9" i="20"/>
  <c r="DQ26" i="18"/>
  <c r="DQ16" i="18"/>
  <c r="DR10" i="9"/>
  <c r="DR107" i="9" s="1"/>
  <c r="DR17" i="18"/>
  <c r="DR37" i="18" s="1"/>
  <c r="DR19" i="18"/>
  <c r="DR28" i="18" s="1"/>
  <c r="DR5" i="17"/>
  <c r="DR5" i="14"/>
  <c r="DM19" i="9"/>
  <c r="DS7" i="18"/>
  <c r="DS10" i="9" s="1"/>
  <c r="DS107" i="9" s="1"/>
  <c r="DS5" i="18"/>
  <c r="DO15" i="9"/>
  <c r="DT8" i="9"/>
  <c r="DT30" i="20"/>
  <c r="DT86" i="9"/>
  <c r="DU12" i="20"/>
  <c r="DS61" i="20"/>
  <c r="DU13" i="20"/>
  <c r="DU18" i="20" s="1"/>
  <c r="DU16" i="20"/>
  <c r="DU25" i="20" s="1"/>
  <c r="DU15" i="20"/>
  <c r="DT8" i="18"/>
  <c r="DV10" i="20"/>
  <c r="DU6" i="14"/>
  <c r="DU6" i="17"/>
  <c r="DU11" i="9"/>
  <c r="DV14" i="20" l="1"/>
  <c r="DV48" i="20"/>
  <c r="DV41" i="20"/>
  <c r="DN14" i="9"/>
  <c r="DL9" i="14"/>
  <c r="DN9" i="14" s="1"/>
  <c r="DL70" i="9"/>
  <c r="DN70" i="9" s="1"/>
  <c r="DN13" i="9"/>
  <c r="DL15" i="9"/>
  <c r="DL68" i="9"/>
  <c r="DQ13" i="9"/>
  <c r="DQ68" i="9" s="1"/>
  <c r="DR68" i="20"/>
  <c r="DQ8" i="7"/>
  <c r="DQ69" i="20"/>
  <c r="DP45" i="18"/>
  <c r="DP70" i="9" s="1"/>
  <c r="DS47" i="18"/>
  <c r="DQ25" i="18"/>
  <c r="DQ46" i="18"/>
  <c r="DQ14" i="9" s="1"/>
  <c r="DP11" i="17"/>
  <c r="DQ16" i="9"/>
  <c r="DQ71" i="9"/>
  <c r="DR36" i="18"/>
  <c r="DP15" i="9"/>
  <c r="DR39" i="18"/>
  <c r="DR48" i="18" s="1"/>
  <c r="DR18" i="9" s="1"/>
  <c r="DR71" i="9" s="1"/>
  <c r="DS38" i="18"/>
  <c r="DP18" i="9"/>
  <c r="DP71" i="9" s="1"/>
  <c r="DR16" i="18"/>
  <c r="DR26" i="18"/>
  <c r="DS17" i="18"/>
  <c r="DS37" i="18" s="1"/>
  <c r="DS19" i="18"/>
  <c r="DS28" i="18" s="1"/>
  <c r="DS9" i="20"/>
  <c r="DS5" i="7"/>
  <c r="DS5" i="14"/>
  <c r="DS5" i="17"/>
  <c r="DT7" i="18"/>
  <c r="DT5" i="17" s="1"/>
  <c r="DT5" i="18"/>
  <c r="DO19" i="9"/>
  <c r="DU8" i="9"/>
  <c r="DU30" i="20"/>
  <c r="DT61" i="20"/>
  <c r="DV12" i="20"/>
  <c r="DV13" i="20"/>
  <c r="DV18" i="20" s="1"/>
  <c r="DV16" i="20"/>
  <c r="DV25" i="20" s="1"/>
  <c r="DV15" i="20"/>
  <c r="DU8" i="18"/>
  <c r="DW10" i="20"/>
  <c r="DV6" i="14"/>
  <c r="DV6" i="17"/>
  <c r="DV11" i="9"/>
  <c r="DW14" i="20" l="1"/>
  <c r="DW48" i="20"/>
  <c r="DW86" i="9" s="1"/>
  <c r="DW41" i="20"/>
  <c r="DL19" i="9"/>
  <c r="DN19" i="9" s="1"/>
  <c r="DN15" i="9"/>
  <c r="DR13" i="9"/>
  <c r="DR68" i="9" s="1"/>
  <c r="DR69" i="20"/>
  <c r="DS68" i="20"/>
  <c r="DQ45" i="18"/>
  <c r="DQ9" i="14"/>
  <c r="DR10" i="17"/>
  <c r="DR11" i="17" s="1"/>
  <c r="DR77" i="9"/>
  <c r="GM27" i="18"/>
  <c r="GJ27" i="18"/>
  <c r="GH27" i="18"/>
  <c r="GE27" i="18"/>
  <c r="GD27" i="18"/>
  <c r="GC27" i="18"/>
  <c r="GL27" i="18"/>
  <c r="GI27" i="18"/>
  <c r="GG27" i="18"/>
  <c r="GK27" i="18"/>
  <c r="GF27" i="18"/>
  <c r="GB27" i="18"/>
  <c r="DT47" i="18"/>
  <c r="DR8" i="7"/>
  <c r="DS77" i="9"/>
  <c r="DR25" i="18"/>
  <c r="DR46" i="18"/>
  <c r="DR14" i="9" s="1"/>
  <c r="DS36" i="18"/>
  <c r="DP16" i="9"/>
  <c r="DT38" i="18"/>
  <c r="DS39" i="18"/>
  <c r="DS13" i="9" s="1"/>
  <c r="DS68" i="9" s="1"/>
  <c r="GM18" i="18"/>
  <c r="GI18" i="18"/>
  <c r="GE18" i="18"/>
  <c r="GL18" i="18"/>
  <c r="GH18" i="18"/>
  <c r="GD18" i="18"/>
  <c r="GK18" i="18"/>
  <c r="GG18" i="18"/>
  <c r="GC18" i="18"/>
  <c r="GB18" i="18"/>
  <c r="GJ18" i="18"/>
  <c r="GF18" i="18"/>
  <c r="DT19" i="18"/>
  <c r="DT39" i="18" s="1"/>
  <c r="DT48" i="18" s="1"/>
  <c r="DT18" i="9" s="1"/>
  <c r="DT71" i="9" s="1"/>
  <c r="DT17" i="18"/>
  <c r="DT37" i="18" s="1"/>
  <c r="DS26" i="18"/>
  <c r="DS16" i="18"/>
  <c r="DT5" i="14"/>
  <c r="DT5" i="7"/>
  <c r="DT9" i="20"/>
  <c r="DT10" i="9"/>
  <c r="DT107" i="9" s="1"/>
  <c r="DR16" i="9"/>
  <c r="DU7" i="18"/>
  <c r="DU10" i="9" s="1"/>
  <c r="DU107" i="9" s="1"/>
  <c r="DU5" i="18"/>
  <c r="DV8" i="9"/>
  <c r="DV30" i="20"/>
  <c r="DU61" i="20"/>
  <c r="DW12" i="20"/>
  <c r="DV86" i="9"/>
  <c r="DW13" i="20"/>
  <c r="DW18" i="20" s="1"/>
  <c r="DW16" i="20"/>
  <c r="DW25" i="20" s="1"/>
  <c r="DW15" i="20"/>
  <c r="DV8" i="18"/>
  <c r="DX10" i="20"/>
  <c r="DW6" i="14"/>
  <c r="DW6" i="17"/>
  <c r="DW11" i="9"/>
  <c r="DX14" i="20" l="1"/>
  <c r="DX48" i="20"/>
  <c r="DX41" i="20"/>
  <c r="DT13" i="9"/>
  <c r="DT68" i="9" s="1"/>
  <c r="DS69" i="20"/>
  <c r="DS8" i="7"/>
  <c r="DQ15" i="9"/>
  <c r="DQ19" i="9" s="1"/>
  <c r="DQ70" i="9"/>
  <c r="DS10" i="17"/>
  <c r="DS11" i="17" s="1"/>
  <c r="DT77" i="9"/>
  <c r="DT68" i="20"/>
  <c r="DR45" i="18"/>
  <c r="DR15" i="9"/>
  <c r="DR19" i="9" s="1"/>
  <c r="DP19" i="9"/>
  <c r="DP9" i="14"/>
  <c r="DU47" i="18"/>
  <c r="DS25" i="18"/>
  <c r="DS46" i="18"/>
  <c r="DS14" i="9" s="1"/>
  <c r="DT36" i="18"/>
  <c r="DS48" i="18"/>
  <c r="DU38" i="18"/>
  <c r="DT26" i="18"/>
  <c r="DT16" i="18"/>
  <c r="DU17" i="18"/>
  <c r="DU37" i="18" s="1"/>
  <c r="DU19" i="18"/>
  <c r="DU28" i="18" s="1"/>
  <c r="DT28" i="18"/>
  <c r="DU9" i="20"/>
  <c r="DU5" i="17"/>
  <c r="DU5" i="7"/>
  <c r="DU5" i="14"/>
  <c r="DT16" i="9"/>
  <c r="DV7" i="18"/>
  <c r="DV5" i="7" s="1"/>
  <c r="DV5" i="18"/>
  <c r="DW8" i="9"/>
  <c r="DW30" i="20"/>
  <c r="DV61" i="20"/>
  <c r="DX12" i="20"/>
  <c r="DX13" i="20"/>
  <c r="DX18" i="20" s="1"/>
  <c r="DX16" i="20"/>
  <c r="DX25" i="20" s="1"/>
  <c r="DX15" i="20"/>
  <c r="DW8" i="18"/>
  <c r="DY10" i="20"/>
  <c r="DX6" i="14"/>
  <c r="DX6" i="17"/>
  <c r="DX11" i="9"/>
  <c r="DY14" i="20" l="1"/>
  <c r="DY48" i="20"/>
  <c r="DY86" i="9" s="1"/>
  <c r="DY41" i="20"/>
  <c r="F176" i="12"/>
  <c r="DT8" i="7"/>
  <c r="DR70" i="9"/>
  <c r="DT10" i="17"/>
  <c r="DT11" i="17" s="1"/>
  <c r="DT69" i="20"/>
  <c r="DS45" i="18"/>
  <c r="DU77" i="9"/>
  <c r="DU68" i="20"/>
  <c r="DR9" i="14"/>
  <c r="DT25" i="18"/>
  <c r="DT46" i="18"/>
  <c r="DT14" i="9" s="1"/>
  <c r="DV47" i="18"/>
  <c r="DV10" i="9"/>
  <c r="DV107" i="9" s="1"/>
  <c r="DV9" i="20"/>
  <c r="DU36" i="18"/>
  <c r="DS18" i="9"/>
  <c r="DS71" i="9" s="1"/>
  <c r="DV38" i="18"/>
  <c r="DU39" i="18"/>
  <c r="DU13" i="9" s="1"/>
  <c r="DU68" i="9" s="1"/>
  <c r="DU26" i="18"/>
  <c r="DU16" i="18"/>
  <c r="DV17" i="18"/>
  <c r="DV37" i="18" s="1"/>
  <c r="DV19" i="18"/>
  <c r="DV28" i="18" s="1"/>
  <c r="DV5" i="17"/>
  <c r="DV5" i="14"/>
  <c r="DW7" i="18"/>
  <c r="DW5" i="7" s="1"/>
  <c r="DW5" i="18"/>
  <c r="DX30" i="20"/>
  <c r="DX8" i="9"/>
  <c r="DW61" i="20"/>
  <c r="DY12" i="20"/>
  <c r="DX86" i="9"/>
  <c r="DY13" i="20"/>
  <c r="DY18" i="20" s="1"/>
  <c r="DY16" i="20"/>
  <c r="DY25" i="20" s="1"/>
  <c r="DY15" i="20"/>
  <c r="DX8" i="18"/>
  <c r="DZ10" i="20"/>
  <c r="DY6" i="14"/>
  <c r="DY6" i="17"/>
  <c r="DY11" i="9"/>
  <c r="DZ14" i="20" l="1"/>
  <c r="DZ48" i="20"/>
  <c r="EA48" i="20" s="1"/>
  <c r="DZ41" i="20"/>
  <c r="EA41" i="20" s="1"/>
  <c r="DV68" i="20"/>
  <c r="DU69" i="20"/>
  <c r="DU8" i="7"/>
  <c r="DU10" i="17"/>
  <c r="DU11" i="17" s="1"/>
  <c r="DS70" i="9"/>
  <c r="DT45" i="18"/>
  <c r="DV77" i="9"/>
  <c r="DW47" i="18"/>
  <c r="DU25" i="18"/>
  <c r="DU46" i="18"/>
  <c r="DU14" i="9" s="1"/>
  <c r="DV36" i="18"/>
  <c r="DS15" i="9"/>
  <c r="DU48" i="18"/>
  <c r="DS16" i="9"/>
  <c r="DS9" i="14" s="1"/>
  <c r="DW38" i="18"/>
  <c r="DV39" i="18"/>
  <c r="DV48" i="18" s="1"/>
  <c r="DV18" i="9" s="1"/>
  <c r="DV71" i="9" s="1"/>
  <c r="DW17" i="18"/>
  <c r="DW37" i="18" s="1"/>
  <c r="DW19" i="18"/>
  <c r="DW28" i="18" s="1"/>
  <c r="DV16" i="18"/>
  <c r="DV26" i="18"/>
  <c r="DW5" i="14"/>
  <c r="DW9" i="20"/>
  <c r="DX7" i="18"/>
  <c r="DX5" i="17" s="1"/>
  <c r="DX5" i="18"/>
  <c r="DW10" i="9"/>
  <c r="DW107" i="9" s="1"/>
  <c r="DW5" i="17"/>
  <c r="DZ12" i="20"/>
  <c r="DY8" i="9"/>
  <c r="DY30" i="20"/>
  <c r="DX61" i="20"/>
  <c r="DZ13" i="20"/>
  <c r="DZ18" i="20" s="1"/>
  <c r="EA18" i="20" s="1"/>
  <c r="DZ16" i="20"/>
  <c r="DZ25" i="20" s="1"/>
  <c r="EA25" i="20" s="1"/>
  <c r="DZ15" i="20"/>
  <c r="DY8" i="18"/>
  <c r="EB10" i="20"/>
  <c r="DZ6" i="14"/>
  <c r="DZ6" i="17"/>
  <c r="DZ11" i="9"/>
  <c r="EB14" i="20" l="1"/>
  <c r="EB48" i="20"/>
  <c r="EB41" i="20"/>
  <c r="DV13" i="9"/>
  <c r="DV68" i="9" s="1"/>
  <c r="DV69" i="20"/>
  <c r="DV10" i="17"/>
  <c r="DV11" i="17" s="1"/>
  <c r="DU45" i="18"/>
  <c r="DU70" i="9" s="1"/>
  <c r="DV8" i="7"/>
  <c r="DT70" i="9"/>
  <c r="DW77" i="9"/>
  <c r="DW68" i="20"/>
  <c r="DT9" i="14"/>
  <c r="DT15" i="9"/>
  <c r="DT19" i="9" s="1"/>
  <c r="DX47" i="18"/>
  <c r="DV25" i="18"/>
  <c r="DV46" i="18"/>
  <c r="DV14" i="9" s="1"/>
  <c r="DV16" i="9"/>
  <c r="DW36" i="18"/>
  <c r="DX38" i="18"/>
  <c r="DU18" i="9"/>
  <c r="DU71" i="9" s="1"/>
  <c r="DS19" i="9"/>
  <c r="DW39" i="18"/>
  <c r="DW48" i="18" s="1"/>
  <c r="DW18" i="9" s="1"/>
  <c r="DW71" i="9" s="1"/>
  <c r="DX19" i="18"/>
  <c r="DX28" i="18" s="1"/>
  <c r="DX17" i="18"/>
  <c r="DX37" i="18" s="1"/>
  <c r="DW26" i="18"/>
  <c r="DW16" i="18"/>
  <c r="DX10" i="9"/>
  <c r="DX107" i="9" s="1"/>
  <c r="DX5" i="14"/>
  <c r="DX5" i="7"/>
  <c r="DX9" i="20"/>
  <c r="DY7" i="18"/>
  <c r="DY9" i="20" s="1"/>
  <c r="DY5" i="18"/>
  <c r="DU15" i="9"/>
  <c r="DY61" i="20"/>
  <c r="DZ8" i="9"/>
  <c r="DZ30" i="20"/>
  <c r="EB12" i="20"/>
  <c r="EB8" i="9" s="1"/>
  <c r="DZ86" i="9"/>
  <c r="EA86" i="9" s="1"/>
  <c r="EB13" i="20"/>
  <c r="EB18" i="20" s="1"/>
  <c r="EB16" i="20"/>
  <c r="EB25" i="20" s="1"/>
  <c r="EB15" i="20"/>
  <c r="DZ8" i="18"/>
  <c r="EC10" i="20"/>
  <c r="EB6" i="14"/>
  <c r="EB6" i="17"/>
  <c r="EB11" i="9"/>
  <c r="EC14" i="20" l="1"/>
  <c r="EC48" i="20"/>
  <c r="EC86" i="9" s="1"/>
  <c r="EC41" i="20"/>
  <c r="DW13" i="9"/>
  <c r="DW68" i="9" s="1"/>
  <c r="DW69" i="20"/>
  <c r="DW8" i="7"/>
  <c r="DW10" i="17"/>
  <c r="DW11" i="17" s="1"/>
  <c r="DX77" i="9"/>
  <c r="DX68" i="20"/>
  <c r="DV45" i="18"/>
  <c r="DV9" i="14"/>
  <c r="DY47" i="18"/>
  <c r="DW25" i="18"/>
  <c r="DW46" i="18"/>
  <c r="DW14" i="9" s="1"/>
  <c r="DW16" i="9"/>
  <c r="DX36" i="18"/>
  <c r="DY38" i="18"/>
  <c r="DU16" i="9"/>
  <c r="DX39" i="18"/>
  <c r="DX48" i="18" s="1"/>
  <c r="DX18" i="9" s="1"/>
  <c r="DX71" i="9" s="1"/>
  <c r="DY5" i="17"/>
  <c r="DY5" i="7"/>
  <c r="DX26" i="18"/>
  <c r="DX16" i="18"/>
  <c r="DY17" i="18"/>
  <c r="DY37" i="18" s="1"/>
  <c r="DY19" i="18"/>
  <c r="DY28" i="18" s="1"/>
  <c r="DY5" i="14"/>
  <c r="DY10" i="9"/>
  <c r="DY107" i="9" s="1"/>
  <c r="DZ7" i="18"/>
  <c r="DZ5" i="17" s="1"/>
  <c r="DZ5" i="18"/>
  <c r="DZ61" i="20"/>
  <c r="EC12" i="20"/>
  <c r="EB86" i="9"/>
  <c r="EC13" i="20"/>
  <c r="EC18" i="20" s="1"/>
  <c r="EC16" i="20"/>
  <c r="EC25" i="20" s="1"/>
  <c r="EC15" i="20"/>
  <c r="EB8" i="18"/>
  <c r="ED10" i="20"/>
  <c r="EC6" i="14"/>
  <c r="EC6" i="17"/>
  <c r="EC11" i="9"/>
  <c r="ED14" i="20" l="1"/>
  <c r="ED48" i="20"/>
  <c r="ED86" i="9" s="1"/>
  <c r="ED41" i="20"/>
  <c r="DX13" i="9"/>
  <c r="DX68" i="9" s="1"/>
  <c r="DX69" i="20"/>
  <c r="DV15" i="9"/>
  <c r="DV19" i="9" s="1"/>
  <c r="DX8" i="7"/>
  <c r="DX10" i="17"/>
  <c r="DX11" i="17" s="1"/>
  <c r="DY68" i="20"/>
  <c r="DW45" i="18"/>
  <c r="DW9" i="14"/>
  <c r="DV70" i="9"/>
  <c r="DU19" i="9"/>
  <c r="DU9" i="14"/>
  <c r="DZ47" i="18"/>
  <c r="DX25" i="18"/>
  <c r="DX46" i="18"/>
  <c r="DX14" i="9" s="1"/>
  <c r="DW15" i="9"/>
  <c r="DW19" i="9" s="1"/>
  <c r="DX16" i="9"/>
  <c r="DY39" i="18"/>
  <c r="DY48" i="18" s="1"/>
  <c r="DY18" i="9" s="1"/>
  <c r="DY71" i="9" s="1"/>
  <c r="DY36" i="18"/>
  <c r="DZ38" i="18"/>
  <c r="DY26" i="18"/>
  <c r="DY16" i="18"/>
  <c r="DZ5" i="14"/>
  <c r="DZ5" i="7"/>
  <c r="DZ17" i="18"/>
  <c r="DZ37" i="18" s="1"/>
  <c r="DZ19" i="18"/>
  <c r="DZ39" i="18" s="1"/>
  <c r="DZ10" i="9"/>
  <c r="DZ107" i="9" s="1"/>
  <c r="DZ9" i="20"/>
  <c r="EB7" i="18"/>
  <c r="EB9" i="20" s="1"/>
  <c r="EB5" i="18"/>
  <c r="EA7" i="18"/>
  <c r="EA5" i="14" s="1"/>
  <c r="EC8" i="9"/>
  <c r="EC30" i="20"/>
  <c r="ED12" i="20"/>
  <c r="ED13" i="20"/>
  <c r="ED18" i="20" s="1"/>
  <c r="ED16" i="20"/>
  <c r="ED25" i="20" s="1"/>
  <c r="ED15" i="20"/>
  <c r="EC8" i="18"/>
  <c r="EE10" i="20"/>
  <c r="ED6" i="14"/>
  <c r="ED6" i="17"/>
  <c r="ED11" i="9"/>
  <c r="EE14" i="20" l="1"/>
  <c r="EE48" i="20"/>
  <c r="EE41" i="20"/>
  <c r="DZ13" i="9"/>
  <c r="DZ68" i="9" s="1"/>
  <c r="DY69" i="20"/>
  <c r="DW70" i="9"/>
  <c r="DZ68" i="20"/>
  <c r="EA68" i="20" s="1"/>
  <c r="EA69" i="20" s="1"/>
  <c r="DX45" i="18"/>
  <c r="DX9" i="14"/>
  <c r="EB47" i="18"/>
  <c r="DY25" i="18"/>
  <c r="DY46" i="18"/>
  <c r="EA5" i="7"/>
  <c r="DY16" i="9"/>
  <c r="DZ36" i="18"/>
  <c r="EA37" i="18"/>
  <c r="K33" i="22" s="1"/>
  <c r="K63" i="22" s="1"/>
  <c r="DZ48" i="18"/>
  <c r="EA48" i="18" s="1"/>
  <c r="EA39" i="18"/>
  <c r="K35" i="22" s="1"/>
  <c r="EA38" i="18"/>
  <c r="K34" i="22" s="1"/>
  <c r="EB38" i="18"/>
  <c r="DZ28" i="18"/>
  <c r="EA28" i="18" s="1"/>
  <c r="EA19" i="18"/>
  <c r="EB17" i="18"/>
  <c r="EB37" i="18" s="1"/>
  <c r="EB19" i="18"/>
  <c r="EB39" i="18" s="1"/>
  <c r="DZ16" i="18"/>
  <c r="EA16" i="18" s="1"/>
  <c r="DZ26" i="18"/>
  <c r="DZ46" i="18" s="1"/>
  <c r="DZ14" i="9" s="1"/>
  <c r="EA17" i="18"/>
  <c r="EC7" i="18"/>
  <c r="EC5" i="14" s="1"/>
  <c r="EC5" i="18"/>
  <c r="EA9" i="20"/>
  <c r="EB5" i="14"/>
  <c r="EB5" i="17"/>
  <c r="EA10" i="9"/>
  <c r="EA107" i="9" s="1"/>
  <c r="EA5" i="17"/>
  <c r="EB10" i="9"/>
  <c r="EB107" i="9" s="1"/>
  <c r="EB5" i="7"/>
  <c r="EE12" i="20"/>
  <c r="ED8" i="9"/>
  <c r="ED30" i="20"/>
  <c r="EC61" i="20"/>
  <c r="EE13" i="20"/>
  <c r="EE18" i="20" s="1"/>
  <c r="EE16" i="20"/>
  <c r="EE25" i="20" s="1"/>
  <c r="EE15" i="20"/>
  <c r="ED8" i="18"/>
  <c r="EF10" i="20"/>
  <c r="EE6" i="14"/>
  <c r="EE6" i="17"/>
  <c r="EE11" i="9"/>
  <c r="EF14" i="20" l="1"/>
  <c r="EF48" i="20"/>
  <c r="EF86" i="9" s="1"/>
  <c r="EF41" i="20"/>
  <c r="K65" i="22"/>
  <c r="K87" i="22"/>
  <c r="EB13" i="9"/>
  <c r="DX15" i="9"/>
  <c r="DX19" i="9" s="1"/>
  <c r="EB68" i="20"/>
  <c r="DX70" i="9"/>
  <c r="DY45" i="18"/>
  <c r="DZ69" i="20"/>
  <c r="EC47" i="18"/>
  <c r="DZ18" i="9"/>
  <c r="DZ71" i="9" s="1"/>
  <c r="EA71" i="9" s="1"/>
  <c r="K86" i="22"/>
  <c r="K64" i="22"/>
  <c r="EA47" i="18"/>
  <c r="EA18" i="7" s="1"/>
  <c r="DY18" i="7" s="1"/>
  <c r="DZ77" i="9"/>
  <c r="EA36" i="18"/>
  <c r="EA32" i="18" s="1"/>
  <c r="EB48" i="18"/>
  <c r="EB18" i="9" s="1"/>
  <c r="EB71" i="9" s="1"/>
  <c r="EB36" i="18"/>
  <c r="EB77" i="9"/>
  <c r="EC38" i="18"/>
  <c r="DZ45" i="18"/>
  <c r="EA46" i="18"/>
  <c r="EC9" i="20"/>
  <c r="EC5" i="17"/>
  <c r="DZ25" i="18"/>
  <c r="EA25" i="18" s="1"/>
  <c r="EA26" i="18"/>
  <c r="EB26" i="18"/>
  <c r="EB46" i="18" s="1"/>
  <c r="EB14" i="9" s="1"/>
  <c r="EB16" i="18"/>
  <c r="EB28" i="18"/>
  <c r="EC17" i="18"/>
  <c r="EC37" i="18" s="1"/>
  <c r="EC19" i="18"/>
  <c r="EC28" i="18" s="1"/>
  <c r="EC5" i="7"/>
  <c r="EC10" i="9"/>
  <c r="EC107" i="9" s="1"/>
  <c r="ED7" i="18"/>
  <c r="ED5" i="7" s="1"/>
  <c r="ED5" i="18"/>
  <c r="K85" i="22"/>
  <c r="EE8" i="9"/>
  <c r="EE30" i="20"/>
  <c r="EE86" i="9"/>
  <c r="EF12" i="20"/>
  <c r="ED61" i="20"/>
  <c r="EF13" i="20"/>
  <c r="EF18" i="20" s="1"/>
  <c r="EF15" i="20"/>
  <c r="EF16" i="20"/>
  <c r="EF25" i="20" s="1"/>
  <c r="EE8" i="18"/>
  <c r="EG10" i="20"/>
  <c r="EF6" i="14"/>
  <c r="EF6" i="17"/>
  <c r="EF11" i="9"/>
  <c r="K102" i="22" l="1"/>
  <c r="AN85" i="22"/>
  <c r="K100" i="22"/>
  <c r="AN83" i="22"/>
  <c r="K101" i="22"/>
  <c r="AN84" i="22"/>
  <c r="EG14" i="20"/>
  <c r="EG41" i="20"/>
  <c r="DY77" i="9"/>
  <c r="EA77" i="9" s="1"/>
  <c r="DY8" i="7"/>
  <c r="DY10" i="17"/>
  <c r="DY11" i="17" s="1"/>
  <c r="EC77" i="9"/>
  <c r="EC68" i="20"/>
  <c r="EB69" i="20"/>
  <c r="EA18" i="9"/>
  <c r="DZ16" i="9"/>
  <c r="ED47" i="18"/>
  <c r="EB10" i="17"/>
  <c r="EB8" i="7"/>
  <c r="EA45" i="18"/>
  <c r="K7" i="23" s="1"/>
  <c r="K17" i="23" s="1"/>
  <c r="DZ70" i="9"/>
  <c r="DZ10" i="17"/>
  <c r="DZ8" i="7"/>
  <c r="EC36" i="18"/>
  <c r="EB45" i="18"/>
  <c r="EB70" i="9" s="1"/>
  <c r="ED38" i="18"/>
  <c r="EC39" i="18"/>
  <c r="EC13" i="9" s="1"/>
  <c r="EC68" i="9" s="1"/>
  <c r="EB25" i="18"/>
  <c r="EC26" i="18"/>
  <c r="EC16" i="18"/>
  <c r="ED19" i="18"/>
  <c r="ED39" i="18" s="1"/>
  <c r="ED48" i="18" s="1"/>
  <c r="ED18" i="9" s="1"/>
  <c r="ED71" i="9" s="1"/>
  <c r="ED17" i="18"/>
  <c r="ED37" i="18" s="1"/>
  <c r="ED9" i="20"/>
  <c r="ED5" i="14"/>
  <c r="K84" i="22"/>
  <c r="K32" i="22"/>
  <c r="K62" i="22" s="1"/>
  <c r="EE7" i="18"/>
  <c r="EE9" i="20" s="1"/>
  <c r="EE5" i="18"/>
  <c r="ED5" i="17"/>
  <c r="ED10" i="9"/>
  <c r="ED107" i="9" s="1"/>
  <c r="EB16" i="9"/>
  <c r="EB9" i="14" s="1"/>
  <c r="EG12" i="20"/>
  <c r="EF30" i="20"/>
  <c r="EF8" i="9"/>
  <c r="EE61" i="20"/>
  <c r="EG13" i="20"/>
  <c r="EG18" i="20" s="1"/>
  <c r="EG16" i="20"/>
  <c r="EG25" i="20" s="1"/>
  <c r="EG15" i="20"/>
  <c r="EF8" i="18"/>
  <c r="EH10" i="20"/>
  <c r="EG6" i="14"/>
  <c r="EG6" i="17"/>
  <c r="EG11" i="9"/>
  <c r="K99" i="22" l="1"/>
  <c r="EH14" i="20"/>
  <c r="EH48" i="20"/>
  <c r="EH86" i="9" s="1"/>
  <c r="EH41" i="20"/>
  <c r="DY13" i="9"/>
  <c r="DY14" i="9"/>
  <c r="ED13" i="9"/>
  <c r="ED68" i="9" s="1"/>
  <c r="EC8" i="7"/>
  <c r="EC10" i="17"/>
  <c r="EC11" i="17" s="1"/>
  <c r="EC69" i="20"/>
  <c r="ED77" i="9"/>
  <c r="ED68" i="20"/>
  <c r="EA16" i="9"/>
  <c r="DZ9" i="14"/>
  <c r="EE47" i="18"/>
  <c r="EC25" i="18"/>
  <c r="EC46" i="18"/>
  <c r="EC14" i="9" s="1"/>
  <c r="EA8" i="7"/>
  <c r="DZ15" i="9"/>
  <c r="DZ19" i="9" s="1"/>
  <c r="DZ11" i="17"/>
  <c r="EA11" i="17" s="1"/>
  <c r="EA10" i="17"/>
  <c r="EB11" i="17"/>
  <c r="ED36" i="18"/>
  <c r="EE38" i="18"/>
  <c r="EC48" i="18"/>
  <c r="EE5" i="14"/>
  <c r="EE10" i="9"/>
  <c r="EE107" i="9" s="1"/>
  <c r="EE19" i="18"/>
  <c r="EE28" i="18" s="1"/>
  <c r="EE17" i="18"/>
  <c r="EE37" i="18" s="1"/>
  <c r="EE5" i="17"/>
  <c r="EE5" i="7"/>
  <c r="ED26" i="18"/>
  <c r="ED16" i="18"/>
  <c r="ED28" i="18"/>
  <c r="EF7" i="18"/>
  <c r="EF9" i="20" s="1"/>
  <c r="EF5" i="18"/>
  <c r="EB15" i="9"/>
  <c r="ED16" i="9"/>
  <c r="EG30" i="20"/>
  <c r="EG8" i="9"/>
  <c r="EH12" i="20"/>
  <c r="EF61" i="20"/>
  <c r="EH13" i="20"/>
  <c r="EH18" i="20" s="1"/>
  <c r="EH16" i="20"/>
  <c r="EH25" i="20" s="1"/>
  <c r="EH15" i="20"/>
  <c r="EG8" i="18"/>
  <c r="EI10" i="20"/>
  <c r="EH6" i="14"/>
  <c r="EH6" i="17"/>
  <c r="EH11" i="9"/>
  <c r="EI14" i="20" l="1"/>
  <c r="EI48" i="20"/>
  <c r="EI41" i="20"/>
  <c r="EA14" i="9"/>
  <c r="DY9" i="14"/>
  <c r="EA9" i="14" s="1"/>
  <c r="DY70" i="9"/>
  <c r="EA70" i="9" s="1"/>
  <c r="DY68" i="9"/>
  <c r="EA13" i="9"/>
  <c r="DY15" i="9"/>
  <c r="DY19" i="9" s="1"/>
  <c r="EA19" i="9" s="1"/>
  <c r="ED10" i="17"/>
  <c r="ED11" i="17" s="1"/>
  <c r="ED69" i="20"/>
  <c r="ED8" i="7"/>
  <c r="EE77" i="9"/>
  <c r="EE68" i="20"/>
  <c r="EC45" i="18"/>
  <c r="EC15" i="9"/>
  <c r="EF47" i="18"/>
  <c r="ED25" i="18"/>
  <c r="ED46" i="18"/>
  <c r="ED14" i="9" s="1"/>
  <c r="EE36" i="18"/>
  <c r="EF38" i="18"/>
  <c r="EC18" i="9"/>
  <c r="EC71" i="9" s="1"/>
  <c r="EE39" i="18"/>
  <c r="EE13" i="9" s="1"/>
  <c r="EE68" i="9" s="1"/>
  <c r="EE16" i="18"/>
  <c r="EE26" i="18"/>
  <c r="EE46" i="18" s="1"/>
  <c r="EE14" i="9" s="1"/>
  <c r="EF5" i="17"/>
  <c r="EF10" i="9"/>
  <c r="EF107" i="9" s="1"/>
  <c r="EF17" i="18"/>
  <c r="EF37" i="18" s="1"/>
  <c r="EF19" i="18"/>
  <c r="EF39" i="18" s="1"/>
  <c r="EF48" i="18" s="1"/>
  <c r="EF18" i="9" s="1"/>
  <c r="EF71" i="9" s="1"/>
  <c r="EF5" i="7"/>
  <c r="EF5" i="14"/>
  <c r="EG7" i="18"/>
  <c r="EG5" i="14" s="1"/>
  <c r="EG5" i="18"/>
  <c r="EB19" i="9"/>
  <c r="EI12" i="20"/>
  <c r="EH8" i="9"/>
  <c r="EH30" i="20"/>
  <c r="EG61" i="20"/>
  <c r="EI13" i="20"/>
  <c r="EI18" i="20" s="1"/>
  <c r="EI16" i="20"/>
  <c r="EI25" i="20" s="1"/>
  <c r="EI15" i="20"/>
  <c r="EH8" i="18"/>
  <c r="EJ10" i="20"/>
  <c r="EI6" i="14"/>
  <c r="EI6" i="17"/>
  <c r="EI11" i="9"/>
  <c r="EJ14" i="20" l="1"/>
  <c r="EJ48" i="20"/>
  <c r="EJ86" i="9" s="1"/>
  <c r="EJ41" i="20"/>
  <c r="EA15" i="9"/>
  <c r="EF13" i="9"/>
  <c r="EF68" i="9" s="1"/>
  <c r="EC70" i="9"/>
  <c r="EF68" i="20"/>
  <c r="EE10" i="17"/>
  <c r="EE11" i="17" s="1"/>
  <c r="EE69" i="20"/>
  <c r="ED45" i="18"/>
  <c r="ED9" i="14"/>
  <c r="EE45" i="18"/>
  <c r="EE8" i="7"/>
  <c r="EG47" i="18"/>
  <c r="EF36" i="18"/>
  <c r="EF77" i="9"/>
  <c r="EC16" i="9"/>
  <c r="EG38" i="18"/>
  <c r="EE48" i="18"/>
  <c r="EF26" i="18"/>
  <c r="EF16" i="18"/>
  <c r="EE25" i="18"/>
  <c r="EG9" i="20"/>
  <c r="EG17" i="18"/>
  <c r="EG37" i="18" s="1"/>
  <c r="EG19" i="18"/>
  <c r="EG28" i="18" s="1"/>
  <c r="GZ18" i="18"/>
  <c r="GZ27" i="18" s="1"/>
  <c r="GV18" i="18"/>
  <c r="GV27" i="18" s="1"/>
  <c r="GR18" i="18"/>
  <c r="GR27" i="18" s="1"/>
  <c r="GY18" i="18"/>
  <c r="GY27" i="18" s="1"/>
  <c r="GU18" i="18"/>
  <c r="GU27" i="18" s="1"/>
  <c r="GQ18" i="18"/>
  <c r="GQ27" i="18" s="1"/>
  <c r="GX18" i="18"/>
  <c r="GX27" i="18" s="1"/>
  <c r="GT18" i="18"/>
  <c r="GT27" i="18" s="1"/>
  <c r="GP18" i="18"/>
  <c r="GP27" i="18" s="1"/>
  <c r="GS18" i="18"/>
  <c r="GS27" i="18" s="1"/>
  <c r="GO18" i="18"/>
  <c r="GO27" i="18" s="1"/>
  <c r="GW18" i="18"/>
  <c r="GW27" i="18" s="1"/>
  <c r="EF28" i="18"/>
  <c r="EG5" i="7"/>
  <c r="EG10" i="9"/>
  <c r="EG107" i="9" s="1"/>
  <c r="EG5" i="17"/>
  <c r="EH7" i="18"/>
  <c r="EH5" i="17" s="1"/>
  <c r="EH5" i="18"/>
  <c r="EF16" i="9"/>
  <c r="EH61" i="20"/>
  <c r="EI8" i="9"/>
  <c r="EI30" i="20"/>
  <c r="EJ12" i="20"/>
  <c r="EI86" i="9"/>
  <c r="EJ13" i="20"/>
  <c r="EJ18" i="20" s="1"/>
  <c r="EJ16" i="20"/>
  <c r="EJ25" i="20" s="1"/>
  <c r="EJ15" i="20"/>
  <c r="EI8" i="18"/>
  <c r="EK10" i="20"/>
  <c r="EJ6" i="14"/>
  <c r="EJ6" i="17"/>
  <c r="EJ11" i="9"/>
  <c r="EK14" i="20" l="1"/>
  <c r="EK48" i="20"/>
  <c r="EK86" i="9" s="1"/>
  <c r="EK41" i="20"/>
  <c r="EF69" i="20"/>
  <c r="ED70" i="9"/>
  <c r="ED15" i="9"/>
  <c r="ED19" i="9" s="1"/>
  <c r="EE70" i="9"/>
  <c r="EG77" i="9"/>
  <c r="EG68" i="20"/>
  <c r="EC19" i="9"/>
  <c r="EC9" i="14"/>
  <c r="EH47" i="18"/>
  <c r="EF25" i="18"/>
  <c r="EF46" i="18"/>
  <c r="EF10" i="17"/>
  <c r="EF8" i="7"/>
  <c r="EE15" i="9"/>
  <c r="EG36" i="18"/>
  <c r="EH38" i="18"/>
  <c r="EG39" i="18"/>
  <c r="EG13" i="9" s="1"/>
  <c r="EG68" i="9" s="1"/>
  <c r="EE18" i="9"/>
  <c r="EE71" i="9" s="1"/>
  <c r="EH19" i="18"/>
  <c r="EH39" i="18" s="1"/>
  <c r="EH48" i="18" s="1"/>
  <c r="EH18" i="9" s="1"/>
  <c r="EH71" i="9" s="1"/>
  <c r="EH17" i="18"/>
  <c r="EH37" i="18" s="1"/>
  <c r="EG26" i="18"/>
  <c r="EG46" i="18" s="1"/>
  <c r="EG14" i="9" s="1"/>
  <c r="EG16" i="18"/>
  <c r="EH5" i="7"/>
  <c r="EH9" i="20"/>
  <c r="EH5" i="14"/>
  <c r="EH10" i="9"/>
  <c r="EH107" i="9" s="1"/>
  <c r="EI7" i="18"/>
  <c r="EI5" i="17" s="1"/>
  <c r="EI5" i="18"/>
  <c r="EI61" i="20"/>
  <c r="EK12" i="20"/>
  <c r="EJ8" i="9"/>
  <c r="EJ30" i="20"/>
  <c r="EK13" i="20"/>
  <c r="EK18" i="20" s="1"/>
  <c r="EK16" i="20"/>
  <c r="EK25" i="20" s="1"/>
  <c r="EK15" i="20"/>
  <c r="EJ8" i="18"/>
  <c r="EL10" i="20"/>
  <c r="EK6" i="14"/>
  <c r="EK6" i="17"/>
  <c r="EK11" i="9"/>
  <c r="EL14" i="20" l="1"/>
  <c r="EL48" i="20"/>
  <c r="EL41" i="20"/>
  <c r="G176" i="12"/>
  <c r="EH13" i="9"/>
  <c r="EH68" i="9" s="1"/>
  <c r="EF14" i="9"/>
  <c r="EF9" i="14" s="1"/>
  <c r="EG69" i="20"/>
  <c r="EG8" i="7"/>
  <c r="EG10" i="17"/>
  <c r="EG11" i="17" s="1"/>
  <c r="EG45" i="18"/>
  <c r="EF45" i="18"/>
  <c r="EH77" i="9"/>
  <c r="EH68" i="20"/>
  <c r="EI47" i="18"/>
  <c r="EF11" i="17"/>
  <c r="EH36" i="18"/>
  <c r="EI38" i="18"/>
  <c r="EG48" i="18"/>
  <c r="EE16" i="9"/>
  <c r="EG25" i="18"/>
  <c r="EH28" i="18"/>
  <c r="EI19" i="18"/>
  <c r="EI28" i="18" s="1"/>
  <c r="EI17" i="18"/>
  <c r="EI37" i="18" s="1"/>
  <c r="EH26" i="18"/>
  <c r="EH16" i="18"/>
  <c r="EI9" i="20"/>
  <c r="EI10" i="9"/>
  <c r="EI107" i="9" s="1"/>
  <c r="EI5" i="14"/>
  <c r="EI5" i="7"/>
  <c r="EH16" i="9"/>
  <c r="EJ7" i="18"/>
  <c r="EJ9" i="20" s="1"/>
  <c r="EJ5" i="18"/>
  <c r="EK8" i="9"/>
  <c r="EK30" i="20"/>
  <c r="EJ61" i="20"/>
  <c r="EL12" i="20"/>
  <c r="EL13" i="20"/>
  <c r="EL18" i="20" s="1"/>
  <c r="EL16" i="20"/>
  <c r="EL25" i="20" s="1"/>
  <c r="EL15" i="20"/>
  <c r="EK8" i="18"/>
  <c r="EM10" i="20"/>
  <c r="EL6" i="14"/>
  <c r="EL6" i="17"/>
  <c r="EL11" i="9"/>
  <c r="EM14" i="20" l="1"/>
  <c r="EM48" i="20"/>
  <c r="EM41" i="20"/>
  <c r="EN41" i="20" s="1"/>
  <c r="EH69" i="20"/>
  <c r="EF70" i="9"/>
  <c r="EH8" i="7"/>
  <c r="EH10" i="17"/>
  <c r="EH11" i="17" s="1"/>
  <c r="EI77" i="9"/>
  <c r="EI68" i="20"/>
  <c r="EG70" i="9"/>
  <c r="EE19" i="9"/>
  <c r="EE9" i="14"/>
  <c r="EJ47" i="18"/>
  <c r="EH25" i="18"/>
  <c r="EH46" i="18"/>
  <c r="EH45" i="18" s="1"/>
  <c r="EJ5" i="7"/>
  <c r="EJ5" i="17"/>
  <c r="EJ10" i="9"/>
  <c r="EJ107" i="9" s="1"/>
  <c r="EJ5" i="14"/>
  <c r="EI39" i="18"/>
  <c r="EI48" i="18" s="1"/>
  <c r="EI18" i="9" s="1"/>
  <c r="EI71" i="9" s="1"/>
  <c r="EF15" i="9"/>
  <c r="EF19" i="9" s="1"/>
  <c r="EI36" i="18"/>
  <c r="EG18" i="9"/>
  <c r="EG71" i="9" s="1"/>
  <c r="EJ38" i="18"/>
  <c r="EJ17" i="18"/>
  <c r="EJ37" i="18" s="1"/>
  <c r="EJ19" i="18"/>
  <c r="EJ39" i="18" s="1"/>
  <c r="EI16" i="18"/>
  <c r="EI26" i="18"/>
  <c r="EK7" i="18"/>
  <c r="EK5" i="7" s="1"/>
  <c r="EK5" i="18"/>
  <c r="EG15" i="9"/>
  <c r="EL8" i="9"/>
  <c r="EL30" i="20"/>
  <c r="EK61" i="20"/>
  <c r="EM12" i="20"/>
  <c r="EM13" i="20"/>
  <c r="EM18" i="20" s="1"/>
  <c r="EN18" i="20" s="1"/>
  <c r="EM16" i="20"/>
  <c r="EM25" i="20" s="1"/>
  <c r="EN25" i="20" s="1"/>
  <c r="EM15" i="20"/>
  <c r="EL8" i="18"/>
  <c r="EO10" i="20"/>
  <c r="EM6" i="14"/>
  <c r="EM6" i="17"/>
  <c r="EM11" i="9"/>
  <c r="EO14" i="20" l="1"/>
  <c r="EO48" i="20"/>
  <c r="EO41" i="20"/>
  <c r="EI69" i="20"/>
  <c r="EJ13" i="9"/>
  <c r="EJ68" i="9" s="1"/>
  <c r="EH14" i="9"/>
  <c r="EH70" i="9" s="1"/>
  <c r="EI13" i="9"/>
  <c r="EI68" i="9" s="1"/>
  <c r="EI8" i="7"/>
  <c r="EI10" i="17"/>
  <c r="EI11" i="17" s="1"/>
  <c r="EJ77" i="9"/>
  <c r="EJ68" i="20"/>
  <c r="EK47" i="18"/>
  <c r="EI25" i="18"/>
  <c r="EI46" i="18"/>
  <c r="EI14" i="9" s="1"/>
  <c r="EJ48" i="18"/>
  <c r="EJ18" i="9" s="1"/>
  <c r="EJ71" i="9" s="1"/>
  <c r="EG16" i="9"/>
  <c r="EJ36" i="18"/>
  <c r="EK38" i="18"/>
  <c r="EK5" i="17"/>
  <c r="EJ28" i="18"/>
  <c r="EK17" i="18"/>
  <c r="EK37" i="18" s="1"/>
  <c r="EK19" i="18"/>
  <c r="EK28" i="18" s="1"/>
  <c r="EK10" i="9"/>
  <c r="EK107" i="9" s="1"/>
  <c r="EJ26" i="18"/>
  <c r="EJ16" i="18"/>
  <c r="EK9" i="20"/>
  <c r="EK5" i="14"/>
  <c r="EL7" i="18"/>
  <c r="EL5" i="14" s="1"/>
  <c r="EL5" i="18"/>
  <c r="EI16" i="9"/>
  <c r="EM8" i="9"/>
  <c r="EM30" i="20"/>
  <c r="EL61" i="20"/>
  <c r="EO12" i="20"/>
  <c r="EO8" i="9" s="1"/>
  <c r="EM86" i="9"/>
  <c r="EO13" i="20"/>
  <c r="EO18" i="20" s="1"/>
  <c r="EO16" i="20"/>
  <c r="EO25" i="20" s="1"/>
  <c r="EO15" i="20"/>
  <c r="EM8" i="18"/>
  <c r="EP10" i="20"/>
  <c r="EO6" i="14"/>
  <c r="EO6" i="17"/>
  <c r="EO11" i="9"/>
  <c r="EP14" i="20" l="1"/>
  <c r="EP48" i="20"/>
  <c r="EP86" i="9" s="1"/>
  <c r="EP41" i="20"/>
  <c r="EJ69" i="20"/>
  <c r="EH9" i="14"/>
  <c r="EJ8" i="7"/>
  <c r="EJ10" i="17"/>
  <c r="EJ11" i="17" s="1"/>
  <c r="EI45" i="18"/>
  <c r="EI15" i="9"/>
  <c r="EI19" i="9" s="1"/>
  <c r="EK77" i="9"/>
  <c r="EK68" i="20"/>
  <c r="EG19" i="9"/>
  <c r="EG9" i="14"/>
  <c r="EL47" i="18"/>
  <c r="EJ25" i="18"/>
  <c r="EJ46" i="18"/>
  <c r="EJ14" i="9" s="1"/>
  <c r="EJ16" i="9"/>
  <c r="EK36" i="18"/>
  <c r="EH15" i="9"/>
  <c r="EH19" i="9" s="1"/>
  <c r="EK39" i="18"/>
  <c r="EK48" i="18" s="1"/>
  <c r="EK18" i="9" s="1"/>
  <c r="EK71" i="9" s="1"/>
  <c r="EL38" i="18"/>
  <c r="EK26" i="18"/>
  <c r="EK16" i="18"/>
  <c r="EL19" i="18"/>
  <c r="EL28" i="18" s="1"/>
  <c r="EL17" i="18"/>
  <c r="EL37" i="18" s="1"/>
  <c r="EL10" i="9"/>
  <c r="EL107" i="9" s="1"/>
  <c r="EL5" i="7"/>
  <c r="EM7" i="18"/>
  <c r="EM10" i="9" s="1"/>
  <c r="EM107" i="9" s="1"/>
  <c r="EM5" i="18"/>
  <c r="EL5" i="17"/>
  <c r="EL9" i="20"/>
  <c r="EP12" i="20"/>
  <c r="EM61" i="20"/>
  <c r="EO86" i="9"/>
  <c r="EP13" i="20"/>
  <c r="EP18" i="20" s="1"/>
  <c r="EP16" i="20"/>
  <c r="EP25" i="20" s="1"/>
  <c r="EP15" i="20"/>
  <c r="EO8" i="18"/>
  <c r="EQ10" i="20"/>
  <c r="EP6" i="14"/>
  <c r="EP6" i="17"/>
  <c r="EP11" i="9"/>
  <c r="EQ14" i="20" l="1"/>
  <c r="EQ48" i="20"/>
  <c r="EQ41" i="20"/>
  <c r="EK69" i="20"/>
  <c r="EK13" i="9"/>
  <c r="EK68" i="9" s="1"/>
  <c r="EK10" i="17"/>
  <c r="EK11" i="17" s="1"/>
  <c r="EK16" i="9"/>
  <c r="EK8" i="7"/>
  <c r="EJ45" i="18"/>
  <c r="EJ15" i="9"/>
  <c r="EJ19" i="9" s="1"/>
  <c r="EI9" i="14"/>
  <c r="EI70" i="9"/>
  <c r="EL68" i="20"/>
  <c r="EM47" i="18"/>
  <c r="EK25" i="18"/>
  <c r="EK46" i="18"/>
  <c r="EK14" i="9" s="1"/>
  <c r="EL36" i="18"/>
  <c r="EL39" i="18"/>
  <c r="EL48" i="18" s="1"/>
  <c r="EL18" i="9" s="1"/>
  <c r="EL71" i="9" s="1"/>
  <c r="EM38" i="18"/>
  <c r="EN7" i="18"/>
  <c r="EN10" i="9" s="1"/>
  <c r="EN107" i="9" s="1"/>
  <c r="EM5" i="7"/>
  <c r="EM5" i="17"/>
  <c r="EL26" i="18"/>
  <c r="EL16" i="18"/>
  <c r="EM9" i="20"/>
  <c r="EM19" i="18"/>
  <c r="EM39" i="18" s="1"/>
  <c r="EM17" i="18"/>
  <c r="EM37" i="18" s="1"/>
  <c r="EO7" i="18"/>
  <c r="EO9" i="20" s="1"/>
  <c r="EO5" i="18"/>
  <c r="EM5" i="14"/>
  <c r="EP30" i="20"/>
  <c r="EP8" i="9"/>
  <c r="EQ12" i="20"/>
  <c r="EQ13" i="20"/>
  <c r="EQ18" i="20" s="1"/>
  <c r="EQ16" i="20"/>
  <c r="EQ25" i="20" s="1"/>
  <c r="EQ15" i="20"/>
  <c r="EP8" i="18"/>
  <c r="ER10" i="20"/>
  <c r="EQ6" i="14"/>
  <c r="EQ6" i="17"/>
  <c r="EQ11" i="9"/>
  <c r="ER14" i="20" l="1"/>
  <c r="ER48" i="20"/>
  <c r="ER86" i="9" s="1"/>
  <c r="ER41" i="20"/>
  <c r="EL69" i="20"/>
  <c r="EM13" i="9"/>
  <c r="EM68" i="9" s="1"/>
  <c r="EN5" i="7"/>
  <c r="EJ9" i="14"/>
  <c r="EL16" i="9"/>
  <c r="EM68" i="20"/>
  <c r="EJ70" i="9"/>
  <c r="EK45" i="18"/>
  <c r="EN5" i="17"/>
  <c r="EN5" i="14"/>
  <c r="EN9" i="20"/>
  <c r="EO47" i="18"/>
  <c r="EL25" i="18"/>
  <c r="EL46" i="18"/>
  <c r="EM36" i="18"/>
  <c r="EN37" i="18"/>
  <c r="L33" i="22" s="1"/>
  <c r="L63" i="22" s="1"/>
  <c r="EM48" i="18"/>
  <c r="EN48" i="18" s="1"/>
  <c r="EN39" i="18"/>
  <c r="L35" i="22" s="1"/>
  <c r="EO38" i="18"/>
  <c r="EN38" i="18"/>
  <c r="L34" i="22" s="1"/>
  <c r="EO19" i="18"/>
  <c r="EO39" i="18" s="1"/>
  <c r="EO17" i="18"/>
  <c r="EO37" i="18" s="1"/>
  <c r="EM28" i="18"/>
  <c r="EN28" i="18" s="1"/>
  <c r="EN19" i="18"/>
  <c r="EM16" i="18"/>
  <c r="EN16" i="18" s="1"/>
  <c r="EM26" i="18"/>
  <c r="EM46" i="18" s="1"/>
  <c r="EM14" i="9" s="1"/>
  <c r="EN17" i="18"/>
  <c r="EO10" i="9"/>
  <c r="EO107" i="9" s="1"/>
  <c r="EO5" i="14"/>
  <c r="EO5" i="17"/>
  <c r="EO5" i="7"/>
  <c r="EP7" i="18"/>
  <c r="EP9" i="20" s="1"/>
  <c r="EP5" i="18"/>
  <c r="EQ8" i="9"/>
  <c r="EQ30" i="20"/>
  <c r="EQ86" i="9"/>
  <c r="ER12" i="20"/>
  <c r="EP61" i="20"/>
  <c r="ER13" i="20"/>
  <c r="ER18" i="20" s="1"/>
  <c r="ER16" i="20"/>
  <c r="ER25" i="20" s="1"/>
  <c r="ER15" i="20"/>
  <c r="EQ8" i="18"/>
  <c r="ES10" i="20"/>
  <c r="ER6" i="14"/>
  <c r="ER6" i="17"/>
  <c r="ER11" i="9"/>
  <c r="ES14" i="20" l="1"/>
  <c r="ES48" i="20"/>
  <c r="ES86" i="9" s="1"/>
  <c r="ES41" i="20"/>
  <c r="EM69" i="20"/>
  <c r="L65" i="22"/>
  <c r="L87" i="22"/>
  <c r="EO13" i="9"/>
  <c r="EO68" i="20"/>
  <c r="EN68" i="20"/>
  <c r="EN69" i="20" s="1"/>
  <c r="EK9" i="14"/>
  <c r="EK15" i="9"/>
  <c r="EK19" i="9" s="1"/>
  <c r="EL45" i="18"/>
  <c r="EK70" i="9"/>
  <c r="EP47" i="18"/>
  <c r="L86" i="22"/>
  <c r="L64" i="22"/>
  <c r="EN36" i="18"/>
  <c r="EN32" i="18" s="1"/>
  <c r="EN47" i="18"/>
  <c r="EN18" i="7" s="1"/>
  <c r="EL18" i="7" s="1"/>
  <c r="EM77" i="9"/>
  <c r="EO48" i="18"/>
  <c r="EO18" i="9" s="1"/>
  <c r="EO71" i="9" s="1"/>
  <c r="EO36" i="18"/>
  <c r="EO77" i="9"/>
  <c r="EM18" i="9"/>
  <c r="EM71" i="9" s="1"/>
  <c r="EN71" i="9" s="1"/>
  <c r="EM45" i="18"/>
  <c r="EN46" i="18"/>
  <c r="EP38" i="18"/>
  <c r="EM25" i="18"/>
  <c r="EN25" i="18" s="1"/>
  <c r="EN26" i="18"/>
  <c r="EP19" i="18"/>
  <c r="EP28" i="18" s="1"/>
  <c r="EP17" i="18"/>
  <c r="EP37" i="18" s="1"/>
  <c r="EO26" i="18"/>
  <c r="EO46" i="18" s="1"/>
  <c r="EO14" i="9" s="1"/>
  <c r="EO16" i="18"/>
  <c r="EO28" i="18"/>
  <c r="EP5" i="7"/>
  <c r="EP5" i="14"/>
  <c r="EP10" i="9"/>
  <c r="EP107" i="9" s="1"/>
  <c r="EP5" i="17"/>
  <c r="EQ7" i="18"/>
  <c r="EQ9" i="20" s="1"/>
  <c r="EQ5" i="18"/>
  <c r="L85" i="22"/>
  <c r="ES12" i="20"/>
  <c r="ER8" i="9"/>
  <c r="ER30" i="20"/>
  <c r="EQ61" i="20"/>
  <c r="ES13" i="20"/>
  <c r="ES18" i="20" s="1"/>
  <c r="ES16" i="20"/>
  <c r="ES25" i="20" s="1"/>
  <c r="ES15" i="20"/>
  <c r="ER8" i="18"/>
  <c r="ET10" i="20"/>
  <c r="ES6" i="14"/>
  <c r="ES6" i="17"/>
  <c r="ES11" i="9"/>
  <c r="L102" i="22" l="1"/>
  <c r="AO85" i="22"/>
  <c r="L100" i="22"/>
  <c r="AO83" i="22"/>
  <c r="L101" i="22"/>
  <c r="AO84" i="22"/>
  <c r="EO69" i="20"/>
  <c r="ET14" i="20"/>
  <c r="ET41" i="20"/>
  <c r="EL77" i="9"/>
  <c r="EN77" i="9" s="1"/>
  <c r="EL10" i="17"/>
  <c r="EL11" i="17" s="1"/>
  <c r="EL8" i="7"/>
  <c r="EM16" i="9"/>
  <c r="EN16" i="9" s="1"/>
  <c r="EN18" i="9"/>
  <c r="L99" i="22"/>
  <c r="EP77" i="9"/>
  <c r="EP68" i="20"/>
  <c r="EQ47" i="18"/>
  <c r="EO10" i="17"/>
  <c r="EO11" i="17" s="1"/>
  <c r="EO8" i="7"/>
  <c r="EN45" i="18"/>
  <c r="L7" i="23" s="1"/>
  <c r="L17" i="23" s="1"/>
  <c r="EM70" i="9"/>
  <c r="EP39" i="18"/>
  <c r="EP48" i="18" s="1"/>
  <c r="EP18" i="9" s="1"/>
  <c r="EP71" i="9" s="1"/>
  <c r="EM10" i="17"/>
  <c r="EM8" i="7"/>
  <c r="EP36" i="18"/>
  <c r="EO45" i="18"/>
  <c r="EO70" i="9" s="1"/>
  <c r="EQ38" i="18"/>
  <c r="EQ17" i="18"/>
  <c r="EQ37" i="18" s="1"/>
  <c r="EQ19" i="18"/>
  <c r="EQ28" i="18" s="1"/>
  <c r="EO25" i="18"/>
  <c r="EP26" i="18"/>
  <c r="EP16" i="18"/>
  <c r="EQ5" i="17"/>
  <c r="EQ5" i="7"/>
  <c r="L84" i="22"/>
  <c r="EO16" i="9"/>
  <c r="EO9" i="14" s="1"/>
  <c r="L32" i="22"/>
  <c r="L62" i="22" s="1"/>
  <c r="EQ10" i="9"/>
  <c r="EQ107" i="9" s="1"/>
  <c r="EQ5" i="14"/>
  <c r="ER7" i="18"/>
  <c r="ER5" i="7" s="1"/>
  <c r="ER5" i="18"/>
  <c r="EM15" i="9"/>
  <c r="ET12" i="20"/>
  <c r="ES30" i="20"/>
  <c r="ES8" i="9"/>
  <c r="ER61" i="20"/>
  <c r="ET13" i="20"/>
  <c r="ET18" i="20" s="1"/>
  <c r="ET16" i="20"/>
  <c r="ET25" i="20" s="1"/>
  <c r="ET15" i="20"/>
  <c r="ES8" i="18"/>
  <c r="EU10" i="20"/>
  <c r="ET6" i="14"/>
  <c r="ET6" i="17"/>
  <c r="ET11" i="9"/>
  <c r="EP69" i="20" l="1"/>
  <c r="EU14" i="20"/>
  <c r="EU48" i="20"/>
  <c r="EU41" i="20"/>
  <c r="EL14" i="9"/>
  <c r="EL13" i="9"/>
  <c r="EP13" i="9"/>
  <c r="EP68" i="9" s="1"/>
  <c r="EM9" i="14"/>
  <c r="EP10" i="17"/>
  <c r="EP11" i="17" s="1"/>
  <c r="EP8" i="7"/>
  <c r="EQ77" i="9"/>
  <c r="EQ68" i="20"/>
  <c r="ER47" i="18"/>
  <c r="EP25" i="18"/>
  <c r="EP46" i="18"/>
  <c r="EP14" i="9" s="1"/>
  <c r="EN8" i="7"/>
  <c r="EP16" i="9"/>
  <c r="EM11" i="17"/>
  <c r="EN11" i="17" s="1"/>
  <c r="EN10" i="17"/>
  <c r="EQ36" i="18"/>
  <c r="ER5" i="17"/>
  <c r="EQ39" i="18"/>
  <c r="EQ13" i="9" s="1"/>
  <c r="EQ68" i="9" s="1"/>
  <c r="ER10" i="9"/>
  <c r="ER107" i="9" s="1"/>
  <c r="ER38" i="18"/>
  <c r="ER19" i="18"/>
  <c r="ER28" i="18" s="1"/>
  <c r="ER17" i="18"/>
  <c r="ER37" i="18" s="1"/>
  <c r="ER5" i="14"/>
  <c r="EQ26" i="18"/>
  <c r="EQ46" i="18" s="1"/>
  <c r="EQ14" i="9" s="1"/>
  <c r="EQ16" i="18"/>
  <c r="ER9" i="20"/>
  <c r="EM19" i="9"/>
  <c r="EO15" i="9"/>
  <c r="ES7" i="18"/>
  <c r="ES5" i="17" s="1"/>
  <c r="ES5" i="18"/>
  <c r="EU12" i="20"/>
  <c r="ES61" i="20"/>
  <c r="ET8" i="9"/>
  <c r="ET30" i="20"/>
  <c r="EU13" i="20"/>
  <c r="EU18" i="20" s="1"/>
  <c r="EU16" i="20"/>
  <c r="EU25" i="20" s="1"/>
  <c r="EU15" i="20"/>
  <c r="ET8" i="18"/>
  <c r="EV10" i="20"/>
  <c r="EU6" i="14"/>
  <c r="EU6" i="17"/>
  <c r="EU11" i="9"/>
  <c r="EV14" i="20" l="1"/>
  <c r="EV48" i="20"/>
  <c r="EV86" i="9" s="1"/>
  <c r="EV41" i="20"/>
  <c r="EL68" i="9"/>
  <c r="EL15" i="9"/>
  <c r="EN13" i="9"/>
  <c r="EN14" i="9"/>
  <c r="EL9" i="14"/>
  <c r="EN9" i="14" s="1"/>
  <c r="EL70" i="9"/>
  <c r="EN70" i="9" s="1"/>
  <c r="EQ8" i="7"/>
  <c r="EQ10" i="17"/>
  <c r="EQ11" i="17" s="1"/>
  <c r="ER77" i="9"/>
  <c r="ER68" i="20"/>
  <c r="EP45" i="18"/>
  <c r="EP9" i="14"/>
  <c r="EQ69" i="20"/>
  <c r="ES47" i="18"/>
  <c r="ER36" i="18"/>
  <c r="EQ45" i="18"/>
  <c r="EQ70" i="9" s="1"/>
  <c r="ER39" i="18"/>
  <c r="ER48" i="18" s="1"/>
  <c r="ER18" i="9" s="1"/>
  <c r="ER71" i="9" s="1"/>
  <c r="ES38" i="18"/>
  <c r="EQ48" i="18"/>
  <c r="ES10" i="9"/>
  <c r="ES107" i="9" s="1"/>
  <c r="EQ25" i="18"/>
  <c r="ER16" i="18"/>
  <c r="ER26" i="18"/>
  <c r="ES19" i="18"/>
  <c r="ES39" i="18" s="1"/>
  <c r="ES48" i="18" s="1"/>
  <c r="ES17" i="18"/>
  <c r="ES37" i="18" s="1"/>
  <c r="ES5" i="7"/>
  <c r="ES5" i="14"/>
  <c r="ES9" i="20"/>
  <c r="EO19" i="9"/>
  <c r="ET7" i="18"/>
  <c r="ET5" i="7" s="1"/>
  <c r="ET5" i="18"/>
  <c r="ET61" i="20"/>
  <c r="EU8" i="9"/>
  <c r="EU30" i="20"/>
  <c r="EV12" i="20"/>
  <c r="EU86" i="9"/>
  <c r="EV13" i="20"/>
  <c r="EV18" i="20" s="1"/>
  <c r="EV16" i="20"/>
  <c r="EV25" i="20" s="1"/>
  <c r="EV15" i="20"/>
  <c r="EU8" i="18"/>
  <c r="EW10" i="20"/>
  <c r="EV6" i="14"/>
  <c r="EV6" i="17"/>
  <c r="EV11" i="9"/>
  <c r="EW14" i="20" l="1"/>
  <c r="EW48" i="20"/>
  <c r="EW41" i="20"/>
  <c r="EL19" i="9"/>
  <c r="EN19" i="9" s="1"/>
  <c r="EN15" i="9"/>
  <c r="ES13" i="9"/>
  <c r="ES68" i="9" s="1"/>
  <c r="ER13" i="9"/>
  <c r="ER68" i="9" s="1"/>
  <c r="ER8" i="7"/>
  <c r="ER10" i="17"/>
  <c r="ER11" i="17" s="1"/>
  <c r="EP15" i="9"/>
  <c r="EP19" i="9" s="1"/>
  <c r="ER69" i="20"/>
  <c r="EP70" i="9"/>
  <c r="ER16" i="9"/>
  <c r="ES77" i="9"/>
  <c r="ES68" i="20"/>
  <c r="ET47" i="18"/>
  <c r="ER25" i="18"/>
  <c r="ER46" i="18"/>
  <c r="ER14" i="9" s="1"/>
  <c r="ES36" i="18"/>
  <c r="EQ18" i="9"/>
  <c r="EQ71" i="9" s="1"/>
  <c r="ET38" i="18"/>
  <c r="ET19" i="18"/>
  <c r="ET28" i="18" s="1"/>
  <c r="ET17" i="18"/>
  <c r="ET37" i="18" s="1"/>
  <c r="ES28" i="18"/>
  <c r="HM18" i="18"/>
  <c r="HM27" i="18" s="1"/>
  <c r="HI18" i="18"/>
  <c r="HI27" i="18" s="1"/>
  <c r="HE18" i="18"/>
  <c r="HE27" i="18" s="1"/>
  <c r="HL18" i="18"/>
  <c r="HL27" i="18" s="1"/>
  <c r="HH18" i="18"/>
  <c r="HH27" i="18" s="1"/>
  <c r="HD18" i="18"/>
  <c r="HD27" i="18" s="1"/>
  <c r="HK18" i="18"/>
  <c r="HK27" i="18" s="1"/>
  <c r="HG18" i="18"/>
  <c r="HG27" i="18" s="1"/>
  <c r="HC18" i="18"/>
  <c r="HC27" i="18" s="1"/>
  <c r="HJ18" i="18"/>
  <c r="HJ27" i="18" s="1"/>
  <c r="HF18" i="18"/>
  <c r="HF27" i="18" s="1"/>
  <c r="HB18" i="18"/>
  <c r="ES26" i="18"/>
  <c r="ES46" i="18" s="1"/>
  <c r="ES14" i="9" s="1"/>
  <c r="ES16" i="18"/>
  <c r="ET10" i="9"/>
  <c r="ET107" i="9" s="1"/>
  <c r="ET5" i="17"/>
  <c r="ES18" i="9"/>
  <c r="ES71" i="9" s="1"/>
  <c r="EU7" i="18"/>
  <c r="EU5" i="14" s="1"/>
  <c r="EU5" i="18"/>
  <c r="ET5" i="14"/>
  <c r="ET9" i="20"/>
  <c r="EQ15" i="9"/>
  <c r="EU61" i="20"/>
  <c r="EW12" i="20"/>
  <c r="EV8" i="9"/>
  <c r="EV30" i="20"/>
  <c r="EW13" i="20"/>
  <c r="EW18" i="20" s="1"/>
  <c r="EW15" i="20"/>
  <c r="EW16" i="20"/>
  <c r="EW25" i="20" s="1"/>
  <c r="EV8" i="18"/>
  <c r="EX10" i="20"/>
  <c r="EW6" i="14"/>
  <c r="EW6" i="17"/>
  <c r="EW11" i="9"/>
  <c r="EX14" i="20" l="1"/>
  <c r="EX48" i="20"/>
  <c r="EX86" i="9" s="1"/>
  <c r="EX41" i="20"/>
  <c r="ES69" i="20"/>
  <c r="ES8" i="7"/>
  <c r="ES10" i="17"/>
  <c r="ES11" i="17" s="1"/>
  <c r="ER45" i="18"/>
  <c r="ER9" i="14"/>
  <c r="ET77" i="9"/>
  <c r="ET68" i="20"/>
  <c r="EU47" i="18"/>
  <c r="ET36" i="18"/>
  <c r="ET39" i="18"/>
  <c r="ET13" i="9" s="1"/>
  <c r="ET68" i="9" s="1"/>
  <c r="ES45" i="18"/>
  <c r="ES70" i="9" s="1"/>
  <c r="EU38" i="18"/>
  <c r="EQ16" i="9"/>
  <c r="HB27" i="18"/>
  <c r="ET26" i="18"/>
  <c r="ET16" i="18"/>
  <c r="ES25" i="18"/>
  <c r="EU5" i="17"/>
  <c r="EU10" i="9"/>
  <c r="EU107" i="9" s="1"/>
  <c r="EU5" i="7"/>
  <c r="EU9" i="20"/>
  <c r="EU17" i="18"/>
  <c r="EU37" i="18" s="1"/>
  <c r="EU19" i="18"/>
  <c r="EU39" i="18" s="1"/>
  <c r="EU48" i="18" s="1"/>
  <c r="EV7" i="18"/>
  <c r="EV5" i="17" s="1"/>
  <c r="EV5" i="18"/>
  <c r="ES16" i="9"/>
  <c r="ES9" i="14" s="1"/>
  <c r="EW8" i="9"/>
  <c r="EW30" i="20"/>
  <c r="EW86" i="9"/>
  <c r="EV61" i="20"/>
  <c r="EX12" i="20"/>
  <c r="EX13" i="20"/>
  <c r="EX18" i="20" s="1"/>
  <c r="EX16" i="20"/>
  <c r="EX25" i="20" s="1"/>
  <c r="EX15" i="20"/>
  <c r="EW8" i="18"/>
  <c r="EY10" i="20"/>
  <c r="EX6" i="14"/>
  <c r="EX6" i="17"/>
  <c r="EX11" i="9"/>
  <c r="EY14" i="20" l="1"/>
  <c r="EY48" i="20"/>
  <c r="EY41" i="20"/>
  <c r="ET69" i="20"/>
  <c r="EU13" i="9"/>
  <c r="EU68" i="9" s="1"/>
  <c r="ER70" i="9"/>
  <c r="ET8" i="7"/>
  <c r="ET10" i="17"/>
  <c r="ET11" i="17" s="1"/>
  <c r="ER15" i="9"/>
  <c r="ER19" i="9" s="1"/>
  <c r="EU77" i="9"/>
  <c r="EU68" i="20"/>
  <c r="EQ19" i="9"/>
  <c r="EQ9" i="14"/>
  <c r="EV47" i="18"/>
  <c r="ET25" i="18"/>
  <c r="ET46" i="18"/>
  <c r="ET14" i="9" s="1"/>
  <c r="EV5" i="14"/>
  <c r="EV9" i="20"/>
  <c r="EU36" i="18"/>
  <c r="ET48" i="18"/>
  <c r="EV38" i="18"/>
  <c r="EV19" i="18"/>
  <c r="EV28" i="18" s="1"/>
  <c r="EV17" i="18"/>
  <c r="EV37" i="18" s="1"/>
  <c r="EV5" i="7"/>
  <c r="EV10" i="9"/>
  <c r="EV107" i="9" s="1"/>
  <c r="EU28" i="18"/>
  <c r="EU26" i="18"/>
  <c r="EU46" i="18" s="1"/>
  <c r="EU14" i="9" s="1"/>
  <c r="EU16" i="18"/>
  <c r="EU18" i="9"/>
  <c r="EU71" i="9" s="1"/>
  <c r="EW7" i="18"/>
  <c r="EW5" i="14" s="1"/>
  <c r="EW5" i="18"/>
  <c r="ES15" i="9"/>
  <c r="EX30" i="20"/>
  <c r="EX8" i="9"/>
  <c r="EY12" i="20"/>
  <c r="EW61" i="20"/>
  <c r="EY13" i="20"/>
  <c r="EY18" i="20" s="1"/>
  <c r="EY16" i="20"/>
  <c r="EY25" i="20" s="1"/>
  <c r="EY15" i="20"/>
  <c r="EX8" i="18"/>
  <c r="EZ10" i="20"/>
  <c r="EY6" i="14"/>
  <c r="EY6" i="17"/>
  <c r="EY11" i="9"/>
  <c r="EU69" i="20" l="1"/>
  <c r="EZ14" i="20"/>
  <c r="EZ48" i="20"/>
  <c r="EZ41" i="20"/>
  <c r="FA41" i="20" s="1"/>
  <c r="EU10" i="17"/>
  <c r="EU11" i="17" s="1"/>
  <c r="EV77" i="9"/>
  <c r="EV68" i="20"/>
  <c r="EU8" i="7"/>
  <c r="ET45" i="18"/>
  <c r="ET15" i="9"/>
  <c r="EW47" i="18"/>
  <c r="EV10" i="17"/>
  <c r="EV11" i="17" s="1"/>
  <c r="EV36" i="18"/>
  <c r="EW38" i="18"/>
  <c r="ET18" i="9"/>
  <c r="ET71" i="9" s="1"/>
  <c r="EV39" i="18"/>
  <c r="EV48" i="18" s="1"/>
  <c r="EV18" i="9" s="1"/>
  <c r="EV71" i="9" s="1"/>
  <c r="EU45" i="18"/>
  <c r="EU70" i="9" s="1"/>
  <c r="EV16" i="18"/>
  <c r="EV26" i="18"/>
  <c r="EW19" i="18"/>
  <c r="EW28" i="18" s="1"/>
  <c r="EW17" i="18"/>
  <c r="EW37" i="18" s="1"/>
  <c r="EU25" i="18"/>
  <c r="EW5" i="17"/>
  <c r="EW9" i="20"/>
  <c r="EU16" i="9"/>
  <c r="EU9" i="14" s="1"/>
  <c r="EW5" i="7"/>
  <c r="EW10" i="9"/>
  <c r="EW107" i="9" s="1"/>
  <c r="ES19" i="9"/>
  <c r="EX7" i="18"/>
  <c r="EX5" i="7" s="1"/>
  <c r="EX5" i="18"/>
  <c r="EZ12" i="20"/>
  <c r="EX61" i="20"/>
  <c r="EY8" i="9"/>
  <c r="EY30" i="20"/>
  <c r="EZ13" i="20"/>
  <c r="EZ18" i="20" s="1"/>
  <c r="FA18" i="20" s="1"/>
  <c r="EZ16" i="20"/>
  <c r="EZ25" i="20" s="1"/>
  <c r="FA25" i="20" s="1"/>
  <c r="EZ15" i="20"/>
  <c r="EY8" i="18"/>
  <c r="FB10" i="20"/>
  <c r="EZ6" i="14"/>
  <c r="EZ6" i="17"/>
  <c r="EZ11" i="9"/>
  <c r="EV69" i="20" l="1"/>
  <c r="FB14" i="20"/>
  <c r="FB48" i="20"/>
  <c r="FB41" i="20"/>
  <c r="EV13" i="9"/>
  <c r="EV68" i="9" s="1"/>
  <c r="ET70" i="9"/>
  <c r="EV8" i="7"/>
  <c r="EW77" i="9"/>
  <c r="EW68" i="20"/>
  <c r="EW69" i="20" s="1"/>
  <c r="EV25" i="18"/>
  <c r="EV46" i="18"/>
  <c r="EV14" i="9" s="1"/>
  <c r="EX47" i="18"/>
  <c r="EV16" i="9"/>
  <c r="EU15" i="9"/>
  <c r="EU19" i="9" s="1"/>
  <c r="EW39" i="18"/>
  <c r="EW48" i="18" s="1"/>
  <c r="EW18" i="9" s="1"/>
  <c r="EW71" i="9" s="1"/>
  <c r="EW36" i="18"/>
  <c r="EX38" i="18"/>
  <c r="ET16" i="9"/>
  <c r="EW26" i="18"/>
  <c r="EW46" i="18" s="1"/>
  <c r="EW14" i="9" s="1"/>
  <c r="EW16" i="18"/>
  <c r="EX19" i="18"/>
  <c r="EX28" i="18" s="1"/>
  <c r="EX17" i="18"/>
  <c r="EX37" i="18" s="1"/>
  <c r="EX5" i="17"/>
  <c r="EX10" i="9"/>
  <c r="EX107" i="9" s="1"/>
  <c r="EX5" i="14"/>
  <c r="EY7" i="18"/>
  <c r="EY9" i="20" s="1"/>
  <c r="EY5" i="18"/>
  <c r="EX9" i="20"/>
  <c r="EY61" i="20"/>
  <c r="EZ8" i="9"/>
  <c r="EZ30" i="20"/>
  <c r="FB12" i="20"/>
  <c r="FB8" i="9" s="1"/>
  <c r="EZ86" i="9"/>
  <c r="FB13" i="20"/>
  <c r="FB18" i="20" s="1"/>
  <c r="FB16" i="20"/>
  <c r="FB25" i="20" s="1"/>
  <c r="FB15" i="20"/>
  <c r="EZ8" i="18"/>
  <c r="FC10" i="20"/>
  <c r="FB6" i="14"/>
  <c r="FB6" i="17"/>
  <c r="FB11" i="9"/>
  <c r="FC14" i="20" l="1"/>
  <c r="FC48" i="20"/>
  <c r="FC86" i="9" s="1"/>
  <c r="FC41" i="20"/>
  <c r="EW13" i="9"/>
  <c r="EW68" i="9" s="1"/>
  <c r="EW8" i="7"/>
  <c r="EW10" i="17"/>
  <c r="EW11" i="17" s="1"/>
  <c r="EX77" i="9"/>
  <c r="EX68" i="20"/>
  <c r="EX69" i="20" s="1"/>
  <c r="EV45" i="18"/>
  <c r="EV15" i="9"/>
  <c r="EV19" i="9" s="1"/>
  <c r="ET19" i="9"/>
  <c r="ET9" i="14"/>
  <c r="EY47" i="18"/>
  <c r="EW16" i="9"/>
  <c r="EW9" i="14" s="1"/>
  <c r="EX36" i="18"/>
  <c r="EY38" i="18"/>
  <c r="EX39" i="18"/>
  <c r="EX48" i="18" s="1"/>
  <c r="EW45" i="18"/>
  <c r="EW70" i="9" s="1"/>
  <c r="EX26" i="18"/>
  <c r="EX16" i="18"/>
  <c r="EY5" i="14"/>
  <c r="EY17" i="18"/>
  <c r="EY37" i="18" s="1"/>
  <c r="EY19" i="18"/>
  <c r="EY28" i="18" s="1"/>
  <c r="EW25" i="18"/>
  <c r="EZ7" i="18"/>
  <c r="EZ5" i="14" s="1"/>
  <c r="EZ5" i="18"/>
  <c r="EY5" i="17"/>
  <c r="EY5" i="7"/>
  <c r="EY10" i="9"/>
  <c r="EY107" i="9" s="1"/>
  <c r="EZ61" i="20"/>
  <c r="FC12" i="20"/>
  <c r="FB86" i="9"/>
  <c r="FC13" i="20"/>
  <c r="FC18" i="20" s="1"/>
  <c r="FC16" i="20"/>
  <c r="FC25" i="20" s="1"/>
  <c r="FC15" i="20"/>
  <c r="FB8" i="18"/>
  <c r="FD10" i="20"/>
  <c r="FC6" i="14"/>
  <c r="FC6" i="17"/>
  <c r="FC11" i="9"/>
  <c r="FD14" i="20" l="1"/>
  <c r="FD48" i="20"/>
  <c r="FD86" i="9" s="1"/>
  <c r="FD41" i="20"/>
  <c r="EX13" i="9"/>
  <c r="EX68" i="9" s="1"/>
  <c r="EV9" i="14"/>
  <c r="EX8" i="7"/>
  <c r="EX10" i="17"/>
  <c r="EX11" i="17" s="1"/>
  <c r="EY68" i="20"/>
  <c r="EY69" i="20" s="1"/>
  <c r="EV70" i="9"/>
  <c r="EZ47" i="18"/>
  <c r="EX25" i="18"/>
  <c r="EX46" i="18"/>
  <c r="EX14" i="9" s="1"/>
  <c r="EY36" i="18"/>
  <c r="EX18" i="9"/>
  <c r="EX71" i="9" s="1"/>
  <c r="EZ38" i="18"/>
  <c r="EY39" i="18"/>
  <c r="EY48" i="18" s="1"/>
  <c r="EY18" i="9" s="1"/>
  <c r="EY71" i="9" s="1"/>
  <c r="EZ5" i="7"/>
  <c r="EZ10" i="9"/>
  <c r="EZ107" i="9" s="1"/>
  <c r="EW15" i="9"/>
  <c r="EW19" i="9" s="1"/>
  <c r="EY26" i="18"/>
  <c r="EY16" i="18"/>
  <c r="EZ9" i="20"/>
  <c r="FA7" i="18"/>
  <c r="FA5" i="7" s="1"/>
  <c r="EZ5" i="17"/>
  <c r="EZ19" i="18"/>
  <c r="EZ39" i="18" s="1"/>
  <c r="EZ17" i="18"/>
  <c r="EZ37" i="18" s="1"/>
  <c r="FB7" i="18"/>
  <c r="FB5" i="14" s="1"/>
  <c r="FB5" i="18"/>
  <c r="FC8" i="9"/>
  <c r="FC30" i="20"/>
  <c r="FD12" i="20"/>
  <c r="FD13" i="20"/>
  <c r="FD18" i="20" s="1"/>
  <c r="FD16" i="20"/>
  <c r="FD25" i="20" s="1"/>
  <c r="FD15" i="20"/>
  <c r="FC8" i="18"/>
  <c r="FE10" i="20"/>
  <c r="FD6" i="14"/>
  <c r="FD6" i="17"/>
  <c r="FD11" i="9"/>
  <c r="FE14" i="20" l="1"/>
  <c r="FE48" i="20"/>
  <c r="FE41" i="20"/>
  <c r="EZ13" i="9"/>
  <c r="EZ68" i="9" s="1"/>
  <c r="EZ68" i="20"/>
  <c r="FA68" i="20" s="1"/>
  <c r="FA69" i="20" s="1"/>
  <c r="EX45" i="18"/>
  <c r="EX15" i="9"/>
  <c r="EY25" i="18"/>
  <c r="EY46" i="18"/>
  <c r="FB47" i="18"/>
  <c r="EY16" i="9"/>
  <c r="EZ36" i="18"/>
  <c r="FA37" i="18"/>
  <c r="M33" i="22" s="1"/>
  <c r="M63" i="22" s="1"/>
  <c r="EZ48" i="18"/>
  <c r="FA48" i="18" s="1"/>
  <c r="FA39" i="18"/>
  <c r="M35" i="22" s="1"/>
  <c r="EX16" i="9"/>
  <c r="FB38" i="18"/>
  <c r="FA38" i="18"/>
  <c r="M34" i="22" s="1"/>
  <c r="M64" i="22" s="1"/>
  <c r="FA9" i="20"/>
  <c r="FA5" i="17"/>
  <c r="FA10" i="9"/>
  <c r="FA107" i="9" s="1"/>
  <c r="FA5" i="14"/>
  <c r="EZ16" i="18"/>
  <c r="FA16" i="18" s="1"/>
  <c r="EZ26" i="18"/>
  <c r="EZ46" i="18" s="1"/>
  <c r="EZ14" i="9" s="1"/>
  <c r="FA17" i="18"/>
  <c r="EZ28" i="18"/>
  <c r="FA28" i="18" s="1"/>
  <c r="FA19" i="18"/>
  <c r="FB19" i="18"/>
  <c r="FB39" i="18" s="1"/>
  <c r="FB17" i="18"/>
  <c r="FB37" i="18" s="1"/>
  <c r="FB9" i="20"/>
  <c r="FB5" i="7"/>
  <c r="FB5" i="17"/>
  <c r="FB10" i="9"/>
  <c r="FB107" i="9" s="1"/>
  <c r="FC7" i="18"/>
  <c r="FC10" i="9" s="1"/>
  <c r="FC107" i="9" s="1"/>
  <c r="FC5" i="18"/>
  <c r="FD8" i="9"/>
  <c r="FD30" i="20"/>
  <c r="FC61" i="20"/>
  <c r="FE12" i="20"/>
  <c r="FE13" i="20"/>
  <c r="FE18" i="20" s="1"/>
  <c r="FE16" i="20"/>
  <c r="FE25" i="20" s="1"/>
  <c r="FE15" i="20"/>
  <c r="FD8" i="18"/>
  <c r="FF10" i="20"/>
  <c r="FE6" i="14"/>
  <c r="FE6" i="17"/>
  <c r="FE11" i="9"/>
  <c r="FF14" i="20" l="1"/>
  <c r="FF48" i="20"/>
  <c r="FF86" i="9" s="1"/>
  <c r="FF41" i="20"/>
  <c r="M65" i="22"/>
  <c r="M87" i="22"/>
  <c r="FB13" i="9"/>
  <c r="EZ69" i="20"/>
  <c r="EX9" i="14"/>
  <c r="EX70" i="9"/>
  <c r="EY45" i="18"/>
  <c r="FB77" i="9"/>
  <c r="FB68" i="20"/>
  <c r="EX19" i="9"/>
  <c r="FC47" i="18"/>
  <c r="FC5" i="7"/>
  <c r="EZ18" i="9"/>
  <c r="EZ71" i="9" s="1"/>
  <c r="FA71" i="9" s="1"/>
  <c r="M86" i="22"/>
  <c r="FA47" i="18"/>
  <c r="FA18" i="7" s="1"/>
  <c r="EY18" i="7" s="1"/>
  <c r="EZ77" i="9"/>
  <c r="FA36" i="18"/>
  <c r="FA32" i="18" s="1"/>
  <c r="FB36" i="18"/>
  <c r="FB48" i="18"/>
  <c r="FB18" i="9" s="1"/>
  <c r="FB71" i="9" s="1"/>
  <c r="FC38" i="18"/>
  <c r="EZ45" i="18"/>
  <c r="FA46" i="18"/>
  <c r="FB28" i="18"/>
  <c r="FC19" i="18"/>
  <c r="FC28" i="18" s="1"/>
  <c r="FC17" i="18"/>
  <c r="FC37" i="18" s="1"/>
  <c r="EZ25" i="18"/>
  <c r="FA25" i="18" s="1"/>
  <c r="FA26" i="18"/>
  <c r="FB26" i="18"/>
  <c r="FB46" i="18" s="1"/>
  <c r="FB14" i="9" s="1"/>
  <c r="FB16" i="18"/>
  <c r="FC5" i="14"/>
  <c r="FC9" i="20"/>
  <c r="FD7" i="18"/>
  <c r="FD10" i="9" s="1"/>
  <c r="FD107" i="9" s="1"/>
  <c r="FD5" i="18"/>
  <c r="FC5" i="17"/>
  <c r="M85" i="22"/>
  <c r="FF12" i="20"/>
  <c r="FE8" i="9"/>
  <c r="FE30" i="20"/>
  <c r="FD61" i="20"/>
  <c r="FE86" i="9"/>
  <c r="FF13" i="20"/>
  <c r="FF18" i="20" s="1"/>
  <c r="FF16" i="20"/>
  <c r="FF25" i="20" s="1"/>
  <c r="FF15" i="20"/>
  <c r="FE8" i="18"/>
  <c r="FG10" i="20"/>
  <c r="FF6" i="14"/>
  <c r="FF6" i="17"/>
  <c r="FF11" i="9"/>
  <c r="M102" i="22" l="1"/>
  <c r="AP85" i="22"/>
  <c r="M100" i="22"/>
  <c r="AP83" i="22"/>
  <c r="M101" i="22"/>
  <c r="AP84" i="22"/>
  <c r="FG14" i="20"/>
  <c r="FG41" i="20"/>
  <c r="EY77" i="9"/>
  <c r="FA77" i="9" s="1"/>
  <c r="EY10" i="17"/>
  <c r="EY11" i="17" s="1"/>
  <c r="EY8" i="7"/>
  <c r="FA18" i="9"/>
  <c r="FC68" i="20"/>
  <c r="EZ16" i="9"/>
  <c r="FA16" i="9" s="1"/>
  <c r="FB8" i="7"/>
  <c r="FB10" i="17"/>
  <c r="FB11" i="17" s="1"/>
  <c r="FB69" i="20"/>
  <c r="FD47" i="18"/>
  <c r="M99" i="22"/>
  <c r="FA45" i="18"/>
  <c r="M7" i="23" s="1"/>
  <c r="M17" i="23" s="1"/>
  <c r="EZ70" i="9"/>
  <c r="EZ10" i="17"/>
  <c r="EZ8" i="7"/>
  <c r="FC39" i="18"/>
  <c r="FC48" i="18" s="1"/>
  <c r="FC18" i="9" s="1"/>
  <c r="FC71" i="9" s="1"/>
  <c r="FC36" i="18"/>
  <c r="FD38" i="18"/>
  <c r="FB45" i="18"/>
  <c r="FB70" i="9" s="1"/>
  <c r="FC77" i="9"/>
  <c r="FD5" i="17"/>
  <c r="FD9" i="20"/>
  <c r="FD5" i="14"/>
  <c r="FD5" i="7"/>
  <c r="FB25" i="18"/>
  <c r="FC26" i="18"/>
  <c r="FC16" i="18"/>
  <c r="FD17" i="18"/>
  <c r="FD37" i="18" s="1"/>
  <c r="FD19" i="18"/>
  <c r="FD28" i="18" s="1"/>
  <c r="M32" i="22"/>
  <c r="M62" i="22" s="1"/>
  <c r="FE7" i="18"/>
  <c r="FE9" i="20" s="1"/>
  <c r="FE5" i="18"/>
  <c r="M84" i="22"/>
  <c r="FB16" i="9"/>
  <c r="FB9" i="14" s="1"/>
  <c r="FE61" i="20"/>
  <c r="FG12" i="20"/>
  <c r="FF30" i="20"/>
  <c r="FF8" i="9"/>
  <c r="FG13" i="20"/>
  <c r="FG18" i="20" s="1"/>
  <c r="FG16" i="20"/>
  <c r="FG25" i="20" s="1"/>
  <c r="FG15" i="20"/>
  <c r="FF8" i="18"/>
  <c r="FH10" i="20"/>
  <c r="FG6" i="14"/>
  <c r="FG6" i="17"/>
  <c r="FG11" i="9"/>
  <c r="FH14" i="20" l="1"/>
  <c r="FH48" i="20"/>
  <c r="FH86" i="9" s="1"/>
  <c r="FH41" i="20"/>
  <c r="EY13" i="9"/>
  <c r="EY14" i="9"/>
  <c r="FC13" i="9"/>
  <c r="FC68" i="9" s="1"/>
  <c r="EZ9" i="14"/>
  <c r="FC69" i="20"/>
  <c r="FD77" i="9"/>
  <c r="FD68" i="20"/>
  <c r="FE47" i="18"/>
  <c r="FC25" i="18"/>
  <c r="FC46" i="18"/>
  <c r="FC14" i="9" s="1"/>
  <c r="FA8" i="7"/>
  <c r="EZ15" i="9"/>
  <c r="EZ19" i="9" s="1"/>
  <c r="FC16" i="9"/>
  <c r="EZ11" i="17"/>
  <c r="FA11" i="17" s="1"/>
  <c r="FA10" i="17"/>
  <c r="FC10" i="17"/>
  <c r="FC11" i="17" s="1"/>
  <c r="FC8" i="7"/>
  <c r="FD36" i="18"/>
  <c r="FD39" i="18"/>
  <c r="FD13" i="9" s="1"/>
  <c r="FD68" i="9" s="1"/>
  <c r="FE38" i="18"/>
  <c r="FE19" i="18"/>
  <c r="FE28" i="18" s="1"/>
  <c r="FE17" i="18"/>
  <c r="FE37" i="18" s="1"/>
  <c r="FD26" i="18"/>
  <c r="FD16" i="18"/>
  <c r="FE5" i="14"/>
  <c r="FB15" i="9"/>
  <c r="FE5" i="7"/>
  <c r="FE5" i="17"/>
  <c r="FE10" i="9"/>
  <c r="FE107" i="9" s="1"/>
  <c r="FF7" i="18"/>
  <c r="FF5" i="7" s="1"/>
  <c r="FF5" i="18"/>
  <c r="FG30" i="20"/>
  <c r="FG8" i="9"/>
  <c r="FF61" i="20"/>
  <c r="FH12" i="20"/>
  <c r="FH13" i="20"/>
  <c r="FH18" i="20" s="1"/>
  <c r="FH16" i="20"/>
  <c r="FH25" i="20" s="1"/>
  <c r="FH15" i="20"/>
  <c r="FG8" i="18"/>
  <c r="FI10" i="20"/>
  <c r="FH6" i="14"/>
  <c r="FH6" i="17"/>
  <c r="FH11" i="9"/>
  <c r="FI14" i="20" l="1"/>
  <c r="FI48" i="20"/>
  <c r="FI86" i="9" s="1"/>
  <c r="FI41" i="20"/>
  <c r="FA14" i="9"/>
  <c r="EY9" i="14"/>
  <c r="FA9" i="14" s="1"/>
  <c r="EY70" i="9"/>
  <c r="FA70" i="9" s="1"/>
  <c r="EY15" i="9"/>
  <c r="EY19" i="9" s="1"/>
  <c r="FA19" i="9" s="1"/>
  <c r="EY68" i="9"/>
  <c r="FA13" i="9"/>
  <c r="FD8" i="7"/>
  <c r="FC9" i="14"/>
  <c r="FD10" i="17"/>
  <c r="FD11" i="17" s="1"/>
  <c r="FC45" i="18"/>
  <c r="FC70" i="9" s="1"/>
  <c r="FE77" i="9"/>
  <c r="FE68" i="20"/>
  <c r="FD69" i="20"/>
  <c r="FF47" i="18"/>
  <c r="FD25" i="18"/>
  <c r="FD46" i="18"/>
  <c r="FD14" i="9" s="1"/>
  <c r="FC15" i="9"/>
  <c r="FC19" i="9" s="1"/>
  <c r="FE36" i="18"/>
  <c r="FD48" i="18"/>
  <c r="FF38" i="18"/>
  <c r="FE39" i="18"/>
  <c r="FE48" i="18" s="1"/>
  <c r="FE18" i="9" s="1"/>
  <c r="FE71" i="9" s="1"/>
  <c r="FF19" i="18"/>
  <c r="FF28" i="18" s="1"/>
  <c r="FF17" i="18"/>
  <c r="FF37" i="18" s="1"/>
  <c r="FE16" i="18"/>
  <c r="FE26" i="18"/>
  <c r="FE46" i="18" s="1"/>
  <c r="FE14" i="9" s="1"/>
  <c r="FF5" i="14"/>
  <c r="FF5" i="17"/>
  <c r="FF10" i="9"/>
  <c r="FF107" i="9" s="1"/>
  <c r="FF9" i="20"/>
  <c r="FB19" i="9"/>
  <c r="FG7" i="18"/>
  <c r="FG5" i="17" s="1"/>
  <c r="FG5" i="18"/>
  <c r="FH8" i="9"/>
  <c r="FH30" i="20"/>
  <c r="FI12" i="20"/>
  <c r="FG61" i="20"/>
  <c r="FI13" i="20"/>
  <c r="FI18" i="20" s="1"/>
  <c r="FI16" i="20"/>
  <c r="FI25" i="20" s="1"/>
  <c r="FI15" i="20"/>
  <c r="FH8" i="18"/>
  <c r="FJ10" i="20"/>
  <c r="FI6" i="14"/>
  <c r="FI6" i="17"/>
  <c r="FI11" i="9"/>
  <c r="FJ14" i="20" l="1"/>
  <c r="FJ48" i="20"/>
  <c r="FJ86" i="9" s="1"/>
  <c r="FJ41" i="20"/>
  <c r="FA15" i="9"/>
  <c r="FE13" i="9"/>
  <c r="FE68" i="9" s="1"/>
  <c r="FD45" i="18"/>
  <c r="FD70" i="9" s="1"/>
  <c r="FE16" i="9"/>
  <c r="FE10" i="17"/>
  <c r="FE11" i="17" s="1"/>
  <c r="FE8" i="7"/>
  <c r="FF68" i="20"/>
  <c r="FE45" i="18"/>
  <c r="FE69" i="20"/>
  <c r="FG47" i="18"/>
  <c r="FF77" i="9"/>
  <c r="FF39" i="18"/>
  <c r="FF48" i="18" s="1"/>
  <c r="FF18" i="9" s="1"/>
  <c r="FF71" i="9" s="1"/>
  <c r="FG5" i="14"/>
  <c r="FG38" i="18"/>
  <c r="FF36" i="18"/>
  <c r="FD18" i="9"/>
  <c r="FD71" i="9" s="1"/>
  <c r="FG10" i="9"/>
  <c r="FG107" i="9" s="1"/>
  <c r="FF26" i="18"/>
  <c r="FF16" i="18"/>
  <c r="FE25" i="18"/>
  <c r="FG19" i="18"/>
  <c r="FG28" i="18" s="1"/>
  <c r="FG17" i="18"/>
  <c r="FG37" i="18" s="1"/>
  <c r="HZ18" i="18"/>
  <c r="HZ27" i="18" s="1"/>
  <c r="HV18" i="18"/>
  <c r="HV27" i="18" s="1"/>
  <c r="HR18" i="18"/>
  <c r="HR27" i="18" s="1"/>
  <c r="HY18" i="18"/>
  <c r="HY27" i="18" s="1"/>
  <c r="HU18" i="18"/>
  <c r="HU27" i="18" s="1"/>
  <c r="HQ18" i="18"/>
  <c r="HQ27" i="18" s="1"/>
  <c r="HX18" i="18"/>
  <c r="HX27" i="18" s="1"/>
  <c r="HT18" i="18"/>
  <c r="HT27" i="18" s="1"/>
  <c r="HP18" i="18"/>
  <c r="HP27" i="18" s="1"/>
  <c r="HW18" i="18"/>
  <c r="HW27" i="18" s="1"/>
  <c r="HS18" i="18"/>
  <c r="HS27" i="18" s="1"/>
  <c r="HO18" i="18"/>
  <c r="HO27" i="18" s="1"/>
  <c r="FG9" i="20"/>
  <c r="FG5" i="7"/>
  <c r="FD15" i="9"/>
  <c r="FH7" i="18"/>
  <c r="FH5" i="14" s="1"/>
  <c r="FH5" i="18"/>
  <c r="FH61" i="20"/>
  <c r="FJ12" i="20"/>
  <c r="FI8" i="9"/>
  <c r="FI30" i="20"/>
  <c r="FJ13" i="20"/>
  <c r="FJ18" i="20" s="1"/>
  <c r="FJ16" i="20"/>
  <c r="FJ25" i="20" s="1"/>
  <c r="FJ15" i="20"/>
  <c r="FI8" i="18"/>
  <c r="FK10" i="20"/>
  <c r="FJ6" i="14"/>
  <c r="FJ6" i="17"/>
  <c r="FJ11" i="9"/>
  <c r="FK14" i="20" l="1"/>
  <c r="FK48" i="20"/>
  <c r="FK86" i="9" s="1"/>
  <c r="FK41" i="20"/>
  <c r="FF13" i="9"/>
  <c r="FF68" i="9" s="1"/>
  <c r="FE9" i="14"/>
  <c r="FE15" i="9"/>
  <c r="FE19" i="9" s="1"/>
  <c r="FF69" i="20"/>
  <c r="FG77" i="9"/>
  <c r="FG68" i="20"/>
  <c r="FE70" i="9"/>
  <c r="FF25" i="18"/>
  <c r="FF46" i="18"/>
  <c r="FF14" i="9" s="1"/>
  <c r="FH47" i="18"/>
  <c r="FF16" i="9"/>
  <c r="FF10" i="17"/>
  <c r="FF11" i="17" s="1"/>
  <c r="FF8" i="7"/>
  <c r="FG36" i="18"/>
  <c r="FD16" i="9"/>
  <c r="FH38" i="18"/>
  <c r="FG39" i="18"/>
  <c r="FG13" i="9" s="1"/>
  <c r="FG68" i="9" s="1"/>
  <c r="FH17" i="18"/>
  <c r="FH37" i="18" s="1"/>
  <c r="FH19" i="18"/>
  <c r="FH28" i="18" s="1"/>
  <c r="FG26" i="18"/>
  <c r="FG46" i="18" s="1"/>
  <c r="FG14" i="9" s="1"/>
  <c r="FG16" i="18"/>
  <c r="FH5" i="7"/>
  <c r="FH9" i="20"/>
  <c r="FH10" i="9"/>
  <c r="FH107" i="9" s="1"/>
  <c r="FH5" i="17"/>
  <c r="FI7" i="18"/>
  <c r="FI9" i="20" s="1"/>
  <c r="FI5" i="18"/>
  <c r="FI61" i="20"/>
  <c r="FK12" i="20"/>
  <c r="FJ8" i="9"/>
  <c r="FJ30" i="20"/>
  <c r="FK13" i="20"/>
  <c r="FK18" i="20" s="1"/>
  <c r="FK16" i="20"/>
  <c r="FK25" i="20" s="1"/>
  <c r="FK15" i="20"/>
  <c r="FJ8" i="18"/>
  <c r="FL10" i="20"/>
  <c r="FK6" i="14"/>
  <c r="FK6" i="17"/>
  <c r="FK11" i="9"/>
  <c r="FL14" i="20" l="1"/>
  <c r="FL48" i="20"/>
  <c r="FL41" i="20"/>
  <c r="FG69" i="20"/>
  <c r="FF45" i="18"/>
  <c r="FF70" i="9" s="1"/>
  <c r="FF9" i="14"/>
  <c r="FG8" i="7"/>
  <c r="FG45" i="18"/>
  <c r="FH68" i="20"/>
  <c r="FG10" i="17"/>
  <c r="FG11" i="17" s="1"/>
  <c r="FD19" i="9"/>
  <c r="FD9" i="14"/>
  <c r="FI47" i="18"/>
  <c r="FH36" i="18"/>
  <c r="FG48" i="18"/>
  <c r="FH77" i="9"/>
  <c r="FI38" i="18"/>
  <c r="FH39" i="18"/>
  <c r="FH48" i="18" s="1"/>
  <c r="FH18" i="9" s="1"/>
  <c r="FI5" i="14"/>
  <c r="FI5" i="17"/>
  <c r="FI5" i="7"/>
  <c r="FG25" i="18"/>
  <c r="FI10" i="9"/>
  <c r="FI107" i="9" s="1"/>
  <c r="FI19" i="18"/>
  <c r="FI28" i="18" s="1"/>
  <c r="FI17" i="18"/>
  <c r="FI37" i="18" s="1"/>
  <c r="FH26" i="18"/>
  <c r="FH16" i="18"/>
  <c r="FJ7" i="18"/>
  <c r="FJ5" i="14" s="1"/>
  <c r="FJ5" i="18"/>
  <c r="FK8" i="9"/>
  <c r="FK30" i="20"/>
  <c r="FJ61" i="20"/>
  <c r="FL12" i="20"/>
  <c r="FL13" i="20"/>
  <c r="FL18" i="20" s="1"/>
  <c r="FL16" i="20"/>
  <c r="FL25" i="20" s="1"/>
  <c r="FL15" i="20"/>
  <c r="FK8" i="18"/>
  <c r="FM10" i="20"/>
  <c r="FL6" i="14"/>
  <c r="FL6" i="17"/>
  <c r="FL11" i="9"/>
  <c r="FM14" i="20" l="1"/>
  <c r="FM48" i="20"/>
  <c r="FM41" i="20"/>
  <c r="FN41" i="20" s="1"/>
  <c r="FH13" i="9"/>
  <c r="FH68" i="9" s="1"/>
  <c r="FH69" i="20"/>
  <c r="FG70" i="9"/>
  <c r="FI77" i="9"/>
  <c r="FI68" i="20"/>
  <c r="FH25" i="18"/>
  <c r="FH46" i="18"/>
  <c r="FH14" i="9" s="1"/>
  <c r="FJ47" i="18"/>
  <c r="FI39" i="18"/>
  <c r="FI48" i="18" s="1"/>
  <c r="FI18" i="9" s="1"/>
  <c r="FI71" i="9" s="1"/>
  <c r="FH10" i="17"/>
  <c r="FH11" i="17" s="1"/>
  <c r="FH8" i="7"/>
  <c r="FH16" i="9"/>
  <c r="FH71" i="9"/>
  <c r="FI36" i="18"/>
  <c r="FG18" i="9"/>
  <c r="FG71" i="9" s="1"/>
  <c r="FF15" i="9"/>
  <c r="FF19" i="9" s="1"/>
  <c r="FJ38" i="18"/>
  <c r="FI16" i="18"/>
  <c r="FI26" i="18"/>
  <c r="FJ19" i="18"/>
  <c r="FJ28" i="18" s="1"/>
  <c r="FJ17" i="18"/>
  <c r="FJ37" i="18" s="1"/>
  <c r="FJ9" i="20"/>
  <c r="FJ5" i="17"/>
  <c r="FJ10" i="9"/>
  <c r="FJ107" i="9" s="1"/>
  <c r="FJ5" i="7"/>
  <c r="FK7" i="18"/>
  <c r="FK10" i="9" s="1"/>
  <c r="FK107" i="9" s="1"/>
  <c r="FK5" i="18"/>
  <c r="FG15" i="9"/>
  <c r="FL8" i="9"/>
  <c r="FL30" i="20"/>
  <c r="FK61" i="20"/>
  <c r="FM12" i="20"/>
  <c r="FM13" i="20"/>
  <c r="FM18" i="20" s="1"/>
  <c r="FN18" i="20" s="1"/>
  <c r="FM16" i="20"/>
  <c r="FM25" i="20" s="1"/>
  <c r="FN25" i="20" s="1"/>
  <c r="FM15" i="20"/>
  <c r="FL8" i="18"/>
  <c r="FO10" i="20"/>
  <c r="FM6" i="14"/>
  <c r="FM6" i="17"/>
  <c r="FM11" i="9"/>
  <c r="FO14" i="20" l="1"/>
  <c r="FO48" i="20"/>
  <c r="FO86" i="9" s="1"/>
  <c r="FO41" i="20"/>
  <c r="FI13" i="9"/>
  <c r="FI68" i="9" s="1"/>
  <c r="FI69" i="20"/>
  <c r="FH9" i="14"/>
  <c r="FI8" i="7"/>
  <c r="FH45" i="18"/>
  <c r="FH70" i="9" s="1"/>
  <c r="FI10" i="17"/>
  <c r="FI11" i="17" s="1"/>
  <c r="FJ68" i="20"/>
  <c r="FI25" i="18"/>
  <c r="FI46" i="18"/>
  <c r="FI14" i="9" s="1"/>
  <c r="FK47" i="18"/>
  <c r="FI16" i="9"/>
  <c r="FJ36" i="18"/>
  <c r="FJ77" i="9"/>
  <c r="FJ39" i="18"/>
  <c r="FJ48" i="18" s="1"/>
  <c r="FG16" i="9"/>
  <c r="FK38" i="18"/>
  <c r="FJ26" i="18"/>
  <c r="FJ16" i="18"/>
  <c r="FK5" i="17"/>
  <c r="FK19" i="18"/>
  <c r="FK28" i="18" s="1"/>
  <c r="FK17" i="18"/>
  <c r="FK37" i="18" s="1"/>
  <c r="FK5" i="14"/>
  <c r="FK5" i="7"/>
  <c r="FL7" i="18"/>
  <c r="FL5" i="14" s="1"/>
  <c r="FL5" i="18"/>
  <c r="FK9" i="20"/>
  <c r="FM8" i="9"/>
  <c r="FM30" i="20"/>
  <c r="FL61" i="20"/>
  <c r="FO12" i="20"/>
  <c r="FO8" i="9" s="1"/>
  <c r="FM86" i="9"/>
  <c r="FO13" i="20"/>
  <c r="FO18" i="20" s="1"/>
  <c r="FO15" i="20"/>
  <c r="FO16" i="20"/>
  <c r="FO25" i="20" s="1"/>
  <c r="FM8" i="18"/>
  <c r="FP10" i="20"/>
  <c r="FO6" i="14"/>
  <c r="FO6" i="17"/>
  <c r="FO11" i="9"/>
  <c r="FP14" i="20" l="1"/>
  <c r="FP48" i="20"/>
  <c r="FP86" i="9" s="1"/>
  <c r="FP41" i="20"/>
  <c r="FJ69" i="20"/>
  <c r="FJ13" i="9"/>
  <c r="FJ68" i="9" s="1"/>
  <c r="FK68" i="20"/>
  <c r="FI45" i="18"/>
  <c r="FI9" i="14"/>
  <c r="FG19" i="9"/>
  <c r="FG9" i="14"/>
  <c r="FL47" i="18"/>
  <c r="FJ25" i="18"/>
  <c r="FJ46" i="18"/>
  <c r="FJ14" i="9" s="1"/>
  <c r="FK77" i="9"/>
  <c r="FJ10" i="17"/>
  <c r="FJ11" i="17" s="1"/>
  <c r="FJ8" i="7"/>
  <c r="FJ18" i="9"/>
  <c r="FJ71" i="9" s="1"/>
  <c r="FL38" i="18"/>
  <c r="FK36" i="18"/>
  <c r="FK39" i="18"/>
  <c r="FK48" i="18" s="1"/>
  <c r="FK18" i="9" s="1"/>
  <c r="FH15" i="9"/>
  <c r="FH19" i="9" s="1"/>
  <c r="FL10" i="9"/>
  <c r="FL107" i="9" s="1"/>
  <c r="FL17" i="18"/>
  <c r="FL37" i="18" s="1"/>
  <c r="FL19" i="18"/>
  <c r="FL28" i="18" s="1"/>
  <c r="FK26" i="18"/>
  <c r="FK16" i="18"/>
  <c r="FL9" i="20"/>
  <c r="FL5" i="17"/>
  <c r="FL5" i="7"/>
  <c r="FM7" i="18"/>
  <c r="FM5" i="17" s="1"/>
  <c r="FM5" i="18"/>
  <c r="FP12" i="20"/>
  <c r="FM61" i="20"/>
  <c r="FP13" i="20"/>
  <c r="FP18" i="20" s="1"/>
  <c r="FP16" i="20"/>
  <c r="FP25" i="20" s="1"/>
  <c r="FP15" i="20"/>
  <c r="FO8" i="18"/>
  <c r="FQ10" i="20"/>
  <c r="FP6" i="14"/>
  <c r="FP6" i="17"/>
  <c r="FP11" i="9"/>
  <c r="FQ14" i="20" l="1"/>
  <c r="FQ48" i="20"/>
  <c r="FQ86" i="9" s="1"/>
  <c r="FQ41" i="20"/>
  <c r="FK69" i="20"/>
  <c r="FK13" i="9"/>
  <c r="FK68" i="9" s="1"/>
  <c r="FJ45" i="18"/>
  <c r="FJ70" i="9" s="1"/>
  <c r="FI15" i="9"/>
  <c r="FI19" i="9" s="1"/>
  <c r="FK8" i="7"/>
  <c r="FL68" i="20"/>
  <c r="FI70" i="9"/>
  <c r="FK10" i="17"/>
  <c r="FK11" i="17" s="1"/>
  <c r="FM47" i="18"/>
  <c r="FK25" i="18"/>
  <c r="FK46" i="18"/>
  <c r="FK14" i="9" s="1"/>
  <c r="FK16" i="9"/>
  <c r="FK71" i="9"/>
  <c r="FM38" i="18"/>
  <c r="FL36" i="18"/>
  <c r="FL39" i="18"/>
  <c r="FL48" i="18" s="1"/>
  <c r="FL18" i="9" s="1"/>
  <c r="FL71" i="9" s="1"/>
  <c r="FJ16" i="9"/>
  <c r="FJ9" i="14" s="1"/>
  <c r="FL26" i="18"/>
  <c r="FL16" i="18"/>
  <c r="FM19" i="18"/>
  <c r="FM39" i="18" s="1"/>
  <c r="FM17" i="18"/>
  <c r="FM37" i="18" s="1"/>
  <c r="FM5" i="14"/>
  <c r="FM10" i="9"/>
  <c r="FM107" i="9" s="1"/>
  <c r="FN7" i="18"/>
  <c r="FN5" i="17" s="1"/>
  <c r="FM9" i="20"/>
  <c r="FM5" i="7"/>
  <c r="FO7" i="18"/>
  <c r="FO5" i="7" s="1"/>
  <c r="FO5" i="18"/>
  <c r="FQ12" i="20"/>
  <c r="FP30" i="20"/>
  <c r="FP8" i="9"/>
  <c r="FQ13" i="20"/>
  <c r="FQ18" i="20" s="1"/>
  <c r="FQ16" i="20"/>
  <c r="FQ25" i="20" s="1"/>
  <c r="FQ15" i="20"/>
  <c r="FP8" i="18"/>
  <c r="FR10" i="20"/>
  <c r="FQ6" i="14"/>
  <c r="FQ6" i="17"/>
  <c r="FQ11" i="9"/>
  <c r="FR14" i="20" l="1"/>
  <c r="FR48" i="20"/>
  <c r="FR86" i="9" s="1"/>
  <c r="FR41" i="20"/>
  <c r="FL69" i="20"/>
  <c r="FM13" i="9"/>
  <c r="FM68" i="9" s="1"/>
  <c r="FM68" i="20"/>
  <c r="FN68" i="20" s="1"/>
  <c r="FN69" i="20" s="1"/>
  <c r="FK45" i="18"/>
  <c r="FK15" i="9"/>
  <c r="FK19" i="9" s="1"/>
  <c r="FO47" i="18"/>
  <c r="FL25" i="18"/>
  <c r="FL46" i="18"/>
  <c r="FL16" i="9"/>
  <c r="FN5" i="7"/>
  <c r="FN47" i="18"/>
  <c r="FN18" i="7" s="1"/>
  <c r="FL18" i="7" s="1"/>
  <c r="FL77" i="9" s="1"/>
  <c r="FM77" i="9"/>
  <c r="FJ15" i="9"/>
  <c r="FJ19" i="9" s="1"/>
  <c r="FM48" i="18"/>
  <c r="FN48" i="18" s="1"/>
  <c r="FN39" i="18"/>
  <c r="N35" i="22" s="1"/>
  <c r="FM36" i="18"/>
  <c r="FN37" i="18"/>
  <c r="N33" i="22" s="1"/>
  <c r="N63" i="22" s="1"/>
  <c r="FN5" i="14"/>
  <c r="FN9" i="20"/>
  <c r="FO38" i="18"/>
  <c r="FN38" i="18"/>
  <c r="N34" i="22" s="1"/>
  <c r="N64" i="22" s="1"/>
  <c r="FN10" i="9"/>
  <c r="FN107" i="9" s="1"/>
  <c r="FO17" i="18"/>
  <c r="FO37" i="18" s="1"/>
  <c r="FO19" i="18"/>
  <c r="FO39" i="18" s="1"/>
  <c r="FO9" i="20"/>
  <c r="FM28" i="18"/>
  <c r="FN28" i="18" s="1"/>
  <c r="FN19" i="18"/>
  <c r="FO5" i="17"/>
  <c r="FM16" i="18"/>
  <c r="FN16" i="18" s="1"/>
  <c r="FM26" i="18"/>
  <c r="FM46" i="18" s="1"/>
  <c r="FM14" i="9" s="1"/>
  <c r="FN17" i="18"/>
  <c r="FO5" i="14"/>
  <c r="FO10" i="9"/>
  <c r="FO107" i="9" s="1"/>
  <c r="FP7" i="18"/>
  <c r="FP10" i="9" s="1"/>
  <c r="FP107" i="9" s="1"/>
  <c r="FP5" i="18"/>
  <c r="FR12" i="20"/>
  <c r="FP61" i="20"/>
  <c r="FQ8" i="9"/>
  <c r="FQ30" i="20"/>
  <c r="FR13" i="20"/>
  <c r="FR18" i="20" s="1"/>
  <c r="FR16" i="20"/>
  <c r="FR25" i="20" s="1"/>
  <c r="FR15" i="20"/>
  <c r="FQ8" i="18"/>
  <c r="FS10" i="20"/>
  <c r="FR6" i="14"/>
  <c r="FR6" i="17"/>
  <c r="FR11" i="9"/>
  <c r="FS14" i="20" l="1"/>
  <c r="FS48" i="20"/>
  <c r="FS86" i="9" s="1"/>
  <c r="FS41" i="20"/>
  <c r="FN77" i="9"/>
  <c r="FL8" i="7"/>
  <c r="FL10" i="17"/>
  <c r="FL11" i="17" s="1"/>
  <c r="N65" i="22"/>
  <c r="N87" i="22"/>
  <c r="FO13" i="9"/>
  <c r="FM69" i="20"/>
  <c r="FO68" i="20"/>
  <c r="FK70" i="9"/>
  <c r="FK9" i="14"/>
  <c r="FL45" i="18"/>
  <c r="FP47" i="18"/>
  <c r="FM18" i="9"/>
  <c r="FM71" i="9" s="1"/>
  <c r="FN71" i="9" s="1"/>
  <c r="N86" i="22"/>
  <c r="FM10" i="17"/>
  <c r="FM11" i="17" s="1"/>
  <c r="FM8" i="7"/>
  <c r="FN36" i="18"/>
  <c r="FN32" i="18" s="1"/>
  <c r="FM45" i="18"/>
  <c r="FN46" i="18"/>
  <c r="FO48" i="18"/>
  <c r="FO18" i="9" s="1"/>
  <c r="FO71" i="9" s="1"/>
  <c r="FO36" i="18"/>
  <c r="FP38" i="18"/>
  <c r="FO77" i="9"/>
  <c r="FP5" i="7"/>
  <c r="FO28" i="18"/>
  <c r="FP5" i="17"/>
  <c r="FP9" i="20"/>
  <c r="FP17" i="18"/>
  <c r="FP37" i="18" s="1"/>
  <c r="FP19" i="18"/>
  <c r="FP28" i="18" s="1"/>
  <c r="FM25" i="18"/>
  <c r="FN25" i="18" s="1"/>
  <c r="FN26" i="18"/>
  <c r="FO26" i="18"/>
  <c r="FO46" i="18" s="1"/>
  <c r="FO14" i="9" s="1"/>
  <c r="FO16" i="18"/>
  <c r="FP5" i="14"/>
  <c r="FQ7" i="18"/>
  <c r="FQ5" i="14" s="1"/>
  <c r="FQ5" i="18"/>
  <c r="N85" i="22"/>
  <c r="FQ61" i="20"/>
  <c r="FR8" i="9"/>
  <c r="FR30" i="20"/>
  <c r="FS12" i="20"/>
  <c r="FS13" i="20"/>
  <c r="FS18" i="20" s="1"/>
  <c r="FS16" i="20"/>
  <c r="FS25" i="20" s="1"/>
  <c r="FS15" i="20"/>
  <c r="FR8" i="18"/>
  <c r="FT10" i="20"/>
  <c r="FS6" i="14"/>
  <c r="FS6" i="17"/>
  <c r="FS11" i="9"/>
  <c r="N102" i="22" l="1"/>
  <c r="AQ85" i="22"/>
  <c r="N100" i="22"/>
  <c r="AQ83" i="22"/>
  <c r="N101" i="22"/>
  <c r="AQ84" i="22"/>
  <c r="FT14" i="20"/>
  <c r="FT41" i="20"/>
  <c r="FO69" i="20"/>
  <c r="FL13" i="9"/>
  <c r="FL14" i="9"/>
  <c r="FN14" i="9" s="1"/>
  <c r="FP77" i="9"/>
  <c r="FP68" i="20"/>
  <c r="FQ10" i="9"/>
  <c r="FQ107" i="9" s="1"/>
  <c r="FQ47" i="18"/>
  <c r="FN8" i="7"/>
  <c r="FN18" i="9"/>
  <c r="FM16" i="9"/>
  <c r="FN10" i="17"/>
  <c r="FN45" i="18"/>
  <c r="N7" i="23" s="1"/>
  <c r="N17" i="23" s="1"/>
  <c r="FM70" i="9"/>
  <c r="FO10" i="17"/>
  <c r="FO11" i="17" s="1"/>
  <c r="FO8" i="7"/>
  <c r="FN11" i="17"/>
  <c r="FQ38" i="18"/>
  <c r="FP36" i="18"/>
  <c r="FO45" i="18"/>
  <c r="FO70" i="9" s="1"/>
  <c r="FQ9" i="20"/>
  <c r="FQ5" i="7"/>
  <c r="FP39" i="18"/>
  <c r="FP13" i="9" s="1"/>
  <c r="FP68" i="9" s="1"/>
  <c r="FO25" i="18"/>
  <c r="FQ17" i="18"/>
  <c r="FQ37" i="18" s="1"/>
  <c r="FQ19" i="18"/>
  <c r="FQ28" i="18" s="1"/>
  <c r="FP26" i="18"/>
  <c r="FP16" i="18"/>
  <c r="FQ5" i="17"/>
  <c r="N32" i="22"/>
  <c r="N62" i="22" s="1"/>
  <c r="FR7" i="18"/>
  <c r="FR5" i="7" s="1"/>
  <c r="FR5" i="18"/>
  <c r="N84" i="22"/>
  <c r="FO16" i="9"/>
  <c r="FO9" i="14" s="1"/>
  <c r="FR61" i="20"/>
  <c r="FS30" i="20"/>
  <c r="FS8" i="9"/>
  <c r="FT12" i="20"/>
  <c r="FT13" i="20"/>
  <c r="FT18" i="20" s="1"/>
  <c r="FT16" i="20"/>
  <c r="FT25" i="20" s="1"/>
  <c r="FT15" i="20"/>
  <c r="FS8" i="18"/>
  <c r="FU10" i="20"/>
  <c r="FT6" i="14"/>
  <c r="FT6" i="17"/>
  <c r="FT11" i="9"/>
  <c r="N99" i="22" l="1"/>
  <c r="FP69" i="20"/>
  <c r="FU14" i="20"/>
  <c r="FU48" i="20"/>
  <c r="FU86" i="9" s="1"/>
  <c r="FU41" i="20"/>
  <c r="FL70" i="9"/>
  <c r="FN70" i="9" s="1"/>
  <c r="FQ68" i="20"/>
  <c r="FL9" i="14"/>
  <c r="FL68" i="9"/>
  <c r="FN13" i="9"/>
  <c r="FL15" i="9"/>
  <c r="FL19" i="9" s="1"/>
  <c r="FP10" i="17"/>
  <c r="FP11" i="17" s="1"/>
  <c r="FP8" i="7"/>
  <c r="FN16" i="9"/>
  <c r="FM9" i="14"/>
  <c r="FR47" i="18"/>
  <c r="FP25" i="18"/>
  <c r="FP46" i="18"/>
  <c r="FP14" i="9" s="1"/>
  <c r="FM15" i="9"/>
  <c r="FQ39" i="18"/>
  <c r="FQ48" i="18" s="1"/>
  <c r="FQ18" i="9" s="1"/>
  <c r="FQ71" i="9" s="1"/>
  <c r="FQ36" i="18"/>
  <c r="FR38" i="18"/>
  <c r="FP48" i="18"/>
  <c r="FQ77" i="9"/>
  <c r="FR5" i="17"/>
  <c r="FR19" i="18"/>
  <c r="FR39" i="18" s="1"/>
  <c r="FR48" i="18" s="1"/>
  <c r="FR18" i="9" s="1"/>
  <c r="FR71" i="9" s="1"/>
  <c r="FR17" i="18"/>
  <c r="FR37" i="18" s="1"/>
  <c r="FQ26" i="18"/>
  <c r="FQ16" i="18"/>
  <c r="FR9" i="20"/>
  <c r="FR10" i="9"/>
  <c r="FR107" i="9" s="1"/>
  <c r="FR5" i="14"/>
  <c r="FO15" i="9"/>
  <c r="FS7" i="18"/>
  <c r="FS5" i="17" s="1"/>
  <c r="FS5" i="18"/>
  <c r="FT8" i="9"/>
  <c r="FT30" i="20"/>
  <c r="FS61" i="20"/>
  <c r="FU12" i="20"/>
  <c r="FU13" i="20"/>
  <c r="FU18" i="20" s="1"/>
  <c r="FU16" i="20"/>
  <c r="FU25" i="20" s="1"/>
  <c r="FU15" i="20"/>
  <c r="FT8" i="18"/>
  <c r="FV10" i="20"/>
  <c r="FU6" i="14"/>
  <c r="FU6" i="17"/>
  <c r="FU11" i="9"/>
  <c r="FQ69" i="20" l="1"/>
  <c r="FV14" i="20"/>
  <c r="FV48" i="20"/>
  <c r="FV86" i="9" s="1"/>
  <c r="FV41" i="20"/>
  <c r="FN15" i="9"/>
  <c r="FN9" i="14"/>
  <c r="FR13" i="9"/>
  <c r="FR68" i="9" s="1"/>
  <c r="FQ13" i="9"/>
  <c r="FQ68" i="9" s="1"/>
  <c r="FR77" i="9"/>
  <c r="FR68" i="20"/>
  <c r="FP45" i="18"/>
  <c r="FP15" i="9"/>
  <c r="FM19" i="9"/>
  <c r="FN19" i="9" s="1"/>
  <c r="FS47" i="18"/>
  <c r="FQ25" i="18"/>
  <c r="FQ46" i="18"/>
  <c r="FQ14" i="9" s="1"/>
  <c r="FQ10" i="17"/>
  <c r="FQ11" i="17" s="1"/>
  <c r="FQ8" i="7"/>
  <c r="FR8" i="7"/>
  <c r="FR36" i="18"/>
  <c r="FS38" i="18"/>
  <c r="FP18" i="9"/>
  <c r="FP71" i="9" s="1"/>
  <c r="FS17" i="18"/>
  <c r="FS37" i="18" s="1"/>
  <c r="FS19" i="18"/>
  <c r="FS28" i="18" s="1"/>
  <c r="FR16" i="18"/>
  <c r="FR26" i="18"/>
  <c r="FR46" i="18" s="1"/>
  <c r="FR14" i="9" s="1"/>
  <c r="FR28" i="18"/>
  <c r="FS5" i="14"/>
  <c r="FS5" i="7"/>
  <c r="FO19" i="9"/>
  <c r="FT7" i="18"/>
  <c r="FT5" i="14" s="1"/>
  <c r="FT5" i="18"/>
  <c r="FS10" i="9"/>
  <c r="FS107" i="9" s="1"/>
  <c r="FQ16" i="9"/>
  <c r="FS9" i="20"/>
  <c r="FR16" i="9"/>
  <c r="FU8" i="9"/>
  <c r="FU30" i="20"/>
  <c r="FT61" i="20"/>
  <c r="FV12" i="20"/>
  <c r="FV13" i="20"/>
  <c r="FV18" i="20" s="1"/>
  <c r="FV16" i="20"/>
  <c r="FV25" i="20" s="1"/>
  <c r="FV15" i="20"/>
  <c r="FU8" i="18"/>
  <c r="FW10" i="20"/>
  <c r="FV6" i="14"/>
  <c r="FV6" i="17"/>
  <c r="FV11" i="9"/>
  <c r="FW14" i="20" l="1"/>
  <c r="FW48" i="20"/>
  <c r="FW86" i="9" s="1"/>
  <c r="FW41" i="20"/>
  <c r="FQ9" i="14"/>
  <c r="FR10" i="17"/>
  <c r="FR11" i="17" s="1"/>
  <c r="FQ45" i="18"/>
  <c r="FQ70" i="9" s="1"/>
  <c r="FR9" i="14"/>
  <c r="FS68" i="20"/>
  <c r="FR69" i="20"/>
  <c r="FP70" i="9"/>
  <c r="FT47" i="18"/>
  <c r="FP16" i="9"/>
  <c r="FS36" i="18"/>
  <c r="FS77" i="9"/>
  <c r="FT38" i="18"/>
  <c r="FS39" i="18"/>
  <c r="FS13" i="9" s="1"/>
  <c r="FS68" i="9" s="1"/>
  <c r="FR45" i="18"/>
  <c r="FR70" i="9" s="1"/>
  <c r="FT9" i="20"/>
  <c r="FT5" i="7"/>
  <c r="IM18" i="18"/>
  <c r="IM27" i="18" s="1"/>
  <c r="II18" i="18"/>
  <c r="II27" i="18" s="1"/>
  <c r="IE18" i="18"/>
  <c r="IE27" i="18" s="1"/>
  <c r="IL18" i="18"/>
  <c r="IL27" i="18" s="1"/>
  <c r="IH18" i="18"/>
  <c r="IH27" i="18" s="1"/>
  <c r="ID18" i="18"/>
  <c r="ID27" i="18" s="1"/>
  <c r="IK18" i="18"/>
  <c r="IK27" i="18" s="1"/>
  <c r="IG18" i="18"/>
  <c r="IG27" i="18" s="1"/>
  <c r="IC18" i="18"/>
  <c r="IC27" i="18" s="1"/>
  <c r="IB18" i="18"/>
  <c r="IJ18" i="18"/>
  <c r="IF18" i="18"/>
  <c r="IF27" i="18" s="1"/>
  <c r="FT17" i="18"/>
  <c r="FT37" i="18" s="1"/>
  <c r="FT19" i="18"/>
  <c r="FT39" i="18" s="1"/>
  <c r="FT48" i="18" s="1"/>
  <c r="FT18" i="9" s="1"/>
  <c r="FT71" i="9" s="1"/>
  <c r="FR25" i="18"/>
  <c r="FS26" i="18"/>
  <c r="FS16" i="18"/>
  <c r="FT10" i="9"/>
  <c r="FT107" i="9" s="1"/>
  <c r="FT5" i="17"/>
  <c r="FU7" i="18"/>
  <c r="FU5" i="17" s="1"/>
  <c r="FU5" i="18"/>
  <c r="FV8" i="9"/>
  <c r="FV30" i="20"/>
  <c r="FU61" i="20"/>
  <c r="FW12" i="20"/>
  <c r="FW13" i="20"/>
  <c r="FW18" i="20" s="1"/>
  <c r="FW16" i="20"/>
  <c r="FW25" i="20" s="1"/>
  <c r="FW15" i="20"/>
  <c r="FV8" i="18"/>
  <c r="FX10" i="20"/>
  <c r="FW6" i="14"/>
  <c r="FW6" i="17"/>
  <c r="FW11" i="9"/>
  <c r="FX14" i="20" l="1"/>
  <c r="FX48" i="20"/>
  <c r="FX86" i="9" s="1"/>
  <c r="FX41" i="20"/>
  <c r="FT13" i="9"/>
  <c r="FT68" i="9" s="1"/>
  <c r="FS69" i="20"/>
  <c r="FT77" i="9"/>
  <c r="FT68" i="20"/>
  <c r="FP19" i="9"/>
  <c r="FP9" i="14"/>
  <c r="FU47" i="18"/>
  <c r="FS25" i="18"/>
  <c r="FS46" i="18"/>
  <c r="FS14" i="9" s="1"/>
  <c r="FS10" i="17"/>
  <c r="FS11" i="17" s="1"/>
  <c r="FS8" i="7"/>
  <c r="FT36" i="18"/>
  <c r="FQ15" i="9"/>
  <c r="FQ19" i="9" s="1"/>
  <c r="FU38" i="18"/>
  <c r="FU5" i="7"/>
  <c r="FS48" i="18"/>
  <c r="FU5" i="14"/>
  <c r="FU10" i="9"/>
  <c r="FU107" i="9" s="1"/>
  <c r="FU9" i="20"/>
  <c r="IJ27" i="18"/>
  <c r="FT28" i="18"/>
  <c r="IB27" i="18"/>
  <c r="FT26" i="18"/>
  <c r="FT16" i="18"/>
  <c r="FU17" i="18"/>
  <c r="FU37" i="18" s="1"/>
  <c r="FU19" i="18"/>
  <c r="FU28" i="18" s="1"/>
  <c r="FR15" i="9"/>
  <c r="FT16" i="9"/>
  <c r="FV7" i="18"/>
  <c r="FV5" i="7" s="1"/>
  <c r="FV5" i="18"/>
  <c r="FW8" i="9"/>
  <c r="FW30" i="20"/>
  <c r="FV61" i="20"/>
  <c r="FX12" i="20"/>
  <c r="FX13" i="20"/>
  <c r="FX18" i="20" s="1"/>
  <c r="FX16" i="20"/>
  <c r="FX25" i="20" s="1"/>
  <c r="FX15" i="20"/>
  <c r="FW8" i="18"/>
  <c r="FY10" i="20"/>
  <c r="FX6" i="14"/>
  <c r="FX6" i="17"/>
  <c r="FX11" i="9"/>
  <c r="FY14" i="20" l="1"/>
  <c r="FY48" i="20"/>
  <c r="FY41" i="20"/>
  <c r="FU68" i="20"/>
  <c r="FT10" i="17"/>
  <c r="FT11" i="17" s="1"/>
  <c r="FT69" i="20"/>
  <c r="FT8" i="7"/>
  <c r="FS45" i="18"/>
  <c r="FS15" i="9"/>
  <c r="FT25" i="18"/>
  <c r="FT46" i="18"/>
  <c r="FV47" i="18"/>
  <c r="FU77" i="9"/>
  <c r="FV38" i="18"/>
  <c r="FU36" i="18"/>
  <c r="FS18" i="9"/>
  <c r="FS71" i="9" s="1"/>
  <c r="FU39" i="18"/>
  <c r="FU13" i="9" s="1"/>
  <c r="FU68" i="9" s="1"/>
  <c r="FU26" i="18"/>
  <c r="FU46" i="18" s="1"/>
  <c r="FU14" i="9" s="1"/>
  <c r="FU16" i="18"/>
  <c r="FV19" i="18"/>
  <c r="FV28" i="18" s="1"/>
  <c r="FV17" i="18"/>
  <c r="FV37" i="18" s="1"/>
  <c r="FV5" i="17"/>
  <c r="FW7" i="18"/>
  <c r="FW10" i="9" s="1"/>
  <c r="FW107" i="9" s="1"/>
  <c r="FW5" i="18"/>
  <c r="FV5" i="14"/>
  <c r="FV10" i="9"/>
  <c r="FV107" i="9" s="1"/>
  <c r="FV9" i="20"/>
  <c r="FR19" i="9"/>
  <c r="FX30" i="20"/>
  <c r="FX8" i="9"/>
  <c r="FW61" i="20"/>
  <c r="FY12" i="20"/>
  <c r="FY13" i="20"/>
  <c r="FY18" i="20" s="1"/>
  <c r="FY16" i="20"/>
  <c r="FY25" i="20" s="1"/>
  <c r="FY15" i="20"/>
  <c r="FX8" i="18"/>
  <c r="FZ10" i="20"/>
  <c r="FY6" i="14"/>
  <c r="FY6" i="17"/>
  <c r="FY11" i="9"/>
  <c r="FZ14" i="20" l="1"/>
  <c r="FZ48" i="20"/>
  <c r="FZ41" i="20"/>
  <c r="GA41" i="20" s="1"/>
  <c r="FT14" i="9"/>
  <c r="FT9" i="14" s="1"/>
  <c r="FU69" i="20"/>
  <c r="FT45" i="18"/>
  <c r="FV77" i="9"/>
  <c r="FV68" i="20"/>
  <c r="FS70" i="9"/>
  <c r="FW47" i="18"/>
  <c r="FU45" i="18"/>
  <c r="FU70" i="9" s="1"/>
  <c r="FV39" i="18"/>
  <c r="FV48" i="18" s="1"/>
  <c r="FV18" i="9" s="1"/>
  <c r="FV71" i="9" s="1"/>
  <c r="FU10" i="17"/>
  <c r="FU11" i="17" s="1"/>
  <c r="FU8" i="7"/>
  <c r="FV36" i="18"/>
  <c r="FU48" i="18"/>
  <c r="FS16" i="9"/>
  <c r="FS9" i="14" s="1"/>
  <c r="FW38" i="18"/>
  <c r="FV16" i="18"/>
  <c r="FV26" i="18"/>
  <c r="FW17" i="18"/>
  <c r="FW37" i="18" s="1"/>
  <c r="FW19" i="18"/>
  <c r="FW28" i="18" s="1"/>
  <c r="FU25" i="18"/>
  <c r="FW5" i="14"/>
  <c r="FW9" i="20"/>
  <c r="FW5" i="17"/>
  <c r="FW5" i="7"/>
  <c r="FX7" i="18"/>
  <c r="FX5" i="7" s="1"/>
  <c r="FX5" i="18"/>
  <c r="FY8" i="9"/>
  <c r="FY30" i="20"/>
  <c r="FZ12" i="20"/>
  <c r="FX61" i="20"/>
  <c r="FZ13" i="20"/>
  <c r="FZ18" i="20" s="1"/>
  <c r="GA18" i="20" s="1"/>
  <c r="FZ16" i="20"/>
  <c r="FZ25" i="20" s="1"/>
  <c r="GA25" i="20" s="1"/>
  <c r="FZ15" i="20"/>
  <c r="FY8" i="18"/>
  <c r="GB10" i="20"/>
  <c r="FZ6" i="14"/>
  <c r="FZ6" i="17"/>
  <c r="FZ11" i="9"/>
  <c r="GB14" i="20" l="1"/>
  <c r="GB48" i="20"/>
  <c r="GB86" i="9" s="1"/>
  <c r="FT70" i="9"/>
  <c r="FV13" i="9"/>
  <c r="FV68" i="9" s="1"/>
  <c r="FV69" i="20"/>
  <c r="FV10" i="17"/>
  <c r="FV11" i="17" s="1"/>
  <c r="FV16" i="9"/>
  <c r="FW68" i="20"/>
  <c r="FV8" i="7"/>
  <c r="FX47" i="18"/>
  <c r="FV25" i="18"/>
  <c r="FV46" i="18"/>
  <c r="FV14" i="9" s="1"/>
  <c r="FW39" i="18"/>
  <c r="FW48" i="18" s="1"/>
  <c r="FW18" i="9" s="1"/>
  <c r="FW71" i="9" s="1"/>
  <c r="FW36" i="18"/>
  <c r="FX38" i="18"/>
  <c r="FU18" i="9"/>
  <c r="FU71" i="9" s="1"/>
  <c r="FS19" i="9"/>
  <c r="FT15" i="9"/>
  <c r="FT19" i="9" s="1"/>
  <c r="FW77" i="9"/>
  <c r="FW26" i="18"/>
  <c r="FW16" i="18"/>
  <c r="FX17" i="18"/>
  <c r="FX37" i="18" s="1"/>
  <c r="FX19" i="18"/>
  <c r="FX28" i="18" s="1"/>
  <c r="FX10" i="9"/>
  <c r="FX107" i="9" s="1"/>
  <c r="FX5" i="17"/>
  <c r="FY7" i="18"/>
  <c r="FY10" i="9" s="1"/>
  <c r="FY107" i="9" s="1"/>
  <c r="FY5" i="18"/>
  <c r="FX5" i="14"/>
  <c r="FX9" i="20"/>
  <c r="FU15" i="9"/>
  <c r="FZ8" i="9"/>
  <c r="FZ30" i="20"/>
  <c r="FY61" i="20"/>
  <c r="GB12" i="20"/>
  <c r="GB8" i="9" s="1"/>
  <c r="GB13" i="20"/>
  <c r="GB18" i="20" s="1"/>
  <c r="GB16" i="20"/>
  <c r="GB25" i="20" s="1"/>
  <c r="GB15" i="20"/>
  <c r="GB26" i="20"/>
  <c r="FZ8" i="18"/>
  <c r="GC10" i="20"/>
  <c r="GB6" i="14"/>
  <c r="GB6" i="17"/>
  <c r="GB11" i="9"/>
  <c r="GC14" i="20" l="1"/>
  <c r="GC48" i="20"/>
  <c r="GC86" i="9" s="1"/>
  <c r="FW16" i="9"/>
  <c r="FW13" i="9"/>
  <c r="FW68" i="9" s="1"/>
  <c r="FW69" i="20"/>
  <c r="FX77" i="9"/>
  <c r="FX68" i="20"/>
  <c r="FV45" i="18"/>
  <c r="FY47" i="18"/>
  <c r="FW25" i="18"/>
  <c r="FW46" i="18"/>
  <c r="FW10" i="17"/>
  <c r="FW11" i="17" s="1"/>
  <c r="FW8" i="7"/>
  <c r="FX36" i="18"/>
  <c r="FX39" i="18"/>
  <c r="FX48" i="18" s="1"/>
  <c r="FX18" i="9" s="1"/>
  <c r="FX71" i="9" s="1"/>
  <c r="FU16" i="9"/>
  <c r="FY38" i="18"/>
  <c r="FY5" i="7"/>
  <c r="FY5" i="17"/>
  <c r="FY9" i="20"/>
  <c r="FY17" i="18"/>
  <c r="FY37" i="18" s="1"/>
  <c r="FY19" i="18"/>
  <c r="FY28" i="18" s="1"/>
  <c r="FX26" i="18"/>
  <c r="FX16" i="18"/>
  <c r="FY5" i="14"/>
  <c r="FZ7" i="18"/>
  <c r="FZ5" i="14" s="1"/>
  <c r="FZ5" i="18"/>
  <c r="FZ61" i="20"/>
  <c r="GC12" i="20"/>
  <c r="GC13" i="20"/>
  <c r="GC18" i="20" s="1"/>
  <c r="GC16" i="20"/>
  <c r="GC25" i="20" s="1"/>
  <c r="GC15" i="20"/>
  <c r="GC26" i="20"/>
  <c r="GB8" i="18"/>
  <c r="GD10" i="20"/>
  <c r="GC6" i="14"/>
  <c r="GC6" i="17"/>
  <c r="GC11" i="9"/>
  <c r="GD14" i="20" l="1"/>
  <c r="GD26" i="20" s="1"/>
  <c r="GD48" i="20"/>
  <c r="GD86" i="9" s="1"/>
  <c r="FW14" i="9"/>
  <c r="FW9" i="14" s="1"/>
  <c r="FX13" i="9"/>
  <c r="FX68" i="9" s="1"/>
  <c r="FX69" i="20"/>
  <c r="FX16" i="9"/>
  <c r="FW45" i="18"/>
  <c r="FW70" i="9" s="1"/>
  <c r="FX8" i="7"/>
  <c r="FX10" i="17"/>
  <c r="FX11" i="17" s="1"/>
  <c r="FY68" i="20"/>
  <c r="FV9" i="14"/>
  <c r="FV15" i="9"/>
  <c r="FV19" i="9" s="1"/>
  <c r="FV70" i="9"/>
  <c r="FU19" i="9"/>
  <c r="FU9" i="14"/>
  <c r="FZ47" i="18"/>
  <c r="FX25" i="18"/>
  <c r="FX46" i="18"/>
  <c r="FX14" i="9" s="1"/>
  <c r="FY39" i="18"/>
  <c r="FY48" i="18" s="1"/>
  <c r="FY18" i="9" s="1"/>
  <c r="FY71" i="9" s="1"/>
  <c r="FY36" i="18"/>
  <c r="FZ38" i="18"/>
  <c r="FZ19" i="18"/>
  <c r="FZ39" i="18" s="1"/>
  <c r="FZ17" i="18"/>
  <c r="FZ37" i="18" s="1"/>
  <c r="FY26" i="18"/>
  <c r="FY16" i="18"/>
  <c r="FZ5" i="7"/>
  <c r="FZ5" i="17"/>
  <c r="FZ10" i="9"/>
  <c r="FZ107" i="9" s="1"/>
  <c r="GB7" i="18"/>
  <c r="GB5" i="7" s="1"/>
  <c r="GB5" i="18"/>
  <c r="FZ9" i="20"/>
  <c r="GA7" i="18"/>
  <c r="GA5" i="17" s="1"/>
  <c r="GC8" i="9"/>
  <c r="GC30" i="20"/>
  <c r="GD12" i="20"/>
  <c r="GD13" i="20"/>
  <c r="GD18" i="20" s="1"/>
  <c r="GD16" i="20"/>
  <c r="GD25" i="20" s="1"/>
  <c r="GD15" i="20"/>
  <c r="GC8" i="18"/>
  <c r="GE10" i="20"/>
  <c r="GD6" i="14"/>
  <c r="GD6" i="17"/>
  <c r="GD11" i="9"/>
  <c r="GE14" i="20" l="1"/>
  <c r="GE26" i="20" s="1"/>
  <c r="GE48" i="20"/>
  <c r="GE86" i="9" s="1"/>
  <c r="FZ13" i="9"/>
  <c r="FZ68" i="9" s="1"/>
  <c r="FY69" i="20"/>
  <c r="FZ68" i="20"/>
  <c r="GA68" i="20" s="1"/>
  <c r="GA69" i="20" s="1"/>
  <c r="FX45" i="18"/>
  <c r="FX9" i="14"/>
  <c r="GB47" i="18"/>
  <c r="FY25" i="18"/>
  <c r="FY46" i="18"/>
  <c r="FY16" i="9"/>
  <c r="GA5" i="7"/>
  <c r="FZ36" i="18"/>
  <c r="GA37" i="18"/>
  <c r="O33" i="22" s="1"/>
  <c r="O63" i="22" s="1"/>
  <c r="FZ48" i="18"/>
  <c r="GA48" i="18" s="1"/>
  <c r="GA39" i="18"/>
  <c r="O35" i="22" s="1"/>
  <c r="GA38" i="18"/>
  <c r="O34" i="22" s="1"/>
  <c r="O64" i="22" s="1"/>
  <c r="GB10" i="9"/>
  <c r="GB107" i="9" s="1"/>
  <c r="GB38" i="18"/>
  <c r="FW15" i="9"/>
  <c r="FW19" i="9" s="1"/>
  <c r="GB19" i="18"/>
  <c r="GB39" i="18" s="1"/>
  <c r="GB17" i="18"/>
  <c r="GB37" i="18" s="1"/>
  <c r="FZ16" i="18"/>
  <c r="GA16" i="18" s="1"/>
  <c r="FZ26" i="18"/>
  <c r="FZ46" i="18" s="1"/>
  <c r="FZ14" i="9" s="1"/>
  <c r="GA17" i="18"/>
  <c r="FZ28" i="18"/>
  <c r="GA28" i="18" s="1"/>
  <c r="GA19" i="18"/>
  <c r="GB5" i="17"/>
  <c r="GB5" i="14"/>
  <c r="GB9" i="20"/>
  <c r="GC7" i="18"/>
  <c r="GC10" i="9" s="1"/>
  <c r="GC107" i="9" s="1"/>
  <c r="GC5" i="18"/>
  <c r="GA5" i="14"/>
  <c r="GA9" i="20"/>
  <c r="GA10" i="9"/>
  <c r="GA107" i="9" s="1"/>
  <c r="GE12" i="20"/>
  <c r="GD8" i="9"/>
  <c r="GD30" i="20"/>
  <c r="GC61" i="20"/>
  <c r="GE13" i="20"/>
  <c r="GE18" i="20" s="1"/>
  <c r="GE16" i="20"/>
  <c r="GE25" i="20" s="1"/>
  <c r="GE15" i="20"/>
  <c r="GD8" i="18"/>
  <c r="GF10" i="20"/>
  <c r="GE6" i="14"/>
  <c r="GE6" i="17"/>
  <c r="GE11" i="9"/>
  <c r="GF14" i="20" l="1"/>
  <c r="GF26" i="20" s="1"/>
  <c r="GF48" i="20"/>
  <c r="GF86" i="9" s="1"/>
  <c r="O65" i="22"/>
  <c r="O87" i="22"/>
  <c r="GB13" i="9"/>
  <c r="FZ69" i="20"/>
  <c r="FX15" i="9"/>
  <c r="FX19" i="9" s="1"/>
  <c r="FX70" i="9"/>
  <c r="GB77" i="9"/>
  <c r="GB68" i="20"/>
  <c r="FY45" i="18"/>
  <c r="GC47" i="18"/>
  <c r="GC9" i="20"/>
  <c r="O86" i="22"/>
  <c r="GA47" i="18"/>
  <c r="GA18" i="7" s="1"/>
  <c r="FY18" i="7" s="1"/>
  <c r="FZ77" i="9"/>
  <c r="GA36" i="18"/>
  <c r="GA32" i="18" s="1"/>
  <c r="GB36" i="18"/>
  <c r="GB48" i="18"/>
  <c r="GC38" i="18"/>
  <c r="FZ45" i="18"/>
  <c r="GA46" i="18"/>
  <c r="FZ18" i="9"/>
  <c r="GC19" i="18"/>
  <c r="GC28" i="18" s="1"/>
  <c r="GC17" i="18"/>
  <c r="GC37" i="18" s="1"/>
  <c r="GC5" i="14"/>
  <c r="GB26" i="18"/>
  <c r="GB46" i="18" s="1"/>
  <c r="GB14" i="9" s="1"/>
  <c r="GB16" i="18"/>
  <c r="GC5" i="7"/>
  <c r="GC5" i="17"/>
  <c r="FZ25" i="18"/>
  <c r="GA25" i="18" s="1"/>
  <c r="GA26" i="18"/>
  <c r="GB28" i="18"/>
  <c r="GD7" i="18"/>
  <c r="GD5" i="14" s="1"/>
  <c r="GD5" i="18"/>
  <c r="O85" i="22"/>
  <c r="GD61" i="20"/>
  <c r="GF12" i="20"/>
  <c r="GE8" i="9"/>
  <c r="GE30" i="20"/>
  <c r="GF13" i="20"/>
  <c r="GF18" i="20" s="1"/>
  <c r="GF15" i="20"/>
  <c r="GF16" i="20"/>
  <c r="GF25" i="20" s="1"/>
  <c r="GE8" i="18"/>
  <c r="GG10" i="20"/>
  <c r="GF6" i="14"/>
  <c r="GF6" i="17"/>
  <c r="GF11" i="9"/>
  <c r="O102" i="22" l="1"/>
  <c r="AR85" i="22"/>
  <c r="O100" i="22"/>
  <c r="AR83" i="22"/>
  <c r="O101" i="22"/>
  <c r="AR84" i="22"/>
  <c r="GG14" i="20"/>
  <c r="GG48" i="20"/>
  <c r="FY8" i="7"/>
  <c r="FY77" i="9"/>
  <c r="GA77" i="9" s="1"/>
  <c r="FY10" i="17"/>
  <c r="FY11" i="17" s="1"/>
  <c r="GA54" i="18"/>
  <c r="DA54" i="18"/>
  <c r="BA54" i="18"/>
  <c r="FN54" i="18"/>
  <c r="DN54" i="18"/>
  <c r="CN54" i="18"/>
  <c r="BN54" i="18"/>
  <c r="FA54" i="18"/>
  <c r="CA54" i="18"/>
  <c r="EA54" i="18"/>
  <c r="EN54" i="18"/>
  <c r="GC68" i="20"/>
  <c r="GB8" i="7"/>
  <c r="GB10" i="17"/>
  <c r="GB11" i="17" s="1"/>
  <c r="GB69" i="20"/>
  <c r="GD47" i="18"/>
  <c r="GD10" i="9"/>
  <c r="GD107" i="9" s="1"/>
  <c r="GD5" i="7"/>
  <c r="GD5" i="17"/>
  <c r="O99" i="22"/>
  <c r="FZ16" i="9"/>
  <c r="FZ71" i="9"/>
  <c r="GA71" i="9" s="1"/>
  <c r="GA45" i="18"/>
  <c r="O7" i="23" s="1"/>
  <c r="O17" i="23" s="1"/>
  <c r="FZ70" i="9"/>
  <c r="FZ10" i="17"/>
  <c r="FZ8" i="7"/>
  <c r="GC36" i="18"/>
  <c r="GC77" i="9"/>
  <c r="GC39" i="18"/>
  <c r="GC13" i="9" s="1"/>
  <c r="GC68" i="9" s="1"/>
  <c r="GB45" i="18"/>
  <c r="GB70" i="9" s="1"/>
  <c r="GA18" i="9"/>
  <c r="GD38" i="18"/>
  <c r="GB18" i="9"/>
  <c r="GB71" i="9" s="1"/>
  <c r="GD19" i="18"/>
  <c r="GD39" i="18" s="1"/>
  <c r="GD48" i="18" s="1"/>
  <c r="GD17" i="18"/>
  <c r="GD37" i="18" s="1"/>
  <c r="GC26" i="18"/>
  <c r="GC16" i="18"/>
  <c r="GB25" i="18"/>
  <c r="GD9" i="20"/>
  <c r="GE7" i="18"/>
  <c r="GE9" i="20" s="1"/>
  <c r="GE5" i="18"/>
  <c r="O84" i="22"/>
  <c r="O32" i="22"/>
  <c r="O62" i="22" s="1"/>
  <c r="GF30" i="20"/>
  <c r="GF8" i="9"/>
  <c r="GE61" i="20"/>
  <c r="GG12" i="20"/>
  <c r="GG13" i="20"/>
  <c r="GG18" i="20" s="1"/>
  <c r="GG16" i="20"/>
  <c r="GG25" i="20" s="1"/>
  <c r="GG15" i="20"/>
  <c r="GG26" i="20"/>
  <c r="GF8" i="18"/>
  <c r="GH10" i="20"/>
  <c r="GG6" i="14"/>
  <c r="GG6" i="17"/>
  <c r="GG11" i="9"/>
  <c r="GG86" i="9" l="1"/>
  <c r="U170" i="12"/>
  <c r="GH14" i="20"/>
  <c r="GH26" i="20" s="1"/>
  <c r="GH48" i="20"/>
  <c r="GH86" i="9" s="1"/>
  <c r="FY14" i="9"/>
  <c r="FY13" i="9"/>
  <c r="GD13" i="9"/>
  <c r="GD68" i="9" s="1"/>
  <c r="GC69" i="20"/>
  <c r="GD77" i="9"/>
  <c r="GD68" i="20"/>
  <c r="GA16" i="9"/>
  <c r="FZ9" i="14"/>
  <c r="GC25" i="18"/>
  <c r="GC46" i="18"/>
  <c r="GC14" i="9" s="1"/>
  <c r="GE47" i="18"/>
  <c r="GA8" i="7"/>
  <c r="FZ15" i="9"/>
  <c r="FZ19" i="9" s="1"/>
  <c r="GB16" i="9"/>
  <c r="GB9" i="14" s="1"/>
  <c r="FZ11" i="17"/>
  <c r="GA11" i="17" s="1"/>
  <c r="GA10" i="17"/>
  <c r="GC10" i="17"/>
  <c r="GC11" i="17" s="1"/>
  <c r="GC8" i="7"/>
  <c r="GD36" i="18"/>
  <c r="GE38" i="18"/>
  <c r="GC48" i="18"/>
  <c r="GD26" i="18"/>
  <c r="GD46" i="18" s="1"/>
  <c r="GD14" i="9" s="1"/>
  <c r="GD16" i="18"/>
  <c r="GE17" i="18"/>
  <c r="GE37" i="18" s="1"/>
  <c r="GE19" i="18"/>
  <c r="GE28" i="18" s="1"/>
  <c r="GD28" i="18"/>
  <c r="GE10" i="9"/>
  <c r="GE107" i="9" s="1"/>
  <c r="GF7" i="18"/>
  <c r="GF5" i="17" s="1"/>
  <c r="GF5" i="18"/>
  <c r="GE5" i="14"/>
  <c r="GE5" i="7"/>
  <c r="GB15" i="9"/>
  <c r="GE5" i="17"/>
  <c r="GD18" i="9"/>
  <c r="GD71" i="9" s="1"/>
  <c r="GH12" i="20"/>
  <c r="GG30" i="20"/>
  <c r="GG8" i="9"/>
  <c r="GF61" i="20"/>
  <c r="GH13" i="20"/>
  <c r="GH18" i="20" s="1"/>
  <c r="GH16" i="20"/>
  <c r="GH25" i="20" s="1"/>
  <c r="GH15" i="20"/>
  <c r="GG8" i="18"/>
  <c r="GI10" i="20"/>
  <c r="GH6" i="14"/>
  <c r="GH6" i="17"/>
  <c r="GH11" i="9"/>
  <c r="GI14" i="20" l="1"/>
  <c r="GI48" i="20"/>
  <c r="GI86" i="9" s="1"/>
  <c r="GA13" i="9"/>
  <c r="FY68" i="9"/>
  <c r="FY15" i="9"/>
  <c r="FY19" i="9" s="1"/>
  <c r="GA19" i="9" s="1"/>
  <c r="GA14" i="9"/>
  <c r="FY9" i="14"/>
  <c r="GA9" i="14" s="1"/>
  <c r="FY70" i="9"/>
  <c r="GA70" i="9" s="1"/>
  <c r="GA105" i="9"/>
  <c r="FN105" i="9"/>
  <c r="BA105" i="9"/>
  <c r="EA105" i="9"/>
  <c r="EN105" i="9"/>
  <c r="DA105" i="9"/>
  <c r="CN105" i="9"/>
  <c r="BN105" i="9"/>
  <c r="CA105" i="9"/>
  <c r="FA105" i="9"/>
  <c r="DN105" i="9"/>
  <c r="GE68" i="20"/>
  <c r="GC45" i="18"/>
  <c r="GC70" i="9" s="1"/>
  <c r="GD8" i="7"/>
  <c r="GD10" i="17"/>
  <c r="GD11" i="17" s="1"/>
  <c r="GD69" i="20"/>
  <c r="GF47" i="18"/>
  <c r="GF5" i="14"/>
  <c r="GC15" i="9"/>
  <c r="GE36" i="18"/>
  <c r="GF38" i="18"/>
  <c r="GC18" i="9"/>
  <c r="GC71" i="9" s="1"/>
  <c r="GE39" i="18"/>
  <c r="GE13" i="9" s="1"/>
  <c r="GE68" i="9" s="1"/>
  <c r="GF10" i="9"/>
  <c r="GF107" i="9" s="1"/>
  <c r="GE77" i="9"/>
  <c r="GD45" i="18"/>
  <c r="GD70" i="9" s="1"/>
  <c r="GF19" i="18"/>
  <c r="GF39" i="18" s="1"/>
  <c r="GF48" i="18" s="1"/>
  <c r="GF17" i="18"/>
  <c r="GF37" i="18" s="1"/>
  <c r="GD25" i="18"/>
  <c r="GE16" i="18"/>
  <c r="GE26" i="18"/>
  <c r="GF5" i="7"/>
  <c r="GF9" i="20"/>
  <c r="GB19" i="9"/>
  <c r="GD16" i="9"/>
  <c r="GD9" i="14" s="1"/>
  <c r="GG7" i="18"/>
  <c r="GG5" i="14" s="1"/>
  <c r="GG5" i="18"/>
  <c r="GG61" i="20"/>
  <c r="GH8" i="9"/>
  <c r="GH30" i="20"/>
  <c r="GI12" i="20"/>
  <c r="GI13" i="20"/>
  <c r="GI18" i="20" s="1"/>
  <c r="GI16" i="20"/>
  <c r="GI25" i="20" s="1"/>
  <c r="GI15" i="20"/>
  <c r="GI26" i="20"/>
  <c r="GH8" i="18"/>
  <c r="GJ10" i="20"/>
  <c r="GI6" i="14"/>
  <c r="GI6" i="17"/>
  <c r="GI11" i="9"/>
  <c r="GJ14" i="20" l="1"/>
  <c r="GJ48" i="20"/>
  <c r="GJ86" i="9" s="1"/>
  <c r="GA15" i="9"/>
  <c r="DN104" i="9"/>
  <c r="FN104" i="9"/>
  <c r="EN104" i="9"/>
  <c r="EA104" i="9"/>
  <c r="CA104" i="9"/>
  <c r="CN104" i="9"/>
  <c r="BA104" i="9"/>
  <c r="DA104" i="9"/>
  <c r="FA104" i="9"/>
  <c r="GA104" i="9"/>
  <c r="BN104" i="9"/>
  <c r="K172" i="12"/>
  <c r="N172" i="12"/>
  <c r="S172" i="12"/>
  <c r="K166" i="12"/>
  <c r="P172" i="12"/>
  <c r="O166" i="12"/>
  <c r="M172" i="12"/>
  <c r="F178" i="12"/>
  <c r="G178" i="12"/>
  <c r="Q172" i="12"/>
  <c r="H172" i="12"/>
  <c r="I166" i="12"/>
  <c r="T166" i="12"/>
  <c r="V166" i="12"/>
  <c r="I172" i="12"/>
  <c r="S166" i="12"/>
  <c r="L172" i="12"/>
  <c r="Q166" i="12"/>
  <c r="J172" i="12"/>
  <c r="R172" i="12"/>
  <c r="L166" i="12"/>
  <c r="T172" i="12"/>
  <c r="O172" i="12"/>
  <c r="U166" i="12"/>
  <c r="P166" i="12"/>
  <c r="N166" i="12"/>
  <c r="M166" i="12"/>
  <c r="J166" i="12"/>
  <c r="R166" i="12"/>
  <c r="GF13" i="9"/>
  <c r="GF68" i="9" s="1"/>
  <c r="GE69" i="20"/>
  <c r="GF77" i="9"/>
  <c r="GF68" i="20"/>
  <c r="GG47" i="18"/>
  <c r="GE25" i="18"/>
  <c r="GE46" i="18"/>
  <c r="GE14" i="9" s="1"/>
  <c r="GE10" i="17"/>
  <c r="GE11" i="17" s="1"/>
  <c r="GE8" i="7"/>
  <c r="GC16" i="9"/>
  <c r="GE48" i="18"/>
  <c r="GF36" i="18"/>
  <c r="GG38" i="18"/>
  <c r="IZ18" i="18"/>
  <c r="IZ27" i="18" s="1"/>
  <c r="IV18" i="18"/>
  <c r="IV27" i="18" s="1"/>
  <c r="IR18" i="18"/>
  <c r="IR27" i="18" s="1"/>
  <c r="IY18" i="18"/>
  <c r="IY27" i="18" s="1"/>
  <c r="IU18" i="18"/>
  <c r="IU27" i="18" s="1"/>
  <c r="IQ18" i="18"/>
  <c r="IQ27" i="18" s="1"/>
  <c r="IX18" i="18"/>
  <c r="IX27" i="18" s="1"/>
  <c r="IT18" i="18"/>
  <c r="IT27" i="18" s="1"/>
  <c r="IP18" i="18"/>
  <c r="IP27" i="18" s="1"/>
  <c r="IS18" i="18"/>
  <c r="IS27" i="18" s="1"/>
  <c r="IO18" i="18"/>
  <c r="IO27" i="18" s="1"/>
  <c r="IW18" i="18"/>
  <c r="IW27" i="18" s="1"/>
  <c r="GF26" i="18"/>
  <c r="GF46" i="18" s="1"/>
  <c r="GF14" i="9" s="1"/>
  <c r="GF16" i="18"/>
  <c r="GG19" i="18"/>
  <c r="GG28" i="18" s="1"/>
  <c r="GG17" i="18"/>
  <c r="GG37" i="18" s="1"/>
  <c r="GF28" i="18"/>
  <c r="GG5" i="7"/>
  <c r="GF18" i="9"/>
  <c r="GF71" i="9" s="1"/>
  <c r="GG9" i="20"/>
  <c r="GH7" i="18"/>
  <c r="GH5" i="14" s="1"/>
  <c r="GH5" i="18"/>
  <c r="GG5" i="17"/>
  <c r="GG10" i="9"/>
  <c r="GG107" i="9" s="1"/>
  <c r="U172" i="12" s="1"/>
  <c r="GD15" i="9"/>
  <c r="GH61" i="20"/>
  <c r="GI8" i="9"/>
  <c r="GI30" i="20"/>
  <c r="GJ12" i="20"/>
  <c r="GJ13" i="20"/>
  <c r="GJ18" i="20" s="1"/>
  <c r="GJ16" i="20"/>
  <c r="GJ25" i="20" s="1"/>
  <c r="GJ15" i="20"/>
  <c r="GJ26" i="20"/>
  <c r="GI8" i="18"/>
  <c r="GK10" i="20"/>
  <c r="GJ6" i="14"/>
  <c r="GJ6" i="17"/>
  <c r="GJ11" i="9"/>
  <c r="GK14" i="20" l="1"/>
  <c r="GK48" i="20"/>
  <c r="GK86" i="9" s="1"/>
  <c r="GF69" i="20"/>
  <c r="GF8" i="7"/>
  <c r="GG68" i="20"/>
  <c r="GF10" i="17"/>
  <c r="GF11" i="17" s="1"/>
  <c r="GE45" i="18"/>
  <c r="GE70" i="9"/>
  <c r="GC19" i="9"/>
  <c r="GC9" i="14"/>
  <c r="GH47" i="18"/>
  <c r="GG39" i="18"/>
  <c r="GG48" i="18" s="1"/>
  <c r="GG18" i="9" s="1"/>
  <c r="GG71" i="9" s="1"/>
  <c r="GG36" i="18"/>
  <c r="GF45" i="18"/>
  <c r="GF70" i="9" s="1"/>
  <c r="GH38" i="18"/>
  <c r="GG77" i="9"/>
  <c r="GE18" i="9"/>
  <c r="GE71" i="9" s="1"/>
  <c r="GH19" i="18"/>
  <c r="GH28" i="18" s="1"/>
  <c r="GH17" i="18"/>
  <c r="GH37" i="18" s="1"/>
  <c r="GG26" i="18"/>
  <c r="GG16" i="18"/>
  <c r="GF25" i="18"/>
  <c r="GH9" i="20"/>
  <c r="GH5" i="7"/>
  <c r="GH10" i="9"/>
  <c r="GH107" i="9" s="1"/>
  <c r="GD19" i="9"/>
  <c r="GF16" i="9"/>
  <c r="GF9" i="14" s="1"/>
  <c r="GH5" i="17"/>
  <c r="GI7" i="18"/>
  <c r="GI5" i="14" s="1"/>
  <c r="GI5" i="18"/>
  <c r="GI61" i="20"/>
  <c r="GJ30" i="20"/>
  <c r="GJ8" i="9"/>
  <c r="GK12" i="20"/>
  <c r="GK13" i="20"/>
  <c r="GK18" i="20" s="1"/>
  <c r="GK16" i="20"/>
  <c r="GK25" i="20" s="1"/>
  <c r="GK26" i="20"/>
  <c r="GK15" i="20"/>
  <c r="GJ8" i="18"/>
  <c r="GL10" i="20"/>
  <c r="GK6" i="14"/>
  <c r="GK6" i="17"/>
  <c r="GK11" i="9"/>
  <c r="GL14" i="20" l="1"/>
  <c r="GL26" i="20" s="1"/>
  <c r="GL48" i="20"/>
  <c r="GL86" i="9" s="1"/>
  <c r="GG13" i="9"/>
  <c r="GG68" i="9" s="1"/>
  <c r="GG69" i="20"/>
  <c r="GG16" i="9"/>
  <c r="GE15" i="9"/>
  <c r="GH77" i="9"/>
  <c r="GH68" i="20"/>
  <c r="GI47" i="18"/>
  <c r="GG25" i="18"/>
  <c r="GG46" i="18"/>
  <c r="GG14" i="9" s="1"/>
  <c r="GH39" i="18"/>
  <c r="GH48" i="18" s="1"/>
  <c r="GH18" i="9" s="1"/>
  <c r="GH71" i="9" s="1"/>
  <c r="GG10" i="17"/>
  <c r="GG11" i="17" s="1"/>
  <c r="GG8" i="7"/>
  <c r="GH36" i="18"/>
  <c r="GI38" i="18"/>
  <c r="GE16" i="9"/>
  <c r="GI17" i="18"/>
  <c r="GI37" i="18" s="1"/>
  <c r="GI19" i="18"/>
  <c r="GI39" i="18" s="1"/>
  <c r="GI48" i="18" s="1"/>
  <c r="GI18" i="9" s="1"/>
  <c r="GI71" i="9" s="1"/>
  <c r="GH26" i="18"/>
  <c r="GH16" i="18"/>
  <c r="GI5" i="7"/>
  <c r="GI5" i="17"/>
  <c r="GI10" i="9"/>
  <c r="GI107" i="9" s="1"/>
  <c r="GI9" i="20"/>
  <c r="GJ7" i="18"/>
  <c r="GJ5" i="17" s="1"/>
  <c r="GJ5" i="18"/>
  <c r="GF15" i="9"/>
  <c r="GK8" i="9"/>
  <c r="GK30" i="20"/>
  <c r="GJ61" i="20"/>
  <c r="GL12" i="20"/>
  <c r="GL13" i="20"/>
  <c r="GL18" i="20" s="1"/>
  <c r="GL16" i="20"/>
  <c r="GL25" i="20" s="1"/>
  <c r="GL15" i="20"/>
  <c r="GK8" i="18"/>
  <c r="GM10" i="20"/>
  <c r="GL6" i="14"/>
  <c r="GL6" i="17"/>
  <c r="GL11" i="9"/>
  <c r="GH69" i="20" l="1"/>
  <c r="GI13" i="9"/>
  <c r="GI68" i="9" s="1"/>
  <c r="GH13" i="9"/>
  <c r="GH68" i="9" s="1"/>
  <c r="GG9" i="14"/>
  <c r="GG45" i="18"/>
  <c r="GG70" i="9" s="1"/>
  <c r="GH10" i="17"/>
  <c r="GH11" i="17" s="1"/>
  <c r="GH16" i="9"/>
  <c r="GI68" i="20"/>
  <c r="GH8" i="7"/>
  <c r="GE19" i="9"/>
  <c r="GE9" i="14"/>
  <c r="GH25" i="18"/>
  <c r="GH46" i="18"/>
  <c r="GH14" i="9" s="1"/>
  <c r="GJ47" i="18"/>
  <c r="GI36" i="18"/>
  <c r="GJ38" i="18"/>
  <c r="GI77" i="9"/>
  <c r="GJ19" i="18"/>
  <c r="GJ28" i="18" s="1"/>
  <c r="GJ17" i="18"/>
  <c r="GJ37" i="18" s="1"/>
  <c r="GI28" i="18"/>
  <c r="GG15" i="9"/>
  <c r="GG19" i="9" s="1"/>
  <c r="GI16" i="18"/>
  <c r="GI26" i="18"/>
  <c r="GJ5" i="7"/>
  <c r="GJ9" i="20"/>
  <c r="GI16" i="9"/>
  <c r="GK7" i="18"/>
  <c r="GK5" i="14" s="1"/>
  <c r="GK5" i="18"/>
  <c r="GF19" i="9"/>
  <c r="GJ10" i="9"/>
  <c r="GJ107" i="9" s="1"/>
  <c r="GJ5" i="14"/>
  <c r="GM12" i="20"/>
  <c r="GM8" i="9" s="1"/>
  <c r="GM14" i="20"/>
  <c r="GM26" i="20" s="1"/>
  <c r="GN26" i="20" s="1"/>
  <c r="GL8" i="9"/>
  <c r="GL30" i="20"/>
  <c r="GK61" i="20"/>
  <c r="GM13" i="20"/>
  <c r="GM18" i="20" s="1"/>
  <c r="GN18" i="20" s="1"/>
  <c r="GM16" i="20"/>
  <c r="GM25" i="20" s="1"/>
  <c r="GN25" i="20" s="1"/>
  <c r="GM15" i="20"/>
  <c r="GL8" i="18"/>
  <c r="GO10" i="20"/>
  <c r="GM6" i="14"/>
  <c r="GM6" i="17"/>
  <c r="GM11" i="9"/>
  <c r="GI69" i="20" l="1"/>
  <c r="GJ68" i="20"/>
  <c r="GH45" i="18"/>
  <c r="GH70" i="9" s="1"/>
  <c r="GH9" i="14"/>
  <c r="GJ77" i="9"/>
  <c r="GK47" i="18"/>
  <c r="GI25" i="18"/>
  <c r="GI46" i="18"/>
  <c r="GI10" i="17"/>
  <c r="GI11" i="17" s="1"/>
  <c r="GI8" i="7"/>
  <c r="GJ36" i="18"/>
  <c r="GJ39" i="18"/>
  <c r="GJ48" i="18" s="1"/>
  <c r="GJ18" i="9" s="1"/>
  <c r="GK38" i="18"/>
  <c r="GK5" i="17"/>
  <c r="GJ26" i="18"/>
  <c r="GJ16" i="18"/>
  <c r="GK19" i="18"/>
  <c r="GK28" i="18" s="1"/>
  <c r="GK17" i="18"/>
  <c r="GK37" i="18" s="1"/>
  <c r="GK9" i="20"/>
  <c r="GK5" i="7"/>
  <c r="GK10" i="9"/>
  <c r="GK107" i="9" s="1"/>
  <c r="GL7" i="18"/>
  <c r="GL9" i="20" s="1"/>
  <c r="GL5" i="18"/>
  <c r="GH15" i="9"/>
  <c r="GO12" i="20"/>
  <c r="GO8" i="9" s="1"/>
  <c r="GO14" i="20"/>
  <c r="GO26" i="20" s="1"/>
  <c r="GL61" i="20"/>
  <c r="GO13" i="20"/>
  <c r="GO35" i="20" s="1"/>
  <c r="GO16" i="20"/>
  <c r="GO25" i="20" s="1"/>
  <c r="GO15" i="20"/>
  <c r="GM8" i="18"/>
  <c r="GP10" i="20"/>
  <c r="GO6" i="14"/>
  <c r="GO6" i="17"/>
  <c r="GO11" i="9"/>
  <c r="GJ69" i="20" l="1"/>
  <c r="GI14" i="9"/>
  <c r="GI9" i="14" s="1"/>
  <c r="GJ13" i="9"/>
  <c r="GJ68" i="9" s="1"/>
  <c r="GI45" i="18"/>
  <c r="GJ10" i="17"/>
  <c r="GJ11" i="17" s="1"/>
  <c r="GJ8" i="7"/>
  <c r="GK77" i="9"/>
  <c r="GK68" i="20"/>
  <c r="GJ25" i="18"/>
  <c r="GJ46" i="18"/>
  <c r="GJ14" i="9" s="1"/>
  <c r="GL47" i="18"/>
  <c r="GJ16" i="9"/>
  <c r="GJ71" i="9"/>
  <c r="GL5" i="14"/>
  <c r="GO18" i="20"/>
  <c r="GK36" i="18"/>
  <c r="GL38" i="18"/>
  <c r="GL5" i="7"/>
  <c r="GK39" i="18"/>
  <c r="GK48" i="18" s="1"/>
  <c r="GK18" i="9" s="1"/>
  <c r="GK71" i="9" s="1"/>
  <c r="GL5" i="17"/>
  <c r="GL19" i="18"/>
  <c r="GL28" i="18" s="1"/>
  <c r="GL17" i="18"/>
  <c r="GL37" i="18" s="1"/>
  <c r="GK26" i="18"/>
  <c r="GK16" i="18"/>
  <c r="GL10" i="9"/>
  <c r="GL107" i="9" s="1"/>
  <c r="GO30" i="20"/>
  <c r="GM7" i="18"/>
  <c r="GM5" i="14" s="1"/>
  <c r="GM5" i="18"/>
  <c r="GH19" i="9"/>
  <c r="GI15" i="9"/>
  <c r="GI19" i="9" s="1"/>
  <c r="GP12" i="20"/>
  <c r="GP30" i="20" s="1"/>
  <c r="GP14" i="20"/>
  <c r="GP26" i="20" s="1"/>
  <c r="GO66" i="9"/>
  <c r="HA66" i="9"/>
  <c r="GO93" i="9"/>
  <c r="GP13" i="20"/>
  <c r="GP35" i="20" s="1"/>
  <c r="GP16" i="20"/>
  <c r="GP25" i="20" s="1"/>
  <c r="GP15" i="20"/>
  <c r="GO8" i="18"/>
  <c r="GQ10" i="20"/>
  <c r="GP6" i="14"/>
  <c r="GP6" i="17"/>
  <c r="GP11" i="9"/>
  <c r="GK69" i="20" l="1"/>
  <c r="GK13" i="9"/>
  <c r="GK68" i="9" s="1"/>
  <c r="GI70" i="9"/>
  <c r="GK8" i="7"/>
  <c r="GK10" i="17"/>
  <c r="GK11" i="17" s="1"/>
  <c r="GL68" i="20"/>
  <c r="GJ45" i="18"/>
  <c r="GJ15" i="9"/>
  <c r="GJ19" i="9" s="1"/>
  <c r="GM47" i="18"/>
  <c r="GK25" i="18"/>
  <c r="GK46" i="18"/>
  <c r="GK14" i="9" s="1"/>
  <c r="GK16" i="9"/>
  <c r="GP18" i="20"/>
  <c r="GP66" i="20" s="1"/>
  <c r="GO66" i="20"/>
  <c r="GL36" i="18"/>
  <c r="GM38" i="18"/>
  <c r="GL39" i="18"/>
  <c r="GL48" i="18" s="1"/>
  <c r="GL18" i="9" s="1"/>
  <c r="GL71" i="9" s="1"/>
  <c r="GL26" i="18"/>
  <c r="GL16" i="18"/>
  <c r="GM17" i="18"/>
  <c r="GM37" i="18" s="1"/>
  <c r="GM19" i="18"/>
  <c r="GM39" i="18" s="1"/>
  <c r="GM9" i="20"/>
  <c r="GP8" i="9"/>
  <c r="GP66" i="9" s="1"/>
  <c r="GN7" i="18"/>
  <c r="GN5" i="17" s="1"/>
  <c r="GM5" i="17"/>
  <c r="GO7" i="18"/>
  <c r="GO5" i="7" s="1"/>
  <c r="GO5" i="18"/>
  <c r="GM10" i="9"/>
  <c r="GM107" i="9" s="1"/>
  <c r="GM5" i="7"/>
  <c r="GQ12" i="20"/>
  <c r="GQ8" i="9" s="1"/>
  <c r="GQ66" i="9" s="1"/>
  <c r="GQ14" i="20"/>
  <c r="GQ26" i="20" s="1"/>
  <c r="GQ13" i="20"/>
  <c r="GQ35" i="20" s="1"/>
  <c r="GQ16" i="20"/>
  <c r="GQ25" i="20" s="1"/>
  <c r="GQ15" i="20"/>
  <c r="GP8" i="18"/>
  <c r="GR10" i="20"/>
  <c r="GQ6" i="14"/>
  <c r="GQ6" i="17"/>
  <c r="GQ11" i="9"/>
  <c r="GL69" i="20" l="1"/>
  <c r="GM13" i="9"/>
  <c r="GM68" i="9" s="1"/>
  <c r="GJ9" i="14"/>
  <c r="GJ70" i="9"/>
  <c r="GM68" i="20"/>
  <c r="GN68" i="20" s="1"/>
  <c r="GN69" i="20" s="1"/>
  <c r="F16" i="12" s="1"/>
  <c r="GK45" i="18"/>
  <c r="GK9" i="14"/>
  <c r="GL25" i="18"/>
  <c r="GL46" i="18"/>
  <c r="GL16" i="9"/>
  <c r="GO10" i="9"/>
  <c r="GO107" i="9" s="1"/>
  <c r="GP93" i="9"/>
  <c r="GQ18" i="20"/>
  <c r="GM48" i="18"/>
  <c r="GN48" i="18" s="1"/>
  <c r="GN39" i="18"/>
  <c r="P35" i="22" s="1"/>
  <c r="GM36" i="18"/>
  <c r="GN37" i="18"/>
  <c r="P33" i="22" s="1"/>
  <c r="P63" i="22" s="1"/>
  <c r="GN5" i="14"/>
  <c r="GO39" i="18"/>
  <c r="GO37" i="18"/>
  <c r="GO38" i="18"/>
  <c r="GN38" i="18"/>
  <c r="P34" i="22" s="1"/>
  <c r="GN10" i="9"/>
  <c r="GN107" i="9" s="1"/>
  <c r="GM28" i="18"/>
  <c r="GN28" i="18" s="1"/>
  <c r="GN19" i="18"/>
  <c r="GM16" i="18"/>
  <c r="GN16" i="18" s="1"/>
  <c r="GM26" i="18"/>
  <c r="GM46" i="18" s="1"/>
  <c r="GM14" i="9" s="1"/>
  <c r="GN17" i="18"/>
  <c r="GO9" i="20"/>
  <c r="GO5" i="17"/>
  <c r="GO19" i="18"/>
  <c r="GO17" i="18"/>
  <c r="GO15" i="18"/>
  <c r="GO35" i="18" s="1"/>
  <c r="GN5" i="7"/>
  <c r="GO5" i="14"/>
  <c r="GN9" i="20"/>
  <c r="GQ30" i="20"/>
  <c r="GP7" i="18"/>
  <c r="GP5" i="14" s="1"/>
  <c r="GP5" i="18"/>
  <c r="GR12" i="20"/>
  <c r="GR8" i="9" s="1"/>
  <c r="GR66" i="9" s="1"/>
  <c r="GR14" i="20"/>
  <c r="GR26" i="20" s="1"/>
  <c r="GQ93" i="9"/>
  <c r="GR13" i="20"/>
  <c r="GR35" i="20" s="1"/>
  <c r="GR16" i="20"/>
  <c r="GR25" i="20" s="1"/>
  <c r="GR15" i="20"/>
  <c r="GQ8" i="18"/>
  <c r="GS10" i="20"/>
  <c r="GR6" i="14"/>
  <c r="GR6" i="17"/>
  <c r="GR11" i="9"/>
  <c r="P65" i="22" l="1"/>
  <c r="P87" i="22"/>
  <c r="GO13" i="9"/>
  <c r="GO68" i="9" s="1"/>
  <c r="GO82" i="9"/>
  <c r="GK15" i="9"/>
  <c r="GK19" i="9" s="1"/>
  <c r="GM69" i="20"/>
  <c r="GK70" i="9"/>
  <c r="GL45" i="18"/>
  <c r="P86" i="22"/>
  <c r="P64" i="22"/>
  <c r="GM18" i="9"/>
  <c r="GM71" i="9" s="1"/>
  <c r="GN71" i="9" s="1"/>
  <c r="GN47" i="18"/>
  <c r="GN18" i="7" s="1"/>
  <c r="GL18" i="7" s="1"/>
  <c r="GM77" i="9"/>
  <c r="GN36" i="18"/>
  <c r="GN32" i="18" s="1"/>
  <c r="GR18" i="20"/>
  <c r="GR66" i="20" s="1"/>
  <c r="GQ66" i="20"/>
  <c r="GO46" i="18"/>
  <c r="GO14" i="9" s="1"/>
  <c r="GO36" i="18"/>
  <c r="GO32" i="18" s="1"/>
  <c r="GO44" i="18"/>
  <c r="GO48" i="18"/>
  <c r="GM45" i="18"/>
  <c r="GN46" i="18"/>
  <c r="GP39" i="18"/>
  <c r="GP48" i="18" s="1"/>
  <c r="GP38" i="18"/>
  <c r="GP47" i="18" s="1"/>
  <c r="GP37" i="18"/>
  <c r="GO47" i="18"/>
  <c r="GM25" i="18"/>
  <c r="GN25" i="18" s="1"/>
  <c r="GN26" i="18"/>
  <c r="GO24" i="18"/>
  <c r="GO28" i="18"/>
  <c r="GP15" i="18"/>
  <c r="GP35" i="18" s="1"/>
  <c r="GP19" i="18"/>
  <c r="GP28" i="18" s="1"/>
  <c r="GP17" i="18"/>
  <c r="GO26" i="18"/>
  <c r="GO16" i="18"/>
  <c r="GP5" i="7"/>
  <c r="GP5" i="17"/>
  <c r="GP10" i="9"/>
  <c r="GP107" i="9" s="1"/>
  <c r="GP9" i="20"/>
  <c r="GR30" i="20"/>
  <c r="P85" i="22"/>
  <c r="GQ7" i="18"/>
  <c r="GQ5" i="7" s="1"/>
  <c r="GQ5" i="18"/>
  <c r="GS12" i="20"/>
  <c r="GS30" i="20" s="1"/>
  <c r="GS14" i="20"/>
  <c r="GS26" i="20" s="1"/>
  <c r="GR93" i="9"/>
  <c r="GS13" i="20"/>
  <c r="GS35" i="20" s="1"/>
  <c r="GS16" i="20"/>
  <c r="GS25" i="20" s="1"/>
  <c r="GS15" i="20"/>
  <c r="GR8" i="18"/>
  <c r="GT10" i="20"/>
  <c r="GS6" i="14"/>
  <c r="GS6" i="17"/>
  <c r="GS11" i="9"/>
  <c r="P102" i="22" l="1"/>
  <c r="AS85" i="22"/>
  <c r="P100" i="22"/>
  <c r="AS83" i="22"/>
  <c r="P101" i="22"/>
  <c r="AS84" i="22"/>
  <c r="GL77" i="9"/>
  <c r="GN77" i="9" s="1"/>
  <c r="GL8" i="7"/>
  <c r="GL10" i="17"/>
  <c r="GL11" i="17" s="1"/>
  <c r="GP82" i="9"/>
  <c r="GP74" i="9" s="1"/>
  <c r="GP84" i="9" s="1"/>
  <c r="GP13" i="9"/>
  <c r="GO74" i="9"/>
  <c r="GN18" i="9"/>
  <c r="GM16" i="9"/>
  <c r="GM9" i="14" s="1"/>
  <c r="GO50" i="18"/>
  <c r="GP44" i="18"/>
  <c r="GP10" i="17"/>
  <c r="GP11" i="17" s="1"/>
  <c r="GP8" i="7"/>
  <c r="GO51" i="18"/>
  <c r="GO10" i="17"/>
  <c r="GO11" i="17" s="1"/>
  <c r="GO8" i="7"/>
  <c r="GM10" i="17"/>
  <c r="GM8" i="7"/>
  <c r="GN45" i="18"/>
  <c r="P7" i="23" s="1"/>
  <c r="P17" i="23" s="1"/>
  <c r="GM70" i="9"/>
  <c r="GS18" i="20"/>
  <c r="GO45" i="18"/>
  <c r="GQ39" i="18"/>
  <c r="GQ38" i="18"/>
  <c r="GQ47" i="18" s="1"/>
  <c r="GQ37" i="18"/>
  <c r="GP46" i="18"/>
  <c r="GP14" i="9" s="1"/>
  <c r="GP36" i="18"/>
  <c r="GP32" i="18" s="1"/>
  <c r="GQ19" i="18"/>
  <c r="GQ28" i="18" s="1"/>
  <c r="GQ15" i="18"/>
  <c r="GQ35" i="18" s="1"/>
  <c r="GQ17" i="18"/>
  <c r="GO25" i="18"/>
  <c r="GO21" i="18" s="1"/>
  <c r="GP24" i="18"/>
  <c r="GO12" i="18"/>
  <c r="GP26" i="18"/>
  <c r="GP25" i="18" s="1"/>
  <c r="GP16" i="18"/>
  <c r="GP12" i="18" s="1"/>
  <c r="GQ9" i="20"/>
  <c r="GQ10" i="9"/>
  <c r="GQ107" i="9" s="1"/>
  <c r="GQ5" i="14"/>
  <c r="GQ5" i="17"/>
  <c r="GS8" i="9"/>
  <c r="GS66" i="9" s="1"/>
  <c r="GR7" i="18"/>
  <c r="GR9" i="20" s="1"/>
  <c r="GR5" i="18"/>
  <c r="P84" i="22"/>
  <c r="P32" i="22"/>
  <c r="P62" i="22" s="1"/>
  <c r="GO18" i="9"/>
  <c r="GT12" i="20"/>
  <c r="GT30" i="20" s="1"/>
  <c r="GT14" i="20"/>
  <c r="GT26" i="20" s="1"/>
  <c r="GT13" i="20"/>
  <c r="GT35" i="20" s="1"/>
  <c r="GT16" i="20"/>
  <c r="GT25" i="20" s="1"/>
  <c r="GT15" i="20"/>
  <c r="GS8" i="18"/>
  <c r="GU10" i="20"/>
  <c r="GT6" i="14"/>
  <c r="GT6" i="17"/>
  <c r="GT11" i="9"/>
  <c r="P99" i="22" l="1"/>
  <c r="GL14" i="9"/>
  <c r="GL13" i="9"/>
  <c r="GN16" i="9"/>
  <c r="GP68" i="9"/>
  <c r="GQ82" i="9"/>
  <c r="GQ74" i="9" s="1"/>
  <c r="GQ84" i="9" s="1"/>
  <c r="GQ13" i="9"/>
  <c r="GQ68" i="9" s="1"/>
  <c r="GO84" i="9"/>
  <c r="GP45" i="18"/>
  <c r="GP41" i="18" s="1"/>
  <c r="GP15" i="9"/>
  <c r="GP50" i="18"/>
  <c r="GQ44" i="18"/>
  <c r="GM15" i="9"/>
  <c r="GM19" i="9" s="1"/>
  <c r="GN8" i="7"/>
  <c r="GQ10" i="17"/>
  <c r="GQ11" i="17" s="1"/>
  <c r="GQ8" i="7"/>
  <c r="GM11" i="17"/>
  <c r="GN11" i="17" s="1"/>
  <c r="GN10" i="17"/>
  <c r="GP51" i="18"/>
  <c r="GO41" i="18"/>
  <c r="GO15" i="9"/>
  <c r="GS93" i="9"/>
  <c r="GT18" i="20"/>
  <c r="GT66" i="20" s="1"/>
  <c r="GS66" i="20"/>
  <c r="GQ46" i="18"/>
  <c r="GQ14" i="9" s="1"/>
  <c r="GQ36" i="18"/>
  <c r="GQ32" i="18" s="1"/>
  <c r="GR39" i="18"/>
  <c r="GR48" i="18" s="1"/>
  <c r="GR38" i="18"/>
  <c r="GR47" i="18" s="1"/>
  <c r="GR37" i="18"/>
  <c r="GQ48" i="18"/>
  <c r="GQ26" i="18"/>
  <c r="GQ16" i="18"/>
  <c r="GR19" i="18"/>
  <c r="GR15" i="18"/>
  <c r="GR35" i="18" s="1"/>
  <c r="GR17" i="18"/>
  <c r="GP21" i="18"/>
  <c r="GQ24" i="18"/>
  <c r="GR5" i="17"/>
  <c r="GR5" i="14"/>
  <c r="GR10" i="9"/>
  <c r="GR107" i="9" s="1"/>
  <c r="GT8" i="9"/>
  <c r="GT66" i="9" s="1"/>
  <c r="GR5" i="7"/>
  <c r="GP18" i="9"/>
  <c r="GP71" i="9" s="1"/>
  <c r="GS7" i="18"/>
  <c r="GS5" i="7" s="1"/>
  <c r="GS5" i="18"/>
  <c r="GO71" i="9"/>
  <c r="GU12" i="20"/>
  <c r="GU8" i="9" s="1"/>
  <c r="GU66" i="9" s="1"/>
  <c r="GU14" i="20"/>
  <c r="GU26" i="20" s="1"/>
  <c r="GU13" i="20"/>
  <c r="GU35" i="20" s="1"/>
  <c r="GU16" i="20"/>
  <c r="GU25" i="20" s="1"/>
  <c r="GU15" i="20"/>
  <c r="GT8" i="18"/>
  <c r="GV10" i="20"/>
  <c r="GU6" i="14"/>
  <c r="GU6" i="17"/>
  <c r="GU11" i="9"/>
  <c r="GR13" i="9" l="1"/>
  <c r="GR68" i="9" s="1"/>
  <c r="GN13" i="9"/>
  <c r="GL68" i="9"/>
  <c r="GL15" i="9"/>
  <c r="GL19" i="9" s="1"/>
  <c r="GN19" i="9" s="1"/>
  <c r="GN14" i="9"/>
  <c r="GL70" i="9"/>
  <c r="GN70" i="9" s="1"/>
  <c r="GL9" i="14"/>
  <c r="GN9" i="14" s="1"/>
  <c r="GR82" i="9"/>
  <c r="GR74" i="9" s="1"/>
  <c r="GR84" i="9" s="1"/>
  <c r="GP70" i="9"/>
  <c r="GQ50" i="18"/>
  <c r="GR44" i="18"/>
  <c r="GO70" i="9"/>
  <c r="GO72" i="9"/>
  <c r="GP72" i="9"/>
  <c r="GR10" i="17"/>
  <c r="GR11" i="17" s="1"/>
  <c r="GR8" i="7"/>
  <c r="GQ51" i="18"/>
  <c r="GT93" i="9"/>
  <c r="GU18" i="20"/>
  <c r="GU66" i="20" s="1"/>
  <c r="GS37" i="18"/>
  <c r="GS38" i="18"/>
  <c r="GS47" i="18" s="1"/>
  <c r="GS39" i="18"/>
  <c r="GR36" i="18"/>
  <c r="GR32" i="18" s="1"/>
  <c r="GR46" i="18"/>
  <c r="GR14" i="9" s="1"/>
  <c r="GQ45" i="18"/>
  <c r="GR28" i="18"/>
  <c r="GS19" i="18"/>
  <c r="GS28" i="18" s="1"/>
  <c r="GS17" i="18"/>
  <c r="GS15" i="18"/>
  <c r="GS35" i="18" s="1"/>
  <c r="GS82" i="9" s="1"/>
  <c r="GS74" i="9" s="1"/>
  <c r="GS84" i="9" s="1"/>
  <c r="GR16" i="18"/>
  <c r="GR12" i="18" s="1"/>
  <c r="GR26" i="18"/>
  <c r="GR25" i="18" s="1"/>
  <c r="GQ12" i="18"/>
  <c r="GR24" i="18"/>
  <c r="GQ25" i="18"/>
  <c r="GQ21" i="18" s="1"/>
  <c r="GS9" i="20"/>
  <c r="GS5" i="17"/>
  <c r="GU30" i="20"/>
  <c r="GS5" i="14"/>
  <c r="GS10" i="9"/>
  <c r="GS107" i="9" s="1"/>
  <c r="GQ18" i="9"/>
  <c r="GQ71" i="9" s="1"/>
  <c r="GT7" i="18"/>
  <c r="GT5" i="17" s="1"/>
  <c r="GT5" i="18"/>
  <c r="GV12" i="20"/>
  <c r="GV8" i="9" s="1"/>
  <c r="GV66" i="9" s="1"/>
  <c r="GV14" i="20"/>
  <c r="GV26" i="20" s="1"/>
  <c r="GU93" i="9"/>
  <c r="GV13" i="20"/>
  <c r="GV35" i="20" s="1"/>
  <c r="GV16" i="20"/>
  <c r="GV25" i="20" s="1"/>
  <c r="GV15" i="20"/>
  <c r="GU8" i="18"/>
  <c r="GW10" i="20"/>
  <c r="GV6" i="14"/>
  <c r="GV6" i="17"/>
  <c r="GV11" i="9"/>
  <c r="GP67" i="9" l="1"/>
  <c r="GP73" i="9" s="1"/>
  <c r="GN15" i="9"/>
  <c r="GS13" i="9"/>
  <c r="GR45" i="18"/>
  <c r="GR41" i="18" s="1"/>
  <c r="GO67" i="9"/>
  <c r="GO73" i="9" s="1"/>
  <c r="GR50" i="18"/>
  <c r="GR70" i="9"/>
  <c r="GS10" i="17"/>
  <c r="GS11" i="17" s="1"/>
  <c r="GS8" i="7"/>
  <c r="GV18" i="20"/>
  <c r="GV66" i="20" s="1"/>
  <c r="GQ70" i="9"/>
  <c r="GQ41" i="18"/>
  <c r="GS48" i="18"/>
  <c r="GT39" i="18"/>
  <c r="GT48" i="18" s="1"/>
  <c r="GT38" i="18"/>
  <c r="GT47" i="18" s="1"/>
  <c r="GT37" i="18"/>
  <c r="GS44" i="18"/>
  <c r="GR51" i="18"/>
  <c r="GS46" i="18"/>
  <c r="GS14" i="9" s="1"/>
  <c r="GS36" i="18"/>
  <c r="GS32" i="18" s="1"/>
  <c r="GT9" i="20"/>
  <c r="GT5" i="14"/>
  <c r="GT5" i="7"/>
  <c r="GS24" i="18"/>
  <c r="GT10" i="9"/>
  <c r="GT107" i="9" s="1"/>
  <c r="GT19" i="18"/>
  <c r="GT15" i="18"/>
  <c r="GT35" i="18" s="1"/>
  <c r="GT17" i="18"/>
  <c r="GS26" i="18"/>
  <c r="GS16" i="18"/>
  <c r="GS12" i="18" s="1"/>
  <c r="JM18" i="18"/>
  <c r="JM27" i="18" s="1"/>
  <c r="JI18" i="18"/>
  <c r="JI27" i="18" s="1"/>
  <c r="JE18" i="18"/>
  <c r="JE27" i="18" s="1"/>
  <c r="JL18" i="18"/>
  <c r="JL27" i="18" s="1"/>
  <c r="JH18" i="18"/>
  <c r="JH27" i="18" s="1"/>
  <c r="JD18" i="18"/>
  <c r="JD27" i="18" s="1"/>
  <c r="JK18" i="18"/>
  <c r="JK27" i="18" s="1"/>
  <c r="JG18" i="18"/>
  <c r="JG27" i="18" s="1"/>
  <c r="JC18" i="18"/>
  <c r="JC27" i="18" s="1"/>
  <c r="JJ18" i="18"/>
  <c r="JJ27" i="18" s="1"/>
  <c r="JF18" i="18"/>
  <c r="JF27" i="18" s="1"/>
  <c r="JB18" i="18"/>
  <c r="JB27" i="18" s="1"/>
  <c r="GR21" i="18"/>
  <c r="GR15" i="9"/>
  <c r="GV30" i="20"/>
  <c r="GR18" i="9"/>
  <c r="GU7" i="18"/>
  <c r="GU9" i="20" s="1"/>
  <c r="GU5" i="18"/>
  <c r="GQ15" i="9"/>
  <c r="GQ72" i="9"/>
  <c r="GW12" i="20"/>
  <c r="GW30" i="20" s="1"/>
  <c r="GW14" i="20"/>
  <c r="GW26" i="20" s="1"/>
  <c r="GV93" i="9"/>
  <c r="GW13" i="20"/>
  <c r="GW35" i="20" s="1"/>
  <c r="GW15" i="20"/>
  <c r="GW16" i="20"/>
  <c r="GW25" i="20" s="1"/>
  <c r="GV8" i="18"/>
  <c r="GX10" i="20"/>
  <c r="GW6" i="14"/>
  <c r="GW6" i="17"/>
  <c r="GW11" i="9"/>
  <c r="GT82" i="9" l="1"/>
  <c r="GT74" i="9" s="1"/>
  <c r="GT84" i="9" s="1"/>
  <c r="GT13" i="9"/>
  <c r="GT68" i="9" s="1"/>
  <c r="GS68" i="9"/>
  <c r="GS45" i="18"/>
  <c r="GS41" i="18" s="1"/>
  <c r="GS50" i="18"/>
  <c r="GR72" i="9"/>
  <c r="GT10" i="17"/>
  <c r="GT11" i="17" s="1"/>
  <c r="GT8" i="7"/>
  <c r="GW18" i="20"/>
  <c r="GW66" i="20" s="1"/>
  <c r="GT46" i="18"/>
  <c r="GT14" i="9" s="1"/>
  <c r="GT36" i="18"/>
  <c r="GT32" i="18" s="1"/>
  <c r="GU39" i="18"/>
  <c r="GU48" i="18" s="1"/>
  <c r="GU38" i="18"/>
  <c r="GU37" i="18"/>
  <c r="GT44" i="18"/>
  <c r="GS51" i="18"/>
  <c r="GS25" i="18"/>
  <c r="GS21" i="18" s="1"/>
  <c r="GT28" i="18"/>
  <c r="GU5" i="17"/>
  <c r="GT24" i="18"/>
  <c r="GU10" i="9"/>
  <c r="GU107" i="9" s="1"/>
  <c r="GU19" i="18"/>
  <c r="GU28" i="18" s="1"/>
  <c r="GU15" i="18"/>
  <c r="GU35" i="18" s="1"/>
  <c r="GU17" i="18"/>
  <c r="GT26" i="18"/>
  <c r="GT25" i="18" s="1"/>
  <c r="GT16" i="18"/>
  <c r="GU5" i="14"/>
  <c r="GU5" i="7"/>
  <c r="GQ67" i="9"/>
  <c r="GQ73" i="9" s="1"/>
  <c r="GW8" i="9"/>
  <c r="GW66" i="9" s="1"/>
  <c r="GV7" i="18"/>
  <c r="GV10" i="9" s="1"/>
  <c r="GV107" i="9" s="1"/>
  <c r="GV5" i="18"/>
  <c r="GR71" i="9"/>
  <c r="GS18" i="9"/>
  <c r="GS71" i="9" s="1"/>
  <c r="GX12" i="20"/>
  <c r="GX30" i="20" s="1"/>
  <c r="GX14" i="20"/>
  <c r="GX26" i="20" s="1"/>
  <c r="GX13" i="20"/>
  <c r="GX35" i="20" s="1"/>
  <c r="GX16" i="20"/>
  <c r="GX25" i="20" s="1"/>
  <c r="GX15" i="20"/>
  <c r="GW8" i="18"/>
  <c r="GY10" i="20"/>
  <c r="GX6" i="14"/>
  <c r="GX6" i="17"/>
  <c r="GX11" i="9"/>
  <c r="GU82" i="9" l="1"/>
  <c r="GU74" i="9" s="1"/>
  <c r="GU84" i="9" s="1"/>
  <c r="GU13" i="9"/>
  <c r="GU68" i="9" s="1"/>
  <c r="GT45" i="18"/>
  <c r="GT41" i="18" s="1"/>
  <c r="GT70" i="9"/>
  <c r="GT50" i="18"/>
  <c r="GW93" i="9"/>
  <c r="GU44" i="18"/>
  <c r="GT51" i="18"/>
  <c r="GX18" i="20"/>
  <c r="GX66" i="20" s="1"/>
  <c r="GV39" i="18"/>
  <c r="GV48" i="18" s="1"/>
  <c r="GV38" i="18"/>
  <c r="GV47" i="18" s="1"/>
  <c r="GV37" i="18"/>
  <c r="GU47" i="18"/>
  <c r="GU46" i="18"/>
  <c r="GU14" i="9" s="1"/>
  <c r="GU36" i="18"/>
  <c r="GU32" i="18" s="1"/>
  <c r="GV19" i="18"/>
  <c r="GV28" i="18" s="1"/>
  <c r="GV15" i="18"/>
  <c r="GV35" i="18" s="1"/>
  <c r="GV17" i="18"/>
  <c r="GU26" i="18"/>
  <c r="GU25" i="18" s="1"/>
  <c r="GU16" i="18"/>
  <c r="GU12" i="18" s="1"/>
  <c r="GT21" i="18"/>
  <c r="GV5" i="17"/>
  <c r="GU24" i="18"/>
  <c r="GT12" i="18"/>
  <c r="GV5" i="14"/>
  <c r="GV9" i="20"/>
  <c r="GV5" i="7"/>
  <c r="GX8" i="9"/>
  <c r="GX66" i="9" s="1"/>
  <c r="GR67" i="9"/>
  <c r="GR73" i="9" s="1"/>
  <c r="GW7" i="18"/>
  <c r="GW5" i="14" s="1"/>
  <c r="GW5" i="18"/>
  <c r="GS70" i="9"/>
  <c r="GS15" i="9"/>
  <c r="GS72" i="9"/>
  <c r="GT18" i="9"/>
  <c r="GT71" i="9" s="1"/>
  <c r="GY12" i="20"/>
  <c r="GY30" i="20" s="1"/>
  <c r="GY14" i="20"/>
  <c r="GY26" i="20" s="1"/>
  <c r="GY13" i="20"/>
  <c r="GY35" i="20" s="1"/>
  <c r="GY16" i="20"/>
  <c r="GY25" i="20" s="1"/>
  <c r="GY15" i="20"/>
  <c r="GX8" i="18"/>
  <c r="GZ10" i="20"/>
  <c r="GY6" i="14"/>
  <c r="GY6" i="17"/>
  <c r="GY11" i="9"/>
  <c r="GV82" i="9" l="1"/>
  <c r="GV74" i="9" s="1"/>
  <c r="GV84" i="9" s="1"/>
  <c r="GV13" i="9"/>
  <c r="GV68" i="9" s="1"/>
  <c r="GT72" i="9"/>
  <c r="GT67" i="9" s="1"/>
  <c r="GT73" i="9" s="1"/>
  <c r="GU50" i="18"/>
  <c r="GV44" i="18"/>
  <c r="GT15" i="9"/>
  <c r="GU45" i="18"/>
  <c r="GU41" i="18" s="1"/>
  <c r="GU51" i="18"/>
  <c r="GV10" i="17"/>
  <c r="GV11" i="17" s="1"/>
  <c r="GV8" i="7"/>
  <c r="GU10" i="17"/>
  <c r="GU11" i="17" s="1"/>
  <c r="GU8" i="7"/>
  <c r="GY18" i="20"/>
  <c r="GY66" i="20" s="1"/>
  <c r="GV36" i="18"/>
  <c r="GV32" i="18" s="1"/>
  <c r="GV46" i="18"/>
  <c r="GV14" i="9" s="1"/>
  <c r="GU21" i="18"/>
  <c r="GW38" i="18"/>
  <c r="GW47" i="18" s="1"/>
  <c r="GW39" i="18"/>
  <c r="GW48" i="18" s="1"/>
  <c r="GW37" i="18"/>
  <c r="GV24" i="18"/>
  <c r="GW19" i="18"/>
  <c r="GW28" i="18" s="1"/>
  <c r="GW17" i="18"/>
  <c r="GW15" i="18"/>
  <c r="GV16" i="18"/>
  <c r="GV12" i="18" s="1"/>
  <c r="GV26" i="18"/>
  <c r="GS67" i="9"/>
  <c r="GS73" i="9" s="1"/>
  <c r="GX93" i="9"/>
  <c r="GY8" i="9"/>
  <c r="GY66" i="9" s="1"/>
  <c r="GX7" i="18"/>
  <c r="GX10" i="9" s="1"/>
  <c r="GX107" i="9" s="1"/>
  <c r="GX5" i="18"/>
  <c r="GW5" i="7"/>
  <c r="GW5" i="17"/>
  <c r="GW9" i="20"/>
  <c r="GW10" i="9"/>
  <c r="GW107" i="9" s="1"/>
  <c r="GU18" i="9"/>
  <c r="GU71" i="9" s="1"/>
  <c r="GZ12" i="20"/>
  <c r="GZ8" i="9" s="1"/>
  <c r="GZ66" i="9" s="1"/>
  <c r="GZ14" i="20"/>
  <c r="GZ26" i="20" s="1"/>
  <c r="HA26" i="20" s="1"/>
  <c r="GZ13" i="20"/>
  <c r="GZ18" i="20" s="1"/>
  <c r="GZ16" i="20"/>
  <c r="GZ25" i="20" s="1"/>
  <c r="HA25" i="20" s="1"/>
  <c r="GZ15" i="20"/>
  <c r="GY8" i="18"/>
  <c r="HB10" i="20"/>
  <c r="GZ6" i="14"/>
  <c r="GZ6" i="17"/>
  <c r="GZ11" i="9"/>
  <c r="GZ35" i="20" l="1"/>
  <c r="HA35" i="20" s="1"/>
  <c r="GW13" i="9"/>
  <c r="GW68" i="9" s="1"/>
  <c r="GV45" i="18"/>
  <c r="GV15" i="9"/>
  <c r="GV50" i="18"/>
  <c r="HA18" i="20"/>
  <c r="HA66" i="20" s="1"/>
  <c r="GY93" i="9"/>
  <c r="GU70" i="9"/>
  <c r="GV51" i="18"/>
  <c r="GW10" i="17"/>
  <c r="GW11" i="17" s="1"/>
  <c r="GW8" i="7"/>
  <c r="GX39" i="18"/>
  <c r="GX48" i="18" s="1"/>
  <c r="GX38" i="18"/>
  <c r="GX47" i="18" s="1"/>
  <c r="GX37" i="18"/>
  <c r="GW46" i="18"/>
  <c r="GW14" i="9" s="1"/>
  <c r="GW36" i="18"/>
  <c r="GW24" i="18"/>
  <c r="GW35" i="18"/>
  <c r="GW82" i="9" s="1"/>
  <c r="GW74" i="9" s="1"/>
  <c r="GW84" i="9" s="1"/>
  <c r="GV41" i="18"/>
  <c r="GV70" i="9"/>
  <c r="GV25" i="18"/>
  <c r="GV21" i="18" s="1"/>
  <c r="GX5" i="7"/>
  <c r="GX5" i="17"/>
  <c r="GX19" i="18"/>
  <c r="GX28" i="18" s="1"/>
  <c r="GX15" i="18"/>
  <c r="GX35" i="18" s="1"/>
  <c r="GX82" i="9" s="1"/>
  <c r="GX74" i="9" s="1"/>
  <c r="GX84" i="9" s="1"/>
  <c r="GX17" i="18"/>
  <c r="GW26" i="18"/>
  <c r="GW25" i="18" s="1"/>
  <c r="GW16" i="18"/>
  <c r="GW12" i="18" s="1"/>
  <c r="GX9" i="20"/>
  <c r="GX5" i="14"/>
  <c r="GZ30" i="20"/>
  <c r="HA30" i="20" s="1"/>
  <c r="GY7" i="18"/>
  <c r="GY5" i="7" s="1"/>
  <c r="GY5" i="18"/>
  <c r="GV18" i="9"/>
  <c r="GV71" i="9" s="1"/>
  <c r="GU15" i="9"/>
  <c r="GU72" i="9"/>
  <c r="HB12" i="20"/>
  <c r="HB30" i="20" s="1"/>
  <c r="HB14" i="20"/>
  <c r="HB26" i="20" s="1"/>
  <c r="GZ93" i="9"/>
  <c r="HA93" i="9" s="1"/>
  <c r="GZ66" i="20"/>
  <c r="HB13" i="20"/>
  <c r="HB18" i="20" s="1"/>
  <c r="HB66" i="20" s="1"/>
  <c r="HB16" i="20"/>
  <c r="HB25" i="20" s="1"/>
  <c r="HB15" i="20"/>
  <c r="GZ8" i="18"/>
  <c r="HC10" i="20"/>
  <c r="HB6" i="14"/>
  <c r="HB6" i="17"/>
  <c r="HB11" i="9"/>
  <c r="HB35" i="20" l="1"/>
  <c r="GX13" i="9"/>
  <c r="GX68" i="9" s="1"/>
  <c r="GW32" i="18"/>
  <c r="GW51" i="18" s="1"/>
  <c r="GW45" i="18"/>
  <c r="GW70" i="9"/>
  <c r="GX44" i="18"/>
  <c r="GY5" i="14"/>
  <c r="GY5" i="17"/>
  <c r="HB8" i="9"/>
  <c r="HB66" i="9" s="1"/>
  <c r="GV72" i="9"/>
  <c r="GX10" i="17"/>
  <c r="GX11" i="17" s="1"/>
  <c r="GX8" i="7"/>
  <c r="GW44" i="18"/>
  <c r="GX46" i="18"/>
  <c r="GX14" i="9" s="1"/>
  <c r="GX36" i="18"/>
  <c r="GX32" i="18" s="1"/>
  <c r="GY39" i="18"/>
  <c r="GY48" i="18" s="1"/>
  <c r="GY38" i="18"/>
  <c r="GY47" i="18" s="1"/>
  <c r="GY37" i="18"/>
  <c r="GW21" i="18"/>
  <c r="GX26" i="18"/>
  <c r="GX25" i="18" s="1"/>
  <c r="GX16" i="18"/>
  <c r="GX12" i="18" s="1"/>
  <c r="GY19" i="18"/>
  <c r="GY28" i="18" s="1"/>
  <c r="GY15" i="18"/>
  <c r="GY17" i="18"/>
  <c r="GY10" i="9"/>
  <c r="GY107" i="9" s="1"/>
  <c r="GX24" i="18"/>
  <c r="GY9" i="20"/>
  <c r="GU67" i="9"/>
  <c r="GU73" i="9" s="1"/>
  <c r="GZ7" i="18"/>
  <c r="GZ5" i="14" s="1"/>
  <c r="GZ5" i="18"/>
  <c r="HC12" i="20"/>
  <c r="HC8" i="9" s="1"/>
  <c r="HC66" i="9" s="1"/>
  <c r="HC14" i="20"/>
  <c r="HC26" i="20" s="1"/>
  <c r="HC13" i="20"/>
  <c r="HC18" i="20" s="1"/>
  <c r="HC66" i="20" s="1"/>
  <c r="HC16" i="20"/>
  <c r="HC25" i="20" s="1"/>
  <c r="HC15" i="20"/>
  <c r="HB8" i="18"/>
  <c r="HD10" i="20"/>
  <c r="HC6" i="14"/>
  <c r="HC6" i="17"/>
  <c r="HC11" i="9"/>
  <c r="HC35" i="20" l="1"/>
  <c r="GW41" i="18"/>
  <c r="GX50" i="18"/>
  <c r="GX45" i="18"/>
  <c r="GX41" i="18" s="1"/>
  <c r="GX70" i="9"/>
  <c r="HB93" i="9"/>
  <c r="HN66" i="9"/>
  <c r="GW50" i="18"/>
  <c r="GV67" i="9"/>
  <c r="GV73" i="9" s="1"/>
  <c r="GW15" i="9"/>
  <c r="GW72" i="9"/>
  <c r="GX51" i="18"/>
  <c r="GY8" i="7"/>
  <c r="GY10" i="17"/>
  <c r="GW18" i="9"/>
  <c r="GW71" i="9" s="1"/>
  <c r="GY46" i="18"/>
  <c r="GY36" i="18"/>
  <c r="GZ39" i="18"/>
  <c r="GZ38" i="18"/>
  <c r="GZ37" i="18"/>
  <c r="GY24" i="18"/>
  <c r="GY35" i="18"/>
  <c r="GY82" i="9" s="1"/>
  <c r="GY74" i="9" s="1"/>
  <c r="GY84" i="9" s="1"/>
  <c r="GX21" i="18"/>
  <c r="GZ9" i="20"/>
  <c r="GZ19" i="18"/>
  <c r="GZ15" i="18"/>
  <c r="GZ35" i="18" s="1"/>
  <c r="GZ17" i="18"/>
  <c r="GY26" i="18"/>
  <c r="GY25" i="18" s="1"/>
  <c r="GY16" i="18"/>
  <c r="GY12" i="18" s="1"/>
  <c r="HC30" i="20"/>
  <c r="GZ5" i="7"/>
  <c r="GZ10" i="9"/>
  <c r="GZ107" i="9" s="1"/>
  <c r="GX18" i="9"/>
  <c r="GX71" i="9" s="1"/>
  <c r="HB7" i="18"/>
  <c r="HB5" i="14" s="1"/>
  <c r="HB5" i="18"/>
  <c r="GZ5" i="17"/>
  <c r="HA7" i="18"/>
  <c r="HA9" i="20" s="1"/>
  <c r="HD12" i="20"/>
  <c r="HD8" i="9" s="1"/>
  <c r="HD66" i="9" s="1"/>
  <c r="HD14" i="20"/>
  <c r="HD26" i="20" s="1"/>
  <c r="HC93" i="9"/>
  <c r="HD13" i="20"/>
  <c r="HD18" i="20" s="1"/>
  <c r="HD66" i="20" s="1"/>
  <c r="HD16" i="20"/>
  <c r="HD25" i="20" s="1"/>
  <c r="HD15" i="20"/>
  <c r="HC8" i="18"/>
  <c r="HE10" i="20"/>
  <c r="HD6" i="14"/>
  <c r="HD6" i="17"/>
  <c r="HD11" i="9"/>
  <c r="HD35" i="20" l="1"/>
  <c r="GZ13" i="9"/>
  <c r="GZ68" i="9" s="1"/>
  <c r="GZ82" i="9"/>
  <c r="HA82" i="9" s="1"/>
  <c r="GY32" i="18"/>
  <c r="GY51" i="18" s="1"/>
  <c r="GY45" i="18"/>
  <c r="GY44" i="18"/>
  <c r="GY50" i="18" s="1"/>
  <c r="GW67" i="9"/>
  <c r="GW73" i="9" s="1"/>
  <c r="GX72" i="9"/>
  <c r="GX15" i="9"/>
  <c r="GY11" i="17"/>
  <c r="GY13" i="9" s="1"/>
  <c r="GY68" i="9" s="1"/>
  <c r="GY21" i="18"/>
  <c r="HB10" i="9"/>
  <c r="HB107" i="9" s="1"/>
  <c r="GZ44" i="18"/>
  <c r="HA35" i="18"/>
  <c r="GZ47" i="18"/>
  <c r="HA38" i="18"/>
  <c r="Q34" i="22" s="1"/>
  <c r="GZ48" i="18"/>
  <c r="HA48" i="18" s="1"/>
  <c r="HA39" i="18"/>
  <c r="Q35" i="22" s="1"/>
  <c r="GZ36" i="18"/>
  <c r="GZ32" i="18" s="1"/>
  <c r="GZ46" i="18"/>
  <c r="GZ14" i="9" s="1"/>
  <c r="HA37" i="18"/>
  <c r="Q33" i="22" s="1"/>
  <c r="Q63" i="22" s="1"/>
  <c r="HB39" i="18"/>
  <c r="HB38" i="18"/>
  <c r="HB37" i="18"/>
  <c r="HA5" i="17"/>
  <c r="HB19" i="18"/>
  <c r="HB17" i="18"/>
  <c r="HB15" i="18"/>
  <c r="HB35" i="18" s="1"/>
  <c r="GZ28" i="18"/>
  <c r="HA28" i="18" s="1"/>
  <c r="HA19" i="18"/>
  <c r="GZ24" i="18"/>
  <c r="HA24" i="18" s="1"/>
  <c r="HA15" i="18"/>
  <c r="HB5" i="7"/>
  <c r="HB9" i="20"/>
  <c r="HA5" i="14"/>
  <c r="GZ16" i="18"/>
  <c r="HA16" i="18" s="1"/>
  <c r="GZ26" i="18"/>
  <c r="HA17" i="18"/>
  <c r="HB5" i="17"/>
  <c r="HA10" i="9"/>
  <c r="HA107" i="9" s="1"/>
  <c r="HA5" i="7"/>
  <c r="HD30" i="20"/>
  <c r="HC7" i="18"/>
  <c r="HC9" i="20" s="1"/>
  <c r="HC5" i="18"/>
  <c r="HE12" i="20"/>
  <c r="HE8" i="9" s="1"/>
  <c r="HE66" i="9" s="1"/>
  <c r="HE14" i="20"/>
  <c r="HE26" i="20" s="1"/>
  <c r="HD93" i="9"/>
  <c r="HE13" i="20"/>
  <c r="HE18" i="20" s="1"/>
  <c r="HE66" i="20" s="1"/>
  <c r="HE16" i="20"/>
  <c r="HE25" i="20" s="1"/>
  <c r="HE15" i="20"/>
  <c r="HD8" i="18"/>
  <c r="HF10" i="20"/>
  <c r="HE6" i="14"/>
  <c r="HE6" i="17"/>
  <c r="HE11" i="9"/>
  <c r="HE35" i="20" l="1"/>
  <c r="HA13" i="9"/>
  <c r="HA68" i="9"/>
  <c r="GY14" i="9"/>
  <c r="GY15" i="9" s="1"/>
  <c r="GZ74" i="9"/>
  <c r="HA74" i="9" s="1"/>
  <c r="HB13" i="9"/>
  <c r="HB68" i="9" s="1"/>
  <c r="HB82" i="9"/>
  <c r="GY18" i="9"/>
  <c r="GY71" i="9" s="1"/>
  <c r="GY41" i="18"/>
  <c r="GZ50" i="18"/>
  <c r="GX67" i="9"/>
  <c r="GX73" i="9" s="1"/>
  <c r="Q87" i="22"/>
  <c r="Q102" i="22" s="1"/>
  <c r="Q65" i="22"/>
  <c r="Q86" i="22"/>
  <c r="Q101" i="22" s="1"/>
  <c r="Q64" i="22"/>
  <c r="HA47" i="18"/>
  <c r="HB44" i="18"/>
  <c r="HB48" i="18"/>
  <c r="HB46" i="18"/>
  <c r="HB14" i="9" s="1"/>
  <c r="HB36" i="18"/>
  <c r="HB32" i="18" s="1"/>
  <c r="GZ45" i="18"/>
  <c r="GZ41" i="18" s="1"/>
  <c r="HA46" i="18"/>
  <c r="HA44" i="18"/>
  <c r="HC39" i="18"/>
  <c r="HC48" i="18" s="1"/>
  <c r="HC38" i="18"/>
  <c r="HC47" i="18" s="1"/>
  <c r="HC37" i="18"/>
  <c r="HB47" i="18"/>
  <c r="GZ51" i="18"/>
  <c r="HA36" i="18"/>
  <c r="HA51" i="18" s="1"/>
  <c r="GZ12" i="18"/>
  <c r="HB24" i="18"/>
  <c r="HC19" i="18"/>
  <c r="HC28" i="18" s="1"/>
  <c r="HC17" i="18"/>
  <c r="HC15" i="18"/>
  <c r="HC35" i="18" s="1"/>
  <c r="HB26" i="18"/>
  <c r="HB16" i="18"/>
  <c r="HB12" i="18" s="1"/>
  <c r="GZ25" i="18"/>
  <c r="HA26" i="18"/>
  <c r="HB28" i="18"/>
  <c r="HC5" i="7"/>
  <c r="HC5" i="14"/>
  <c r="HC5" i="17"/>
  <c r="HC10" i="9"/>
  <c r="HC107" i="9" s="1"/>
  <c r="HE30" i="20"/>
  <c r="HD7" i="18"/>
  <c r="HD9" i="20" s="1"/>
  <c r="HD5" i="18"/>
  <c r="GZ18" i="9"/>
  <c r="Q85" i="22"/>
  <c r="Q100" i="22" s="1"/>
  <c r="Q29" i="22"/>
  <c r="HF12" i="20"/>
  <c r="HF30" i="20" s="1"/>
  <c r="HF14" i="20"/>
  <c r="HF26" i="20" s="1"/>
  <c r="HE93" i="9"/>
  <c r="HF13" i="20"/>
  <c r="HF18" i="20" s="1"/>
  <c r="HF66" i="20" s="1"/>
  <c r="HF16" i="20"/>
  <c r="HF25" i="20" s="1"/>
  <c r="HF15" i="20"/>
  <c r="HE8" i="18"/>
  <c r="HG10" i="20"/>
  <c r="HF6" i="14"/>
  <c r="HF6" i="17"/>
  <c r="HF11" i="9"/>
  <c r="HF35" i="20" l="1"/>
  <c r="HC82" i="9"/>
  <c r="GY72" i="9"/>
  <c r="GZ84" i="9"/>
  <c r="HA84" i="9" s="1"/>
  <c r="GY70" i="9"/>
  <c r="HA14" i="9"/>
  <c r="HC13" i="9"/>
  <c r="HA50" i="18"/>
  <c r="HB50" i="18"/>
  <c r="HC44" i="18"/>
  <c r="Q99" i="22"/>
  <c r="HD5" i="17"/>
  <c r="HA45" i="18"/>
  <c r="GZ15" i="9"/>
  <c r="HA15" i="9" s="1"/>
  <c r="HB10" i="17"/>
  <c r="HB11" i="17" s="1"/>
  <c r="HB77" i="9"/>
  <c r="HB74" i="9" s="1"/>
  <c r="HB8" i="7"/>
  <c r="GZ10" i="17"/>
  <c r="GZ8" i="7"/>
  <c r="HA8" i="7"/>
  <c r="HC10" i="17"/>
  <c r="HC11" i="17" s="1"/>
  <c r="HC77" i="9"/>
  <c r="HC74" i="9" s="1"/>
  <c r="HC84" i="9" s="1"/>
  <c r="HC8" i="7"/>
  <c r="HC46" i="18"/>
  <c r="HC14" i="9" s="1"/>
  <c r="HC36" i="18"/>
  <c r="HB45" i="18"/>
  <c r="HD39" i="18"/>
  <c r="HD38" i="18"/>
  <c r="HD47" i="18" s="1"/>
  <c r="HD37" i="18"/>
  <c r="HB51" i="18"/>
  <c r="HB25" i="18"/>
  <c r="HB21" i="18" s="1"/>
  <c r="GZ21" i="18"/>
  <c r="HA25" i="18"/>
  <c r="HA21" i="18" s="1"/>
  <c r="HC24" i="18"/>
  <c r="HD19" i="18"/>
  <c r="HD15" i="18"/>
  <c r="HD17" i="18"/>
  <c r="HC26" i="18"/>
  <c r="HC25" i="18" s="1"/>
  <c r="HC16" i="18"/>
  <c r="HC12" i="18" s="1"/>
  <c r="HF8" i="9"/>
  <c r="HF66" i="9" s="1"/>
  <c r="HD5" i="14"/>
  <c r="HE7" i="18"/>
  <c r="HE5" i="7" s="1"/>
  <c r="HE5" i="18"/>
  <c r="HD10" i="9"/>
  <c r="HD107" i="9" s="1"/>
  <c r="HB18" i="9"/>
  <c r="GZ71" i="9"/>
  <c r="HA71" i="9" s="1"/>
  <c r="HA18" i="9"/>
  <c r="Q32" i="22"/>
  <c r="Q62" i="22" s="1"/>
  <c r="Q81" i="22"/>
  <c r="Q31" i="22"/>
  <c r="Q61" i="22" s="1"/>
  <c r="Q59" i="22" s="1"/>
  <c r="Q96" i="22" s="1"/>
  <c r="Q84" i="22"/>
  <c r="HD5" i="7"/>
  <c r="HG12" i="20"/>
  <c r="HG30" i="20" s="1"/>
  <c r="HG14" i="20"/>
  <c r="HG26" i="20" s="1"/>
  <c r="HG13" i="20"/>
  <c r="HG18" i="20" s="1"/>
  <c r="HG66" i="20" s="1"/>
  <c r="HG16" i="20"/>
  <c r="HG25" i="20" s="1"/>
  <c r="HG15" i="20"/>
  <c r="HF8" i="18"/>
  <c r="HH10" i="20"/>
  <c r="HG6" i="14"/>
  <c r="HG6" i="17"/>
  <c r="HG11" i="9"/>
  <c r="HG35" i="20" l="1"/>
  <c r="GY67" i="9"/>
  <c r="GY73" i="9" s="1"/>
  <c r="HD13" i="9"/>
  <c r="HD68" i="9" s="1"/>
  <c r="HC68" i="9"/>
  <c r="HC32" i="18"/>
  <c r="HC51" i="18" s="1"/>
  <c r="HC45" i="18"/>
  <c r="HC41" i="18" s="1"/>
  <c r="HC70" i="9"/>
  <c r="HA41" i="18"/>
  <c r="Q7" i="23"/>
  <c r="Q17" i="23" s="1"/>
  <c r="HC50" i="18"/>
  <c r="Q88" i="22"/>
  <c r="GZ72" i="9"/>
  <c r="HA72" i="9" s="1"/>
  <c r="HF93" i="9"/>
  <c r="GZ11" i="17"/>
  <c r="HA10" i="17"/>
  <c r="HD10" i="17"/>
  <c r="HD11" i="17" s="1"/>
  <c r="HD77" i="9"/>
  <c r="HD8" i="7"/>
  <c r="HB84" i="9"/>
  <c r="HC7" i="14"/>
  <c r="HE37" i="18"/>
  <c r="HE38" i="18"/>
  <c r="HE39" i="18"/>
  <c r="HE48" i="18" s="1"/>
  <c r="HB41" i="18"/>
  <c r="HD48" i="18"/>
  <c r="HD24" i="18"/>
  <c r="HD35" i="18"/>
  <c r="HD82" i="9" s="1"/>
  <c r="HD46" i="18"/>
  <c r="HD14" i="9" s="1"/>
  <c r="HD36" i="18"/>
  <c r="HB15" i="9"/>
  <c r="HE9" i="20"/>
  <c r="HE19" i="18"/>
  <c r="HE28" i="18" s="1"/>
  <c r="HE17" i="18"/>
  <c r="HE15" i="18"/>
  <c r="HE35" i="18" s="1"/>
  <c r="HE82" i="9" s="1"/>
  <c r="HD28" i="18"/>
  <c r="HD26" i="18"/>
  <c r="HD25" i="18" s="1"/>
  <c r="HD16" i="18"/>
  <c r="HC21" i="18"/>
  <c r="HG8" i="9"/>
  <c r="HG66" i="9" s="1"/>
  <c r="HB7" i="14"/>
  <c r="HF7" i="18"/>
  <c r="HF5" i="17" s="1"/>
  <c r="HF5" i="18"/>
  <c r="HE10" i="9"/>
  <c r="HE107" i="9" s="1"/>
  <c r="Q36" i="22"/>
  <c r="HC18" i="9"/>
  <c r="HC71" i="9" s="1"/>
  <c r="HE5" i="17"/>
  <c r="Q83" i="22"/>
  <c r="Q98" i="22" s="1"/>
  <c r="HE5" i="14"/>
  <c r="HB71" i="9"/>
  <c r="HH12" i="20"/>
  <c r="HH8" i="9" s="1"/>
  <c r="HH66" i="9" s="1"/>
  <c r="HH14" i="20"/>
  <c r="HH26" i="20" s="1"/>
  <c r="HH13" i="20"/>
  <c r="HH18" i="20" s="1"/>
  <c r="HH66" i="20" s="1"/>
  <c r="HH16" i="20"/>
  <c r="HH25" i="20" s="1"/>
  <c r="HH15" i="20"/>
  <c r="HG8" i="18"/>
  <c r="HI10" i="20"/>
  <c r="HH6" i="14"/>
  <c r="HH6" i="17"/>
  <c r="HH11" i="9"/>
  <c r="HD7" i="14" l="1"/>
  <c r="HH35" i="20"/>
  <c r="HE13" i="9"/>
  <c r="HD74" i="9"/>
  <c r="HD84" i="9" s="1"/>
  <c r="HD32" i="18"/>
  <c r="HD51" i="18" s="1"/>
  <c r="HF9" i="20"/>
  <c r="HF5" i="14"/>
  <c r="HC15" i="9"/>
  <c r="HC72" i="9"/>
  <c r="HA11" i="17"/>
  <c r="GZ70" i="9"/>
  <c r="HG93" i="9"/>
  <c r="HB72" i="9"/>
  <c r="HB70" i="9"/>
  <c r="HE47" i="18"/>
  <c r="HE44" i="18"/>
  <c r="HF39" i="18"/>
  <c r="HF38" i="18"/>
  <c r="HF47" i="18" s="1"/>
  <c r="HF37" i="18"/>
  <c r="HD45" i="18"/>
  <c r="HD44" i="18"/>
  <c r="HD18" i="9" s="1"/>
  <c r="HE36" i="18"/>
  <c r="HE46" i="18"/>
  <c r="HE14" i="9" s="1"/>
  <c r="HD21" i="18"/>
  <c r="HF19" i="18"/>
  <c r="HF17" i="18"/>
  <c r="HF15" i="18"/>
  <c r="HD12" i="18"/>
  <c r="HE24" i="18"/>
  <c r="HE16" i="18"/>
  <c r="HE12" i="18" s="1"/>
  <c r="HE26" i="18"/>
  <c r="HE25" i="18" s="1"/>
  <c r="HF5" i="7"/>
  <c r="HF10" i="9"/>
  <c r="HF107" i="9" s="1"/>
  <c r="HH30" i="20"/>
  <c r="HG7" i="18"/>
  <c r="HG9" i="20" s="1"/>
  <c r="HG5" i="18"/>
  <c r="HI12" i="20"/>
  <c r="HI8" i="9" s="1"/>
  <c r="HI66" i="9" s="1"/>
  <c r="HI14" i="20"/>
  <c r="HI26" i="20" s="1"/>
  <c r="HH93" i="9"/>
  <c r="HI13" i="20"/>
  <c r="HI18" i="20" s="1"/>
  <c r="HI66" i="20" s="1"/>
  <c r="HI16" i="20"/>
  <c r="HI25" i="20" s="1"/>
  <c r="HI15" i="20"/>
  <c r="HH8" i="18"/>
  <c r="HJ10" i="20"/>
  <c r="HI6" i="14"/>
  <c r="HI6" i="17"/>
  <c r="HI11" i="9"/>
  <c r="HI35" i="20" l="1"/>
  <c r="HF13" i="9"/>
  <c r="HF68" i="9" s="1"/>
  <c r="HE68" i="9"/>
  <c r="HE32" i="18"/>
  <c r="HE51" i="18" s="1"/>
  <c r="HE50" i="18"/>
  <c r="HE45" i="18"/>
  <c r="HE41" i="18" s="1"/>
  <c r="HD50" i="18"/>
  <c r="HC67" i="9"/>
  <c r="HC73" i="9" s="1"/>
  <c r="HF10" i="17"/>
  <c r="HF11" i="17" s="1"/>
  <c r="HF77" i="9"/>
  <c r="HF8" i="7"/>
  <c r="HA70" i="9"/>
  <c r="GZ67" i="9"/>
  <c r="HA67" i="9" s="1"/>
  <c r="HI30" i="20"/>
  <c r="HE10" i="17"/>
  <c r="HE11" i="17" s="1"/>
  <c r="HE77" i="9"/>
  <c r="HE74" i="9" s="1"/>
  <c r="HE8" i="7"/>
  <c r="HB67" i="9"/>
  <c r="HB73" i="9" s="1"/>
  <c r="HD41" i="18"/>
  <c r="HF48" i="18"/>
  <c r="HF46" i="18"/>
  <c r="HF14" i="9" s="1"/>
  <c r="HF36" i="18"/>
  <c r="HG39" i="18"/>
  <c r="HG48" i="18" s="1"/>
  <c r="HG38" i="18"/>
  <c r="HG37" i="18"/>
  <c r="HF24" i="18"/>
  <c r="HF35" i="18"/>
  <c r="HF82" i="9" s="1"/>
  <c r="HG19" i="18"/>
  <c r="HG28" i="18" s="1"/>
  <c r="HG17" i="18"/>
  <c r="HG15" i="18"/>
  <c r="HG35" i="18" s="1"/>
  <c r="JZ18" i="18"/>
  <c r="JZ27" i="18" s="1"/>
  <c r="JV18" i="18"/>
  <c r="JV27" i="18" s="1"/>
  <c r="JR18" i="18"/>
  <c r="JR27" i="18" s="1"/>
  <c r="JY18" i="18"/>
  <c r="JY27" i="18" s="1"/>
  <c r="JU18" i="18"/>
  <c r="JU27" i="18" s="1"/>
  <c r="JQ18" i="18"/>
  <c r="JQ27" i="18" s="1"/>
  <c r="JX18" i="18"/>
  <c r="JX27" i="18" s="1"/>
  <c r="JT18" i="18"/>
  <c r="JT27" i="18" s="1"/>
  <c r="JP18" i="18"/>
  <c r="JP27" i="18" s="1"/>
  <c r="JW18" i="18"/>
  <c r="JW27" i="18" s="1"/>
  <c r="JS18" i="18"/>
  <c r="JS27" i="18" s="1"/>
  <c r="JO18" i="18"/>
  <c r="JO27" i="18" s="1"/>
  <c r="HE21" i="18"/>
  <c r="HF26" i="18"/>
  <c r="HF16" i="18"/>
  <c r="HF12" i="18" s="1"/>
  <c r="HG5" i="17"/>
  <c r="HF28" i="18"/>
  <c r="HG10" i="9"/>
  <c r="HG107" i="9" s="1"/>
  <c r="HG5" i="7"/>
  <c r="HE18" i="9"/>
  <c r="HE71" i="9" s="1"/>
  <c r="HH7" i="18"/>
  <c r="HH5" i="14" s="1"/>
  <c r="HH5" i="18"/>
  <c r="HG5" i="14"/>
  <c r="HD71" i="9"/>
  <c r="Q66" i="22"/>
  <c r="Q103" i="22"/>
  <c r="HJ12" i="20"/>
  <c r="HJ30" i="20" s="1"/>
  <c r="HJ14" i="20"/>
  <c r="HJ26" i="20" s="1"/>
  <c r="HI93" i="9"/>
  <c r="HJ13" i="20"/>
  <c r="HJ18" i="20" s="1"/>
  <c r="HJ66" i="20" s="1"/>
  <c r="HJ16" i="20"/>
  <c r="HJ25" i="20" s="1"/>
  <c r="HJ15" i="20"/>
  <c r="HI8" i="18"/>
  <c r="HK10" i="20"/>
  <c r="HJ6" i="14"/>
  <c r="HJ6" i="17"/>
  <c r="HJ11" i="9"/>
  <c r="HJ35" i="20" l="1"/>
  <c r="HG13" i="9"/>
  <c r="HG68" i="9" s="1"/>
  <c r="HG82" i="9"/>
  <c r="HF74" i="9"/>
  <c r="HF84" i="9" s="1"/>
  <c r="HF32" i="18"/>
  <c r="HF51" i="18" s="1"/>
  <c r="HF45" i="18"/>
  <c r="HF70" i="9"/>
  <c r="HG44" i="18"/>
  <c r="HE84" i="9"/>
  <c r="HE7" i="14"/>
  <c r="HE72" i="9"/>
  <c r="HH39" i="18"/>
  <c r="HH48" i="18" s="1"/>
  <c r="HH38" i="18"/>
  <c r="HH47" i="18" s="1"/>
  <c r="HH37" i="18"/>
  <c r="HG46" i="18"/>
  <c r="HG14" i="9" s="1"/>
  <c r="HG36" i="18"/>
  <c r="HG32" i="18" s="1"/>
  <c r="HF44" i="18"/>
  <c r="HF50" i="18" s="1"/>
  <c r="HD70" i="9"/>
  <c r="HD15" i="9"/>
  <c r="HD72" i="9"/>
  <c r="HG47" i="18"/>
  <c r="HE15" i="9"/>
  <c r="HG24" i="18"/>
  <c r="HH19" i="18"/>
  <c r="HH15" i="18"/>
  <c r="HH35" i="18" s="1"/>
  <c r="HH17" i="18"/>
  <c r="HG26" i="18"/>
  <c r="HG25" i="18" s="1"/>
  <c r="HG16" i="18"/>
  <c r="HG12" i="18" s="1"/>
  <c r="HF25" i="18"/>
  <c r="HJ8" i="9"/>
  <c r="HJ66" i="9" s="1"/>
  <c r="HH9" i="20"/>
  <c r="HH10" i="9"/>
  <c r="HH107" i="9" s="1"/>
  <c r="HH5" i="7"/>
  <c r="HH5" i="17"/>
  <c r="HI7" i="18"/>
  <c r="HI10" i="9" s="1"/>
  <c r="HI107" i="9" s="1"/>
  <c r="HI5" i="18"/>
  <c r="HE70" i="9"/>
  <c r="HK12" i="20"/>
  <c r="HK8" i="9" s="1"/>
  <c r="HK66" i="9" s="1"/>
  <c r="HK14" i="20"/>
  <c r="HK26" i="20" s="1"/>
  <c r="HK13" i="20"/>
  <c r="HK18" i="20" s="1"/>
  <c r="HK66" i="20" s="1"/>
  <c r="HK16" i="20"/>
  <c r="HK25" i="20" s="1"/>
  <c r="HK15" i="20"/>
  <c r="HJ8" i="18"/>
  <c r="HL10" i="20"/>
  <c r="HK6" i="14"/>
  <c r="HK6" i="17"/>
  <c r="HK11" i="9"/>
  <c r="HK35" i="20" l="1"/>
  <c r="HH82" i="9"/>
  <c r="HH13" i="9"/>
  <c r="HH68" i="9" s="1"/>
  <c r="HG50" i="18"/>
  <c r="HH44" i="18"/>
  <c r="HJ93" i="9"/>
  <c r="HF18" i="9"/>
  <c r="HF71" i="9" s="1"/>
  <c r="HG10" i="17"/>
  <c r="HG11" i="17" s="1"/>
  <c r="HG77" i="9"/>
  <c r="HG74" i="9" s="1"/>
  <c r="HG8" i="7"/>
  <c r="HH10" i="17"/>
  <c r="HH11" i="17" s="1"/>
  <c r="HH77" i="9"/>
  <c r="HH8" i="7"/>
  <c r="HD67" i="9"/>
  <c r="HD73" i="9" s="1"/>
  <c r="HF41" i="18"/>
  <c r="HI38" i="18"/>
  <c r="HI37" i="18"/>
  <c r="HI39" i="18"/>
  <c r="HH46" i="18"/>
  <c r="HH14" i="9" s="1"/>
  <c r="HH36" i="18"/>
  <c r="HH32" i="18" s="1"/>
  <c r="HG45" i="18"/>
  <c r="HI19" i="18"/>
  <c r="HI28" i="18" s="1"/>
  <c r="HI17" i="18"/>
  <c r="HI15" i="18"/>
  <c r="HI35" i="18" s="1"/>
  <c r="HH28" i="18"/>
  <c r="HF21" i="18"/>
  <c r="HH24" i="18"/>
  <c r="HH26" i="18"/>
  <c r="HH16" i="18"/>
  <c r="HH12" i="18" s="1"/>
  <c r="HG21" i="18"/>
  <c r="HI5" i="17"/>
  <c r="HI9" i="20"/>
  <c r="HI5" i="7"/>
  <c r="HK30" i="20"/>
  <c r="HJ7" i="18"/>
  <c r="HJ5" i="17" s="1"/>
  <c r="HJ5" i="18"/>
  <c r="HI5" i="14"/>
  <c r="HG51" i="18"/>
  <c r="HE67" i="9"/>
  <c r="HE73" i="9" s="1"/>
  <c r="HF7" i="14"/>
  <c r="HF15" i="9"/>
  <c r="HF72" i="9"/>
  <c r="HG18" i="9"/>
  <c r="HG71" i="9" s="1"/>
  <c r="HL12" i="20"/>
  <c r="HL8" i="9" s="1"/>
  <c r="HL66" i="9" s="1"/>
  <c r="HL14" i="20"/>
  <c r="HL26" i="20" s="1"/>
  <c r="HK93" i="9"/>
  <c r="HL13" i="20"/>
  <c r="HL18" i="20" s="1"/>
  <c r="HL66" i="20" s="1"/>
  <c r="HL16" i="20"/>
  <c r="HL25" i="20" s="1"/>
  <c r="HL15" i="20"/>
  <c r="HK8" i="18"/>
  <c r="HM10" i="20"/>
  <c r="HL6" i="14"/>
  <c r="HL6" i="17"/>
  <c r="HL11" i="9"/>
  <c r="HL35" i="20" l="1"/>
  <c r="HI82" i="9"/>
  <c r="HH74" i="9"/>
  <c r="HH84" i="9" s="1"/>
  <c r="HI13" i="9"/>
  <c r="HI68" i="9" s="1"/>
  <c r="HH50" i="18"/>
  <c r="HJ9" i="20"/>
  <c r="HG7" i="14"/>
  <c r="HG84" i="9"/>
  <c r="HJ39" i="18"/>
  <c r="HJ48" i="18" s="1"/>
  <c r="HJ38" i="18"/>
  <c r="HJ47" i="18" s="1"/>
  <c r="HJ37" i="18"/>
  <c r="HI47" i="18"/>
  <c r="HJ10" i="9"/>
  <c r="HJ107" i="9" s="1"/>
  <c r="HG41" i="18"/>
  <c r="HI48" i="18"/>
  <c r="HH51" i="18"/>
  <c r="HH45" i="18"/>
  <c r="HJ5" i="14"/>
  <c r="HI44" i="18"/>
  <c r="HI36" i="18"/>
  <c r="HI32" i="18" s="1"/>
  <c r="HI46" i="18"/>
  <c r="HI14" i="9" s="1"/>
  <c r="HJ19" i="18"/>
  <c r="HJ17" i="18"/>
  <c r="HJ15" i="18"/>
  <c r="HH25" i="18"/>
  <c r="HI16" i="18"/>
  <c r="HI12" i="18" s="1"/>
  <c r="HI26" i="18"/>
  <c r="HI25" i="18" s="1"/>
  <c r="HJ5" i="7"/>
  <c r="HI24" i="18"/>
  <c r="HF67" i="9"/>
  <c r="HF73" i="9" s="1"/>
  <c r="HL30" i="20"/>
  <c r="HH18" i="9"/>
  <c r="HH71" i="9" s="1"/>
  <c r="HK7" i="18"/>
  <c r="HK5" i="14" s="1"/>
  <c r="HK5" i="18"/>
  <c r="HM12" i="20"/>
  <c r="HM8" i="9" s="1"/>
  <c r="HM66" i="9" s="1"/>
  <c r="HM14" i="20"/>
  <c r="HM26" i="20" s="1"/>
  <c r="HN26" i="20" s="1"/>
  <c r="HL93" i="9"/>
  <c r="HM13" i="20"/>
  <c r="HM18" i="20" s="1"/>
  <c r="HM16" i="20"/>
  <c r="HM25" i="20" s="1"/>
  <c r="HN25" i="20" s="1"/>
  <c r="HM15" i="20"/>
  <c r="HL8" i="18"/>
  <c r="HO10" i="20"/>
  <c r="HM6" i="14"/>
  <c r="HM6" i="17"/>
  <c r="HM11" i="9"/>
  <c r="HM35" i="20" l="1"/>
  <c r="HN35" i="20" s="1"/>
  <c r="HJ13" i="9"/>
  <c r="HJ68" i="9" s="1"/>
  <c r="HI50" i="18"/>
  <c r="HJ10" i="17"/>
  <c r="HJ11" i="17" s="1"/>
  <c r="HJ77" i="9"/>
  <c r="HJ8" i="7"/>
  <c r="HI10" i="17"/>
  <c r="HI11" i="17" s="1"/>
  <c r="HI77" i="9"/>
  <c r="HI74" i="9" s="1"/>
  <c r="HI8" i="7"/>
  <c r="HH7" i="14"/>
  <c r="HI51" i="18"/>
  <c r="HJ46" i="18"/>
  <c r="HJ14" i="9" s="1"/>
  <c r="HJ36" i="18"/>
  <c r="HH41" i="18"/>
  <c r="HK39" i="18"/>
  <c r="HK48" i="18" s="1"/>
  <c r="HK38" i="18"/>
  <c r="HK47" i="18" s="1"/>
  <c r="HK37" i="18"/>
  <c r="HJ24" i="18"/>
  <c r="HJ35" i="18"/>
  <c r="HJ82" i="9" s="1"/>
  <c r="HG70" i="9"/>
  <c r="HG72" i="9"/>
  <c r="HG15" i="9"/>
  <c r="HI45" i="18"/>
  <c r="HI21" i="18"/>
  <c r="HK19" i="18"/>
  <c r="HK28" i="18" s="1"/>
  <c r="HK17" i="18"/>
  <c r="HK15" i="18"/>
  <c r="HH21" i="18"/>
  <c r="HK10" i="9"/>
  <c r="HK107" i="9" s="1"/>
  <c r="HI7" i="14"/>
  <c r="HJ26" i="18"/>
  <c r="HJ25" i="18" s="1"/>
  <c r="HJ16" i="18"/>
  <c r="HJ12" i="18" s="1"/>
  <c r="HJ28" i="18"/>
  <c r="HK5" i="17"/>
  <c r="HK5" i="7"/>
  <c r="HM30" i="20"/>
  <c r="HN30" i="20" s="1"/>
  <c r="HL7" i="18"/>
  <c r="HL5" i="17" s="1"/>
  <c r="HL5" i="18"/>
  <c r="HI18" i="9"/>
  <c r="HI71" i="9" s="1"/>
  <c r="HK9" i="20"/>
  <c r="HO12" i="20"/>
  <c r="HO8" i="9" s="1"/>
  <c r="HO14" i="20"/>
  <c r="HO26" i="20" s="1"/>
  <c r="HM93" i="9"/>
  <c r="HN93" i="9" s="1"/>
  <c r="HN18" i="20"/>
  <c r="HN66" i="20" s="1"/>
  <c r="HM66" i="20"/>
  <c r="HO13" i="20"/>
  <c r="HO18" i="20" s="1"/>
  <c r="HO66" i="20" s="1"/>
  <c r="HO15" i="20"/>
  <c r="HO16" i="20"/>
  <c r="HO25" i="20" s="1"/>
  <c r="HM8" i="18"/>
  <c r="HP10" i="20"/>
  <c r="HO6" i="14"/>
  <c r="HO6" i="17"/>
  <c r="HO11" i="9"/>
  <c r="HO35" i="20" l="1"/>
  <c r="HK13" i="9"/>
  <c r="HK68" i="9" s="1"/>
  <c r="HJ74" i="9"/>
  <c r="HJ84" i="9" s="1"/>
  <c r="HJ32" i="18"/>
  <c r="HJ51" i="18" s="1"/>
  <c r="HJ45" i="18"/>
  <c r="HJ15" i="9"/>
  <c r="HJ44" i="18"/>
  <c r="HJ18" i="9" s="1"/>
  <c r="HJ71" i="9" s="1"/>
  <c r="HK10" i="17"/>
  <c r="HK11" i="17" s="1"/>
  <c r="HK77" i="9"/>
  <c r="HK8" i="7"/>
  <c r="HI84" i="9"/>
  <c r="HO30" i="20"/>
  <c r="HK46" i="18"/>
  <c r="HK14" i="9" s="1"/>
  <c r="HK36" i="18"/>
  <c r="HH70" i="9"/>
  <c r="HH15" i="9"/>
  <c r="HH72" i="9"/>
  <c r="HI41" i="18"/>
  <c r="HL9" i="20"/>
  <c r="HL39" i="18"/>
  <c r="HL48" i="18" s="1"/>
  <c r="HL38" i="18"/>
  <c r="HL47" i="18" s="1"/>
  <c r="HL37" i="18"/>
  <c r="HK24" i="18"/>
  <c r="HK35" i="18"/>
  <c r="HK82" i="9" s="1"/>
  <c r="HG67" i="9"/>
  <c r="HG73" i="9" s="1"/>
  <c r="HJ21" i="18"/>
  <c r="HK26" i="18"/>
  <c r="HK25" i="18" s="1"/>
  <c r="HK16" i="18"/>
  <c r="HK12" i="18" s="1"/>
  <c r="HL15" i="18"/>
  <c r="HL17" i="18"/>
  <c r="HL19" i="18"/>
  <c r="HL28" i="18" s="1"/>
  <c r="HL5" i="14"/>
  <c r="HL10" i="9"/>
  <c r="HL107" i="9" s="1"/>
  <c r="HL5" i="7"/>
  <c r="HJ7" i="14"/>
  <c r="HM7" i="18"/>
  <c r="HM5" i="14" s="1"/>
  <c r="HM5" i="18"/>
  <c r="HP12" i="20"/>
  <c r="HP30" i="20" s="1"/>
  <c r="HP14" i="20"/>
  <c r="HP26" i="20" s="1"/>
  <c r="HO66" i="9"/>
  <c r="IA66" i="9"/>
  <c r="HO93" i="9"/>
  <c r="HP13" i="20"/>
  <c r="HP18" i="20" s="1"/>
  <c r="HP66" i="20" s="1"/>
  <c r="HP16" i="20"/>
  <c r="HP25" i="20" s="1"/>
  <c r="HP15" i="20"/>
  <c r="HO8" i="18"/>
  <c r="HQ10" i="20"/>
  <c r="HP6" i="14"/>
  <c r="HP6" i="17"/>
  <c r="HP11" i="9"/>
  <c r="HP35" i="20" l="1"/>
  <c r="HK74" i="9"/>
  <c r="HK84" i="9" s="1"/>
  <c r="HK32" i="18"/>
  <c r="HK51" i="18" s="1"/>
  <c r="HJ41" i="18"/>
  <c r="HK45" i="18"/>
  <c r="HK72" i="9"/>
  <c r="HJ70" i="9"/>
  <c r="HJ50" i="18"/>
  <c r="HK44" i="18"/>
  <c r="HK50" i="18" s="1"/>
  <c r="HK21" i="18"/>
  <c r="HJ72" i="9"/>
  <c r="HL10" i="17"/>
  <c r="HL77" i="9"/>
  <c r="HL8" i="7"/>
  <c r="HM39" i="18"/>
  <c r="HM38" i="18"/>
  <c r="HM37" i="18"/>
  <c r="HL24" i="18"/>
  <c r="HL35" i="18"/>
  <c r="HL82" i="9" s="1"/>
  <c r="HL46" i="18"/>
  <c r="HL36" i="18"/>
  <c r="HI70" i="9"/>
  <c r="HI15" i="9"/>
  <c r="HI72" i="9"/>
  <c r="HH67" i="9"/>
  <c r="HH73" i="9" s="1"/>
  <c r="HM19" i="18"/>
  <c r="HM17" i="18"/>
  <c r="HM15" i="18"/>
  <c r="HM35" i="18" s="1"/>
  <c r="HL26" i="18"/>
  <c r="HL25" i="18" s="1"/>
  <c r="HL16" i="18"/>
  <c r="HL12" i="18" s="1"/>
  <c r="HM10" i="9"/>
  <c r="HM107" i="9" s="1"/>
  <c r="HM9" i="20"/>
  <c r="HM5" i="7"/>
  <c r="HM5" i="17"/>
  <c r="HO7" i="18"/>
  <c r="HO9" i="20" s="1"/>
  <c r="HO5" i="18"/>
  <c r="HN7" i="18"/>
  <c r="HN5" i="7" s="1"/>
  <c r="HP8" i="9"/>
  <c r="HP66" i="9" s="1"/>
  <c r="HQ12" i="20"/>
  <c r="HQ30" i="20" s="1"/>
  <c r="HQ14" i="20"/>
  <c r="HQ26" i="20" s="1"/>
  <c r="HQ13" i="20"/>
  <c r="HQ18" i="20" s="1"/>
  <c r="HQ66" i="20" s="1"/>
  <c r="HQ16" i="20"/>
  <c r="HQ25" i="20" s="1"/>
  <c r="HQ15" i="20"/>
  <c r="HP8" i="18"/>
  <c r="HR10" i="20"/>
  <c r="HQ6" i="14"/>
  <c r="HQ6" i="17"/>
  <c r="HQ11" i="9"/>
  <c r="HQ35" i="20" l="1"/>
  <c r="HM82" i="9"/>
  <c r="HN82" i="9" s="1"/>
  <c r="HM13" i="9"/>
  <c r="HL32" i="18"/>
  <c r="HL51" i="18" s="1"/>
  <c r="HK70" i="9"/>
  <c r="HK18" i="9"/>
  <c r="HK71" i="9" s="1"/>
  <c r="HJ67" i="9"/>
  <c r="HJ73" i="9" s="1"/>
  <c r="HL45" i="18"/>
  <c r="HK41" i="18"/>
  <c r="HL44" i="18"/>
  <c r="HL50" i="18" s="1"/>
  <c r="HK15" i="9"/>
  <c r="HK7" i="14"/>
  <c r="HL74" i="9"/>
  <c r="HL84" i="9" s="1"/>
  <c r="HL11" i="17"/>
  <c r="HL13" i="9" s="1"/>
  <c r="HL68" i="9" s="1"/>
  <c r="HL21" i="18"/>
  <c r="HM44" i="18"/>
  <c r="HN35" i="18"/>
  <c r="HM46" i="18"/>
  <c r="HM14" i="9" s="1"/>
  <c r="HM36" i="18"/>
  <c r="HN36" i="18" s="1"/>
  <c r="HN37" i="18"/>
  <c r="R33" i="22" s="1"/>
  <c r="R63" i="22" s="1"/>
  <c r="HM47" i="18"/>
  <c r="HN38" i="18"/>
  <c r="R34" i="22" s="1"/>
  <c r="R64" i="22" s="1"/>
  <c r="HI67" i="9"/>
  <c r="HI73" i="9" s="1"/>
  <c r="HM48" i="18"/>
  <c r="HN48" i="18" s="1"/>
  <c r="HN39" i="18"/>
  <c r="R35" i="22" s="1"/>
  <c r="HO38" i="18"/>
  <c r="HO39" i="18"/>
  <c r="HO37" i="18"/>
  <c r="HM24" i="18"/>
  <c r="HN24" i="18" s="1"/>
  <c r="HN15" i="18"/>
  <c r="HM16" i="18"/>
  <c r="HN16" i="18" s="1"/>
  <c r="HM26" i="18"/>
  <c r="HN17" i="18"/>
  <c r="HO19" i="18"/>
  <c r="HO17" i="18"/>
  <c r="HO15" i="18"/>
  <c r="HO35" i="18" s="1"/>
  <c r="HM28" i="18"/>
  <c r="HN28" i="18" s="1"/>
  <c r="HN19" i="18"/>
  <c r="HN10" i="9"/>
  <c r="HN107" i="9" s="1"/>
  <c r="HN5" i="17"/>
  <c r="HO5" i="17"/>
  <c r="HQ8" i="9"/>
  <c r="HQ66" i="9" s="1"/>
  <c r="HP93" i="9"/>
  <c r="HP7" i="18"/>
  <c r="HP5" i="17" s="1"/>
  <c r="HP5" i="18"/>
  <c r="HN5" i="14"/>
  <c r="HO10" i="9"/>
  <c r="HO107" i="9" s="1"/>
  <c r="HN9" i="20"/>
  <c r="HO5" i="14"/>
  <c r="HO5" i="7"/>
  <c r="HR12" i="20"/>
  <c r="HR8" i="9" s="1"/>
  <c r="HR66" i="9" s="1"/>
  <c r="HR14" i="20"/>
  <c r="HR26" i="20" s="1"/>
  <c r="HR13" i="20"/>
  <c r="HR18" i="20" s="1"/>
  <c r="HR66" i="20" s="1"/>
  <c r="HR16" i="20"/>
  <c r="HR25" i="20" s="1"/>
  <c r="HR15" i="20"/>
  <c r="HQ8" i="18"/>
  <c r="HS10" i="20"/>
  <c r="HR6" i="14"/>
  <c r="HR6" i="17"/>
  <c r="HR11" i="9"/>
  <c r="HR35" i="20" l="1"/>
  <c r="HL14" i="9"/>
  <c r="HN14" i="9" s="1"/>
  <c r="HO13" i="9"/>
  <c r="HM68" i="9"/>
  <c r="HN68" i="9" s="1"/>
  <c r="HN13" i="9"/>
  <c r="HO82" i="9"/>
  <c r="HO68" i="9"/>
  <c r="HM32" i="18"/>
  <c r="HM51" i="18" s="1"/>
  <c r="HL41" i="18"/>
  <c r="HK67" i="9"/>
  <c r="HK73" i="9" s="1"/>
  <c r="HL7" i="14"/>
  <c r="HL18" i="9"/>
  <c r="HL71" i="9" s="1"/>
  <c r="HM50" i="18"/>
  <c r="R87" i="22"/>
  <c r="R102" i="22" s="1"/>
  <c r="R65" i="22"/>
  <c r="R86" i="22"/>
  <c r="R101" i="22" s="1"/>
  <c r="HN47" i="18"/>
  <c r="HQ93" i="9"/>
  <c r="HM45" i="18"/>
  <c r="HN45" i="18" s="1"/>
  <c r="R7" i="23" s="1"/>
  <c r="HN46" i="18"/>
  <c r="HO36" i="18"/>
  <c r="HO32" i="18" s="1"/>
  <c r="HO51" i="18" s="1"/>
  <c r="HO46" i="18"/>
  <c r="HO14" i="9" s="1"/>
  <c r="HN51" i="18"/>
  <c r="HO48" i="18"/>
  <c r="HP39" i="18"/>
  <c r="HP48" i="18" s="1"/>
  <c r="HP37" i="18"/>
  <c r="HP38" i="18"/>
  <c r="HP47" i="18" s="1"/>
  <c r="HO44" i="18"/>
  <c r="HO47" i="18"/>
  <c r="HN44" i="18"/>
  <c r="HO26" i="18"/>
  <c r="HO16" i="18"/>
  <c r="HO28" i="18"/>
  <c r="HP5" i="7"/>
  <c r="HM12" i="18"/>
  <c r="HP5" i="14"/>
  <c r="HP19" i="18"/>
  <c r="HP28" i="18" s="1"/>
  <c r="HP17" i="18"/>
  <c r="HP15" i="18"/>
  <c r="HP35" i="18" s="1"/>
  <c r="HO24" i="18"/>
  <c r="HM25" i="18"/>
  <c r="HN26" i="18"/>
  <c r="HP10" i="9"/>
  <c r="HP107" i="9" s="1"/>
  <c r="HP9" i="20"/>
  <c r="HR30" i="20"/>
  <c r="HQ7" i="18"/>
  <c r="HQ10" i="9" s="1"/>
  <c r="HQ107" i="9" s="1"/>
  <c r="HQ5" i="18"/>
  <c r="HM18" i="9"/>
  <c r="R29" i="22"/>
  <c r="R85" i="22"/>
  <c r="R100" i="22" s="1"/>
  <c r="HS12" i="20"/>
  <c r="HS8" i="9" s="1"/>
  <c r="HS66" i="9" s="1"/>
  <c r="HS14" i="20"/>
  <c r="HS26" i="20" s="1"/>
  <c r="HR93" i="9"/>
  <c r="HS13" i="20"/>
  <c r="HS18" i="20" s="1"/>
  <c r="HS66" i="20" s="1"/>
  <c r="HS16" i="20"/>
  <c r="HS25" i="20" s="1"/>
  <c r="HS15" i="20"/>
  <c r="HR8" i="18"/>
  <c r="HT10" i="20"/>
  <c r="HS6" i="14"/>
  <c r="HS6" i="17"/>
  <c r="HS11" i="9"/>
  <c r="HP82" i="9" l="1"/>
  <c r="HS35" i="20"/>
  <c r="HP13" i="9"/>
  <c r="HP68" i="9" s="1"/>
  <c r="HN50" i="18"/>
  <c r="HO50" i="18"/>
  <c r="HP44" i="18"/>
  <c r="R99" i="22"/>
  <c r="HQ5" i="17"/>
  <c r="HL70" i="9"/>
  <c r="HL15" i="9"/>
  <c r="HL72" i="9"/>
  <c r="HM41" i="18"/>
  <c r="HP10" i="17"/>
  <c r="HP77" i="9"/>
  <c r="HP8" i="7"/>
  <c r="HM10" i="17"/>
  <c r="HM77" i="9"/>
  <c r="HM8" i="7"/>
  <c r="HN8" i="7"/>
  <c r="HO10" i="17"/>
  <c r="HO77" i="9"/>
  <c r="HO74" i="9" s="1"/>
  <c r="HO8" i="7"/>
  <c r="HO45" i="18"/>
  <c r="HO41" i="18" s="1"/>
  <c r="HQ39" i="18"/>
  <c r="HQ48" i="18" s="1"/>
  <c r="HQ37" i="18"/>
  <c r="HQ38" i="18"/>
  <c r="HP46" i="18"/>
  <c r="HP14" i="9" s="1"/>
  <c r="HP36" i="18"/>
  <c r="HQ5" i="7"/>
  <c r="HN41" i="18"/>
  <c r="HQ5" i="14"/>
  <c r="HQ9" i="20"/>
  <c r="HP24" i="18"/>
  <c r="HO12" i="18"/>
  <c r="HQ15" i="18"/>
  <c r="HQ17" i="18"/>
  <c r="HQ19" i="18"/>
  <c r="HQ28" i="18" s="1"/>
  <c r="HM21" i="18"/>
  <c r="HN25" i="18"/>
  <c r="HN21" i="18" s="1"/>
  <c r="HP26" i="18"/>
  <c r="HP25" i="18" s="1"/>
  <c r="HP16" i="18"/>
  <c r="HP12" i="18" s="1"/>
  <c r="HO25" i="18"/>
  <c r="HS30" i="20"/>
  <c r="R81" i="22"/>
  <c r="R31" i="22"/>
  <c r="R61" i="22" s="1"/>
  <c r="R59" i="22" s="1"/>
  <c r="R96" i="22" s="1"/>
  <c r="R32" i="22"/>
  <c r="R62" i="22" s="1"/>
  <c r="R84" i="22"/>
  <c r="HO18" i="9"/>
  <c r="HM7" i="14"/>
  <c r="HN7" i="14"/>
  <c r="HR7" i="18"/>
  <c r="HR5" i="7" s="1"/>
  <c r="HR5" i="18"/>
  <c r="HM71" i="9"/>
  <c r="HN71" i="9" s="1"/>
  <c r="HN18" i="9"/>
  <c r="HT12" i="20"/>
  <c r="HT8" i="9" s="1"/>
  <c r="HT66" i="9" s="1"/>
  <c r="HT14" i="20"/>
  <c r="HT26" i="20" s="1"/>
  <c r="HS93" i="9"/>
  <c r="HT13" i="20"/>
  <c r="HT18" i="20" s="1"/>
  <c r="HT66" i="20" s="1"/>
  <c r="HT16" i="20"/>
  <c r="HT25" i="20" s="1"/>
  <c r="HT15" i="20"/>
  <c r="HS8" i="18"/>
  <c r="HU10" i="20"/>
  <c r="HT6" i="14"/>
  <c r="HT6" i="17"/>
  <c r="HT11" i="9"/>
  <c r="HP74" i="9" l="1"/>
  <c r="HP84" i="9" s="1"/>
  <c r="HT35" i="20"/>
  <c r="HQ13" i="9"/>
  <c r="HP32" i="18"/>
  <c r="HP51" i="18" s="1"/>
  <c r="HP45" i="18"/>
  <c r="HP41" i="18" s="1"/>
  <c r="HP50" i="18"/>
  <c r="HM72" i="9"/>
  <c r="HN72" i="9" s="1"/>
  <c r="HO72" i="9"/>
  <c r="HM15" i="9"/>
  <c r="HN15" i="9" s="1"/>
  <c r="R88" i="22"/>
  <c r="HM11" i="17"/>
  <c r="HN10" i="17"/>
  <c r="HO84" i="9"/>
  <c r="HM74" i="9"/>
  <c r="HN77" i="9"/>
  <c r="HL67" i="9"/>
  <c r="HL73" i="9" s="1"/>
  <c r="HP72" i="9"/>
  <c r="HQ46" i="18"/>
  <c r="HQ14" i="9" s="1"/>
  <c r="HQ36" i="18"/>
  <c r="HR39" i="18"/>
  <c r="HR38" i="18"/>
  <c r="HR47" i="18" s="1"/>
  <c r="HR37" i="18"/>
  <c r="HQ24" i="18"/>
  <c r="HQ35" i="18"/>
  <c r="HQ82" i="9" s="1"/>
  <c r="HQ47" i="18"/>
  <c r="HP21" i="18"/>
  <c r="HQ26" i="18"/>
  <c r="HQ16" i="18"/>
  <c r="HQ12" i="18" s="1"/>
  <c r="HO21" i="18"/>
  <c r="HR19" i="18"/>
  <c r="HR17" i="18"/>
  <c r="HR15" i="18"/>
  <c r="HR35" i="18" s="1"/>
  <c r="HR10" i="9"/>
  <c r="HR107" i="9" s="1"/>
  <c r="HR9" i="20"/>
  <c r="HT30" i="20"/>
  <c r="HR5" i="17"/>
  <c r="HO7" i="14"/>
  <c r="HO15" i="9"/>
  <c r="R83" i="22"/>
  <c r="R98" i="22" s="1"/>
  <c r="HR5" i="14"/>
  <c r="HO71" i="9"/>
  <c r="HO70" i="9"/>
  <c r="R36" i="22"/>
  <c r="HP18" i="9"/>
  <c r="HP71" i="9" s="1"/>
  <c r="HS7" i="18"/>
  <c r="HS5" i="17" s="1"/>
  <c r="HS5" i="18"/>
  <c r="R17" i="23"/>
  <c r="HU12" i="20"/>
  <c r="HU8" i="9" s="1"/>
  <c r="HU66" i="9" s="1"/>
  <c r="HU14" i="20"/>
  <c r="HU26" i="20" s="1"/>
  <c r="HT93" i="9"/>
  <c r="HU13" i="20"/>
  <c r="HU18" i="20" s="1"/>
  <c r="HU66" i="20" s="1"/>
  <c r="HU16" i="20"/>
  <c r="HU25" i="20" s="1"/>
  <c r="HU15" i="20"/>
  <c r="HT8" i="18"/>
  <c r="HV10" i="20"/>
  <c r="HU6" i="14"/>
  <c r="HU6" i="17"/>
  <c r="HU11" i="9"/>
  <c r="HU35" i="20" l="1"/>
  <c r="HR82" i="9"/>
  <c r="HQ68" i="9"/>
  <c r="HR13" i="9"/>
  <c r="HR68" i="9" s="1"/>
  <c r="HQ32" i="18"/>
  <c r="HQ51" i="18" s="1"/>
  <c r="HP70" i="9"/>
  <c r="HR44" i="18"/>
  <c r="HP7" i="14"/>
  <c r="HP15" i="9"/>
  <c r="HR10" i="17"/>
  <c r="HR77" i="9"/>
  <c r="HR8" i="7"/>
  <c r="HQ10" i="17"/>
  <c r="HQ77" i="9"/>
  <c r="HQ74" i="9" s="1"/>
  <c r="HQ8" i="7"/>
  <c r="HM84" i="9"/>
  <c r="HN84" i="9" s="1"/>
  <c r="HN74" i="9"/>
  <c r="HN11" i="17"/>
  <c r="HM70" i="9"/>
  <c r="HS38" i="18"/>
  <c r="HS39" i="18"/>
  <c r="HS48" i="18" s="1"/>
  <c r="HS37" i="18"/>
  <c r="HQ44" i="18"/>
  <c r="HQ18" i="9" s="1"/>
  <c r="HR48" i="18"/>
  <c r="HR36" i="18"/>
  <c r="HR32" i="18" s="1"/>
  <c r="HR46" i="18"/>
  <c r="HR14" i="9" s="1"/>
  <c r="HQ45" i="18"/>
  <c r="HR24" i="18"/>
  <c r="HR16" i="18"/>
  <c r="HR26" i="18"/>
  <c r="HR25" i="18" s="1"/>
  <c r="HS19" i="18"/>
  <c r="HS28" i="18" s="1"/>
  <c r="HS17" i="18"/>
  <c r="HS15" i="18"/>
  <c r="HS35" i="18" s="1"/>
  <c r="HR28" i="18"/>
  <c r="HQ25" i="18"/>
  <c r="HS10" i="9"/>
  <c r="HS107" i="9" s="1"/>
  <c r="HS5" i="7"/>
  <c r="HS9" i="20"/>
  <c r="HS5" i="14"/>
  <c r="HU30" i="20"/>
  <c r="HT7" i="18"/>
  <c r="HT5" i="14" s="1"/>
  <c r="HT5" i="18"/>
  <c r="HO67" i="9"/>
  <c r="HO73" i="9" s="1"/>
  <c r="HV12" i="20"/>
  <c r="HV30" i="20" s="1"/>
  <c r="HV14" i="20"/>
  <c r="HV26" i="20" s="1"/>
  <c r="HU93" i="9"/>
  <c r="HV13" i="20"/>
  <c r="HV18" i="20" s="1"/>
  <c r="HV66" i="20" s="1"/>
  <c r="HV16" i="20"/>
  <c r="HV25" i="20" s="1"/>
  <c r="HV15" i="20"/>
  <c r="HU8" i="18"/>
  <c r="HW10" i="20"/>
  <c r="HV6" i="14"/>
  <c r="HV6" i="17"/>
  <c r="HV11" i="9"/>
  <c r="HV35" i="20" l="1"/>
  <c r="HS82" i="9"/>
  <c r="HR74" i="9"/>
  <c r="HR84" i="9" s="1"/>
  <c r="HS13" i="9"/>
  <c r="HP67" i="9"/>
  <c r="HP73" i="9" s="1"/>
  <c r="HR50" i="18"/>
  <c r="HQ50" i="18"/>
  <c r="HN70" i="9"/>
  <c r="HM67" i="9"/>
  <c r="HN67" i="9" s="1"/>
  <c r="HQ84" i="9"/>
  <c r="HR7" i="14"/>
  <c r="HT38" i="18"/>
  <c r="HT47" i="18" s="1"/>
  <c r="HT39" i="18"/>
  <c r="HT37" i="18"/>
  <c r="HQ41" i="18"/>
  <c r="HQ70" i="9"/>
  <c r="HR45" i="18"/>
  <c r="HS46" i="18"/>
  <c r="HS14" i="9" s="1"/>
  <c r="HS36" i="18"/>
  <c r="HS32" i="18" s="1"/>
  <c r="HS44" i="18"/>
  <c r="HS47" i="18"/>
  <c r="HS24" i="18"/>
  <c r="HQ21" i="18"/>
  <c r="HS26" i="18"/>
  <c r="HS16" i="18"/>
  <c r="HS12" i="18" s="1"/>
  <c r="KM18" i="18"/>
  <c r="KM27" i="18" s="1"/>
  <c r="KI18" i="18"/>
  <c r="KI27" i="18" s="1"/>
  <c r="KE18" i="18"/>
  <c r="KE27" i="18" s="1"/>
  <c r="KL18" i="18"/>
  <c r="KL27" i="18" s="1"/>
  <c r="KH18" i="18"/>
  <c r="KH27" i="18" s="1"/>
  <c r="KD18" i="18"/>
  <c r="KD27" i="18" s="1"/>
  <c r="KK18" i="18"/>
  <c r="KK27" i="18" s="1"/>
  <c r="KG18" i="18"/>
  <c r="KG27" i="18" s="1"/>
  <c r="KC18" i="18"/>
  <c r="KC27" i="18" s="1"/>
  <c r="KB18" i="18"/>
  <c r="KB27" i="18" s="1"/>
  <c r="KJ18" i="18"/>
  <c r="KJ27" i="18" s="1"/>
  <c r="KF18" i="18"/>
  <c r="KF27" i="18" s="1"/>
  <c r="HR12" i="18"/>
  <c r="HT19" i="18"/>
  <c r="HT17" i="18"/>
  <c r="HT15" i="18"/>
  <c r="HR21" i="18"/>
  <c r="HV8" i="9"/>
  <c r="HV66" i="9" s="1"/>
  <c r="HT9" i="20"/>
  <c r="HT5" i="17"/>
  <c r="HR18" i="9"/>
  <c r="HR71" i="9" s="1"/>
  <c r="HU7" i="18"/>
  <c r="HU5" i="7" s="1"/>
  <c r="HU5" i="18"/>
  <c r="HT5" i="7"/>
  <c r="HT10" i="9"/>
  <c r="HT107" i="9" s="1"/>
  <c r="R66" i="22"/>
  <c r="R103" i="22"/>
  <c r="HQ7" i="14"/>
  <c r="HQ15" i="9"/>
  <c r="HR51" i="18"/>
  <c r="HQ71" i="9"/>
  <c r="HW12" i="20"/>
  <c r="HW30" i="20" s="1"/>
  <c r="HW14" i="20"/>
  <c r="HW26" i="20" s="1"/>
  <c r="HW13" i="20"/>
  <c r="HW18" i="20" s="1"/>
  <c r="HW66" i="20" s="1"/>
  <c r="HW16" i="20"/>
  <c r="HW25" i="20" s="1"/>
  <c r="HW15" i="20"/>
  <c r="HV8" i="18"/>
  <c r="HX10" i="20"/>
  <c r="HW6" i="14"/>
  <c r="HW6" i="17"/>
  <c r="HW11" i="9"/>
  <c r="HW35" i="20" l="1"/>
  <c r="HT13" i="9"/>
  <c r="HT68" i="9" s="1"/>
  <c r="HS68" i="9"/>
  <c r="HS50" i="18"/>
  <c r="HU5" i="14"/>
  <c r="HS10" i="17"/>
  <c r="HS77" i="9"/>
  <c r="HS74" i="9" s="1"/>
  <c r="HS8" i="7"/>
  <c r="HT10" i="17"/>
  <c r="HT77" i="9"/>
  <c r="HT8" i="7"/>
  <c r="HV93" i="9"/>
  <c r="HT24" i="18"/>
  <c r="HT35" i="18"/>
  <c r="HT82" i="9" s="1"/>
  <c r="HS51" i="18"/>
  <c r="HT46" i="18"/>
  <c r="HT14" i="9" s="1"/>
  <c r="HT36" i="18"/>
  <c r="HT48" i="18"/>
  <c r="HS45" i="18"/>
  <c r="HS41" i="18" s="1"/>
  <c r="HQ72" i="9"/>
  <c r="HQ67" i="9" s="1"/>
  <c r="HQ73" i="9" s="1"/>
  <c r="HU39" i="18"/>
  <c r="HU48" i="18" s="1"/>
  <c r="HU38" i="18"/>
  <c r="HU37" i="18"/>
  <c r="HR41" i="18"/>
  <c r="HT26" i="18"/>
  <c r="HT25" i="18" s="1"/>
  <c r="HT16" i="18"/>
  <c r="HT12" i="18" s="1"/>
  <c r="HT28" i="18"/>
  <c r="HU9" i="20"/>
  <c r="HU5" i="17"/>
  <c r="HU10" i="9"/>
  <c r="HU107" i="9" s="1"/>
  <c r="HS25" i="18"/>
  <c r="HS21" i="18" s="1"/>
  <c r="HU15" i="18"/>
  <c r="HU35" i="18" s="1"/>
  <c r="HU19" i="18"/>
  <c r="HU28" i="18" s="1"/>
  <c r="HU17" i="18"/>
  <c r="HW8" i="9"/>
  <c r="HW66" i="9" s="1"/>
  <c r="HS7" i="14"/>
  <c r="HV7" i="18"/>
  <c r="HV5" i="7" s="1"/>
  <c r="HV5" i="18"/>
  <c r="HS18" i="9"/>
  <c r="HX12" i="20"/>
  <c r="HX8" i="9" s="1"/>
  <c r="HX66" i="9" s="1"/>
  <c r="HX14" i="20"/>
  <c r="HX26" i="20" s="1"/>
  <c r="HX13" i="20"/>
  <c r="HX18" i="20" s="1"/>
  <c r="HX66" i="20" s="1"/>
  <c r="HX16" i="20"/>
  <c r="HX25" i="20" s="1"/>
  <c r="HX15" i="20"/>
  <c r="HW8" i="18"/>
  <c r="HY10" i="20"/>
  <c r="HX6" i="14"/>
  <c r="HX6" i="17"/>
  <c r="HX11" i="9"/>
  <c r="HX35" i="20" l="1"/>
  <c r="HU82" i="9"/>
  <c r="HU13" i="9"/>
  <c r="HU68" i="9" s="1"/>
  <c r="HT74" i="9"/>
  <c r="HT84" i="9" s="1"/>
  <c r="HT32" i="18"/>
  <c r="HT51" i="18" s="1"/>
  <c r="HT45" i="18"/>
  <c r="HU44" i="18"/>
  <c r="HV10" i="9"/>
  <c r="HV107" i="9" s="1"/>
  <c r="HV5" i="17"/>
  <c r="HV5" i="14"/>
  <c r="HS84" i="9"/>
  <c r="HX30" i="20"/>
  <c r="HW93" i="9"/>
  <c r="HT21" i="18"/>
  <c r="HR70" i="9"/>
  <c r="HR72" i="9"/>
  <c r="HR15" i="9"/>
  <c r="HV39" i="18"/>
  <c r="HV48" i="18" s="1"/>
  <c r="HV38" i="18"/>
  <c r="HV47" i="18" s="1"/>
  <c r="HV37" i="18"/>
  <c r="HU46" i="18"/>
  <c r="HU14" i="9" s="1"/>
  <c r="HU36" i="18"/>
  <c r="HU32" i="18" s="1"/>
  <c r="HT44" i="18"/>
  <c r="HT50" i="18" s="1"/>
  <c r="HU47" i="18"/>
  <c r="HU24" i="18"/>
  <c r="HV19" i="18"/>
  <c r="HV17" i="18"/>
  <c r="HV15" i="18"/>
  <c r="HV35" i="18" s="1"/>
  <c r="HV9" i="20"/>
  <c r="HU26" i="18"/>
  <c r="HU16" i="18"/>
  <c r="HU12" i="18" s="1"/>
  <c r="HT70" i="9"/>
  <c r="HW7" i="18"/>
  <c r="HW5" i="7" s="1"/>
  <c r="HW5" i="18"/>
  <c r="HS71" i="9"/>
  <c r="HY12" i="20"/>
  <c r="HY8" i="9" s="1"/>
  <c r="HY66" i="9" s="1"/>
  <c r="HY14" i="20"/>
  <c r="HY26" i="20" s="1"/>
  <c r="HX93" i="9"/>
  <c r="HY13" i="20"/>
  <c r="HY18" i="20" s="1"/>
  <c r="HY66" i="20" s="1"/>
  <c r="HY16" i="20"/>
  <c r="HY25" i="20" s="1"/>
  <c r="HY15" i="20"/>
  <c r="HX8" i="18"/>
  <c r="HZ10" i="20"/>
  <c r="HY6" i="14"/>
  <c r="HY6" i="17"/>
  <c r="HY11" i="9"/>
  <c r="HY35" i="20" l="1"/>
  <c r="HV82" i="9"/>
  <c r="HV13" i="9"/>
  <c r="HV68" i="9" s="1"/>
  <c r="HU51" i="18"/>
  <c r="HU50" i="18"/>
  <c r="HV44" i="18"/>
  <c r="HT72" i="9"/>
  <c r="HT15" i="9"/>
  <c r="HT7" i="14"/>
  <c r="HV10" i="17"/>
  <c r="HV77" i="9"/>
  <c r="HV8" i="7"/>
  <c r="HU10" i="17"/>
  <c r="HU77" i="9"/>
  <c r="HU74" i="9" s="1"/>
  <c r="HU8" i="7"/>
  <c r="HY30" i="20"/>
  <c r="HT18" i="9"/>
  <c r="HT71" i="9" s="1"/>
  <c r="HW39" i="18"/>
  <c r="HW48" i="18" s="1"/>
  <c r="HW37" i="18"/>
  <c r="HW38" i="18"/>
  <c r="HT41" i="18"/>
  <c r="HU45" i="18"/>
  <c r="HS70" i="9"/>
  <c r="HS72" i="9"/>
  <c r="HS15" i="9"/>
  <c r="HV46" i="18"/>
  <c r="HV14" i="9" s="1"/>
  <c r="HV36" i="18"/>
  <c r="HR67" i="9"/>
  <c r="HR73" i="9" s="1"/>
  <c r="HU25" i="18"/>
  <c r="HU21" i="18" s="1"/>
  <c r="HV28" i="18"/>
  <c r="HV16" i="18"/>
  <c r="HV12" i="18" s="1"/>
  <c r="HV26" i="18"/>
  <c r="HV25" i="18" s="1"/>
  <c r="HW19" i="18"/>
  <c r="HW28" i="18" s="1"/>
  <c r="HW17" i="18"/>
  <c r="HW15" i="18"/>
  <c r="HW35" i="18" s="1"/>
  <c r="HV24" i="18"/>
  <c r="HW5" i="14"/>
  <c r="HW10" i="9"/>
  <c r="HW107" i="9" s="1"/>
  <c r="HW5" i="17"/>
  <c r="HX7" i="18"/>
  <c r="HX5" i="7" s="1"/>
  <c r="HX5" i="18"/>
  <c r="HW9" i="20"/>
  <c r="HU18" i="9"/>
  <c r="HU71" i="9" s="1"/>
  <c r="HZ12" i="20"/>
  <c r="HZ8" i="9" s="1"/>
  <c r="HZ66" i="9" s="1"/>
  <c r="HZ14" i="20"/>
  <c r="HZ26" i="20" s="1"/>
  <c r="IA26" i="20" s="1"/>
  <c r="HY93" i="9"/>
  <c r="HZ13" i="20"/>
  <c r="HZ18" i="20" s="1"/>
  <c r="HZ16" i="20"/>
  <c r="HZ25" i="20" s="1"/>
  <c r="IA25" i="20" s="1"/>
  <c r="HZ15" i="20"/>
  <c r="HY8" i="18"/>
  <c r="IB10" i="20"/>
  <c r="HZ6" i="14"/>
  <c r="HZ6" i="17"/>
  <c r="HZ11" i="9"/>
  <c r="HZ35" i="20" l="1"/>
  <c r="IA35" i="20" s="1"/>
  <c r="HW82" i="9"/>
  <c r="HV74" i="9"/>
  <c r="HV84" i="9" s="1"/>
  <c r="HW13" i="9"/>
  <c r="HW68" i="9" s="1"/>
  <c r="HV32" i="18"/>
  <c r="HV51" i="18" s="1"/>
  <c r="HV45" i="18"/>
  <c r="HV41" i="18" s="1"/>
  <c r="HV70" i="9"/>
  <c r="HV50" i="18"/>
  <c r="HT67" i="9"/>
  <c r="HT73" i="9" s="1"/>
  <c r="HU84" i="9"/>
  <c r="HZ30" i="20"/>
  <c r="IA30" i="20" s="1"/>
  <c r="HS67" i="9"/>
  <c r="HS73" i="9" s="1"/>
  <c r="HW47" i="18"/>
  <c r="HX9" i="20"/>
  <c r="HU70" i="9"/>
  <c r="HU41" i="18"/>
  <c r="HW46" i="18"/>
  <c r="HW14" i="9" s="1"/>
  <c r="HW36" i="18"/>
  <c r="HX39" i="18"/>
  <c r="HX48" i="18" s="1"/>
  <c r="HX38" i="18"/>
  <c r="HX47" i="18" s="1"/>
  <c r="HX37" i="18"/>
  <c r="HX5" i="14"/>
  <c r="HW44" i="18"/>
  <c r="HX19" i="18"/>
  <c r="HX28" i="18" s="1"/>
  <c r="HX17" i="18"/>
  <c r="HX15" i="18"/>
  <c r="HX35" i="18" s="1"/>
  <c r="HV21" i="18"/>
  <c r="HW26" i="18"/>
  <c r="HW25" i="18" s="1"/>
  <c r="HW16" i="18"/>
  <c r="HW12" i="18" s="1"/>
  <c r="HW24" i="18"/>
  <c r="HX5" i="17"/>
  <c r="HY7" i="18"/>
  <c r="HY5" i="7" s="1"/>
  <c r="HY5" i="18"/>
  <c r="HU7" i="14"/>
  <c r="HX10" i="9"/>
  <c r="HX107" i="9" s="1"/>
  <c r="HV18" i="9"/>
  <c r="IB12" i="20"/>
  <c r="IB8" i="9" s="1"/>
  <c r="IB14" i="20"/>
  <c r="IB26" i="20" s="1"/>
  <c r="HZ93" i="9"/>
  <c r="IA93" i="9" s="1"/>
  <c r="IA18" i="20"/>
  <c r="IA66" i="20" s="1"/>
  <c r="HZ66" i="20"/>
  <c r="IB13" i="20"/>
  <c r="IB18" i="20" s="1"/>
  <c r="IB66" i="20" s="1"/>
  <c r="IB16" i="20"/>
  <c r="IB25" i="20" s="1"/>
  <c r="IB15" i="20"/>
  <c r="HZ8" i="18"/>
  <c r="IC10" i="20"/>
  <c r="IB6" i="14"/>
  <c r="IB6" i="17"/>
  <c r="IB11" i="9"/>
  <c r="IB35" i="20" l="1"/>
  <c r="HX82" i="9"/>
  <c r="HX13" i="9"/>
  <c r="HX68" i="9" s="1"/>
  <c r="HW32" i="18"/>
  <c r="HW51" i="18" s="1"/>
  <c r="HY5" i="17"/>
  <c r="HW50" i="18"/>
  <c r="HX44" i="18"/>
  <c r="HY9" i="20"/>
  <c r="HY5" i="14"/>
  <c r="HU15" i="9"/>
  <c r="HW45" i="18"/>
  <c r="HW70" i="9" s="1"/>
  <c r="HX10" i="17"/>
  <c r="HX77" i="9"/>
  <c r="HX8" i="7"/>
  <c r="HV72" i="9"/>
  <c r="HW10" i="17"/>
  <c r="HW77" i="9"/>
  <c r="HW74" i="9" s="1"/>
  <c r="HW8" i="7"/>
  <c r="HY10" i="9"/>
  <c r="HY107" i="9" s="1"/>
  <c r="HU72" i="9"/>
  <c r="HU67" i="9" s="1"/>
  <c r="HU73" i="9" s="1"/>
  <c r="HY39" i="18"/>
  <c r="HY48" i="18" s="1"/>
  <c r="HY38" i="18"/>
  <c r="HY47" i="18" s="1"/>
  <c r="HY37" i="18"/>
  <c r="HX46" i="18"/>
  <c r="HX14" i="9" s="1"/>
  <c r="HX36" i="18"/>
  <c r="HX32" i="18" s="1"/>
  <c r="HV15" i="9"/>
  <c r="HV7" i="14"/>
  <c r="HW21" i="18"/>
  <c r="HX24" i="18"/>
  <c r="HY15" i="18"/>
  <c r="HY19" i="18"/>
  <c r="HY28" i="18" s="1"/>
  <c r="HY17" i="18"/>
  <c r="HX26" i="18"/>
  <c r="HX25" i="18" s="1"/>
  <c r="HX16" i="18"/>
  <c r="HX12" i="18" s="1"/>
  <c r="IB30" i="20"/>
  <c r="HW18" i="9"/>
  <c r="HW71" i="9" s="1"/>
  <c r="HZ7" i="18"/>
  <c r="HZ5" i="7" s="1"/>
  <c r="HZ5" i="18"/>
  <c r="HV71" i="9"/>
  <c r="IC12" i="20"/>
  <c r="IC8" i="9" s="1"/>
  <c r="IC66" i="9" s="1"/>
  <c r="IC14" i="20"/>
  <c r="IC26" i="20" s="1"/>
  <c r="IN66" i="9"/>
  <c r="IB66" i="9"/>
  <c r="IB93" i="9"/>
  <c r="IC13" i="20"/>
  <c r="IC18" i="20" s="1"/>
  <c r="IC66" i="20" s="1"/>
  <c r="IC16" i="20"/>
  <c r="IC25" i="20" s="1"/>
  <c r="IC15" i="20"/>
  <c r="IB8" i="18"/>
  <c r="ID10" i="20"/>
  <c r="IC6" i="14"/>
  <c r="IC6" i="17"/>
  <c r="IC11" i="9"/>
  <c r="IC35" i="20" l="1"/>
  <c r="HX74" i="9"/>
  <c r="HX84" i="9" s="1"/>
  <c r="HX45" i="18"/>
  <c r="HX41" i="18" s="1"/>
  <c r="HX50" i="18"/>
  <c r="HX7" i="14"/>
  <c r="HW41" i="18"/>
  <c r="HY8" i="7"/>
  <c r="HY10" i="17"/>
  <c r="HY77" i="9"/>
  <c r="HW84" i="9"/>
  <c r="HV67" i="9"/>
  <c r="HV73" i="9" s="1"/>
  <c r="HZ39" i="18"/>
  <c r="HZ38" i="18"/>
  <c r="HZ37" i="18"/>
  <c r="HY24" i="18"/>
  <c r="HY35" i="18"/>
  <c r="HY82" i="9" s="1"/>
  <c r="HY46" i="18"/>
  <c r="HY36" i="18"/>
  <c r="HZ19" i="18"/>
  <c r="HZ17" i="18"/>
  <c r="HZ15" i="18"/>
  <c r="HZ35" i="18" s="1"/>
  <c r="HZ82" i="9" s="1"/>
  <c r="HY26" i="18"/>
  <c r="HY25" i="18" s="1"/>
  <c r="HY16" i="18"/>
  <c r="HY12" i="18" s="1"/>
  <c r="HX21" i="18"/>
  <c r="HZ5" i="14"/>
  <c r="IA7" i="18"/>
  <c r="IA5" i="17" s="1"/>
  <c r="HZ5" i="17"/>
  <c r="IC30" i="20"/>
  <c r="HX51" i="18"/>
  <c r="HZ10" i="9"/>
  <c r="HZ107" i="9" s="1"/>
  <c r="HZ9" i="20"/>
  <c r="IB7" i="18"/>
  <c r="IB10" i="9" s="1"/>
  <c r="IB107" i="9" s="1"/>
  <c r="IB5" i="18"/>
  <c r="HX18" i="9"/>
  <c r="HX71" i="9" s="1"/>
  <c r="HW7" i="14"/>
  <c r="HW15" i="9"/>
  <c r="HW72" i="9"/>
  <c r="ID12" i="20"/>
  <c r="ID8" i="9" s="1"/>
  <c r="ID66" i="9" s="1"/>
  <c r="ID14" i="20"/>
  <c r="ID26" i="20" s="1"/>
  <c r="IC93" i="9"/>
  <c r="ID13" i="20"/>
  <c r="ID18" i="20" s="1"/>
  <c r="ID66" i="20" s="1"/>
  <c r="ID16" i="20"/>
  <c r="ID25" i="20" s="1"/>
  <c r="ID15" i="20"/>
  <c r="IC8" i="18"/>
  <c r="IE10" i="20"/>
  <c r="ID6" i="14"/>
  <c r="ID6" i="17"/>
  <c r="ID11" i="9"/>
  <c r="ID35" i="20" l="1"/>
  <c r="HZ13" i="9"/>
  <c r="HZ68" i="9" s="1"/>
  <c r="IA82" i="9"/>
  <c r="HY32" i="18"/>
  <c r="HY51" i="18" s="1"/>
  <c r="HX70" i="9"/>
  <c r="HY45" i="18"/>
  <c r="HY44" i="18"/>
  <c r="HY50" i="18" s="1"/>
  <c r="HX72" i="9"/>
  <c r="HX15" i="9"/>
  <c r="IA5" i="7"/>
  <c r="IA5" i="14"/>
  <c r="IA9" i="20"/>
  <c r="IA10" i="9"/>
  <c r="IA107" i="9" s="1"/>
  <c r="HY74" i="9"/>
  <c r="HY84" i="9" s="1"/>
  <c r="IB39" i="18"/>
  <c r="IB38" i="18"/>
  <c r="IB37" i="18"/>
  <c r="HY21" i="18"/>
  <c r="HZ46" i="18"/>
  <c r="HZ14" i="9" s="1"/>
  <c r="HZ36" i="18"/>
  <c r="HZ32" i="18" s="1"/>
  <c r="IA37" i="18"/>
  <c r="S33" i="22" s="1"/>
  <c r="S63" i="22" s="1"/>
  <c r="HZ44" i="18"/>
  <c r="IA35" i="18"/>
  <c r="HZ47" i="18"/>
  <c r="IA38" i="18"/>
  <c r="S34" i="22" s="1"/>
  <c r="S64" i="22" s="1"/>
  <c r="HZ48" i="18"/>
  <c r="IA48" i="18" s="1"/>
  <c r="IA39" i="18"/>
  <c r="S35" i="22" s="1"/>
  <c r="S65" i="22" s="1"/>
  <c r="HZ16" i="18"/>
  <c r="IA16" i="18" s="1"/>
  <c r="HZ26" i="18"/>
  <c r="IA17" i="18"/>
  <c r="HZ24" i="18"/>
  <c r="IA24" i="18" s="1"/>
  <c r="IA15" i="18"/>
  <c r="HZ28" i="18"/>
  <c r="IA28" i="18" s="1"/>
  <c r="IA19" i="18"/>
  <c r="IB17" i="18"/>
  <c r="IB15" i="18"/>
  <c r="IB35" i="18" s="1"/>
  <c r="IB19" i="18"/>
  <c r="IB9" i="20"/>
  <c r="IB5" i="14"/>
  <c r="IB5" i="17"/>
  <c r="ID30" i="20"/>
  <c r="IB5" i="7"/>
  <c r="HW67" i="9"/>
  <c r="HW73" i="9" s="1"/>
  <c r="IC7" i="18"/>
  <c r="IC5" i="14" s="1"/>
  <c r="IC5" i="18"/>
  <c r="IE12" i="20"/>
  <c r="IE30" i="20" s="1"/>
  <c r="IE14" i="20"/>
  <c r="IE26" i="20" s="1"/>
  <c r="ID93" i="9"/>
  <c r="IE13" i="20"/>
  <c r="IE18" i="20" s="1"/>
  <c r="IE66" i="20" s="1"/>
  <c r="IE16" i="20"/>
  <c r="IE25" i="20" s="1"/>
  <c r="IE15" i="20"/>
  <c r="ID8" i="18"/>
  <c r="IF10" i="20"/>
  <c r="IE6" i="14"/>
  <c r="IE6" i="17"/>
  <c r="IE11" i="9"/>
  <c r="HZ12" i="18" l="1"/>
  <c r="IE35" i="20"/>
  <c r="IB13" i="9"/>
  <c r="IB68" i="9" s="1"/>
  <c r="IB82" i="9"/>
  <c r="HY18" i="9"/>
  <c r="HY71" i="9" s="1"/>
  <c r="HX67" i="9"/>
  <c r="HX73" i="9" s="1"/>
  <c r="HY41" i="18"/>
  <c r="HZ50" i="18"/>
  <c r="S86" i="22"/>
  <c r="S101" i="22" s="1"/>
  <c r="IA47" i="18"/>
  <c r="IC37" i="18"/>
  <c r="IC38" i="18"/>
  <c r="IC47" i="18" s="1"/>
  <c r="IC39" i="18"/>
  <c r="IC48" i="18" s="1"/>
  <c r="IB44" i="18"/>
  <c r="IB36" i="18"/>
  <c r="IB32" i="18" s="1"/>
  <c r="IB46" i="18"/>
  <c r="IB14" i="9" s="1"/>
  <c r="IA44" i="18"/>
  <c r="HZ51" i="18"/>
  <c r="IA36" i="18"/>
  <c r="IA51" i="18" s="1"/>
  <c r="IB47" i="18"/>
  <c r="HZ45" i="18"/>
  <c r="IA45" i="18" s="1"/>
  <c r="S7" i="23" s="1"/>
  <c r="IA46" i="18"/>
  <c r="IB48" i="18"/>
  <c r="IB28" i="18"/>
  <c r="IC17" i="18"/>
  <c r="IC15" i="18"/>
  <c r="IC19" i="18"/>
  <c r="IC28" i="18" s="1"/>
  <c r="IB24" i="18"/>
  <c r="HZ25" i="18"/>
  <c r="IA26" i="18"/>
  <c r="IB26" i="18"/>
  <c r="IB16" i="18"/>
  <c r="IB12" i="18" s="1"/>
  <c r="IC5" i="7"/>
  <c r="IC5" i="17"/>
  <c r="IC9" i="20"/>
  <c r="IC10" i="9"/>
  <c r="IC107" i="9" s="1"/>
  <c r="IE8" i="9"/>
  <c r="IE66" i="9" s="1"/>
  <c r="S29" i="22"/>
  <c r="ID7" i="18"/>
  <c r="ID9" i="20" s="1"/>
  <c r="ID5" i="18"/>
  <c r="S85" i="22"/>
  <c r="S100" i="22" s="1"/>
  <c r="S87" i="22"/>
  <c r="S102" i="22" s="1"/>
  <c r="HZ18" i="9"/>
  <c r="IF12" i="20"/>
  <c r="IF8" i="9" s="1"/>
  <c r="IF66" i="9" s="1"/>
  <c r="IF14" i="20"/>
  <c r="IF26" i="20" s="1"/>
  <c r="IF13" i="20"/>
  <c r="IF18" i="20" s="1"/>
  <c r="IF66" i="20" s="1"/>
  <c r="IF15" i="20"/>
  <c r="IF16" i="20"/>
  <c r="IF25" i="20" s="1"/>
  <c r="IE8" i="18"/>
  <c r="IG10" i="20"/>
  <c r="IF6" i="14"/>
  <c r="IF6" i="17"/>
  <c r="IF11" i="9"/>
  <c r="IF35" i="20" l="1"/>
  <c r="IC13" i="9"/>
  <c r="IC68" i="9" s="1"/>
  <c r="IA50" i="18"/>
  <c r="S99" i="22"/>
  <c r="IB50" i="18"/>
  <c r="ID5" i="17"/>
  <c r="S17" i="23"/>
  <c r="S32" i="22"/>
  <c r="S62" i="22" s="1"/>
  <c r="IB10" i="17"/>
  <c r="IB77" i="9"/>
  <c r="IB74" i="9" s="1"/>
  <c r="IB8" i="7"/>
  <c r="IC10" i="17"/>
  <c r="IC77" i="9"/>
  <c r="IC8" i="7"/>
  <c r="HZ10" i="17"/>
  <c r="IA10" i="17" s="1"/>
  <c r="HY11" i="17" s="1"/>
  <c r="HZ77" i="9"/>
  <c r="HZ8" i="7"/>
  <c r="IA8" i="7"/>
  <c r="IE93" i="9"/>
  <c r="IC24" i="18"/>
  <c r="IC35" i="18"/>
  <c r="IC82" i="9" s="1"/>
  <c r="HZ41" i="18"/>
  <c r="ID5" i="7"/>
  <c r="ID39" i="18"/>
  <c r="ID38" i="18"/>
  <c r="ID37" i="18"/>
  <c r="IA41" i="18"/>
  <c r="IB45" i="18"/>
  <c r="IB51" i="18"/>
  <c r="IC46" i="18"/>
  <c r="IC14" i="9" s="1"/>
  <c r="IC36" i="18"/>
  <c r="IB25" i="18"/>
  <c r="ID15" i="18"/>
  <c r="ID35" i="18" s="1"/>
  <c r="ID19" i="18"/>
  <c r="ID17" i="18"/>
  <c r="IC26" i="18"/>
  <c r="IC25" i="18" s="1"/>
  <c r="IC21" i="18" s="1"/>
  <c r="IC16" i="18"/>
  <c r="IC12" i="18" s="1"/>
  <c r="HZ21" i="18"/>
  <c r="IA25" i="18"/>
  <c r="IA21" i="18" s="1"/>
  <c r="ID10" i="9"/>
  <c r="ID107" i="9" s="1"/>
  <c r="ID5" i="14"/>
  <c r="IF30" i="20"/>
  <c r="HZ15" i="9"/>
  <c r="HZ7" i="14"/>
  <c r="S81" i="22"/>
  <c r="S31" i="22"/>
  <c r="S61" i="22" s="1"/>
  <c r="S59" i="22" s="1"/>
  <c r="S96" i="22" s="1"/>
  <c r="IE7" i="18"/>
  <c r="IE9" i="20" s="1"/>
  <c r="IE5" i="18"/>
  <c r="HZ71" i="9"/>
  <c r="IA71" i="9" s="1"/>
  <c r="IA18" i="9"/>
  <c r="IB18" i="9"/>
  <c r="S84" i="22"/>
  <c r="HZ70" i="9"/>
  <c r="IG12" i="20"/>
  <c r="IG30" i="20" s="1"/>
  <c r="IG14" i="20"/>
  <c r="IG26" i="20" s="1"/>
  <c r="IF93" i="9"/>
  <c r="IG13" i="20"/>
  <c r="IG18" i="20" s="1"/>
  <c r="IG66" i="20" s="1"/>
  <c r="IG16" i="20"/>
  <c r="IG25" i="20" s="1"/>
  <c r="IG15" i="20"/>
  <c r="IF8" i="18"/>
  <c r="IH10" i="20"/>
  <c r="IG6" i="14"/>
  <c r="IG6" i="17"/>
  <c r="IG11" i="9"/>
  <c r="IG35" i="20" l="1"/>
  <c r="ID82" i="9"/>
  <c r="HY13" i="9"/>
  <c r="HY14" i="9"/>
  <c r="IA14" i="9" s="1"/>
  <c r="ID13" i="9"/>
  <c r="ID68" i="9" s="1"/>
  <c r="IC74" i="9"/>
  <c r="IC84" i="9" s="1"/>
  <c r="IC32" i="18"/>
  <c r="IC51" i="18" s="1"/>
  <c r="HZ72" i="9"/>
  <c r="IC45" i="18"/>
  <c r="IC15" i="9"/>
  <c r="ID44" i="18"/>
  <c r="IB72" i="9"/>
  <c r="S36" i="22"/>
  <c r="S88" i="22"/>
  <c r="HZ74" i="9"/>
  <c r="IA77" i="9"/>
  <c r="IA11" i="17"/>
  <c r="IE5" i="7"/>
  <c r="IB84" i="9"/>
  <c r="ID47" i="18"/>
  <c r="ID46" i="18"/>
  <c r="ID14" i="9" s="1"/>
  <c r="ID36" i="18"/>
  <c r="ID32" i="18" s="1"/>
  <c r="IE39" i="18"/>
  <c r="IE48" i="18" s="1"/>
  <c r="IE38" i="18"/>
  <c r="IE47" i="18" s="1"/>
  <c r="IE37" i="18"/>
  <c r="ID48" i="18"/>
  <c r="IB41" i="18"/>
  <c r="IC44" i="18"/>
  <c r="IC50" i="18" s="1"/>
  <c r="ID24" i="18"/>
  <c r="IE19" i="18"/>
  <c r="IE28" i="18" s="1"/>
  <c r="IE17" i="18"/>
  <c r="IE15" i="18"/>
  <c r="IB21" i="18"/>
  <c r="ID28" i="18"/>
  <c r="ID26" i="18"/>
  <c r="ID25" i="18" s="1"/>
  <c r="ID16" i="18"/>
  <c r="ID12" i="18" s="1"/>
  <c r="IC72" i="9"/>
  <c r="IC7" i="14"/>
  <c r="IG8" i="9"/>
  <c r="IG66" i="9" s="1"/>
  <c r="IF7" i="18"/>
  <c r="IF9" i="20" s="1"/>
  <c r="IF5" i="18"/>
  <c r="IE5" i="17"/>
  <c r="IB71" i="9"/>
  <c r="IB7" i="14"/>
  <c r="IB15" i="9"/>
  <c r="S83" i="22"/>
  <c r="S98" i="22" s="1"/>
  <c r="IE5" i="14"/>
  <c r="IE10" i="9"/>
  <c r="IE107" i="9" s="1"/>
  <c r="IH12" i="20"/>
  <c r="IH8" i="9" s="1"/>
  <c r="IH66" i="9" s="1"/>
  <c r="IH14" i="20"/>
  <c r="IH26" i="20" s="1"/>
  <c r="IH13" i="20"/>
  <c r="IH18" i="20" s="1"/>
  <c r="IH66" i="20" s="1"/>
  <c r="IH16" i="20"/>
  <c r="IH25" i="20" s="1"/>
  <c r="IH15" i="20"/>
  <c r="IG8" i="18"/>
  <c r="II10" i="20"/>
  <c r="IH6" i="14"/>
  <c r="IH6" i="17"/>
  <c r="IH11" i="9"/>
  <c r="IH35" i="20" l="1"/>
  <c r="HY68" i="9"/>
  <c r="IA68" i="9" s="1"/>
  <c r="IA13" i="9"/>
  <c r="IA7" i="14" s="1"/>
  <c r="IE13" i="9"/>
  <c r="IE68" i="9" s="1"/>
  <c r="HZ67" i="9"/>
  <c r="ID50" i="18"/>
  <c r="IC70" i="9"/>
  <c r="IB70" i="9"/>
  <c r="IB67" i="9" s="1"/>
  <c r="IB73" i="9" s="1"/>
  <c r="HY15" i="9"/>
  <c r="IA15" i="9" s="1"/>
  <c r="HY7" i="14"/>
  <c r="HY72" i="9"/>
  <c r="IA72" i="9" s="1"/>
  <c r="HZ84" i="9"/>
  <c r="IA84" i="9" s="1"/>
  <c r="IA74" i="9"/>
  <c r="IE10" i="17"/>
  <c r="IE77" i="9"/>
  <c r="IE8" i="7"/>
  <c r="ID10" i="17"/>
  <c r="ID77" i="9"/>
  <c r="ID74" i="9" s="1"/>
  <c r="ID8" i="7"/>
  <c r="HY70" i="9"/>
  <c r="IA70" i="9" s="1"/>
  <c r="IC18" i="9"/>
  <c r="IC71" i="9" s="1"/>
  <c r="IG93" i="9"/>
  <c r="IH30" i="20"/>
  <c r="IE24" i="18"/>
  <c r="IE35" i="18"/>
  <c r="IE82" i="9" s="1"/>
  <c r="ID45" i="18"/>
  <c r="ID21" i="18"/>
  <c r="IC41" i="18"/>
  <c r="IF39" i="18"/>
  <c r="IF38" i="18"/>
  <c r="IF47" i="18" s="1"/>
  <c r="IF37" i="18"/>
  <c r="IE46" i="18"/>
  <c r="IE14" i="9" s="1"/>
  <c r="IE36" i="18"/>
  <c r="ID51" i="18"/>
  <c r="IF5" i="17"/>
  <c r="IF5" i="14"/>
  <c r="IE16" i="18"/>
  <c r="IE26" i="18"/>
  <c r="IF5" i="7"/>
  <c r="IF17" i="18"/>
  <c r="IF15" i="18"/>
  <c r="IF35" i="18" s="1"/>
  <c r="IF19" i="18"/>
  <c r="IF10" i="9"/>
  <c r="IF107" i="9" s="1"/>
  <c r="ID18" i="9"/>
  <c r="ID71" i="9" s="1"/>
  <c r="IG7" i="18"/>
  <c r="IG10" i="9" s="1"/>
  <c r="IG107" i="9" s="1"/>
  <c r="IG5" i="18"/>
  <c r="II12" i="20"/>
  <c r="II30" i="20" s="1"/>
  <c r="II14" i="20"/>
  <c r="II26" i="20" s="1"/>
  <c r="IH93" i="9"/>
  <c r="II13" i="20"/>
  <c r="II18" i="20" s="1"/>
  <c r="II66" i="20" s="1"/>
  <c r="II16" i="20"/>
  <c r="II25" i="20" s="1"/>
  <c r="II15" i="20"/>
  <c r="IH8" i="18"/>
  <c r="IJ10" i="20"/>
  <c r="II6" i="14"/>
  <c r="II6" i="17"/>
  <c r="II11" i="9"/>
  <c r="II35" i="20" l="1"/>
  <c r="IF82" i="9"/>
  <c r="IF13" i="9"/>
  <c r="IF68" i="9" s="1"/>
  <c r="IE74" i="9"/>
  <c r="IE84" i="9" s="1"/>
  <c r="IE32" i="18"/>
  <c r="IE51" i="18" s="1"/>
  <c r="IC67" i="9"/>
  <c r="IC73" i="9" s="1"/>
  <c r="IE45" i="18"/>
  <c r="IE70" i="9"/>
  <c r="IF10" i="17"/>
  <c r="IF77" i="9"/>
  <c r="IF8" i="7"/>
  <c r="ID84" i="9"/>
  <c r="HY67" i="9"/>
  <c r="ID41" i="18"/>
  <c r="IG38" i="18"/>
  <c r="IG47" i="18" s="1"/>
  <c r="IG39" i="18"/>
  <c r="IG48" i="18" s="1"/>
  <c r="IG37" i="18"/>
  <c r="IF48" i="18"/>
  <c r="IE44" i="18"/>
  <c r="IF44" i="18"/>
  <c r="IF46" i="18"/>
  <c r="IF14" i="9" s="1"/>
  <c r="IF36" i="18"/>
  <c r="IF32" i="18" s="1"/>
  <c r="IF28" i="18"/>
  <c r="IF24" i="18"/>
  <c r="IE25" i="18"/>
  <c r="KZ18" i="18"/>
  <c r="KV18" i="18"/>
  <c r="KR18" i="18"/>
  <c r="KY18" i="18"/>
  <c r="KU18" i="18"/>
  <c r="KQ18" i="18"/>
  <c r="KX18" i="18"/>
  <c r="KT18" i="18"/>
  <c r="KP18" i="18"/>
  <c r="KS18" i="18"/>
  <c r="KO18" i="18"/>
  <c r="KW18" i="18"/>
  <c r="IG17" i="18"/>
  <c r="IG15" i="18"/>
  <c r="IG35" i="18" s="1"/>
  <c r="IG82" i="9" s="1"/>
  <c r="IG19" i="18"/>
  <c r="IG28" i="18" s="1"/>
  <c r="IF26" i="18"/>
  <c r="IF25" i="18" s="1"/>
  <c r="IF16" i="18"/>
  <c r="IF12" i="18" s="1"/>
  <c r="IE12" i="18"/>
  <c r="IG5" i="17"/>
  <c r="IG5" i="14"/>
  <c r="IG9" i="20"/>
  <c r="IG5" i="7"/>
  <c r="ID70" i="9"/>
  <c r="IH7" i="18"/>
  <c r="IH9" i="20" s="1"/>
  <c r="IH5" i="18"/>
  <c r="IE7" i="14"/>
  <c r="S66" i="22"/>
  <c r="S103" i="22"/>
  <c r="ID7" i="14"/>
  <c r="ID15" i="9"/>
  <c r="ID72" i="9"/>
  <c r="II8" i="9"/>
  <c r="II66" i="9" s="1"/>
  <c r="IJ12" i="20"/>
  <c r="IJ30" i="20" s="1"/>
  <c r="IJ14" i="20"/>
  <c r="IJ26" i="20" s="1"/>
  <c r="IJ13" i="20"/>
  <c r="IJ18" i="20" s="1"/>
  <c r="IJ66" i="20" s="1"/>
  <c r="IJ16" i="20"/>
  <c r="IJ25" i="20" s="1"/>
  <c r="IJ15" i="20"/>
  <c r="II8" i="18"/>
  <c r="IK10" i="20"/>
  <c r="IJ6" i="14"/>
  <c r="IJ6" i="17"/>
  <c r="IJ11" i="9"/>
  <c r="IJ35" i="20" l="1"/>
  <c r="IF74" i="9"/>
  <c r="IF84" i="9" s="1"/>
  <c r="IG13" i="9"/>
  <c r="IG68" i="9" s="1"/>
  <c r="IE41" i="18"/>
  <c r="IE15" i="9"/>
  <c r="IF45" i="18"/>
  <c r="IF41" i="18" s="1"/>
  <c r="IF15" i="9"/>
  <c r="IF50" i="18"/>
  <c r="IG44" i="18"/>
  <c r="IE50" i="18"/>
  <c r="IE72" i="9"/>
  <c r="IF7" i="14"/>
  <c r="HY73" i="9"/>
  <c r="IA67" i="9"/>
  <c r="IG10" i="17"/>
  <c r="IG77" i="9"/>
  <c r="IG74" i="9" s="1"/>
  <c r="IG84" i="9" s="1"/>
  <c r="IG8" i="7"/>
  <c r="IE18" i="9"/>
  <c r="IE71" i="9" s="1"/>
  <c r="II93" i="9"/>
  <c r="IH39" i="18"/>
  <c r="IH38" i="18"/>
  <c r="IH37" i="18"/>
  <c r="IG46" i="18"/>
  <c r="IG14" i="9" s="1"/>
  <c r="IG36" i="18"/>
  <c r="KS27" i="18"/>
  <c r="KS25" i="18" s="1"/>
  <c r="KS21" i="18" s="1"/>
  <c r="KS16" i="18"/>
  <c r="KS12" i="18" s="1"/>
  <c r="KQ27" i="18"/>
  <c r="KQ25" i="18" s="1"/>
  <c r="KQ21" i="18" s="1"/>
  <c r="KQ16" i="18"/>
  <c r="KQ12" i="18" s="1"/>
  <c r="IG26" i="18"/>
  <c r="IG25" i="18" s="1"/>
  <c r="IG16" i="18"/>
  <c r="IG12" i="18" s="1"/>
  <c r="KP27" i="18"/>
  <c r="KP25" i="18" s="1"/>
  <c r="KP21" i="18" s="1"/>
  <c r="KP16" i="18"/>
  <c r="KP12" i="18" s="1"/>
  <c r="KU27" i="18"/>
  <c r="KU25" i="18" s="1"/>
  <c r="KU21" i="18" s="1"/>
  <c r="KU16" i="18"/>
  <c r="KU12" i="18" s="1"/>
  <c r="KZ27" i="18"/>
  <c r="KZ25" i="18" s="1"/>
  <c r="KZ21" i="18" s="1"/>
  <c r="KZ16" i="18"/>
  <c r="KZ12" i="18" s="1"/>
  <c r="IF21" i="18"/>
  <c r="KW27" i="18"/>
  <c r="KW25" i="18" s="1"/>
  <c r="KW21" i="18" s="1"/>
  <c r="KW16" i="18"/>
  <c r="KW12" i="18" s="1"/>
  <c r="KT27" i="18"/>
  <c r="KT25" i="18" s="1"/>
  <c r="KT21" i="18" s="1"/>
  <c r="KT16" i="18"/>
  <c r="KT12" i="18" s="1"/>
  <c r="KY27" i="18"/>
  <c r="KY25" i="18" s="1"/>
  <c r="KY21" i="18" s="1"/>
  <c r="KY16" i="18"/>
  <c r="KY12" i="18" s="1"/>
  <c r="IG24" i="18"/>
  <c r="KV27" i="18"/>
  <c r="KV25" i="18" s="1"/>
  <c r="KV21" i="18" s="1"/>
  <c r="KV16" i="18"/>
  <c r="KV12" i="18" s="1"/>
  <c r="IH15" i="18"/>
  <c r="IH19" i="18"/>
  <c r="IH28" i="18" s="1"/>
  <c r="IH17" i="18"/>
  <c r="KO27" i="18"/>
  <c r="KO16" i="18"/>
  <c r="KX27" i="18"/>
  <c r="KX25" i="18" s="1"/>
  <c r="KX21" i="18" s="1"/>
  <c r="KX16" i="18"/>
  <c r="KX12" i="18" s="1"/>
  <c r="KR27" i="18"/>
  <c r="KR25" i="18" s="1"/>
  <c r="KR21" i="18" s="1"/>
  <c r="KR16" i="18"/>
  <c r="KR12" i="18" s="1"/>
  <c r="IE21" i="18"/>
  <c r="IH10" i="9"/>
  <c r="IH107" i="9" s="1"/>
  <c r="IH5" i="14"/>
  <c r="IH5" i="7"/>
  <c r="IF51" i="18"/>
  <c r="ID67" i="9"/>
  <c r="ID73" i="9" s="1"/>
  <c r="IJ8" i="9"/>
  <c r="IJ66" i="9" s="1"/>
  <c r="II7" i="18"/>
  <c r="II10" i="9" s="1"/>
  <c r="II107" i="9" s="1"/>
  <c r="II5" i="18"/>
  <c r="IH5" i="17"/>
  <c r="IF18" i="9"/>
  <c r="IF71" i="9" s="1"/>
  <c r="IK12" i="20"/>
  <c r="IK8" i="9" s="1"/>
  <c r="IK66" i="9" s="1"/>
  <c r="IK14" i="20"/>
  <c r="IK26" i="20" s="1"/>
  <c r="IK13" i="20"/>
  <c r="IK18" i="20" s="1"/>
  <c r="IK66" i="20" s="1"/>
  <c r="IK16" i="20"/>
  <c r="IK25" i="20" s="1"/>
  <c r="IK15" i="20"/>
  <c r="IJ8" i="18"/>
  <c r="IL10" i="20"/>
  <c r="IK6" i="14"/>
  <c r="IK6" i="17"/>
  <c r="IK11" i="9"/>
  <c r="IK35" i="20" l="1"/>
  <c r="IH13" i="9"/>
  <c r="IH68" i="9" s="1"/>
  <c r="IG32" i="18"/>
  <c r="IG51" i="18" s="1"/>
  <c r="IG45" i="18"/>
  <c r="IG41" i="18" s="1"/>
  <c r="IG15" i="9"/>
  <c r="IF70" i="9"/>
  <c r="IG50" i="18"/>
  <c r="IE67" i="9"/>
  <c r="IE73" i="9" s="1"/>
  <c r="IF72" i="9"/>
  <c r="IG21" i="18"/>
  <c r="IK30" i="20"/>
  <c r="IJ93" i="9"/>
  <c r="IH46" i="18"/>
  <c r="IH14" i="9" s="1"/>
  <c r="IH36" i="18"/>
  <c r="II39" i="18"/>
  <c r="II48" i="18" s="1"/>
  <c r="II38" i="18"/>
  <c r="II47" i="18" s="1"/>
  <c r="II37" i="18"/>
  <c r="IH24" i="18"/>
  <c r="IH35" i="18"/>
  <c r="IH82" i="9" s="1"/>
  <c r="IH47" i="18"/>
  <c r="IH48" i="18"/>
  <c r="II9" i="20"/>
  <c r="LA16" i="18"/>
  <c r="KO12" i="18"/>
  <c r="IH26" i="18"/>
  <c r="IH16" i="18"/>
  <c r="IH12" i="18" s="1"/>
  <c r="II19" i="18"/>
  <c r="II28" i="18" s="1"/>
  <c r="II17" i="18"/>
  <c r="II15" i="18"/>
  <c r="KO25" i="18"/>
  <c r="II5" i="14"/>
  <c r="II5" i="17"/>
  <c r="II5" i="7"/>
  <c r="IJ7" i="18"/>
  <c r="IJ10" i="9" s="1"/>
  <c r="IJ107" i="9" s="1"/>
  <c r="IJ5" i="18"/>
  <c r="IG18" i="9"/>
  <c r="IG7" i="14"/>
  <c r="IL12" i="20"/>
  <c r="IL30" i="20" s="1"/>
  <c r="IL14" i="20"/>
  <c r="IL26" i="20" s="1"/>
  <c r="IK93" i="9"/>
  <c r="IL13" i="20"/>
  <c r="IL18" i="20" s="1"/>
  <c r="IL66" i="20" s="1"/>
  <c r="IL16" i="20"/>
  <c r="IL25" i="20" s="1"/>
  <c r="IL15" i="20"/>
  <c r="IK8" i="18"/>
  <c r="IM10" i="20"/>
  <c r="IL6" i="14"/>
  <c r="IL6" i="17"/>
  <c r="IL11" i="9"/>
  <c r="II13" i="9" l="1"/>
  <c r="II68" i="9" s="1"/>
  <c r="IL35" i="20"/>
  <c r="IH32" i="18"/>
  <c r="IH51" i="18" s="1"/>
  <c r="IF67" i="9"/>
  <c r="IF73" i="9" s="1"/>
  <c r="IJ9" i="20"/>
  <c r="IH10" i="17"/>
  <c r="IH77" i="9"/>
  <c r="IH74" i="9" s="1"/>
  <c r="IH8" i="7"/>
  <c r="II10" i="17"/>
  <c r="II77" i="9"/>
  <c r="II8" i="7"/>
  <c r="IL8" i="9"/>
  <c r="IL66" i="9" s="1"/>
  <c r="IJ39" i="18"/>
  <c r="IJ38" i="18"/>
  <c r="IJ37" i="18"/>
  <c r="IJ5" i="17"/>
  <c r="IJ5" i="14"/>
  <c r="II46" i="18"/>
  <c r="II14" i="9" s="1"/>
  <c r="II36" i="18"/>
  <c r="II24" i="18"/>
  <c r="II35" i="18"/>
  <c r="II82" i="9" s="1"/>
  <c r="IH44" i="18"/>
  <c r="IH50" i="18" s="1"/>
  <c r="IJ5" i="7"/>
  <c r="IH45" i="18"/>
  <c r="IJ17" i="18"/>
  <c r="IJ15" i="18"/>
  <c r="IJ35" i="18" s="1"/>
  <c r="IJ82" i="9" s="1"/>
  <c r="IJ19" i="18"/>
  <c r="IJ28" i="18" s="1"/>
  <c r="LA25" i="18"/>
  <c r="LA21" i="18" s="1"/>
  <c r="KO21" i="18"/>
  <c r="II16" i="18"/>
  <c r="II12" i="18" s="1"/>
  <c r="II26" i="18"/>
  <c r="II25" i="18" s="1"/>
  <c r="IH25" i="18"/>
  <c r="IG70" i="9"/>
  <c r="IK7" i="18"/>
  <c r="IK5" i="17" s="1"/>
  <c r="IK5" i="18"/>
  <c r="IG72" i="9"/>
  <c r="IG71" i="9"/>
  <c r="IM12" i="20"/>
  <c r="IM8" i="9" s="1"/>
  <c r="IM66" i="9" s="1"/>
  <c r="IM14" i="20"/>
  <c r="IM26" i="20" s="1"/>
  <c r="IN26" i="20" s="1"/>
  <c r="IM13" i="20"/>
  <c r="IM18" i="20" s="1"/>
  <c r="IM16" i="20"/>
  <c r="IM25" i="20" s="1"/>
  <c r="IN25" i="20" s="1"/>
  <c r="IM15" i="20"/>
  <c r="IL8" i="18"/>
  <c r="IO10" i="20"/>
  <c r="IM6" i="14"/>
  <c r="IM6" i="17"/>
  <c r="IM11" i="9"/>
  <c r="II7" i="14" l="1"/>
  <c r="IM35" i="20"/>
  <c r="IN35" i="20" s="1"/>
  <c r="IJ13" i="9"/>
  <c r="IJ68" i="9" s="1"/>
  <c r="II74" i="9"/>
  <c r="II84" i="9" s="1"/>
  <c r="II32" i="18"/>
  <c r="II51" i="18" s="1"/>
  <c r="II45" i="18"/>
  <c r="II70" i="9"/>
  <c r="IL93" i="9"/>
  <c r="IH84" i="9"/>
  <c r="IM30" i="20"/>
  <c r="IN30" i="20" s="1"/>
  <c r="II21" i="18"/>
  <c r="IH18" i="9"/>
  <c r="IH71" i="9" s="1"/>
  <c r="IH41" i="18"/>
  <c r="IJ46" i="18"/>
  <c r="IJ14" i="9" s="1"/>
  <c r="IJ36" i="18"/>
  <c r="IJ32" i="18" s="1"/>
  <c r="IH70" i="9"/>
  <c r="II44" i="18"/>
  <c r="IJ47" i="18"/>
  <c r="IK39" i="18"/>
  <c r="IK48" i="18" s="1"/>
  <c r="IK37" i="18"/>
  <c r="IK38" i="18"/>
  <c r="IK47" i="18" s="1"/>
  <c r="IJ44" i="18"/>
  <c r="IJ48" i="18"/>
  <c r="IK17" i="18"/>
  <c r="IK15" i="18"/>
  <c r="IK19" i="18"/>
  <c r="IK28" i="18" s="1"/>
  <c r="IJ24" i="18"/>
  <c r="IH21" i="18"/>
  <c r="IJ26" i="18"/>
  <c r="IJ25" i="18" s="1"/>
  <c r="IJ16" i="18"/>
  <c r="IJ12" i="18" s="1"/>
  <c r="IK5" i="7"/>
  <c r="IK9" i="20"/>
  <c r="IK5" i="14"/>
  <c r="IK10" i="9"/>
  <c r="IK107" i="9" s="1"/>
  <c r="IH7" i="14"/>
  <c r="IL7" i="18"/>
  <c r="IL10" i="9" s="1"/>
  <c r="IL107" i="9" s="1"/>
  <c r="IL5" i="18"/>
  <c r="IG67" i="9"/>
  <c r="IG73" i="9" s="1"/>
  <c r="IO12" i="20"/>
  <c r="IO30" i="20" s="1"/>
  <c r="IO14" i="20"/>
  <c r="IO26" i="20" s="1"/>
  <c r="IM93" i="9"/>
  <c r="IN93" i="9" s="1"/>
  <c r="IN18" i="20"/>
  <c r="IN66" i="20" s="1"/>
  <c r="IM66" i="20"/>
  <c r="IO13" i="20"/>
  <c r="IO18" i="20" s="1"/>
  <c r="IO66" i="20" s="1"/>
  <c r="IO16" i="20"/>
  <c r="IO25" i="20" s="1"/>
  <c r="IO15" i="20"/>
  <c r="IM8" i="18"/>
  <c r="IP10" i="20"/>
  <c r="IO6" i="14"/>
  <c r="IO6" i="17"/>
  <c r="IO11" i="9"/>
  <c r="IO35" i="20" l="1"/>
  <c r="IK13" i="9"/>
  <c r="IK68" i="9" s="1"/>
  <c r="II41" i="18"/>
  <c r="IJ50" i="18"/>
  <c r="II50" i="18"/>
  <c r="IH15" i="9"/>
  <c r="IH72" i="9"/>
  <c r="IH67" i="9" s="1"/>
  <c r="IH73" i="9" s="1"/>
  <c r="II72" i="9"/>
  <c r="II15" i="9"/>
  <c r="IK10" i="17"/>
  <c r="IK77" i="9"/>
  <c r="IK8" i="7"/>
  <c r="IJ10" i="17"/>
  <c r="IJ77" i="9"/>
  <c r="IJ74" i="9" s="1"/>
  <c r="IJ8" i="7"/>
  <c r="II18" i="9"/>
  <c r="II71" i="9" s="1"/>
  <c r="IO8" i="9"/>
  <c r="JA66" i="9" s="1"/>
  <c r="IL39" i="18"/>
  <c r="IL48" i="18" s="1"/>
  <c r="IL38" i="18"/>
  <c r="IL47" i="18" s="1"/>
  <c r="IL37" i="18"/>
  <c r="IJ45" i="18"/>
  <c r="IJ70" i="9" s="1"/>
  <c r="IJ21" i="18"/>
  <c r="IK24" i="18"/>
  <c r="IK35" i="18"/>
  <c r="IK82" i="9" s="1"/>
  <c r="IK46" i="18"/>
  <c r="IK14" i="9" s="1"/>
  <c r="IK36" i="18"/>
  <c r="IL15" i="18"/>
  <c r="IL35" i="18" s="1"/>
  <c r="IL19" i="18"/>
  <c r="IL28" i="18" s="1"/>
  <c r="IL17" i="18"/>
  <c r="IK26" i="18"/>
  <c r="IK25" i="18" s="1"/>
  <c r="IK16" i="18"/>
  <c r="IK12" i="18" s="1"/>
  <c r="IL5" i="17"/>
  <c r="IL9" i="20"/>
  <c r="IL5" i="7"/>
  <c r="IL5" i="14"/>
  <c r="IJ51" i="18"/>
  <c r="IM7" i="18"/>
  <c r="IM5" i="17" s="1"/>
  <c r="IM5" i="18"/>
  <c r="IJ18" i="9"/>
  <c r="IJ71" i="9" s="1"/>
  <c r="IP12" i="20"/>
  <c r="IP30" i="20" s="1"/>
  <c r="IP14" i="20"/>
  <c r="IP26" i="20" s="1"/>
  <c r="IP13" i="20"/>
  <c r="IP18" i="20" s="1"/>
  <c r="IP66" i="20" s="1"/>
  <c r="IP16" i="20"/>
  <c r="IP25" i="20" s="1"/>
  <c r="IP15" i="20"/>
  <c r="IO8" i="18"/>
  <c r="IQ10" i="20"/>
  <c r="IP6" i="14"/>
  <c r="IP6" i="17"/>
  <c r="IP11" i="9"/>
  <c r="IL82" i="9" l="1"/>
  <c r="IP35" i="20"/>
  <c r="IK74" i="9"/>
  <c r="IK84" i="9" s="1"/>
  <c r="IK32" i="18"/>
  <c r="IK51" i="18" s="1"/>
  <c r="IO93" i="9"/>
  <c r="IK45" i="18"/>
  <c r="IK15" i="9"/>
  <c r="IL44" i="18"/>
  <c r="II67" i="9"/>
  <c r="II73" i="9" s="1"/>
  <c r="IJ15" i="9"/>
  <c r="IJ7" i="14"/>
  <c r="IJ72" i="9"/>
  <c r="IL77" i="9"/>
  <c r="IL8" i="7"/>
  <c r="IL10" i="17"/>
  <c r="IJ84" i="9"/>
  <c r="IK21" i="18"/>
  <c r="IO66" i="9"/>
  <c r="IM39" i="18"/>
  <c r="IM38" i="18"/>
  <c r="IM37" i="18"/>
  <c r="IL46" i="18"/>
  <c r="IL36" i="18"/>
  <c r="IK44" i="18"/>
  <c r="IJ41" i="18"/>
  <c r="IL24" i="18"/>
  <c r="IM19" i="18"/>
  <c r="IM17" i="18"/>
  <c r="IM15" i="18"/>
  <c r="IM35" i="18" s="1"/>
  <c r="IL26" i="18"/>
  <c r="IL25" i="18" s="1"/>
  <c r="IL16" i="18"/>
  <c r="IL12" i="18" s="1"/>
  <c r="IM5" i="7"/>
  <c r="IP8" i="9"/>
  <c r="IP66" i="9" s="1"/>
  <c r="IO7" i="18"/>
  <c r="IO5" i="17" s="1"/>
  <c r="IO5" i="18"/>
  <c r="IM5" i="14"/>
  <c r="IK7" i="14"/>
  <c r="IM9" i="20"/>
  <c r="IM10" i="9"/>
  <c r="IM107" i="9" s="1"/>
  <c r="IN7" i="18"/>
  <c r="IN5" i="14" s="1"/>
  <c r="IQ12" i="20"/>
  <c r="IQ8" i="9" s="1"/>
  <c r="IQ66" i="9" s="1"/>
  <c r="IQ14" i="20"/>
  <c r="IQ26" i="20" s="1"/>
  <c r="IQ13" i="20"/>
  <c r="IQ18" i="20" s="1"/>
  <c r="IQ66" i="20" s="1"/>
  <c r="IQ16" i="20"/>
  <c r="IQ25" i="20" s="1"/>
  <c r="IQ15" i="20"/>
  <c r="IP8" i="18"/>
  <c r="IR10" i="20"/>
  <c r="IQ6" i="14"/>
  <c r="IQ6" i="17"/>
  <c r="IQ11" i="9"/>
  <c r="IM13" i="9" l="1"/>
  <c r="IM68" i="9" s="1"/>
  <c r="IQ35" i="20"/>
  <c r="IK41" i="18"/>
  <c r="IM82" i="9"/>
  <c r="IN82" i="9" s="1"/>
  <c r="IK70" i="9"/>
  <c r="IK72" i="9"/>
  <c r="IL32" i="18"/>
  <c r="IL51" i="18" s="1"/>
  <c r="IL45" i="18"/>
  <c r="IL41" i="18" s="1"/>
  <c r="IL50" i="18"/>
  <c r="IK50" i="18"/>
  <c r="IL21" i="18"/>
  <c r="IJ67" i="9"/>
  <c r="IJ73" i="9" s="1"/>
  <c r="IL74" i="9"/>
  <c r="IL84" i="9" s="1"/>
  <c r="IK18" i="9"/>
  <c r="IK71" i="9" s="1"/>
  <c r="IM46" i="18"/>
  <c r="IM14" i="9" s="1"/>
  <c r="IM36" i="18"/>
  <c r="IN36" i="18" s="1"/>
  <c r="IN37" i="18"/>
  <c r="T33" i="22" s="1"/>
  <c r="T63" i="22" s="1"/>
  <c r="IO39" i="18"/>
  <c r="IO38" i="18"/>
  <c r="IO37" i="18"/>
  <c r="IM47" i="18"/>
  <c r="IN38" i="18"/>
  <c r="T34" i="22" s="1"/>
  <c r="T64" i="22" s="1"/>
  <c r="IM44" i="18"/>
  <c r="IN44" i="18" s="1"/>
  <c r="IN35" i="18"/>
  <c r="IM48" i="18"/>
  <c r="IN48" i="18" s="1"/>
  <c r="IN39" i="18"/>
  <c r="T35" i="22" s="1"/>
  <c r="T65" i="22" s="1"/>
  <c r="IO9" i="20"/>
  <c r="IM16" i="18"/>
  <c r="IM26" i="18"/>
  <c r="IN17" i="18"/>
  <c r="IM28" i="18"/>
  <c r="IN28" i="18" s="1"/>
  <c r="IN19" i="18"/>
  <c r="IO15" i="18"/>
  <c r="IO35" i="18" s="1"/>
  <c r="IO19" i="18"/>
  <c r="IO17" i="18"/>
  <c r="IM24" i="18"/>
  <c r="IN24" i="18" s="1"/>
  <c r="IN15" i="18"/>
  <c r="IO5" i="7"/>
  <c r="IO10" i="9"/>
  <c r="IO107" i="9" s="1"/>
  <c r="IO5" i="14"/>
  <c r="IQ30" i="20"/>
  <c r="IP93" i="9"/>
  <c r="IN10" i="9"/>
  <c r="IN107" i="9" s="1"/>
  <c r="IN5" i="7"/>
  <c r="IP7" i="18"/>
  <c r="IP10" i="9" s="1"/>
  <c r="IP107" i="9" s="1"/>
  <c r="IP5" i="18"/>
  <c r="IN5" i="17"/>
  <c r="IL18" i="9"/>
  <c r="IL71" i="9" s="1"/>
  <c r="IN9" i="20"/>
  <c r="IR12" i="20"/>
  <c r="IR8" i="9" s="1"/>
  <c r="IR66" i="9" s="1"/>
  <c r="IR14" i="20"/>
  <c r="IR26" i="20" s="1"/>
  <c r="IQ93" i="9"/>
  <c r="IR13" i="20"/>
  <c r="IR18" i="20" s="1"/>
  <c r="IR66" i="20" s="1"/>
  <c r="IR16" i="20"/>
  <c r="IR25" i="20" s="1"/>
  <c r="IR15" i="20"/>
  <c r="IQ8" i="18"/>
  <c r="IS10" i="20"/>
  <c r="IR6" i="14"/>
  <c r="IR6" i="17"/>
  <c r="IR11" i="9"/>
  <c r="IR35" i="20" l="1"/>
  <c r="IO13" i="9"/>
  <c r="IO68" i="9" s="1"/>
  <c r="IO82" i="9"/>
  <c r="IK67" i="9"/>
  <c r="IK73" i="9" s="1"/>
  <c r="IM32" i="18"/>
  <c r="IM51" i="18" s="1"/>
  <c r="IM50" i="18"/>
  <c r="T86" i="22"/>
  <c r="T101" i="22" s="1"/>
  <c r="T87" i="22"/>
  <c r="T102" i="22" s="1"/>
  <c r="IN47" i="18"/>
  <c r="IR30" i="20"/>
  <c r="IP5" i="7"/>
  <c r="IO48" i="18"/>
  <c r="IO44" i="18"/>
  <c r="IO36" i="18"/>
  <c r="IO32" i="18" s="1"/>
  <c r="IO46" i="18"/>
  <c r="IO14" i="9" s="1"/>
  <c r="IN51" i="18"/>
  <c r="IP37" i="18"/>
  <c r="IP38" i="18"/>
  <c r="IP47" i="18" s="1"/>
  <c r="IP39" i="18"/>
  <c r="IP48" i="18" s="1"/>
  <c r="IO47" i="18"/>
  <c r="IM45" i="18"/>
  <c r="IN46" i="18"/>
  <c r="IN50" i="18" s="1"/>
  <c r="IP5" i="17"/>
  <c r="IP9" i="20"/>
  <c r="IP5" i="14"/>
  <c r="IO28" i="18"/>
  <c r="IO24" i="18"/>
  <c r="IM25" i="18"/>
  <c r="IN26" i="18"/>
  <c r="IP19" i="18"/>
  <c r="IP28" i="18" s="1"/>
  <c r="IP17" i="18"/>
  <c r="IP15" i="18"/>
  <c r="IP35" i="18" s="1"/>
  <c r="IO26" i="18"/>
  <c r="IO16" i="18"/>
  <c r="IM12" i="18"/>
  <c r="IN16" i="18"/>
  <c r="IM18" i="9"/>
  <c r="T29" i="22"/>
  <c r="IQ7" i="18"/>
  <c r="IQ5" i="17" s="1"/>
  <c r="IQ5" i="18"/>
  <c r="T85" i="22"/>
  <c r="T100" i="22" s="1"/>
  <c r="IS12" i="20"/>
  <c r="IS30" i="20" s="1"/>
  <c r="IS14" i="20"/>
  <c r="IS26" i="20" s="1"/>
  <c r="IR93" i="9"/>
  <c r="IS13" i="20"/>
  <c r="IS18" i="20" s="1"/>
  <c r="IS66" i="20" s="1"/>
  <c r="IS16" i="20"/>
  <c r="IS25" i="20" s="1"/>
  <c r="IS15" i="20"/>
  <c r="IR8" i="18"/>
  <c r="IT10" i="20"/>
  <c r="IS6" i="14"/>
  <c r="IS6" i="17"/>
  <c r="IS11" i="9"/>
  <c r="IS35" i="20" l="1"/>
  <c r="IP82" i="9"/>
  <c r="IP13" i="9"/>
  <c r="T99" i="22"/>
  <c r="IO50" i="18"/>
  <c r="IP44" i="18"/>
  <c r="IP10" i="17"/>
  <c r="IP77" i="9"/>
  <c r="IP8" i="7"/>
  <c r="IM10" i="17"/>
  <c r="IN10" i="17" s="1"/>
  <c r="IL11" i="17" s="1"/>
  <c r="IM77" i="9"/>
  <c r="IM8" i="7"/>
  <c r="IO10" i="17"/>
  <c r="IO77" i="9"/>
  <c r="IO74" i="9" s="1"/>
  <c r="IO8" i="7"/>
  <c r="IQ39" i="18"/>
  <c r="IQ48" i="18" s="1"/>
  <c r="IQ38" i="18"/>
  <c r="IQ47" i="18" s="1"/>
  <c r="IQ37" i="18"/>
  <c r="IM41" i="18"/>
  <c r="IN45" i="18"/>
  <c r="IP46" i="18"/>
  <c r="IP14" i="9" s="1"/>
  <c r="IP36" i="18"/>
  <c r="IP32" i="18" s="1"/>
  <c r="IO45" i="18"/>
  <c r="IO51" i="18"/>
  <c r="IO12" i="18"/>
  <c r="IP26" i="18"/>
  <c r="IP25" i="18" s="1"/>
  <c r="IP16" i="18"/>
  <c r="IO25" i="18"/>
  <c r="IO21" i="18" s="1"/>
  <c r="IQ19" i="18"/>
  <c r="IQ28" i="18" s="1"/>
  <c r="IQ17" i="18"/>
  <c r="IQ15" i="18"/>
  <c r="IQ35" i="18" s="1"/>
  <c r="IP24" i="18"/>
  <c r="IM21" i="18"/>
  <c r="IN25" i="18"/>
  <c r="IN21" i="18" s="1"/>
  <c r="IQ9" i="20"/>
  <c r="IQ5" i="7"/>
  <c r="IQ10" i="9"/>
  <c r="IQ107" i="9" s="1"/>
  <c r="IQ5" i="14"/>
  <c r="IS8" i="9"/>
  <c r="IS66" i="9" s="1"/>
  <c r="IM7" i="14"/>
  <c r="IM15" i="9"/>
  <c r="IR7" i="18"/>
  <c r="IR9" i="20" s="1"/>
  <c r="IR5" i="18"/>
  <c r="T81" i="22"/>
  <c r="T31" i="22"/>
  <c r="T61" i="22" s="1"/>
  <c r="T59" i="22" s="1"/>
  <c r="T96" i="22" s="1"/>
  <c r="IO18" i="9"/>
  <c r="IM71" i="9"/>
  <c r="IN71" i="9" s="1"/>
  <c r="IN18" i="9"/>
  <c r="T84" i="22"/>
  <c r="IM70" i="9"/>
  <c r="T32" i="22"/>
  <c r="T62" i="22" s="1"/>
  <c r="IT12" i="20"/>
  <c r="IT8" i="9" s="1"/>
  <c r="IT66" i="9" s="1"/>
  <c r="IT14" i="20"/>
  <c r="IT26" i="20" s="1"/>
  <c r="IT13" i="20"/>
  <c r="IT18" i="20" s="1"/>
  <c r="IT66" i="20" s="1"/>
  <c r="IT16" i="20"/>
  <c r="IT25" i="20" s="1"/>
  <c r="IT15" i="20"/>
  <c r="IS8" i="18"/>
  <c r="IU10" i="20"/>
  <c r="IT6" i="14"/>
  <c r="IT6" i="17"/>
  <c r="IT11" i="9"/>
  <c r="IT35" i="20" l="1"/>
  <c r="IP74" i="9"/>
  <c r="IP84" i="9" s="1"/>
  <c r="IL13" i="9"/>
  <c r="IL14" i="9"/>
  <c r="IN14" i="9" s="1"/>
  <c r="IQ82" i="9"/>
  <c r="IP68" i="9"/>
  <c r="IQ13" i="9"/>
  <c r="IQ68" i="9" s="1"/>
  <c r="IM72" i="9"/>
  <c r="IP45" i="18"/>
  <c r="IP72" i="9"/>
  <c r="IP50" i="18"/>
  <c r="IN41" i="18"/>
  <c r="T7" i="23"/>
  <c r="T17" i="23" s="1"/>
  <c r="IQ44" i="18"/>
  <c r="T88" i="22"/>
  <c r="IO84" i="9"/>
  <c r="IN11" i="17"/>
  <c r="IQ10" i="17"/>
  <c r="IQ77" i="9"/>
  <c r="IQ8" i="7"/>
  <c r="IM74" i="9"/>
  <c r="IN77" i="9"/>
  <c r="IS93" i="9"/>
  <c r="IQ46" i="18"/>
  <c r="IQ14" i="9" s="1"/>
  <c r="IQ36" i="18"/>
  <c r="IQ32" i="18" s="1"/>
  <c r="IO41" i="18"/>
  <c r="IR39" i="18"/>
  <c r="IR38" i="18"/>
  <c r="IR37" i="18"/>
  <c r="IR17" i="18"/>
  <c r="IR15" i="18"/>
  <c r="IR35" i="18" s="1"/>
  <c r="IR19" i="18"/>
  <c r="IR28" i="18" s="1"/>
  <c r="IP12" i="18"/>
  <c r="IQ16" i="18"/>
  <c r="IQ12" i="18" s="1"/>
  <c r="IQ26" i="18"/>
  <c r="IQ25" i="18" s="1"/>
  <c r="IR10" i="9"/>
  <c r="IR107" i="9" s="1"/>
  <c r="IP21" i="18"/>
  <c r="IR5" i="7"/>
  <c r="IQ24" i="18"/>
  <c r="IP51" i="18"/>
  <c r="IR5" i="14"/>
  <c r="IR5" i="17"/>
  <c r="IO71" i="9"/>
  <c r="T36" i="22"/>
  <c r="IO70" i="9"/>
  <c r="T83" i="22"/>
  <c r="T98" i="22" s="1"/>
  <c r="IS7" i="18"/>
  <c r="IS9" i="20" s="1"/>
  <c r="IS5" i="18"/>
  <c r="IP18" i="9"/>
  <c r="IP71" i="9" s="1"/>
  <c r="IO7" i="14"/>
  <c r="IO15" i="9"/>
  <c r="IO72" i="9"/>
  <c r="IT30" i="20"/>
  <c r="IU12" i="20"/>
  <c r="IU8" i="9" s="1"/>
  <c r="IU66" i="9" s="1"/>
  <c r="IU14" i="20"/>
  <c r="IU26" i="20" s="1"/>
  <c r="IT93" i="9"/>
  <c r="IU13" i="20"/>
  <c r="IU18" i="20" s="1"/>
  <c r="IU66" i="20" s="1"/>
  <c r="IU16" i="20"/>
  <c r="IU25" i="20" s="1"/>
  <c r="IU15" i="20"/>
  <c r="IT8" i="18"/>
  <c r="IV10" i="20"/>
  <c r="IU6" i="14"/>
  <c r="IU6" i="17"/>
  <c r="IU11" i="9"/>
  <c r="IU35" i="20" l="1"/>
  <c r="IQ74" i="9"/>
  <c r="IQ84" i="9" s="1"/>
  <c r="IL68" i="9"/>
  <c r="IN68" i="9" s="1"/>
  <c r="IN13" i="9"/>
  <c r="IN7" i="14" s="1"/>
  <c r="IR82" i="9"/>
  <c r="IR13" i="9"/>
  <c r="IR68" i="9" s="1"/>
  <c r="IP70" i="9"/>
  <c r="IM67" i="9"/>
  <c r="IP41" i="18"/>
  <c r="IQ50" i="18"/>
  <c r="IR44" i="18"/>
  <c r="IP15" i="9"/>
  <c r="IP7" i="14"/>
  <c r="IM84" i="9"/>
  <c r="IN84" i="9" s="1"/>
  <c r="IN74" i="9"/>
  <c r="IL15" i="9"/>
  <c r="IN15" i="9" s="1"/>
  <c r="IL72" i="9"/>
  <c r="IN72" i="9" s="1"/>
  <c r="IL7" i="14"/>
  <c r="IL70" i="9"/>
  <c r="IN70" i="9" s="1"/>
  <c r="IU30" i="20"/>
  <c r="IR48" i="18"/>
  <c r="IR47" i="18"/>
  <c r="IQ45" i="18"/>
  <c r="IS39" i="18"/>
  <c r="IS48" i="18" s="1"/>
  <c r="IS38" i="18"/>
  <c r="IS47" i="18" s="1"/>
  <c r="IS37" i="18"/>
  <c r="IR46" i="18"/>
  <c r="IR14" i="9" s="1"/>
  <c r="IR36" i="18"/>
  <c r="IR32" i="18" s="1"/>
  <c r="IR24" i="18"/>
  <c r="IR26" i="18"/>
  <c r="IR16" i="18"/>
  <c r="IR12" i="18" s="1"/>
  <c r="IS15" i="18"/>
  <c r="IS35" i="18" s="1"/>
  <c r="IS19" i="18"/>
  <c r="IS17" i="18"/>
  <c r="LM18" i="18"/>
  <c r="LI18" i="18"/>
  <c r="LE18" i="18"/>
  <c r="LL18" i="18"/>
  <c r="LH18" i="18"/>
  <c r="LD18" i="18"/>
  <c r="LK18" i="18"/>
  <c r="LG18" i="18"/>
  <c r="LC18" i="18"/>
  <c r="LJ18" i="18"/>
  <c r="LF18" i="18"/>
  <c r="LB18" i="18"/>
  <c r="IQ21" i="18"/>
  <c r="IS5" i="7"/>
  <c r="IS5" i="17"/>
  <c r="IS10" i="9"/>
  <c r="IS107" i="9" s="1"/>
  <c r="IS5" i="14"/>
  <c r="IQ18" i="9"/>
  <c r="IQ71" i="9" s="1"/>
  <c r="IT7" i="18"/>
  <c r="IT10" i="9" s="1"/>
  <c r="IT107" i="9" s="1"/>
  <c r="IT5" i="18"/>
  <c r="IQ51" i="18"/>
  <c r="IO67" i="9"/>
  <c r="IO73" i="9" s="1"/>
  <c r="IV12" i="20"/>
  <c r="IV8" i="9" s="1"/>
  <c r="IV66" i="9" s="1"/>
  <c r="IV14" i="20"/>
  <c r="IV26" i="20" s="1"/>
  <c r="IU93" i="9"/>
  <c r="IV13" i="20"/>
  <c r="IV18" i="20" s="1"/>
  <c r="IV66" i="20" s="1"/>
  <c r="IV16" i="20"/>
  <c r="IV25" i="20" s="1"/>
  <c r="IV15" i="20"/>
  <c r="IU8" i="18"/>
  <c r="IW10" i="20"/>
  <c r="IV6" i="14"/>
  <c r="IV6" i="17"/>
  <c r="IV11" i="9"/>
  <c r="IV35" i="20" l="1"/>
  <c r="IS82" i="9"/>
  <c r="IS13" i="9"/>
  <c r="IS68" i="9" s="1"/>
  <c r="IP67" i="9"/>
  <c r="IP73" i="9" s="1"/>
  <c r="IR50" i="18"/>
  <c r="IR45" i="18"/>
  <c r="IR41" i="18" s="1"/>
  <c r="IR10" i="17"/>
  <c r="IR77" i="9"/>
  <c r="IR74" i="9" s="1"/>
  <c r="IR8" i="7"/>
  <c r="IS10" i="17"/>
  <c r="IS77" i="9"/>
  <c r="IS8" i="7"/>
  <c r="IL67" i="9"/>
  <c r="IS46" i="18"/>
  <c r="IS14" i="9" s="1"/>
  <c r="IS36" i="18"/>
  <c r="IS32" i="18" s="1"/>
  <c r="IQ41" i="18"/>
  <c r="IT38" i="18"/>
  <c r="IT39" i="18"/>
  <c r="IT48" i="18" s="1"/>
  <c r="IT37" i="18"/>
  <c r="IR7" i="14"/>
  <c r="IS44" i="18"/>
  <c r="IS28" i="18"/>
  <c r="IT19" i="18"/>
  <c r="IT28" i="18" s="1"/>
  <c r="IT17" i="18"/>
  <c r="IT15" i="18"/>
  <c r="IT35" i="18" s="1"/>
  <c r="IT82" i="9" s="1"/>
  <c r="LC27" i="18"/>
  <c r="LC25" i="18" s="1"/>
  <c r="LC21" i="18" s="1"/>
  <c r="LC16" i="18"/>
  <c r="LC12" i="18" s="1"/>
  <c r="LH27" i="18"/>
  <c r="LH25" i="18" s="1"/>
  <c r="LH21" i="18" s="1"/>
  <c r="LH16" i="18"/>
  <c r="LH12" i="18" s="1"/>
  <c r="LM27" i="18"/>
  <c r="LM25" i="18" s="1"/>
  <c r="LM21" i="18" s="1"/>
  <c r="LM16" i="18"/>
  <c r="LM12" i="18" s="1"/>
  <c r="IS24" i="18"/>
  <c r="LJ27" i="18"/>
  <c r="LJ25" i="18" s="1"/>
  <c r="LJ21" i="18" s="1"/>
  <c r="LJ16" i="18"/>
  <c r="LJ12" i="18" s="1"/>
  <c r="LI27" i="18"/>
  <c r="LI25" i="18" s="1"/>
  <c r="LI21" i="18" s="1"/>
  <c r="LI16" i="18"/>
  <c r="LI12" i="18" s="1"/>
  <c r="LB27" i="18"/>
  <c r="LB16" i="18"/>
  <c r="LG27" i="18"/>
  <c r="LG25" i="18" s="1"/>
  <c r="LG21" i="18" s="1"/>
  <c r="LG16" i="18"/>
  <c r="LG12" i="18" s="1"/>
  <c r="LL27" i="18"/>
  <c r="LL25" i="18" s="1"/>
  <c r="LL21" i="18" s="1"/>
  <c r="LL16" i="18"/>
  <c r="LL12" i="18" s="1"/>
  <c r="LD27" i="18"/>
  <c r="LD25" i="18" s="1"/>
  <c r="LD21" i="18" s="1"/>
  <c r="LD16" i="18"/>
  <c r="LD12" i="18" s="1"/>
  <c r="LF27" i="18"/>
  <c r="LF25" i="18" s="1"/>
  <c r="LF21" i="18" s="1"/>
  <c r="LF16" i="18"/>
  <c r="LF12" i="18" s="1"/>
  <c r="LK27" i="18"/>
  <c r="LK25" i="18" s="1"/>
  <c r="LK21" i="18" s="1"/>
  <c r="LK16" i="18"/>
  <c r="LK12" i="18" s="1"/>
  <c r="LE27" i="18"/>
  <c r="LE25" i="18" s="1"/>
  <c r="LE21" i="18" s="1"/>
  <c r="LE16" i="18"/>
  <c r="LE12" i="18" s="1"/>
  <c r="IS26" i="18"/>
  <c r="IS25" i="18" s="1"/>
  <c r="IS16" i="18"/>
  <c r="IS12" i="18" s="1"/>
  <c r="IR25" i="18"/>
  <c r="IR51" i="18"/>
  <c r="IT5" i="7"/>
  <c r="IT5" i="17"/>
  <c r="IT9" i="20"/>
  <c r="IT5" i="14"/>
  <c r="IV30" i="20"/>
  <c r="T66" i="22"/>
  <c r="T103" i="22"/>
  <c r="IU7" i="18"/>
  <c r="IU5" i="17" s="1"/>
  <c r="IU5" i="18"/>
  <c r="IR18" i="9"/>
  <c r="IQ70" i="9"/>
  <c r="IQ7" i="14"/>
  <c r="IQ15" i="9"/>
  <c r="IQ72" i="9"/>
  <c r="IW12" i="20"/>
  <c r="IW8" i="9" s="1"/>
  <c r="IW66" i="9" s="1"/>
  <c r="IW14" i="20"/>
  <c r="IW26" i="20" s="1"/>
  <c r="IV93" i="9"/>
  <c r="IW13" i="20"/>
  <c r="IW18" i="20" s="1"/>
  <c r="IW66" i="20" s="1"/>
  <c r="IW15" i="20"/>
  <c r="IW16" i="20"/>
  <c r="IW25" i="20" s="1"/>
  <c r="IV8" i="18"/>
  <c r="IX10" i="20"/>
  <c r="IW6" i="14"/>
  <c r="IW6" i="17"/>
  <c r="IW11" i="9"/>
  <c r="IW35" i="20" l="1"/>
  <c r="IT13" i="9"/>
  <c r="IT68" i="9" s="1"/>
  <c r="IS74" i="9"/>
  <c r="IS84" i="9" s="1"/>
  <c r="IS50" i="18"/>
  <c r="IS45" i="18"/>
  <c r="IS41" i="18" s="1"/>
  <c r="IT44" i="18"/>
  <c r="IR70" i="9"/>
  <c r="IR72" i="9"/>
  <c r="IL73" i="9"/>
  <c r="IN67" i="9"/>
  <c r="IR84" i="9"/>
  <c r="IW30" i="20"/>
  <c r="IT46" i="18"/>
  <c r="IT14" i="9" s="1"/>
  <c r="IT36" i="18"/>
  <c r="IT32" i="18" s="1"/>
  <c r="IT47" i="18"/>
  <c r="IU39" i="18"/>
  <c r="IU48" i="18" s="1"/>
  <c r="IU38" i="18"/>
  <c r="IU47" i="18" s="1"/>
  <c r="IU37" i="18"/>
  <c r="IS21" i="18"/>
  <c r="LB12" i="18"/>
  <c r="LN16" i="18"/>
  <c r="IT26" i="18"/>
  <c r="IT16" i="18"/>
  <c r="IT12" i="18" s="1"/>
  <c r="LB25" i="18"/>
  <c r="IR21" i="18"/>
  <c r="IU5" i="14"/>
  <c r="IU19" i="18"/>
  <c r="IU28" i="18" s="1"/>
  <c r="IU17" i="18"/>
  <c r="IU15" i="18"/>
  <c r="IU35" i="18" s="1"/>
  <c r="IT24" i="18"/>
  <c r="IQ67" i="9"/>
  <c r="IQ73" i="9" s="1"/>
  <c r="IS18" i="9"/>
  <c r="IS71" i="9" s="1"/>
  <c r="IU10" i="9"/>
  <c r="IU107" i="9" s="1"/>
  <c r="IU5" i="7"/>
  <c r="IR71" i="9"/>
  <c r="IS51" i="18"/>
  <c r="IV7" i="18"/>
  <c r="IV9" i="20" s="1"/>
  <c r="IV5" i="18"/>
  <c r="IU9" i="20"/>
  <c r="IX12" i="20"/>
  <c r="IX30" i="20" s="1"/>
  <c r="IX14" i="20"/>
  <c r="IX26" i="20" s="1"/>
  <c r="IW93" i="9"/>
  <c r="IX13" i="20"/>
  <c r="IX18" i="20" s="1"/>
  <c r="IX66" i="20" s="1"/>
  <c r="IX16" i="20"/>
  <c r="IX25" i="20" s="1"/>
  <c r="IX15" i="20"/>
  <c r="IW8" i="18"/>
  <c r="IY10" i="20"/>
  <c r="IX6" i="14"/>
  <c r="IX6" i="17"/>
  <c r="IX11" i="9"/>
  <c r="IX35" i="20" l="1"/>
  <c r="IU13" i="9"/>
  <c r="IU68" i="9" s="1"/>
  <c r="IU82" i="9"/>
  <c r="IS70" i="9"/>
  <c r="IT50" i="18"/>
  <c r="IS72" i="9"/>
  <c r="IS15" i="9"/>
  <c r="IS7" i="14"/>
  <c r="IR15" i="9"/>
  <c r="IT7" i="14"/>
  <c r="IU10" i="17"/>
  <c r="IU77" i="9"/>
  <c r="IU8" i="7"/>
  <c r="IT10" i="17"/>
  <c r="IT77" i="9"/>
  <c r="IT74" i="9" s="1"/>
  <c r="IT8" i="7"/>
  <c r="IU46" i="18"/>
  <c r="IU14" i="9" s="1"/>
  <c r="IU36" i="18"/>
  <c r="IT45" i="18"/>
  <c r="IV39" i="18"/>
  <c r="IV48" i="18" s="1"/>
  <c r="IV38" i="18"/>
  <c r="IV47" i="18" s="1"/>
  <c r="IV37" i="18"/>
  <c r="IU44" i="18"/>
  <c r="IV10" i="9"/>
  <c r="IV107" i="9" s="1"/>
  <c r="LB21" i="18"/>
  <c r="LN25" i="18"/>
  <c r="LN21" i="18" s="1"/>
  <c r="IT25" i="18"/>
  <c r="IV17" i="18"/>
  <c r="IV15" i="18"/>
  <c r="IV35" i="18" s="1"/>
  <c r="IV82" i="9" s="1"/>
  <c r="IV19" i="18"/>
  <c r="IV28" i="18" s="1"/>
  <c r="IV5" i="7"/>
  <c r="IV5" i="17"/>
  <c r="IU24" i="18"/>
  <c r="IV5" i="14"/>
  <c r="IU16" i="18"/>
  <c r="IU12" i="18" s="1"/>
  <c r="IU26" i="18"/>
  <c r="IU25" i="18" s="1"/>
  <c r="IT51" i="18"/>
  <c r="IX8" i="9"/>
  <c r="IX66" i="9" s="1"/>
  <c r="IW7" i="18"/>
  <c r="IW5" i="17" s="1"/>
  <c r="IW5" i="18"/>
  <c r="IR67" i="9"/>
  <c r="IR73" i="9" s="1"/>
  <c r="IT18" i="9"/>
  <c r="IY12" i="20"/>
  <c r="IY8" i="9" s="1"/>
  <c r="IY66" i="9" s="1"/>
  <c r="IY14" i="20"/>
  <c r="IY26" i="20" s="1"/>
  <c r="IY13" i="20"/>
  <c r="IY18" i="20" s="1"/>
  <c r="IY66" i="20" s="1"/>
  <c r="IY16" i="20"/>
  <c r="IY25" i="20" s="1"/>
  <c r="IY15" i="20"/>
  <c r="IX8" i="18"/>
  <c r="IZ10" i="20"/>
  <c r="IY6" i="14"/>
  <c r="IY6" i="17"/>
  <c r="IY11" i="9"/>
  <c r="IY35" i="20" l="1"/>
  <c r="IV13" i="9"/>
  <c r="IV68" i="9" s="1"/>
  <c r="IU74" i="9"/>
  <c r="IU84" i="9" s="1"/>
  <c r="IS67" i="9"/>
  <c r="IS73" i="9" s="1"/>
  <c r="IU32" i="18"/>
  <c r="IU51" i="18" s="1"/>
  <c r="IU50" i="18"/>
  <c r="IU45" i="18"/>
  <c r="IU41" i="18" s="1"/>
  <c r="IV44" i="18"/>
  <c r="IV10" i="17"/>
  <c r="IV77" i="9"/>
  <c r="IV74" i="9" s="1"/>
  <c r="IV84" i="9" s="1"/>
  <c r="IV8" i="7"/>
  <c r="IT84" i="9"/>
  <c r="IU21" i="18"/>
  <c r="IW39" i="18"/>
  <c r="IW48" i="18" s="1"/>
  <c r="IW38" i="18"/>
  <c r="IW47" i="18" s="1"/>
  <c r="IW37" i="18"/>
  <c r="IV36" i="18"/>
  <c r="IV46" i="18"/>
  <c r="IV14" i="9" s="1"/>
  <c r="IT41" i="18"/>
  <c r="IW5" i="7"/>
  <c r="IW5" i="14"/>
  <c r="IW10" i="9"/>
  <c r="IW107" i="9" s="1"/>
  <c r="IV24" i="18"/>
  <c r="IW15" i="18"/>
  <c r="IW19" i="18"/>
  <c r="IW28" i="18" s="1"/>
  <c r="IW17" i="18"/>
  <c r="IV26" i="18"/>
  <c r="IV25" i="18" s="1"/>
  <c r="IV16" i="18"/>
  <c r="IV12" i="18" s="1"/>
  <c r="IT21" i="18"/>
  <c r="IW9" i="20"/>
  <c r="IY30" i="20"/>
  <c r="IX93" i="9"/>
  <c r="IX7" i="18"/>
  <c r="IX5" i="17" s="1"/>
  <c r="IX5" i="18"/>
  <c r="IU18" i="9"/>
  <c r="IU71" i="9" s="1"/>
  <c r="IT71" i="9"/>
  <c r="IZ12" i="20"/>
  <c r="IZ8" i="9" s="1"/>
  <c r="IZ66" i="9" s="1"/>
  <c r="IZ14" i="20"/>
  <c r="IZ26" i="20" s="1"/>
  <c r="JA26" i="20" s="1"/>
  <c r="IY93" i="9"/>
  <c r="IZ13" i="20"/>
  <c r="IZ18" i="20" s="1"/>
  <c r="IZ16" i="20"/>
  <c r="IZ25" i="20" s="1"/>
  <c r="JA25" i="20" s="1"/>
  <c r="IZ15" i="20"/>
  <c r="IY8" i="18"/>
  <c r="JB10" i="20"/>
  <c r="IZ6" i="14"/>
  <c r="IZ6" i="17"/>
  <c r="IZ11" i="9"/>
  <c r="IZ35" i="20" l="1"/>
  <c r="JA35" i="20" s="1"/>
  <c r="IW13" i="9"/>
  <c r="IW68" i="9" s="1"/>
  <c r="IV32" i="18"/>
  <c r="IV51" i="18" s="1"/>
  <c r="IV50" i="18"/>
  <c r="IW10" i="17"/>
  <c r="IW77" i="9"/>
  <c r="IW8" i="7"/>
  <c r="IX39" i="18"/>
  <c r="IX48" i="18" s="1"/>
  <c r="IX37" i="18"/>
  <c r="IX38" i="18"/>
  <c r="IX47" i="18" s="1"/>
  <c r="IW46" i="18"/>
  <c r="IW14" i="9" s="1"/>
  <c r="IW36" i="18"/>
  <c r="IW24" i="18"/>
  <c r="IW35" i="18"/>
  <c r="IW82" i="9" s="1"/>
  <c r="IV45" i="18"/>
  <c r="IT70" i="9"/>
  <c r="IT72" i="9"/>
  <c r="IT15" i="9"/>
  <c r="IX19" i="18"/>
  <c r="IX28" i="18" s="1"/>
  <c r="IX17" i="18"/>
  <c r="IX15" i="18"/>
  <c r="IW26" i="18"/>
  <c r="IW25" i="18" s="1"/>
  <c r="IW16" i="18"/>
  <c r="IW12" i="18" s="1"/>
  <c r="IV21" i="18"/>
  <c r="IZ30" i="20"/>
  <c r="JA30" i="20" s="1"/>
  <c r="IX5" i="14"/>
  <c r="IX9" i="20"/>
  <c r="IV18" i="9"/>
  <c r="IU70" i="9"/>
  <c r="IX10" i="9"/>
  <c r="IX107" i="9" s="1"/>
  <c r="IX5" i="7"/>
  <c r="IY7" i="18"/>
  <c r="IY5" i="14" s="1"/>
  <c r="IY5" i="18"/>
  <c r="IU7" i="14"/>
  <c r="IU15" i="9"/>
  <c r="IU72" i="9"/>
  <c r="IV7" i="14"/>
  <c r="JB12" i="20"/>
  <c r="JB8" i="9" s="1"/>
  <c r="JB14" i="20"/>
  <c r="JB26" i="20" s="1"/>
  <c r="IZ93" i="9"/>
  <c r="JA93" i="9" s="1"/>
  <c r="JA18" i="20"/>
  <c r="JA66" i="20" s="1"/>
  <c r="IZ66" i="20"/>
  <c r="JB13" i="20"/>
  <c r="JB18" i="20" s="1"/>
  <c r="JB66" i="20" s="1"/>
  <c r="JB16" i="20"/>
  <c r="JB25" i="20" s="1"/>
  <c r="JB15" i="20"/>
  <c r="IZ8" i="18"/>
  <c r="JC10" i="20"/>
  <c r="JB6" i="14"/>
  <c r="JB6" i="17"/>
  <c r="JB11" i="9"/>
  <c r="JB35" i="20" l="1"/>
  <c r="IX13" i="9"/>
  <c r="IX68" i="9" s="1"/>
  <c r="IW74" i="9"/>
  <c r="IW84" i="9" s="1"/>
  <c r="IW32" i="18"/>
  <c r="IW51" i="18" s="1"/>
  <c r="IW45" i="18"/>
  <c r="IW15" i="9"/>
  <c r="IY10" i="9"/>
  <c r="IY107" i="9" s="1"/>
  <c r="IY9" i="20"/>
  <c r="IX10" i="17"/>
  <c r="IX77" i="9"/>
  <c r="IX8" i="7"/>
  <c r="IW21" i="18"/>
  <c r="IT67" i="9"/>
  <c r="IT73" i="9" s="1"/>
  <c r="IW44" i="18"/>
  <c r="IW18" i="9" s="1"/>
  <c r="IW71" i="9" s="1"/>
  <c r="IY39" i="18"/>
  <c r="IY48" i="18" s="1"/>
  <c r="IY38" i="18"/>
  <c r="IY47" i="18" s="1"/>
  <c r="IY37" i="18"/>
  <c r="IX46" i="18"/>
  <c r="IX14" i="9" s="1"/>
  <c r="IX36" i="18"/>
  <c r="IX24" i="18"/>
  <c r="IX35" i="18"/>
  <c r="IX82" i="9" s="1"/>
  <c r="IV41" i="18"/>
  <c r="IY19" i="18"/>
  <c r="IY28" i="18" s="1"/>
  <c r="IY17" i="18"/>
  <c r="IY15" i="18"/>
  <c r="IY35" i="18" s="1"/>
  <c r="IX26" i="18"/>
  <c r="IX25" i="18" s="1"/>
  <c r="IX16" i="18"/>
  <c r="IX12" i="18" s="1"/>
  <c r="IY5" i="17"/>
  <c r="IY5" i="7"/>
  <c r="IU67" i="9"/>
  <c r="IU73" i="9" s="1"/>
  <c r="JB30" i="20"/>
  <c r="IW7" i="14"/>
  <c r="IZ7" i="18"/>
  <c r="IZ5" i="17" s="1"/>
  <c r="IZ5" i="18"/>
  <c r="IV71" i="9"/>
  <c r="JC12" i="20"/>
  <c r="JC30" i="20" s="1"/>
  <c r="JC14" i="20"/>
  <c r="JC26" i="20" s="1"/>
  <c r="JB66" i="9"/>
  <c r="JN66" i="9"/>
  <c r="JB93" i="9"/>
  <c r="JC13" i="20"/>
  <c r="JC18" i="20" s="1"/>
  <c r="JC66" i="20" s="1"/>
  <c r="JC16" i="20"/>
  <c r="JC25" i="20" s="1"/>
  <c r="JC15" i="20"/>
  <c r="JB8" i="18"/>
  <c r="JD10" i="20"/>
  <c r="JC6" i="14"/>
  <c r="JC6" i="17"/>
  <c r="JC11" i="9"/>
  <c r="JC35" i="20" l="1"/>
  <c r="IY82" i="9"/>
  <c r="IX74" i="9"/>
  <c r="IX84" i="9" s="1"/>
  <c r="IX32" i="18"/>
  <c r="IX51" i="18" s="1"/>
  <c r="IW72" i="9"/>
  <c r="IW70" i="9"/>
  <c r="IX45" i="18"/>
  <c r="IX15" i="9"/>
  <c r="IY44" i="18"/>
  <c r="IW50" i="18"/>
  <c r="IY77" i="9"/>
  <c r="IY10" i="17"/>
  <c r="IY8" i="7"/>
  <c r="IX21" i="18"/>
  <c r="IV70" i="9"/>
  <c r="IV15" i="9"/>
  <c r="IV72" i="9"/>
  <c r="IZ39" i="18"/>
  <c r="IZ38" i="18"/>
  <c r="IZ37" i="18"/>
  <c r="IX44" i="18"/>
  <c r="IY46" i="18"/>
  <c r="IY36" i="18"/>
  <c r="IY32" i="18" s="1"/>
  <c r="IW41" i="18"/>
  <c r="IY24" i="18"/>
  <c r="IY16" i="18"/>
  <c r="IY12" i="18" s="1"/>
  <c r="IY26" i="18"/>
  <c r="IY25" i="18" s="1"/>
  <c r="IZ17" i="18"/>
  <c r="IZ15" i="18"/>
  <c r="IZ35" i="18" s="1"/>
  <c r="IZ19" i="18"/>
  <c r="JC8" i="9"/>
  <c r="JC66" i="9" s="1"/>
  <c r="IZ5" i="14"/>
  <c r="JA7" i="18"/>
  <c r="JA5" i="17" s="1"/>
  <c r="JB7" i="18"/>
  <c r="JB10" i="9" s="1"/>
  <c r="JB107" i="9" s="1"/>
  <c r="JB5" i="18"/>
  <c r="IZ5" i="7"/>
  <c r="IX7" i="14"/>
  <c r="IZ10" i="9"/>
  <c r="IZ107" i="9" s="1"/>
  <c r="IZ9" i="20"/>
  <c r="JD12" i="20"/>
  <c r="JD8" i="9" s="1"/>
  <c r="JD66" i="9" s="1"/>
  <c r="JD14" i="20"/>
  <c r="JD26" i="20" s="1"/>
  <c r="JD13" i="20"/>
  <c r="JD18" i="20" s="1"/>
  <c r="JD66" i="20" s="1"/>
  <c r="JD16" i="20"/>
  <c r="JD25" i="20" s="1"/>
  <c r="JD15" i="20"/>
  <c r="JC8" i="18"/>
  <c r="JE10" i="20"/>
  <c r="JD6" i="14"/>
  <c r="JD6" i="17"/>
  <c r="JD11" i="9"/>
  <c r="JD35" i="20" l="1"/>
  <c r="IZ82" i="9"/>
  <c r="JA82" i="9" s="1"/>
  <c r="IZ13" i="9"/>
  <c r="IW67" i="9"/>
  <c r="IW73" i="9" s="1"/>
  <c r="IX72" i="9"/>
  <c r="IX70" i="9"/>
  <c r="IX41" i="18"/>
  <c r="IY45" i="18"/>
  <c r="IY41" i="18" s="1"/>
  <c r="IY50" i="18"/>
  <c r="IX50" i="18"/>
  <c r="JA5" i="7"/>
  <c r="IV67" i="9"/>
  <c r="IV73" i="9" s="1"/>
  <c r="IX18" i="9"/>
  <c r="IX71" i="9" s="1"/>
  <c r="IY74" i="9"/>
  <c r="IY84" i="9" s="1"/>
  <c r="JD30" i="20"/>
  <c r="JB9" i="20"/>
  <c r="JB5" i="14"/>
  <c r="JB5" i="7"/>
  <c r="IZ44" i="18"/>
  <c r="JA35" i="18"/>
  <c r="IZ36" i="18"/>
  <c r="IZ32" i="18" s="1"/>
  <c r="IZ46" i="18"/>
  <c r="IZ14" i="9" s="1"/>
  <c r="JA37" i="18"/>
  <c r="U33" i="22" s="1"/>
  <c r="U63" i="22" s="1"/>
  <c r="JB5" i="17"/>
  <c r="IZ47" i="18"/>
  <c r="JA38" i="18"/>
  <c r="U34" i="22" s="1"/>
  <c r="JB39" i="18"/>
  <c r="JB38" i="18"/>
  <c r="JB37" i="18"/>
  <c r="IY21" i="18"/>
  <c r="IZ48" i="18"/>
  <c r="JA48" i="18" s="1"/>
  <c r="JA39" i="18"/>
  <c r="U35" i="22" s="1"/>
  <c r="U65" i="22" s="1"/>
  <c r="JA9" i="20"/>
  <c r="JA10" i="9"/>
  <c r="JA107" i="9" s="1"/>
  <c r="JA5" i="14"/>
  <c r="IZ28" i="18"/>
  <c r="JA28" i="18" s="1"/>
  <c r="JA19" i="18"/>
  <c r="IY51" i="18"/>
  <c r="JB19" i="18"/>
  <c r="JB15" i="18"/>
  <c r="JB35" i="18" s="1"/>
  <c r="JB17" i="18"/>
  <c r="IZ24" i="18"/>
  <c r="JA15" i="18"/>
  <c r="IZ26" i="18"/>
  <c r="IZ16" i="18"/>
  <c r="JA16" i="18" s="1"/>
  <c r="JA17" i="18"/>
  <c r="JC93" i="9"/>
  <c r="JC7" i="18"/>
  <c r="JC5" i="7" s="1"/>
  <c r="JC5" i="18"/>
  <c r="IY18" i="9"/>
  <c r="IY71" i="9" s="1"/>
  <c r="JE12" i="20"/>
  <c r="JE8" i="9" s="1"/>
  <c r="JE66" i="9" s="1"/>
  <c r="JE14" i="20"/>
  <c r="JE26" i="20" s="1"/>
  <c r="JD93" i="9"/>
  <c r="JE13" i="20"/>
  <c r="JE18" i="20" s="1"/>
  <c r="JE66" i="20" s="1"/>
  <c r="JE16" i="20"/>
  <c r="JE25" i="20" s="1"/>
  <c r="JE15" i="20"/>
  <c r="JD8" i="18"/>
  <c r="JF10" i="20"/>
  <c r="JE6" i="14"/>
  <c r="JE6" i="17"/>
  <c r="JE11" i="9"/>
  <c r="JE35" i="20" l="1"/>
  <c r="JB13" i="9"/>
  <c r="JB68" i="9" s="1"/>
  <c r="IZ68" i="9"/>
  <c r="JB82" i="9"/>
  <c r="IX67" i="9"/>
  <c r="IX73" i="9" s="1"/>
  <c r="IZ50" i="18"/>
  <c r="U86" i="22"/>
  <c r="U101" i="22" s="1"/>
  <c r="U64" i="22"/>
  <c r="JA47" i="18"/>
  <c r="JB44" i="18"/>
  <c r="IZ45" i="18"/>
  <c r="JA45" i="18" s="1"/>
  <c r="U7" i="23" s="1"/>
  <c r="JA46" i="18"/>
  <c r="JB48" i="18"/>
  <c r="JA44" i="18"/>
  <c r="JB36" i="18"/>
  <c r="JB32" i="18" s="1"/>
  <c r="JB46" i="18"/>
  <c r="JB14" i="9" s="1"/>
  <c r="IZ51" i="18"/>
  <c r="JA36" i="18"/>
  <c r="JA51" i="18" s="1"/>
  <c r="JC39" i="18"/>
  <c r="JC48" i="18" s="1"/>
  <c r="JC38" i="18"/>
  <c r="JC47" i="18" s="1"/>
  <c r="JC37" i="18"/>
  <c r="JB47" i="18"/>
  <c r="IZ25" i="18"/>
  <c r="JA25" i="18" s="1"/>
  <c r="JA26" i="18"/>
  <c r="JA24" i="18"/>
  <c r="IZ12" i="18"/>
  <c r="JB26" i="18"/>
  <c r="JB16" i="18"/>
  <c r="JC19" i="18"/>
  <c r="JC28" i="18" s="1"/>
  <c r="JC17" i="18"/>
  <c r="JC15" i="18"/>
  <c r="JB28" i="18"/>
  <c r="JC10" i="9"/>
  <c r="JC107" i="9" s="1"/>
  <c r="JB24" i="18"/>
  <c r="JC5" i="17"/>
  <c r="JE30" i="20"/>
  <c r="JC5" i="14"/>
  <c r="JC9" i="20"/>
  <c r="U87" i="22"/>
  <c r="U102" i="22" s="1"/>
  <c r="IZ18" i="9"/>
  <c r="U85" i="22"/>
  <c r="U100" i="22" s="1"/>
  <c r="JD7" i="18"/>
  <c r="JD5" i="7" s="1"/>
  <c r="JD5" i="18"/>
  <c r="U29" i="22"/>
  <c r="JF12" i="20"/>
  <c r="JF8" i="9" s="1"/>
  <c r="JF66" i="9" s="1"/>
  <c r="JF14" i="20"/>
  <c r="JF26" i="20" s="1"/>
  <c r="JE93" i="9"/>
  <c r="JF13" i="20"/>
  <c r="JF18" i="20" s="1"/>
  <c r="JF66" i="20" s="1"/>
  <c r="JF16" i="20"/>
  <c r="JF25" i="20" s="1"/>
  <c r="JF15" i="20"/>
  <c r="JE8" i="18"/>
  <c r="JG10" i="20"/>
  <c r="JF6" i="14"/>
  <c r="JF6" i="17"/>
  <c r="JF11" i="9"/>
  <c r="JF35" i="20" l="1"/>
  <c r="JC13" i="9"/>
  <c r="JA50" i="18"/>
  <c r="JB50" i="18"/>
  <c r="U99" i="22"/>
  <c r="JD5" i="17"/>
  <c r="JA21" i="18"/>
  <c r="IZ70" i="9"/>
  <c r="JB10" i="17"/>
  <c r="JB77" i="9"/>
  <c r="JB74" i="9" s="1"/>
  <c r="JB8" i="7"/>
  <c r="JC10" i="17"/>
  <c r="JC77" i="9"/>
  <c r="JC8" i="7"/>
  <c r="IZ10" i="17"/>
  <c r="JA10" i="17" s="1"/>
  <c r="IY11" i="17" s="1"/>
  <c r="IZ77" i="9"/>
  <c r="IZ8" i="7"/>
  <c r="JF30" i="20"/>
  <c r="IZ21" i="18"/>
  <c r="IZ41" i="18"/>
  <c r="JB51" i="18"/>
  <c r="JD39" i="18"/>
  <c r="JD48" i="18" s="1"/>
  <c r="JD37" i="18"/>
  <c r="JD38" i="18"/>
  <c r="JC24" i="18"/>
  <c r="JC35" i="18"/>
  <c r="JC82" i="9" s="1"/>
  <c r="JC46" i="18"/>
  <c r="JC14" i="9" s="1"/>
  <c r="JC36" i="18"/>
  <c r="JB45" i="18"/>
  <c r="JA41" i="18"/>
  <c r="JB12" i="18"/>
  <c r="JD19" i="18"/>
  <c r="JD17" i="18"/>
  <c r="JD15" i="18"/>
  <c r="JD35" i="18" s="1"/>
  <c r="JC26" i="18"/>
  <c r="JC25" i="18" s="1"/>
  <c r="JC16" i="18"/>
  <c r="JC12" i="18" s="1"/>
  <c r="JB25" i="18"/>
  <c r="JD5" i="14"/>
  <c r="JD10" i="9"/>
  <c r="JD107" i="9" s="1"/>
  <c r="JD9" i="20"/>
  <c r="JB18" i="9"/>
  <c r="U84" i="22"/>
  <c r="IZ71" i="9"/>
  <c r="JA71" i="9" s="1"/>
  <c r="JA18" i="9"/>
  <c r="U32" i="22"/>
  <c r="U62" i="22" s="1"/>
  <c r="U81" i="22"/>
  <c r="U31" i="22"/>
  <c r="U61" i="22" s="1"/>
  <c r="U59" i="22" s="1"/>
  <c r="U96" i="22" s="1"/>
  <c r="JE7" i="18"/>
  <c r="JE5" i="7" s="1"/>
  <c r="JE5" i="18"/>
  <c r="IZ7" i="14"/>
  <c r="JG12" i="20"/>
  <c r="JG30" i="20" s="1"/>
  <c r="JG14" i="20"/>
  <c r="JG26" i="20" s="1"/>
  <c r="JF93" i="9"/>
  <c r="JG13" i="20"/>
  <c r="JG18" i="20" s="1"/>
  <c r="JG66" i="20" s="1"/>
  <c r="JG16" i="20"/>
  <c r="JG25" i="20" s="1"/>
  <c r="JG15" i="20"/>
  <c r="JF8" i="18"/>
  <c r="JH10" i="20"/>
  <c r="JG6" i="14"/>
  <c r="JG6" i="17"/>
  <c r="JG11" i="9"/>
  <c r="JG35" i="20" l="1"/>
  <c r="IY13" i="9"/>
  <c r="IY14" i="9"/>
  <c r="JA14" i="9" s="1"/>
  <c r="JD13" i="9"/>
  <c r="JD68" i="9" s="1"/>
  <c r="JD82" i="9"/>
  <c r="JC74" i="9"/>
  <c r="JC84" i="9" s="1"/>
  <c r="JC68" i="9"/>
  <c r="JC32" i="18"/>
  <c r="JC51" i="18" s="1"/>
  <c r="JC45" i="18"/>
  <c r="JD44" i="18"/>
  <c r="IZ15" i="9"/>
  <c r="U36" i="22"/>
  <c r="JB15" i="9"/>
  <c r="U88" i="22"/>
  <c r="IZ72" i="9"/>
  <c r="IZ74" i="9"/>
  <c r="JA77" i="9"/>
  <c r="JA11" i="17"/>
  <c r="JB84" i="9"/>
  <c r="JC21" i="18"/>
  <c r="JD47" i="18"/>
  <c r="JE39" i="18"/>
  <c r="JE38" i="18"/>
  <c r="JE47" i="18" s="1"/>
  <c r="JE37" i="18"/>
  <c r="JD46" i="18"/>
  <c r="JD14" i="9" s="1"/>
  <c r="JD36" i="18"/>
  <c r="JB41" i="18"/>
  <c r="JC44" i="18"/>
  <c r="JC50" i="18" s="1"/>
  <c r="JB21" i="18"/>
  <c r="JD26" i="18"/>
  <c r="JD16" i="18"/>
  <c r="JD24" i="18"/>
  <c r="JD28" i="18"/>
  <c r="JE19" i="18"/>
  <c r="JE28" i="18" s="1"/>
  <c r="JE17" i="18"/>
  <c r="JE15" i="18"/>
  <c r="JE35" i="18" s="1"/>
  <c r="JE10" i="9"/>
  <c r="JE107" i="9" s="1"/>
  <c r="JG8" i="9"/>
  <c r="JG66" i="9" s="1"/>
  <c r="JF7" i="18"/>
  <c r="JF5" i="14" s="1"/>
  <c r="JF5" i="18"/>
  <c r="JE9" i="20"/>
  <c r="U83" i="22"/>
  <c r="U98" i="22" s="1"/>
  <c r="U17" i="23"/>
  <c r="JE5" i="14"/>
  <c r="JE5" i="17"/>
  <c r="JB7" i="14"/>
  <c r="JB72" i="9"/>
  <c r="JB71" i="9"/>
  <c r="JH12" i="20"/>
  <c r="JH8" i="9" s="1"/>
  <c r="JH66" i="9" s="1"/>
  <c r="JH14" i="20"/>
  <c r="JH26" i="20" s="1"/>
  <c r="JH13" i="20"/>
  <c r="JH18" i="20" s="1"/>
  <c r="JH66" i="20" s="1"/>
  <c r="JH16" i="20"/>
  <c r="JH25" i="20" s="1"/>
  <c r="JH15" i="20"/>
  <c r="JG8" i="18"/>
  <c r="JI10" i="20"/>
  <c r="JH6" i="14"/>
  <c r="JH6" i="17"/>
  <c r="JH11" i="9"/>
  <c r="JH35" i="20" l="1"/>
  <c r="IY68" i="9"/>
  <c r="JA68" i="9" s="1"/>
  <c r="JA13" i="9"/>
  <c r="JE82" i="9"/>
  <c r="JE13" i="9"/>
  <c r="JD32" i="18"/>
  <c r="JD51" i="18" s="1"/>
  <c r="JD50" i="18"/>
  <c r="JC70" i="9"/>
  <c r="JE44" i="18"/>
  <c r="JB70" i="9"/>
  <c r="JB67" i="9" s="1"/>
  <c r="JB73" i="9" s="1"/>
  <c r="IZ67" i="9"/>
  <c r="JD7" i="14"/>
  <c r="JE10" i="17"/>
  <c r="JE77" i="9"/>
  <c r="JE8" i="7"/>
  <c r="IY7" i="14"/>
  <c r="IY72" i="9"/>
  <c r="JA72" i="9" s="1"/>
  <c r="IY15" i="9"/>
  <c r="JA15" i="9" s="1"/>
  <c r="JA7" i="14"/>
  <c r="IY70" i="9"/>
  <c r="JA70" i="9" s="1"/>
  <c r="IZ84" i="9"/>
  <c r="JA84" i="9" s="1"/>
  <c r="JA74" i="9"/>
  <c r="JD10" i="17"/>
  <c r="JD77" i="9"/>
  <c r="JD74" i="9" s="1"/>
  <c r="JD8" i="7"/>
  <c r="JC18" i="9"/>
  <c r="JC71" i="9" s="1"/>
  <c r="JH30" i="20"/>
  <c r="JF39" i="18"/>
  <c r="JF48" i="18" s="1"/>
  <c r="JF38" i="18"/>
  <c r="JF37" i="18"/>
  <c r="JC15" i="9"/>
  <c r="JE46" i="18"/>
  <c r="JE14" i="9" s="1"/>
  <c r="JE36" i="18"/>
  <c r="JE32" i="18" s="1"/>
  <c r="JC7" i="14"/>
  <c r="JC72" i="9"/>
  <c r="JC41" i="18"/>
  <c r="JD45" i="18"/>
  <c r="JE48" i="18"/>
  <c r="JE16" i="18"/>
  <c r="JE26" i="18"/>
  <c r="JE25" i="18" s="1"/>
  <c r="JD12" i="18"/>
  <c r="JD25" i="18"/>
  <c r="JD21" i="18" s="1"/>
  <c r="JF5" i="7"/>
  <c r="JF5" i="17"/>
  <c r="JF9" i="20"/>
  <c r="JF19" i="18"/>
  <c r="JF28" i="18" s="1"/>
  <c r="JF15" i="18"/>
  <c r="JF35" i="18" s="1"/>
  <c r="JF17" i="18"/>
  <c r="JE24" i="18"/>
  <c r="JF10" i="9"/>
  <c r="JF107" i="9" s="1"/>
  <c r="JG93" i="9"/>
  <c r="JD18" i="9"/>
  <c r="JG7" i="18"/>
  <c r="JG5" i="17" s="1"/>
  <c r="JG5" i="18"/>
  <c r="JI12" i="20"/>
  <c r="JI8" i="9" s="1"/>
  <c r="JI66" i="9" s="1"/>
  <c r="JI14" i="20"/>
  <c r="JI26" i="20" s="1"/>
  <c r="JH93" i="9"/>
  <c r="JI13" i="20"/>
  <c r="JI18" i="20" s="1"/>
  <c r="JI66" i="20" s="1"/>
  <c r="JI16" i="20"/>
  <c r="JI25" i="20" s="1"/>
  <c r="JI15" i="20"/>
  <c r="JH8" i="18"/>
  <c r="JJ10" i="20"/>
  <c r="JI6" i="14"/>
  <c r="JI6" i="17"/>
  <c r="JI11" i="9"/>
  <c r="JI35" i="20" l="1"/>
  <c r="JF13" i="9"/>
  <c r="JF68" i="9" s="1"/>
  <c r="JE74" i="9"/>
  <c r="JE84" i="9" s="1"/>
  <c r="JE68" i="9"/>
  <c r="JF82" i="9"/>
  <c r="JE45" i="18"/>
  <c r="JE41" i="18" s="1"/>
  <c r="JE50" i="18"/>
  <c r="JD84" i="9"/>
  <c r="IY67" i="9"/>
  <c r="JC67" i="9"/>
  <c r="JC73" i="9" s="1"/>
  <c r="JI30" i="20"/>
  <c r="JE51" i="18"/>
  <c r="JF46" i="18"/>
  <c r="JF14" i="9" s="1"/>
  <c r="JF36" i="18"/>
  <c r="JF32" i="18" s="1"/>
  <c r="JG39" i="18"/>
  <c r="JG38" i="18"/>
  <c r="JG47" i="18" s="1"/>
  <c r="JG37" i="18"/>
  <c r="JF44" i="18"/>
  <c r="JD41" i="18"/>
  <c r="JF47" i="18"/>
  <c r="JG9" i="20"/>
  <c r="JG19" i="18"/>
  <c r="JG28" i="18" s="1"/>
  <c r="JG17" i="18"/>
  <c r="JG15" i="18"/>
  <c r="JF26" i="18"/>
  <c r="JF25" i="18" s="1"/>
  <c r="JF16" i="18"/>
  <c r="JF12" i="18" s="1"/>
  <c r="JE21" i="18"/>
  <c r="JF24" i="18"/>
  <c r="JE12" i="18"/>
  <c r="JG5" i="7"/>
  <c r="JG5" i="14"/>
  <c r="JG10" i="9"/>
  <c r="JG107" i="9" s="1"/>
  <c r="JH7" i="18"/>
  <c r="JH10" i="9" s="1"/>
  <c r="JH107" i="9" s="1"/>
  <c r="JH5" i="18"/>
  <c r="U66" i="22"/>
  <c r="U103" i="22"/>
  <c r="JE18" i="9"/>
  <c r="JE71" i="9" s="1"/>
  <c r="JD71" i="9"/>
  <c r="JJ12" i="20"/>
  <c r="JJ30" i="20" s="1"/>
  <c r="JJ14" i="20"/>
  <c r="JJ26" i="20" s="1"/>
  <c r="JI93" i="9"/>
  <c r="JJ13" i="20"/>
  <c r="JJ18" i="20" s="1"/>
  <c r="JJ66" i="20" s="1"/>
  <c r="JJ16" i="20"/>
  <c r="JJ25" i="20" s="1"/>
  <c r="JJ15" i="20"/>
  <c r="JI8" i="18"/>
  <c r="JK10" i="20"/>
  <c r="JJ6" i="14"/>
  <c r="JJ6" i="17"/>
  <c r="JJ11" i="9"/>
  <c r="JJ35" i="20" l="1"/>
  <c r="JG13" i="9"/>
  <c r="JG68" i="9" s="1"/>
  <c r="JE70" i="9"/>
  <c r="JF50" i="18"/>
  <c r="JG10" i="17"/>
  <c r="JG77" i="9"/>
  <c r="JG8" i="7"/>
  <c r="IY73" i="9"/>
  <c r="JA67" i="9"/>
  <c r="JF10" i="17"/>
  <c r="JF77" i="9"/>
  <c r="JF74" i="9" s="1"/>
  <c r="JF8" i="7"/>
  <c r="JD70" i="9"/>
  <c r="JD15" i="9"/>
  <c r="JD72" i="9"/>
  <c r="JG24" i="18"/>
  <c r="JG35" i="18"/>
  <c r="JG82" i="9" s="1"/>
  <c r="JF51" i="18"/>
  <c r="JG48" i="18"/>
  <c r="JF45" i="18"/>
  <c r="JH37" i="18"/>
  <c r="JH38" i="18"/>
  <c r="JH47" i="18" s="1"/>
  <c r="JH39" i="18"/>
  <c r="JH48" i="18" s="1"/>
  <c r="JG46" i="18"/>
  <c r="JG14" i="9" s="1"/>
  <c r="JG36" i="18"/>
  <c r="JG26" i="18"/>
  <c r="JG16" i="18"/>
  <c r="JG12" i="18" s="1"/>
  <c r="JH5" i="7"/>
  <c r="JH17" i="18"/>
  <c r="JH15" i="18"/>
  <c r="JH35" i="18" s="1"/>
  <c r="JH82" i="9" s="1"/>
  <c r="JH19" i="18"/>
  <c r="JF21" i="18"/>
  <c r="JH5" i="17"/>
  <c r="JH9" i="20"/>
  <c r="JH5" i="14"/>
  <c r="JJ8" i="9"/>
  <c r="JJ66" i="9" s="1"/>
  <c r="JI7" i="18"/>
  <c r="JI5" i="17" s="1"/>
  <c r="JI5" i="18"/>
  <c r="JF7" i="14"/>
  <c r="JF18" i="9"/>
  <c r="JE7" i="14"/>
  <c r="JE15" i="9"/>
  <c r="JE72" i="9"/>
  <c r="JK12" i="20"/>
  <c r="JK8" i="9" s="1"/>
  <c r="JK66" i="9" s="1"/>
  <c r="JK14" i="20"/>
  <c r="JK26" i="20" s="1"/>
  <c r="JK13" i="20"/>
  <c r="JK18" i="20" s="1"/>
  <c r="JK66" i="20" s="1"/>
  <c r="JK16" i="20"/>
  <c r="JK25" i="20" s="1"/>
  <c r="JK15" i="20"/>
  <c r="JJ8" i="18"/>
  <c r="JL10" i="20"/>
  <c r="JK6" i="14"/>
  <c r="JK6" i="17"/>
  <c r="JK11" i="9"/>
  <c r="JK35" i="20" l="1"/>
  <c r="JG74" i="9"/>
  <c r="JG84" i="9" s="1"/>
  <c r="JH13" i="9"/>
  <c r="JH68" i="9" s="1"/>
  <c r="JG32" i="18"/>
  <c r="JG51" i="18" s="1"/>
  <c r="JI5" i="14"/>
  <c r="JI10" i="9"/>
  <c r="JI107" i="9" s="1"/>
  <c r="JI9" i="20"/>
  <c r="JG45" i="18"/>
  <c r="JG72" i="9"/>
  <c r="JH44" i="18"/>
  <c r="JJ93" i="9"/>
  <c r="JH10" i="17"/>
  <c r="JH77" i="9"/>
  <c r="JH74" i="9" s="1"/>
  <c r="JH84" i="9" s="1"/>
  <c r="JH8" i="7"/>
  <c r="JF84" i="9"/>
  <c r="JD67" i="9"/>
  <c r="JD73" i="9" s="1"/>
  <c r="JH46" i="18"/>
  <c r="JH14" i="9" s="1"/>
  <c r="JH36" i="18"/>
  <c r="JH32" i="18" s="1"/>
  <c r="JI5" i="7"/>
  <c r="JG44" i="18"/>
  <c r="JG18" i="9" s="1"/>
  <c r="JG71" i="9" s="1"/>
  <c r="JI39" i="18"/>
  <c r="JI48" i="18" s="1"/>
  <c r="JI38" i="18"/>
  <c r="JI37" i="18"/>
  <c r="JF41" i="18"/>
  <c r="JH24" i="18"/>
  <c r="JH28" i="18"/>
  <c r="JI19" i="18"/>
  <c r="JI28" i="18" s="1"/>
  <c r="JI17" i="18"/>
  <c r="JI15" i="18"/>
  <c r="JI35" i="18" s="1"/>
  <c r="JH26" i="18"/>
  <c r="JH25" i="18" s="1"/>
  <c r="JH16" i="18"/>
  <c r="JH12" i="18" s="1"/>
  <c r="JG25" i="18"/>
  <c r="JK30" i="20"/>
  <c r="JE67" i="9"/>
  <c r="JE73" i="9" s="1"/>
  <c r="JG7" i="14"/>
  <c r="JJ7" i="18"/>
  <c r="JJ9" i="20" s="1"/>
  <c r="JJ5" i="18"/>
  <c r="JF71" i="9"/>
  <c r="JL12" i="20"/>
  <c r="JL8" i="9" s="1"/>
  <c r="JL66" i="9" s="1"/>
  <c r="JL14" i="20"/>
  <c r="JL26" i="20" s="1"/>
  <c r="JK93" i="9"/>
  <c r="JL13" i="20"/>
  <c r="JL18" i="20" s="1"/>
  <c r="JL66" i="20" s="1"/>
  <c r="JL16" i="20"/>
  <c r="JL25" i="20" s="1"/>
  <c r="JL15" i="20"/>
  <c r="JK8" i="18"/>
  <c r="JM10" i="20"/>
  <c r="JL6" i="14"/>
  <c r="JL6" i="17"/>
  <c r="JL11" i="9"/>
  <c r="JL35" i="20" l="1"/>
  <c r="JI82" i="9"/>
  <c r="JI13" i="9"/>
  <c r="JI68" i="9" s="1"/>
  <c r="JH45" i="18"/>
  <c r="JH41" i="18" s="1"/>
  <c r="JH50" i="18"/>
  <c r="JI44" i="18"/>
  <c r="JG50" i="18"/>
  <c r="JJ39" i="18"/>
  <c r="JJ48" i="18" s="1"/>
  <c r="JJ38" i="18"/>
  <c r="JJ47" i="18" s="1"/>
  <c r="JJ37" i="18"/>
  <c r="JI46" i="18"/>
  <c r="JI14" i="9" s="1"/>
  <c r="JI36" i="18"/>
  <c r="JI32" i="18" s="1"/>
  <c r="JG41" i="18"/>
  <c r="JF70" i="9"/>
  <c r="JF15" i="9"/>
  <c r="JF72" i="9"/>
  <c r="JI47" i="18"/>
  <c r="JG21" i="18"/>
  <c r="JI16" i="18"/>
  <c r="JI12" i="18" s="1"/>
  <c r="JI26" i="18"/>
  <c r="JI24" i="18"/>
  <c r="JJ19" i="18"/>
  <c r="JJ28" i="18" s="1"/>
  <c r="JJ15" i="18"/>
  <c r="JJ17" i="18"/>
  <c r="JH21" i="18"/>
  <c r="JG15" i="9"/>
  <c r="JL30" i="20"/>
  <c r="JJ5" i="17"/>
  <c r="JJ10" i="9"/>
  <c r="JJ107" i="9" s="1"/>
  <c r="JH18" i="9"/>
  <c r="JH71" i="9" s="1"/>
  <c r="JJ5" i="7"/>
  <c r="JJ5" i="14"/>
  <c r="JG70" i="9"/>
  <c r="JK7" i="18"/>
  <c r="JK10" i="9" s="1"/>
  <c r="JK107" i="9" s="1"/>
  <c r="JK5" i="18"/>
  <c r="JH51" i="18"/>
  <c r="JM12" i="20"/>
  <c r="JM8" i="9" s="1"/>
  <c r="JM66" i="9" s="1"/>
  <c r="JM14" i="20"/>
  <c r="JM26" i="20" s="1"/>
  <c r="JN26" i="20" s="1"/>
  <c r="JL93" i="9"/>
  <c r="JM13" i="20"/>
  <c r="JM18" i="20" s="1"/>
  <c r="JM16" i="20"/>
  <c r="JM25" i="20" s="1"/>
  <c r="JN25" i="20" s="1"/>
  <c r="JM15" i="20"/>
  <c r="JL8" i="18"/>
  <c r="JO10" i="20"/>
  <c r="JM6" i="14"/>
  <c r="JM6" i="17"/>
  <c r="JM11" i="9"/>
  <c r="JM35" i="20" l="1"/>
  <c r="JN35" i="20" s="1"/>
  <c r="JJ13" i="9"/>
  <c r="JJ68" i="9" s="1"/>
  <c r="JI50" i="18"/>
  <c r="JH70" i="9"/>
  <c r="JI10" i="17"/>
  <c r="JI77" i="9"/>
  <c r="JI74" i="9" s="1"/>
  <c r="JI8" i="7"/>
  <c r="JJ10" i="17"/>
  <c r="JJ77" i="9"/>
  <c r="JJ8" i="7"/>
  <c r="JF67" i="9"/>
  <c r="JF73" i="9" s="1"/>
  <c r="JM30" i="20"/>
  <c r="JN30" i="20" s="1"/>
  <c r="JJ24" i="18"/>
  <c r="JJ35" i="18"/>
  <c r="JJ82" i="9" s="1"/>
  <c r="JK9" i="20"/>
  <c r="JK39" i="18"/>
  <c r="JK48" i="18" s="1"/>
  <c r="JK38" i="18"/>
  <c r="JK47" i="18" s="1"/>
  <c r="JK37" i="18"/>
  <c r="JI45" i="18"/>
  <c r="JJ46" i="18"/>
  <c r="JJ14" i="9" s="1"/>
  <c r="JJ36" i="18"/>
  <c r="JK19" i="18"/>
  <c r="JK28" i="18" s="1"/>
  <c r="JK17" i="18"/>
  <c r="JK15" i="18"/>
  <c r="JJ26" i="18"/>
  <c r="JJ25" i="18" s="1"/>
  <c r="JJ16" i="18"/>
  <c r="JJ12" i="18" s="1"/>
  <c r="JK5" i="7"/>
  <c r="JI25" i="18"/>
  <c r="JK5" i="17"/>
  <c r="JL7" i="18"/>
  <c r="JL5" i="14" s="1"/>
  <c r="JL5" i="18"/>
  <c r="JK5" i="14"/>
  <c r="JI18" i="9"/>
  <c r="JH7" i="14"/>
  <c r="JH15" i="9"/>
  <c r="JH72" i="9"/>
  <c r="JG67" i="9"/>
  <c r="JG73" i="9" s="1"/>
  <c r="JI51" i="18"/>
  <c r="JO12" i="20"/>
  <c r="JO30" i="20" s="1"/>
  <c r="JO14" i="20"/>
  <c r="JO26" i="20" s="1"/>
  <c r="JM93" i="9"/>
  <c r="JN93" i="9" s="1"/>
  <c r="JN18" i="20"/>
  <c r="JN66" i="20" s="1"/>
  <c r="JM66" i="20"/>
  <c r="JO13" i="20"/>
  <c r="JO18" i="20" s="1"/>
  <c r="JO66" i="20" s="1"/>
  <c r="JO15" i="20"/>
  <c r="JO16" i="20"/>
  <c r="JO25" i="20" s="1"/>
  <c r="JM8" i="18"/>
  <c r="JP10" i="20"/>
  <c r="JO6" i="14"/>
  <c r="JO6" i="17"/>
  <c r="JO11" i="9"/>
  <c r="JO35" i="20" l="1"/>
  <c r="JK13" i="9"/>
  <c r="JK68" i="9" s="1"/>
  <c r="JJ74" i="9"/>
  <c r="JJ84" i="9" s="1"/>
  <c r="JJ32" i="18"/>
  <c r="JJ51" i="18" s="1"/>
  <c r="JJ45" i="18"/>
  <c r="JJ72" i="9"/>
  <c r="JI7" i="14"/>
  <c r="JJ21" i="18"/>
  <c r="JI84" i="9"/>
  <c r="JK10" i="17"/>
  <c r="JK77" i="9"/>
  <c r="JK8" i="7"/>
  <c r="JO8" i="9"/>
  <c r="KA66" i="9" s="1"/>
  <c r="JK46" i="18"/>
  <c r="JK14" i="9" s="1"/>
  <c r="JK36" i="18"/>
  <c r="JI41" i="18"/>
  <c r="JL37" i="18"/>
  <c r="JL38" i="18"/>
  <c r="JL47" i="18" s="1"/>
  <c r="JL39" i="18"/>
  <c r="JL48" i="18" s="1"/>
  <c r="JK24" i="18"/>
  <c r="JK35" i="18"/>
  <c r="JK82" i="9" s="1"/>
  <c r="JJ44" i="18"/>
  <c r="JJ18" i="9" s="1"/>
  <c r="JJ71" i="9" s="1"/>
  <c r="JL9" i="20"/>
  <c r="JL5" i="17"/>
  <c r="JL5" i="7"/>
  <c r="JK26" i="18"/>
  <c r="JK25" i="18" s="1"/>
  <c r="JK16" i="18"/>
  <c r="JK12" i="18" s="1"/>
  <c r="JI21" i="18"/>
  <c r="JL10" i="9"/>
  <c r="JL107" i="9" s="1"/>
  <c r="JL19" i="18"/>
  <c r="JL28" i="18" s="1"/>
  <c r="JL17" i="18"/>
  <c r="JL15" i="18"/>
  <c r="JH67" i="9"/>
  <c r="JH73" i="9" s="1"/>
  <c r="JI71" i="9"/>
  <c r="JM7" i="18"/>
  <c r="JM5" i="14" s="1"/>
  <c r="JM5" i="18"/>
  <c r="JJ7" i="14"/>
  <c r="JP12" i="20"/>
  <c r="JP30" i="20" s="1"/>
  <c r="JP14" i="20"/>
  <c r="JP26" i="20" s="1"/>
  <c r="JP13" i="20"/>
  <c r="JP18" i="20" s="1"/>
  <c r="JP66" i="20" s="1"/>
  <c r="JP16" i="20"/>
  <c r="JP25" i="20" s="1"/>
  <c r="JP15" i="20"/>
  <c r="JO8" i="18"/>
  <c r="JQ10" i="20"/>
  <c r="JP6" i="14"/>
  <c r="JP6" i="17"/>
  <c r="JP11" i="9"/>
  <c r="JP35" i="20" l="1"/>
  <c r="JO93" i="9"/>
  <c r="JO66" i="9"/>
  <c r="JK74" i="9"/>
  <c r="JK84" i="9" s="1"/>
  <c r="JK32" i="18"/>
  <c r="JK51" i="18" s="1"/>
  <c r="JJ15" i="9"/>
  <c r="JJ70" i="9"/>
  <c r="JJ67" i="9" s="1"/>
  <c r="JJ73" i="9" s="1"/>
  <c r="JK45" i="18"/>
  <c r="JK72" i="9"/>
  <c r="JJ50" i="18"/>
  <c r="JL77" i="9"/>
  <c r="JL10" i="17"/>
  <c r="JL8" i="7"/>
  <c r="JK21" i="18"/>
  <c r="JI70" i="9"/>
  <c r="JI15" i="9"/>
  <c r="JI72" i="9"/>
  <c r="JJ41" i="18"/>
  <c r="JM39" i="18"/>
  <c r="JM38" i="18"/>
  <c r="JM37" i="18"/>
  <c r="JL24" i="18"/>
  <c r="JL35" i="18"/>
  <c r="JL82" i="9" s="1"/>
  <c r="JK44" i="18"/>
  <c r="JK18" i="9" s="1"/>
  <c r="JK71" i="9" s="1"/>
  <c r="JL46" i="18"/>
  <c r="JL36" i="18"/>
  <c r="JN7" i="18"/>
  <c r="JN5" i="7" s="1"/>
  <c r="JL26" i="18"/>
  <c r="JL25" i="18" s="1"/>
  <c r="JL16" i="18"/>
  <c r="JL12" i="18" s="1"/>
  <c r="JM19" i="18"/>
  <c r="JM17" i="18"/>
  <c r="JM15" i="18"/>
  <c r="JM35" i="18" s="1"/>
  <c r="JM10" i="9"/>
  <c r="JM107" i="9" s="1"/>
  <c r="JM5" i="17"/>
  <c r="JM5" i="7"/>
  <c r="JM9" i="20"/>
  <c r="JK7" i="14"/>
  <c r="JP8" i="9"/>
  <c r="JP66" i="9" s="1"/>
  <c r="JO7" i="18"/>
  <c r="JO10" i="9" s="1"/>
  <c r="JO107" i="9" s="1"/>
  <c r="JO5" i="18"/>
  <c r="JQ12" i="20"/>
  <c r="JQ30" i="20" s="1"/>
  <c r="JQ14" i="20"/>
  <c r="JQ26" i="20" s="1"/>
  <c r="JQ13" i="20"/>
  <c r="JQ18" i="20" s="1"/>
  <c r="JQ66" i="20" s="1"/>
  <c r="JQ16" i="20"/>
  <c r="JQ25" i="20" s="1"/>
  <c r="JQ15" i="20"/>
  <c r="JP8" i="18"/>
  <c r="JR10" i="20"/>
  <c r="JQ6" i="14"/>
  <c r="JQ6" i="17"/>
  <c r="JQ11" i="9"/>
  <c r="JQ35" i="20" l="1"/>
  <c r="JM82" i="9"/>
  <c r="JN82" i="9" s="1"/>
  <c r="JM13" i="9"/>
  <c r="JN5" i="14"/>
  <c r="JL32" i="18"/>
  <c r="JL51" i="18" s="1"/>
  <c r="JK70" i="9"/>
  <c r="JK67" i="9" s="1"/>
  <c r="JK73" i="9" s="1"/>
  <c r="JK15" i="9"/>
  <c r="JN5" i="17"/>
  <c r="JL45" i="18"/>
  <c r="JL44" i="18"/>
  <c r="JL50" i="18" s="1"/>
  <c r="JK50" i="18"/>
  <c r="JN10" i="9"/>
  <c r="JN107" i="9" s="1"/>
  <c r="JN9" i="20"/>
  <c r="JI67" i="9"/>
  <c r="JI73" i="9" s="1"/>
  <c r="JL74" i="9"/>
  <c r="JL84" i="9" s="1"/>
  <c r="JP93" i="9"/>
  <c r="JL21" i="18"/>
  <c r="JM48" i="18"/>
  <c r="JN48" i="18" s="1"/>
  <c r="JN39" i="18"/>
  <c r="V35" i="22" s="1"/>
  <c r="V65" i="22" s="1"/>
  <c r="JM44" i="18"/>
  <c r="JN35" i="18"/>
  <c r="JM47" i="18"/>
  <c r="JN38" i="18"/>
  <c r="V34" i="22" s="1"/>
  <c r="V64" i="22" s="1"/>
  <c r="JO39" i="18"/>
  <c r="JO38" i="18"/>
  <c r="JO37" i="18"/>
  <c r="JK41" i="18"/>
  <c r="JM36" i="18"/>
  <c r="JM32" i="18" s="1"/>
  <c r="JM46" i="18"/>
  <c r="JM14" i="9" s="1"/>
  <c r="JN37" i="18"/>
  <c r="V33" i="22" s="1"/>
  <c r="V63" i="22" s="1"/>
  <c r="JO19" i="18"/>
  <c r="JO15" i="18"/>
  <c r="JO35" i="18" s="1"/>
  <c r="JO17" i="18"/>
  <c r="JM16" i="18"/>
  <c r="JN16" i="18" s="1"/>
  <c r="JM26" i="18"/>
  <c r="JN17" i="18"/>
  <c r="JM24" i="18"/>
  <c r="JN24" i="18" s="1"/>
  <c r="JN15" i="18"/>
  <c r="JM28" i="18"/>
  <c r="JN28" i="18" s="1"/>
  <c r="JN19" i="18"/>
  <c r="JO5" i="7"/>
  <c r="JO5" i="17"/>
  <c r="JQ8" i="9"/>
  <c r="JQ66" i="9" s="1"/>
  <c r="JO9" i="20"/>
  <c r="JO5" i="14"/>
  <c r="JP7" i="18"/>
  <c r="JP5" i="14" s="1"/>
  <c r="JP5" i="18"/>
  <c r="JR12" i="20"/>
  <c r="JR8" i="9" s="1"/>
  <c r="JR66" i="9" s="1"/>
  <c r="JR14" i="20"/>
  <c r="JR26" i="20" s="1"/>
  <c r="JR13" i="20"/>
  <c r="JR18" i="20" s="1"/>
  <c r="JR66" i="20" s="1"/>
  <c r="JR16" i="20"/>
  <c r="JR25" i="20" s="1"/>
  <c r="JR15" i="20"/>
  <c r="JQ8" i="18"/>
  <c r="JS10" i="20"/>
  <c r="JR6" i="14"/>
  <c r="JR6" i="17"/>
  <c r="JR11" i="9"/>
  <c r="JR35" i="20" l="1"/>
  <c r="JO13" i="9"/>
  <c r="JO68" i="9" s="1"/>
  <c r="JM68" i="9"/>
  <c r="JO82" i="9"/>
  <c r="JM12" i="18"/>
  <c r="JL18" i="9"/>
  <c r="JL71" i="9" s="1"/>
  <c r="JL41" i="18"/>
  <c r="JM50" i="18"/>
  <c r="V86" i="22"/>
  <c r="V101" i="22" s="1"/>
  <c r="JN47" i="18"/>
  <c r="JQ93" i="9"/>
  <c r="JO47" i="18"/>
  <c r="JO48" i="18"/>
  <c r="JN44" i="18"/>
  <c r="JM45" i="18"/>
  <c r="JN45" i="18" s="1"/>
  <c r="V7" i="23" s="1"/>
  <c r="JN46" i="18"/>
  <c r="JP37" i="18"/>
  <c r="JP38" i="18"/>
  <c r="JP47" i="18" s="1"/>
  <c r="JP39" i="18"/>
  <c r="JP48" i="18" s="1"/>
  <c r="JO44" i="18"/>
  <c r="JM51" i="18"/>
  <c r="JN36" i="18"/>
  <c r="JN51" i="18" s="1"/>
  <c r="JO36" i="18"/>
  <c r="JO32" i="18" s="1"/>
  <c r="JO46" i="18"/>
  <c r="JO14" i="9" s="1"/>
  <c r="JO26" i="18"/>
  <c r="JO16" i="18"/>
  <c r="JP19" i="18"/>
  <c r="JP28" i="18" s="1"/>
  <c r="JP17" i="18"/>
  <c r="JP15" i="18"/>
  <c r="JO24" i="18"/>
  <c r="JM25" i="18"/>
  <c r="JN26" i="18"/>
  <c r="JO28" i="18"/>
  <c r="JP9" i="20"/>
  <c r="JP10" i="9"/>
  <c r="JP107" i="9" s="1"/>
  <c r="JR30" i="20"/>
  <c r="JM18" i="9"/>
  <c r="JP5" i="17"/>
  <c r="V29" i="22"/>
  <c r="V85" i="22"/>
  <c r="V100" i="22" s="1"/>
  <c r="JP5" i="7"/>
  <c r="V87" i="22"/>
  <c r="V102" i="22" s="1"/>
  <c r="JQ7" i="18"/>
  <c r="JQ5" i="7" s="1"/>
  <c r="JQ5" i="18"/>
  <c r="JS12" i="20"/>
  <c r="JS8" i="9" s="1"/>
  <c r="JS66" i="9" s="1"/>
  <c r="JS14" i="20"/>
  <c r="JS26" i="20" s="1"/>
  <c r="JR93" i="9"/>
  <c r="JS13" i="20"/>
  <c r="JS18" i="20" s="1"/>
  <c r="JS66" i="20" s="1"/>
  <c r="JS16" i="20"/>
  <c r="JS25" i="20" s="1"/>
  <c r="JS15" i="20"/>
  <c r="JR8" i="18"/>
  <c r="JT10" i="20"/>
  <c r="JS6" i="14"/>
  <c r="JS6" i="17"/>
  <c r="JS11" i="9"/>
  <c r="JS35" i="20" l="1"/>
  <c r="JP13" i="9"/>
  <c r="JP68" i="9" s="1"/>
  <c r="V99" i="22"/>
  <c r="JN50" i="18"/>
  <c r="JO50" i="18"/>
  <c r="JM70" i="9"/>
  <c r="JP10" i="17"/>
  <c r="JP77" i="9"/>
  <c r="JP8" i="7"/>
  <c r="JO10" i="17"/>
  <c r="JO77" i="9"/>
  <c r="JO74" i="9" s="1"/>
  <c r="JO8" i="7"/>
  <c r="JM10" i="17"/>
  <c r="JN10" i="17" s="1"/>
  <c r="JL11" i="17" s="1"/>
  <c r="JM77" i="9"/>
  <c r="JM8" i="7"/>
  <c r="JN41" i="18"/>
  <c r="JQ39" i="18"/>
  <c r="JQ38" i="18"/>
  <c r="JQ47" i="18" s="1"/>
  <c r="JQ37" i="18"/>
  <c r="V32" i="22"/>
  <c r="V62" i="22" s="1"/>
  <c r="JO45" i="18"/>
  <c r="JO41" i="18" s="1"/>
  <c r="JQ9" i="20"/>
  <c r="JP24" i="18"/>
  <c r="JP35" i="18"/>
  <c r="JP82" i="9" s="1"/>
  <c r="JO51" i="18"/>
  <c r="JP46" i="18"/>
  <c r="JP14" i="9" s="1"/>
  <c r="JP36" i="18"/>
  <c r="JM41" i="18"/>
  <c r="JQ19" i="18"/>
  <c r="JQ17" i="18"/>
  <c r="JQ15" i="18"/>
  <c r="JM21" i="18"/>
  <c r="JN25" i="18"/>
  <c r="JN21" i="18" s="1"/>
  <c r="JP26" i="18"/>
  <c r="JP25" i="18" s="1"/>
  <c r="JP16" i="18"/>
  <c r="JP12" i="18" s="1"/>
  <c r="JO25" i="18"/>
  <c r="JO12" i="18"/>
  <c r="JQ10" i="9"/>
  <c r="JQ107" i="9" s="1"/>
  <c r="JQ5" i="17"/>
  <c r="JQ5" i="14"/>
  <c r="JS30" i="20"/>
  <c r="V84" i="22"/>
  <c r="JM7" i="14"/>
  <c r="JM15" i="9"/>
  <c r="JR7" i="18"/>
  <c r="JR5" i="14" s="1"/>
  <c r="JR5" i="18"/>
  <c r="JO18" i="9"/>
  <c r="V81" i="22"/>
  <c r="V31" i="22"/>
  <c r="V61" i="22" s="1"/>
  <c r="V59" i="22" s="1"/>
  <c r="V96" i="22" s="1"/>
  <c r="JM71" i="9"/>
  <c r="JN71" i="9" s="1"/>
  <c r="JN18" i="9"/>
  <c r="JT12" i="20"/>
  <c r="JT8" i="9" s="1"/>
  <c r="JT66" i="9" s="1"/>
  <c r="JT14" i="20"/>
  <c r="JT26" i="20" s="1"/>
  <c r="JS93" i="9"/>
  <c r="JT13" i="20"/>
  <c r="JT18" i="20" s="1"/>
  <c r="JT66" i="20" s="1"/>
  <c r="JT16" i="20"/>
  <c r="JT25" i="20" s="1"/>
  <c r="JT15" i="20"/>
  <c r="JS8" i="18"/>
  <c r="JU10" i="20"/>
  <c r="JT6" i="14"/>
  <c r="JT6" i="17"/>
  <c r="JT11" i="9"/>
  <c r="JT35" i="20" l="1"/>
  <c r="JL13" i="9"/>
  <c r="JL14" i="9"/>
  <c r="JN14" i="9" s="1"/>
  <c r="JQ13" i="9"/>
  <c r="JP74" i="9"/>
  <c r="JP84" i="9" s="1"/>
  <c r="JP32" i="18"/>
  <c r="JP51" i="18" s="1"/>
  <c r="JP45" i="18"/>
  <c r="V88" i="22"/>
  <c r="JM72" i="9"/>
  <c r="JO15" i="9"/>
  <c r="JP72" i="9"/>
  <c r="V17" i="23"/>
  <c r="JQ10" i="17"/>
  <c r="JQ77" i="9"/>
  <c r="JQ8" i="7"/>
  <c r="JM74" i="9"/>
  <c r="JN77" i="9"/>
  <c r="JN11" i="17"/>
  <c r="JO84" i="9"/>
  <c r="JQ24" i="18"/>
  <c r="JQ35" i="18"/>
  <c r="JQ82" i="9" s="1"/>
  <c r="JQ46" i="18"/>
  <c r="JQ14" i="9" s="1"/>
  <c r="JQ36" i="18"/>
  <c r="JR9" i="20"/>
  <c r="V36" i="22"/>
  <c r="JR39" i="18"/>
  <c r="JR48" i="18" s="1"/>
  <c r="JR38" i="18"/>
  <c r="JR37" i="18"/>
  <c r="JP21" i="18"/>
  <c r="JP44" i="18"/>
  <c r="JP18" i="9" s="1"/>
  <c r="JP71" i="9" s="1"/>
  <c r="JQ48" i="18"/>
  <c r="JR5" i="7"/>
  <c r="JQ28" i="18"/>
  <c r="JO21" i="18"/>
  <c r="JR17" i="18"/>
  <c r="JR15" i="18"/>
  <c r="JR35" i="18" s="1"/>
  <c r="JR19" i="18"/>
  <c r="JR28" i="18" s="1"/>
  <c r="JQ26" i="18"/>
  <c r="JQ16" i="18"/>
  <c r="JR5" i="17"/>
  <c r="JR10" i="9"/>
  <c r="JR107" i="9" s="1"/>
  <c r="JP15" i="9"/>
  <c r="JP7" i="14"/>
  <c r="JT30" i="20"/>
  <c r="JO71" i="9"/>
  <c r="JS7" i="18"/>
  <c r="JS5" i="17" s="1"/>
  <c r="JS5" i="18"/>
  <c r="JO7" i="14"/>
  <c r="V83" i="22"/>
  <c r="V98" i="22" s="1"/>
  <c r="JU12" i="20"/>
  <c r="JU8" i="9" s="1"/>
  <c r="JU66" i="9" s="1"/>
  <c r="JU14" i="20"/>
  <c r="JU26" i="20" s="1"/>
  <c r="JT93" i="9"/>
  <c r="JU13" i="20"/>
  <c r="JU18" i="20" s="1"/>
  <c r="JU66" i="20" s="1"/>
  <c r="JU16" i="20"/>
  <c r="JU25" i="20" s="1"/>
  <c r="JU15" i="20"/>
  <c r="JT8" i="18"/>
  <c r="JV10" i="20"/>
  <c r="JU6" i="14"/>
  <c r="JU6" i="17"/>
  <c r="JU11" i="9"/>
  <c r="JU35" i="20" l="1"/>
  <c r="JL68" i="9"/>
  <c r="JN68" i="9" s="1"/>
  <c r="JN13" i="9"/>
  <c r="JN7" i="14" s="1"/>
  <c r="JR82" i="9"/>
  <c r="JQ74" i="9"/>
  <c r="JQ84" i="9" s="1"/>
  <c r="JR13" i="9"/>
  <c r="JR68" i="9" s="1"/>
  <c r="JQ68" i="9"/>
  <c r="JQ32" i="18"/>
  <c r="JQ51" i="18" s="1"/>
  <c r="JP70" i="9"/>
  <c r="JP67" i="9" s="1"/>
  <c r="JP73" i="9" s="1"/>
  <c r="JQ45" i="18"/>
  <c r="JP50" i="18"/>
  <c r="JQ44" i="18"/>
  <c r="JQ18" i="9" s="1"/>
  <c r="JQ71" i="9" s="1"/>
  <c r="JR44" i="18"/>
  <c r="JO70" i="9"/>
  <c r="JO72" i="9"/>
  <c r="JM67" i="9"/>
  <c r="JS5" i="7"/>
  <c r="JL72" i="9"/>
  <c r="JN72" i="9" s="1"/>
  <c r="JL7" i="14"/>
  <c r="JL15" i="9"/>
  <c r="JN15" i="9" s="1"/>
  <c r="JL70" i="9"/>
  <c r="JN70" i="9" s="1"/>
  <c r="JM84" i="9"/>
  <c r="JN84" i="9" s="1"/>
  <c r="JN74" i="9"/>
  <c r="JP41" i="18"/>
  <c r="JR46" i="18"/>
  <c r="JR14" i="9" s="1"/>
  <c r="JR36" i="18"/>
  <c r="JR32" i="18" s="1"/>
  <c r="JS39" i="18"/>
  <c r="JS48" i="18" s="1"/>
  <c r="JS38" i="18"/>
  <c r="JS47" i="18" s="1"/>
  <c r="JS37" i="18"/>
  <c r="JS9" i="20"/>
  <c r="JR47" i="18"/>
  <c r="JS10" i="9"/>
  <c r="JS107" i="9" s="1"/>
  <c r="JS19" i="18"/>
  <c r="JS28" i="18" s="1"/>
  <c r="JS17" i="18"/>
  <c r="JS15" i="18"/>
  <c r="JQ12" i="18"/>
  <c r="JR24" i="18"/>
  <c r="JQ25" i="18"/>
  <c r="JR16" i="18"/>
  <c r="JR26" i="18"/>
  <c r="JR25" i="18" s="1"/>
  <c r="JS5" i="14"/>
  <c r="JU30" i="20"/>
  <c r="JT7" i="18"/>
  <c r="JT10" i="9" s="1"/>
  <c r="JT107" i="9" s="1"/>
  <c r="JT5" i="18"/>
  <c r="JV12" i="20"/>
  <c r="JV8" i="9" s="1"/>
  <c r="JV66" i="9" s="1"/>
  <c r="JV14" i="20"/>
  <c r="JV26" i="20" s="1"/>
  <c r="JU93" i="9"/>
  <c r="JV13" i="20"/>
  <c r="JV18" i="20" s="1"/>
  <c r="JV66" i="20" s="1"/>
  <c r="JV16" i="20"/>
  <c r="JV25" i="20" s="1"/>
  <c r="JV15" i="20"/>
  <c r="JU8" i="18"/>
  <c r="JW10" i="20"/>
  <c r="JV6" i="14"/>
  <c r="JV6" i="17"/>
  <c r="JV11" i="9"/>
  <c r="JV35" i="20" l="1"/>
  <c r="JS13" i="9"/>
  <c r="JS68" i="9" s="1"/>
  <c r="JQ41" i="18"/>
  <c r="JQ50" i="18"/>
  <c r="JR50" i="18"/>
  <c r="JO67" i="9"/>
  <c r="JO73" i="9" s="1"/>
  <c r="JR10" i="17"/>
  <c r="JR77" i="9"/>
  <c r="JR74" i="9" s="1"/>
  <c r="JR8" i="7"/>
  <c r="JS10" i="17"/>
  <c r="JS77" i="9"/>
  <c r="JS8" i="7"/>
  <c r="JL67" i="9"/>
  <c r="JV30" i="20"/>
  <c r="JS46" i="18"/>
  <c r="JS14" i="9" s="1"/>
  <c r="JS36" i="18"/>
  <c r="JR45" i="18"/>
  <c r="JR21" i="18"/>
  <c r="JS24" i="18"/>
  <c r="JS35" i="18"/>
  <c r="JS82" i="9" s="1"/>
  <c r="JR51" i="18"/>
  <c r="JT37" i="18"/>
  <c r="JT38" i="18"/>
  <c r="JT47" i="18" s="1"/>
  <c r="JT39" i="18"/>
  <c r="JT5" i="14"/>
  <c r="JR12" i="18"/>
  <c r="JT19" i="18"/>
  <c r="JT17" i="18"/>
  <c r="JT15" i="18"/>
  <c r="JT35" i="18" s="1"/>
  <c r="JS26" i="18"/>
  <c r="JS25" i="18" s="1"/>
  <c r="JS16" i="18"/>
  <c r="JS12" i="18" s="1"/>
  <c r="JQ21" i="18"/>
  <c r="JT5" i="7"/>
  <c r="JR18" i="9"/>
  <c r="JQ70" i="9"/>
  <c r="JT5" i="17"/>
  <c r="V66" i="22"/>
  <c r="V103" i="22"/>
  <c r="JU7" i="18"/>
  <c r="JU5" i="14" s="1"/>
  <c r="JU5" i="18"/>
  <c r="JQ7" i="14"/>
  <c r="JQ15" i="9"/>
  <c r="JQ72" i="9"/>
  <c r="JT9" i="20"/>
  <c r="JW12" i="20"/>
  <c r="JW30" i="20" s="1"/>
  <c r="JW14" i="20"/>
  <c r="JW26" i="20" s="1"/>
  <c r="JV93" i="9"/>
  <c r="JW13" i="20"/>
  <c r="JW18" i="20" s="1"/>
  <c r="JW66" i="20" s="1"/>
  <c r="JW16" i="20"/>
  <c r="JW25" i="20" s="1"/>
  <c r="JW15" i="20"/>
  <c r="JV8" i="18"/>
  <c r="JX10" i="20"/>
  <c r="JW6" i="14"/>
  <c r="JW6" i="17"/>
  <c r="JW11" i="9"/>
  <c r="JW35" i="20" l="1"/>
  <c r="JS21" i="18"/>
  <c r="JT13" i="9"/>
  <c r="JT82" i="9"/>
  <c r="JS74" i="9"/>
  <c r="JS84" i="9" s="1"/>
  <c r="JS32" i="18"/>
  <c r="JS51" i="18" s="1"/>
  <c r="JS45" i="18"/>
  <c r="JU9" i="20"/>
  <c r="JR7" i="14"/>
  <c r="JL73" i="9"/>
  <c r="JN67" i="9"/>
  <c r="JT10" i="17"/>
  <c r="JT77" i="9"/>
  <c r="JT8" i="7"/>
  <c r="JR84" i="9"/>
  <c r="JS44" i="18"/>
  <c r="JS50" i="18" s="1"/>
  <c r="JR41" i="18"/>
  <c r="JT46" i="18"/>
  <c r="JT14" i="9" s="1"/>
  <c r="JT36" i="18"/>
  <c r="JT32" i="18" s="1"/>
  <c r="JU39" i="18"/>
  <c r="JU48" i="18" s="1"/>
  <c r="JU38" i="18"/>
  <c r="JU37" i="18"/>
  <c r="JT48" i="18"/>
  <c r="JU10" i="9"/>
  <c r="JU107" i="9" s="1"/>
  <c r="JT44" i="18"/>
  <c r="JU5" i="7"/>
  <c r="JT24" i="18"/>
  <c r="JT28" i="18"/>
  <c r="JU19" i="18"/>
  <c r="JU28" i="18" s="1"/>
  <c r="JU15" i="18"/>
  <c r="JU35" i="18" s="1"/>
  <c r="JU17" i="18"/>
  <c r="JU5" i="17"/>
  <c r="JT26" i="18"/>
  <c r="JT16" i="18"/>
  <c r="JT12" i="18" s="1"/>
  <c r="JS7" i="14"/>
  <c r="JW8" i="9"/>
  <c r="JW66" i="9" s="1"/>
  <c r="JV7" i="18"/>
  <c r="JV5" i="14" s="1"/>
  <c r="JV5" i="18"/>
  <c r="JQ67" i="9"/>
  <c r="JQ73" i="9" s="1"/>
  <c r="JR71" i="9"/>
  <c r="JX12" i="20"/>
  <c r="JX8" i="9" s="1"/>
  <c r="JX66" i="9" s="1"/>
  <c r="JX14" i="20"/>
  <c r="JX26" i="20" s="1"/>
  <c r="JX13" i="20"/>
  <c r="JX18" i="20" s="1"/>
  <c r="JX66" i="20" s="1"/>
  <c r="JX16" i="20"/>
  <c r="JX25" i="20" s="1"/>
  <c r="JX15" i="20"/>
  <c r="JW8" i="18"/>
  <c r="JY10" i="20"/>
  <c r="JX6" i="14"/>
  <c r="JX6" i="17"/>
  <c r="JX11" i="9"/>
  <c r="JX35" i="20" l="1"/>
  <c r="JU13" i="9"/>
  <c r="JU68" i="9" s="1"/>
  <c r="JT74" i="9"/>
  <c r="JT84" i="9" s="1"/>
  <c r="JU82" i="9"/>
  <c r="JT68" i="9"/>
  <c r="JT50" i="18"/>
  <c r="JU44" i="18"/>
  <c r="JS18" i="9"/>
  <c r="JS71" i="9" s="1"/>
  <c r="JW93" i="9"/>
  <c r="JV39" i="18"/>
  <c r="JV38" i="18"/>
  <c r="JV47" i="18" s="1"/>
  <c r="JV37" i="18"/>
  <c r="JU47" i="18"/>
  <c r="JT45" i="18"/>
  <c r="JT70" i="9" s="1"/>
  <c r="JT51" i="18"/>
  <c r="JS41" i="18"/>
  <c r="JU46" i="18"/>
  <c r="JU14" i="9" s="1"/>
  <c r="JU36" i="18"/>
  <c r="JR70" i="9"/>
  <c r="JR15" i="9"/>
  <c r="JR72" i="9"/>
  <c r="JV5" i="17"/>
  <c r="JV5" i="7"/>
  <c r="JV9" i="20"/>
  <c r="JV17" i="18"/>
  <c r="JV15" i="18"/>
  <c r="JV35" i="18" s="1"/>
  <c r="JV19" i="18"/>
  <c r="JU26" i="18"/>
  <c r="JU25" i="18" s="1"/>
  <c r="JU16" i="18"/>
  <c r="JU12" i="18" s="1"/>
  <c r="JU24" i="18"/>
  <c r="JV10" i="9"/>
  <c r="JV107" i="9" s="1"/>
  <c r="JT25" i="18"/>
  <c r="JX30" i="20"/>
  <c r="JS70" i="9"/>
  <c r="JW7" i="18"/>
  <c r="JW5" i="7" s="1"/>
  <c r="JW5" i="18"/>
  <c r="JS72" i="9"/>
  <c r="JS15" i="9"/>
  <c r="JT18" i="9"/>
  <c r="JY12" i="20"/>
  <c r="JY8" i="9" s="1"/>
  <c r="JY66" i="9" s="1"/>
  <c r="JY14" i="20"/>
  <c r="JY26" i="20" s="1"/>
  <c r="JX93" i="9"/>
  <c r="JY13" i="20"/>
  <c r="JY18" i="20" s="1"/>
  <c r="JY66" i="20" s="1"/>
  <c r="JY16" i="20"/>
  <c r="JY25" i="20" s="1"/>
  <c r="JY15" i="20"/>
  <c r="JX8" i="18"/>
  <c r="JZ10" i="20"/>
  <c r="JY6" i="14"/>
  <c r="JY6" i="17"/>
  <c r="JY11" i="9"/>
  <c r="JY35" i="20" l="1"/>
  <c r="JV82" i="9"/>
  <c r="JV13" i="9"/>
  <c r="JV68" i="9" s="1"/>
  <c r="JU32" i="18"/>
  <c r="JU51" i="18" s="1"/>
  <c r="JU45" i="18"/>
  <c r="JU41" i="18" s="1"/>
  <c r="JU50" i="18"/>
  <c r="JV44" i="18"/>
  <c r="JW10" i="9"/>
  <c r="JW107" i="9" s="1"/>
  <c r="JW5" i="17"/>
  <c r="JU10" i="17"/>
  <c r="JU77" i="9"/>
  <c r="JU74" i="9" s="1"/>
  <c r="JU8" i="7"/>
  <c r="JV10" i="17"/>
  <c r="JV77" i="9"/>
  <c r="JV8" i="7"/>
  <c r="JR67" i="9"/>
  <c r="JR73" i="9" s="1"/>
  <c r="JW39" i="18"/>
  <c r="JW48" i="18" s="1"/>
  <c r="JW38" i="18"/>
  <c r="JW37" i="18"/>
  <c r="JV46" i="18"/>
  <c r="JV14" i="9" s="1"/>
  <c r="JV36" i="18"/>
  <c r="JV48" i="18"/>
  <c r="JU21" i="18"/>
  <c r="JT41" i="18"/>
  <c r="JW9" i="20"/>
  <c r="JW5" i="14"/>
  <c r="JV28" i="18"/>
  <c r="JT21" i="18"/>
  <c r="JV24" i="18"/>
  <c r="JW19" i="18"/>
  <c r="JW28" i="18" s="1"/>
  <c r="JW15" i="18"/>
  <c r="JW17" i="18"/>
  <c r="JV16" i="18"/>
  <c r="JV12" i="18" s="1"/>
  <c r="JV26" i="18"/>
  <c r="JV25" i="18" s="1"/>
  <c r="JS67" i="9"/>
  <c r="JS73" i="9" s="1"/>
  <c r="JY30" i="20"/>
  <c r="JT7" i="14"/>
  <c r="JT15" i="9"/>
  <c r="JT72" i="9"/>
  <c r="JT71" i="9"/>
  <c r="JX7" i="18"/>
  <c r="JX5" i="14" s="1"/>
  <c r="JX5" i="18"/>
  <c r="JU18" i="9"/>
  <c r="JU71" i="9" s="1"/>
  <c r="JZ12" i="20"/>
  <c r="JZ8" i="9" s="1"/>
  <c r="JZ66" i="9" s="1"/>
  <c r="JZ14" i="20"/>
  <c r="JZ26" i="20" s="1"/>
  <c r="KA26" i="20" s="1"/>
  <c r="JY93" i="9"/>
  <c r="JZ13" i="20"/>
  <c r="JZ18" i="20" s="1"/>
  <c r="JZ16" i="20"/>
  <c r="JZ25" i="20" s="1"/>
  <c r="KA25" i="20" s="1"/>
  <c r="JZ15" i="20"/>
  <c r="JY8" i="18"/>
  <c r="KB10" i="20"/>
  <c r="JZ6" i="14"/>
  <c r="JZ6" i="17"/>
  <c r="JZ11" i="9"/>
  <c r="JV74" i="9" l="1"/>
  <c r="JV84" i="9" s="1"/>
  <c r="JZ35" i="20"/>
  <c r="KA35" i="20" s="1"/>
  <c r="JW13" i="9"/>
  <c r="JW68" i="9" s="1"/>
  <c r="JV32" i="18"/>
  <c r="JV51" i="18" s="1"/>
  <c r="JV45" i="18"/>
  <c r="JV41" i="18" s="1"/>
  <c r="JV70" i="9"/>
  <c r="JV50" i="18"/>
  <c r="JU7" i="14"/>
  <c r="JU84" i="9"/>
  <c r="JX38" i="18"/>
  <c r="JX47" i="18" s="1"/>
  <c r="JX39" i="18"/>
  <c r="JX48" i="18" s="1"/>
  <c r="JX37" i="18"/>
  <c r="JV21" i="18"/>
  <c r="JW47" i="18"/>
  <c r="JW24" i="18"/>
  <c r="JW35" i="18"/>
  <c r="JW82" i="9" s="1"/>
  <c r="JW46" i="18"/>
  <c r="JW14" i="9" s="1"/>
  <c r="JW36" i="18"/>
  <c r="JX19" i="18"/>
  <c r="JX28" i="18" s="1"/>
  <c r="JX17" i="18"/>
  <c r="JX15" i="18"/>
  <c r="JW26" i="18"/>
  <c r="JW25" i="18" s="1"/>
  <c r="JW16" i="18"/>
  <c r="JW12" i="18" s="1"/>
  <c r="JX5" i="7"/>
  <c r="JX9" i="20"/>
  <c r="JX5" i="17"/>
  <c r="JX10" i="9"/>
  <c r="JX107" i="9" s="1"/>
  <c r="JZ30" i="20"/>
  <c r="KA30" i="20" s="1"/>
  <c r="JT67" i="9"/>
  <c r="JT73" i="9" s="1"/>
  <c r="JY7" i="18"/>
  <c r="JY9" i="20" s="1"/>
  <c r="JY5" i="18"/>
  <c r="JV18" i="9"/>
  <c r="JV71" i="9" s="1"/>
  <c r="JU70" i="9"/>
  <c r="JU15" i="9"/>
  <c r="JU72" i="9"/>
  <c r="KB12" i="20"/>
  <c r="KB30" i="20" s="1"/>
  <c r="KB14" i="20"/>
  <c r="KB26" i="20" s="1"/>
  <c r="JZ93" i="9"/>
  <c r="KA93" i="9" s="1"/>
  <c r="KA18" i="20"/>
  <c r="KA66" i="20" s="1"/>
  <c r="JZ66" i="20"/>
  <c r="KB13" i="20"/>
  <c r="KB18" i="20" s="1"/>
  <c r="KB66" i="20" s="1"/>
  <c r="KB16" i="20"/>
  <c r="KB25" i="20" s="1"/>
  <c r="KB15" i="20"/>
  <c r="JZ8" i="18"/>
  <c r="KC10" i="20"/>
  <c r="KB6" i="14"/>
  <c r="KB6" i="17"/>
  <c r="KB11" i="9"/>
  <c r="KB35" i="20" l="1"/>
  <c r="JX13" i="9"/>
  <c r="JX68" i="9" s="1"/>
  <c r="JW32" i="18"/>
  <c r="JW51" i="18" s="1"/>
  <c r="JV7" i="14"/>
  <c r="JW45" i="18"/>
  <c r="JW15" i="9" s="1"/>
  <c r="JV72" i="9"/>
  <c r="JV67" i="9" s="1"/>
  <c r="JV73" i="9" s="1"/>
  <c r="JW10" i="17"/>
  <c r="JW77" i="9"/>
  <c r="JW74" i="9" s="1"/>
  <c r="JW8" i="7"/>
  <c r="JX10" i="17"/>
  <c r="JX77" i="9"/>
  <c r="JX8" i="7"/>
  <c r="JV15" i="9"/>
  <c r="JW21" i="18"/>
  <c r="KB8" i="9"/>
  <c r="KB66" i="9" s="1"/>
  <c r="JY39" i="18"/>
  <c r="JY48" i="18" s="1"/>
  <c r="JY38" i="18"/>
  <c r="JY47" i="18" s="1"/>
  <c r="JY37" i="18"/>
  <c r="JX24" i="18"/>
  <c r="JX35" i="18"/>
  <c r="JX82" i="9" s="1"/>
  <c r="JX46" i="18"/>
  <c r="JX14" i="9" s="1"/>
  <c r="JX36" i="18"/>
  <c r="JW44" i="18"/>
  <c r="JW50" i="18" s="1"/>
  <c r="JY19" i="18"/>
  <c r="JY28" i="18" s="1"/>
  <c r="JY17" i="18"/>
  <c r="JY15" i="18"/>
  <c r="JX26" i="18"/>
  <c r="JX25" i="18" s="1"/>
  <c r="JX16" i="18"/>
  <c r="JX12" i="18" s="1"/>
  <c r="JZ7" i="18"/>
  <c r="JZ9" i="20" s="1"/>
  <c r="JZ5" i="18"/>
  <c r="JY5" i="7"/>
  <c r="JU67" i="9"/>
  <c r="JU73" i="9" s="1"/>
  <c r="JY5" i="14"/>
  <c r="JW7" i="14"/>
  <c r="JY5" i="17"/>
  <c r="JY10" i="9"/>
  <c r="JY107" i="9" s="1"/>
  <c r="KC12" i="20"/>
  <c r="KC8" i="9" s="1"/>
  <c r="KC66" i="9" s="1"/>
  <c r="KC14" i="20"/>
  <c r="KC26" i="20" s="1"/>
  <c r="KC13" i="20"/>
  <c r="KC18" i="20" s="1"/>
  <c r="KC66" i="20" s="1"/>
  <c r="KC16" i="20"/>
  <c r="KC25" i="20" s="1"/>
  <c r="KC15" i="20"/>
  <c r="KB8" i="18"/>
  <c r="KD10" i="20"/>
  <c r="KC6" i="14"/>
  <c r="KC6" i="17"/>
  <c r="KC11" i="9"/>
  <c r="KC35" i="20" l="1"/>
  <c r="JX74" i="9"/>
  <c r="JX84" i="9" s="1"/>
  <c r="JX32" i="18"/>
  <c r="JX51" i="18" s="1"/>
  <c r="JX45" i="18"/>
  <c r="JX15" i="9"/>
  <c r="KB93" i="9"/>
  <c r="KN66" i="9"/>
  <c r="JX44" i="18"/>
  <c r="JX50" i="18" s="1"/>
  <c r="JW41" i="18"/>
  <c r="KA7" i="18"/>
  <c r="KA5" i="14" s="1"/>
  <c r="JW84" i="9"/>
  <c r="JY10" i="17"/>
  <c r="JY77" i="9"/>
  <c r="JY8" i="7"/>
  <c r="JY24" i="18"/>
  <c r="JY35" i="18"/>
  <c r="JY82" i="9" s="1"/>
  <c r="JY46" i="18"/>
  <c r="JY36" i="18"/>
  <c r="JZ39" i="18"/>
  <c r="JZ38" i="18"/>
  <c r="JZ37" i="18"/>
  <c r="JW18" i="9"/>
  <c r="JW71" i="9" s="1"/>
  <c r="JX21" i="18"/>
  <c r="JZ17" i="18"/>
  <c r="JZ15" i="18"/>
  <c r="JZ35" i="18" s="1"/>
  <c r="JZ19" i="18"/>
  <c r="JX7" i="14"/>
  <c r="JY26" i="18"/>
  <c r="JY25" i="18" s="1"/>
  <c r="JY16" i="18"/>
  <c r="JY12" i="18" s="1"/>
  <c r="JZ5" i="7"/>
  <c r="JW72" i="9"/>
  <c r="KC30" i="20"/>
  <c r="JZ10" i="9"/>
  <c r="JZ107" i="9" s="1"/>
  <c r="JZ5" i="17"/>
  <c r="JW70" i="9"/>
  <c r="JZ5" i="14"/>
  <c r="KB7" i="18"/>
  <c r="KB5" i="17" s="1"/>
  <c r="KB5" i="18"/>
  <c r="KD12" i="20"/>
  <c r="KD30" i="20" s="1"/>
  <c r="KD14" i="20"/>
  <c r="KD26" i="20" s="1"/>
  <c r="KC93" i="9"/>
  <c r="KD13" i="20"/>
  <c r="KD18" i="20" s="1"/>
  <c r="KD66" i="20" s="1"/>
  <c r="KD16" i="20"/>
  <c r="KD25" i="20" s="1"/>
  <c r="KD15" i="20"/>
  <c r="KC8" i="18"/>
  <c r="KE10" i="20"/>
  <c r="KD6" i="14"/>
  <c r="KD6" i="17"/>
  <c r="KD11" i="9"/>
  <c r="KD35" i="20" l="1"/>
  <c r="JZ82" i="9"/>
  <c r="KA82" i="9" s="1"/>
  <c r="JZ13" i="9"/>
  <c r="JZ68" i="9" s="1"/>
  <c r="JY32" i="18"/>
  <c r="JY51" i="18" s="1"/>
  <c r="JX72" i="9"/>
  <c r="JX70" i="9"/>
  <c r="KA5" i="7"/>
  <c r="JY45" i="18"/>
  <c r="JX41" i="18"/>
  <c r="JX18" i="9"/>
  <c r="JX71" i="9" s="1"/>
  <c r="KA9" i="20"/>
  <c r="KA5" i="17"/>
  <c r="KA10" i="9"/>
  <c r="KA107" i="9" s="1"/>
  <c r="JY44" i="18"/>
  <c r="JY50" i="18" s="1"/>
  <c r="JY74" i="9"/>
  <c r="JY84" i="9" s="1"/>
  <c r="JY21" i="18"/>
  <c r="JZ46" i="18"/>
  <c r="JZ14" i="9" s="1"/>
  <c r="JZ36" i="18"/>
  <c r="JZ32" i="18" s="1"/>
  <c r="KA37" i="18"/>
  <c r="W33" i="22" s="1"/>
  <c r="W63" i="22" s="1"/>
  <c r="JZ47" i="18"/>
  <c r="KA38" i="18"/>
  <c r="W34" i="22" s="1"/>
  <c r="JZ48" i="18"/>
  <c r="KA48" i="18" s="1"/>
  <c r="KA39" i="18"/>
  <c r="W35" i="22" s="1"/>
  <c r="KB5" i="14"/>
  <c r="KB39" i="18"/>
  <c r="KB38" i="18"/>
  <c r="KB37" i="18"/>
  <c r="JZ44" i="18"/>
  <c r="KA35" i="18"/>
  <c r="JZ28" i="18"/>
  <c r="KA28" i="18" s="1"/>
  <c r="KA19" i="18"/>
  <c r="KB19" i="18"/>
  <c r="KB15" i="18"/>
  <c r="KB35" i="18" s="1"/>
  <c r="KB17" i="18"/>
  <c r="JZ24" i="18"/>
  <c r="KA24" i="18" s="1"/>
  <c r="KA15" i="18"/>
  <c r="JW67" i="9"/>
  <c r="JW73" i="9" s="1"/>
  <c r="KB10" i="9"/>
  <c r="KB107" i="9" s="1"/>
  <c r="KB9" i="20"/>
  <c r="JZ16" i="18"/>
  <c r="KA16" i="18" s="1"/>
  <c r="JZ26" i="18"/>
  <c r="KA17" i="18"/>
  <c r="KB5" i="7"/>
  <c r="KD8" i="9"/>
  <c r="KD66" i="9" s="1"/>
  <c r="KC7" i="18"/>
  <c r="KC5" i="14" s="1"/>
  <c r="KC5" i="18"/>
  <c r="KE12" i="20"/>
  <c r="KE8" i="9" s="1"/>
  <c r="KE66" i="9" s="1"/>
  <c r="KE14" i="20"/>
  <c r="KE26" i="20" s="1"/>
  <c r="KE13" i="20"/>
  <c r="KE18" i="20" s="1"/>
  <c r="KE66" i="20" s="1"/>
  <c r="KE16" i="20"/>
  <c r="KE25" i="20" s="1"/>
  <c r="KE15" i="20"/>
  <c r="KD8" i="18"/>
  <c r="KF10" i="20"/>
  <c r="KE6" i="14"/>
  <c r="KE6" i="17"/>
  <c r="KE11" i="9"/>
  <c r="KE35" i="20" l="1"/>
  <c r="KB13" i="9"/>
  <c r="KB68" i="9" s="1"/>
  <c r="KB82" i="9"/>
  <c r="JX67" i="9"/>
  <c r="JX73" i="9" s="1"/>
  <c r="JZ50" i="18"/>
  <c r="JY18" i="9"/>
  <c r="JY71" i="9" s="1"/>
  <c r="JY41" i="18"/>
  <c r="W86" i="22"/>
  <c r="W101" i="22" s="1"/>
  <c r="W64" i="22"/>
  <c r="W87" i="22"/>
  <c r="W102" i="22" s="1"/>
  <c r="W65" i="22"/>
  <c r="KA47" i="18"/>
  <c r="KD93" i="9"/>
  <c r="KC39" i="18"/>
  <c r="KC48" i="18" s="1"/>
  <c r="KC38" i="18"/>
  <c r="KC47" i="18" s="1"/>
  <c r="KC37" i="18"/>
  <c r="KB44" i="18"/>
  <c r="KB47" i="18"/>
  <c r="JZ12" i="18"/>
  <c r="KB48" i="18"/>
  <c r="JZ51" i="18"/>
  <c r="KA36" i="18"/>
  <c r="KA51" i="18" s="1"/>
  <c r="KB46" i="18"/>
  <c r="KB14" i="9" s="1"/>
  <c r="KB36" i="18"/>
  <c r="KB32" i="18" s="1"/>
  <c r="KA44" i="18"/>
  <c r="JZ45" i="18"/>
  <c r="KA45" i="18" s="1"/>
  <c r="W7" i="23" s="1"/>
  <c r="KA46" i="18"/>
  <c r="KB28" i="18"/>
  <c r="KB24" i="18"/>
  <c r="JZ25" i="18"/>
  <c r="KA26" i="18"/>
  <c r="KC19" i="18"/>
  <c r="KC28" i="18" s="1"/>
  <c r="KC17" i="18"/>
  <c r="KC15" i="18"/>
  <c r="KC35" i="18" s="1"/>
  <c r="KB26" i="18"/>
  <c r="KB16" i="18"/>
  <c r="KC5" i="17"/>
  <c r="KE30" i="20"/>
  <c r="KC5" i="7"/>
  <c r="W85" i="22"/>
  <c r="W100" i="22" s="1"/>
  <c r="KD7" i="18"/>
  <c r="KD9" i="20" s="1"/>
  <c r="KD5" i="18"/>
  <c r="JZ18" i="9"/>
  <c r="KC9" i="20"/>
  <c r="KC10" i="9"/>
  <c r="KC107" i="9" s="1"/>
  <c r="W29" i="22"/>
  <c r="KF12" i="20"/>
  <c r="KF8" i="9" s="1"/>
  <c r="KF66" i="9" s="1"/>
  <c r="KF14" i="20"/>
  <c r="KF26" i="20" s="1"/>
  <c r="KE93" i="9"/>
  <c r="KF13" i="20"/>
  <c r="KF18" i="20" s="1"/>
  <c r="KF66" i="20" s="1"/>
  <c r="KF15" i="20"/>
  <c r="KF16" i="20"/>
  <c r="KF25" i="20" s="1"/>
  <c r="KE8" i="18"/>
  <c r="KG10" i="20"/>
  <c r="KF6" i="14"/>
  <c r="KF6" i="17"/>
  <c r="KF11" i="9"/>
  <c r="KF35" i="20" l="1"/>
  <c r="KC82" i="9"/>
  <c r="KC13" i="9"/>
  <c r="KC68" i="9" s="1"/>
  <c r="W99" i="22"/>
  <c r="KA50" i="18"/>
  <c r="KB50" i="18"/>
  <c r="KC44" i="18"/>
  <c r="KB10" i="17"/>
  <c r="KB77" i="9"/>
  <c r="KB74" i="9" s="1"/>
  <c r="KB8" i="7"/>
  <c r="JZ10" i="17"/>
  <c r="KA10" i="17" s="1"/>
  <c r="JY11" i="17" s="1"/>
  <c r="JZ77" i="9"/>
  <c r="JZ8" i="7"/>
  <c r="JZ15" i="9"/>
  <c r="KC10" i="17"/>
  <c r="KC77" i="9"/>
  <c r="KC8" i="7"/>
  <c r="KA41" i="18"/>
  <c r="KD38" i="18"/>
  <c r="KD39" i="18"/>
  <c r="KD37" i="18"/>
  <c r="KC46" i="18"/>
  <c r="KC14" i="9" s="1"/>
  <c r="KC36" i="18"/>
  <c r="KC32" i="18" s="1"/>
  <c r="KB45" i="18"/>
  <c r="KB41" i="18" s="1"/>
  <c r="KB51" i="18"/>
  <c r="JZ41" i="18"/>
  <c r="KD5" i="17"/>
  <c r="KC24" i="18"/>
  <c r="KD19" i="18"/>
  <c r="KD17" i="18"/>
  <c r="KD15" i="18"/>
  <c r="KD35" i="18" s="1"/>
  <c r="KD82" i="9" s="1"/>
  <c r="KB25" i="18"/>
  <c r="KC26" i="18"/>
  <c r="KC25" i="18" s="1"/>
  <c r="KC16" i="18"/>
  <c r="KC12" i="18" s="1"/>
  <c r="JZ21" i="18"/>
  <c r="KA25" i="18"/>
  <c r="KA21" i="18" s="1"/>
  <c r="KB12" i="18"/>
  <c r="KD10" i="9"/>
  <c r="KD107" i="9" s="1"/>
  <c r="KD5" i="14"/>
  <c r="KD5" i="7"/>
  <c r="KF30" i="20"/>
  <c r="KB18" i="9"/>
  <c r="JZ71" i="9"/>
  <c r="KA71" i="9" s="1"/>
  <c r="KA18" i="9"/>
  <c r="W84" i="22"/>
  <c r="W32" i="22"/>
  <c r="W62" i="22" s="1"/>
  <c r="W81" i="22"/>
  <c r="W31" i="22"/>
  <c r="W61" i="22" s="1"/>
  <c r="W59" i="22" s="1"/>
  <c r="W96" i="22" s="1"/>
  <c r="KE7" i="18"/>
  <c r="KE5" i="17" s="1"/>
  <c r="KE5" i="18"/>
  <c r="JZ7" i="14"/>
  <c r="KG12" i="20"/>
  <c r="KG30" i="20" s="1"/>
  <c r="KG14" i="20"/>
  <c r="KG26" i="20" s="1"/>
  <c r="KF93" i="9"/>
  <c r="KG13" i="20"/>
  <c r="KG18" i="20" s="1"/>
  <c r="KG66" i="20" s="1"/>
  <c r="KG16" i="20"/>
  <c r="KG25" i="20" s="1"/>
  <c r="KG15" i="20"/>
  <c r="KF8" i="18"/>
  <c r="KH10" i="20"/>
  <c r="KG6" i="14"/>
  <c r="KG6" i="17"/>
  <c r="KG11" i="9"/>
  <c r="KG35" i="20" l="1"/>
  <c r="JY13" i="9"/>
  <c r="JY14" i="9"/>
  <c r="KA14" i="9" s="1"/>
  <c r="KC74" i="9"/>
  <c r="KC84" i="9" s="1"/>
  <c r="KD13" i="9"/>
  <c r="KC45" i="18"/>
  <c r="KC41" i="18" s="1"/>
  <c r="KC50" i="18"/>
  <c r="KD44" i="18"/>
  <c r="W88" i="22"/>
  <c r="KB15" i="9"/>
  <c r="JZ72" i="9"/>
  <c r="JZ70" i="9"/>
  <c r="KC15" i="9"/>
  <c r="KA11" i="17"/>
  <c r="KB84" i="9"/>
  <c r="JZ74" i="9"/>
  <c r="KA77" i="9"/>
  <c r="KD46" i="18"/>
  <c r="KD14" i="9" s="1"/>
  <c r="KD36" i="18"/>
  <c r="KD32" i="18" s="1"/>
  <c r="KD48" i="18"/>
  <c r="KE39" i="18"/>
  <c r="KE48" i="18" s="1"/>
  <c r="KE38" i="18"/>
  <c r="KE47" i="18" s="1"/>
  <c r="KE37" i="18"/>
  <c r="KD47" i="18"/>
  <c r="KD24" i="18"/>
  <c r="KB21" i="18"/>
  <c r="KD26" i="18"/>
  <c r="KD25" i="18" s="1"/>
  <c r="KD16" i="18"/>
  <c r="KE17" i="18"/>
  <c r="KE15" i="18"/>
  <c r="KE35" i="18" s="1"/>
  <c r="KE82" i="9" s="1"/>
  <c r="KE19" i="18"/>
  <c r="KE28" i="18" s="1"/>
  <c r="KD28" i="18"/>
  <c r="KC21" i="18"/>
  <c r="KE9" i="20"/>
  <c r="KE10" i="9"/>
  <c r="KE107" i="9" s="1"/>
  <c r="W36" i="22"/>
  <c r="KE5" i="7"/>
  <c r="KG8" i="9"/>
  <c r="KG66" i="9" s="1"/>
  <c r="W17" i="23"/>
  <c r="KC18" i="9"/>
  <c r="KC71" i="9" s="1"/>
  <c r="KB71" i="9"/>
  <c r="KE5" i="14"/>
  <c r="KB7" i="14"/>
  <c r="W83" i="22"/>
  <c r="W98" i="22" s="1"/>
  <c r="KC51" i="18"/>
  <c r="KF7" i="18"/>
  <c r="KF5" i="7" s="1"/>
  <c r="KF5" i="18"/>
  <c r="KH12" i="20"/>
  <c r="KH8" i="9" s="1"/>
  <c r="KH66" i="9" s="1"/>
  <c r="KH14" i="20"/>
  <c r="KH26" i="20" s="1"/>
  <c r="KH13" i="20"/>
  <c r="KH18" i="20" s="1"/>
  <c r="KH66" i="20" s="1"/>
  <c r="KH16" i="20"/>
  <c r="KH25" i="20" s="1"/>
  <c r="KH15" i="20"/>
  <c r="KG8" i="18"/>
  <c r="KI10" i="20"/>
  <c r="KH6" i="14"/>
  <c r="KH6" i="17"/>
  <c r="KH11" i="9"/>
  <c r="KH35" i="20" l="1"/>
  <c r="JY68" i="9"/>
  <c r="KA68" i="9" s="1"/>
  <c r="KA13" i="9"/>
  <c r="KA7" i="14" s="1"/>
  <c r="KE13" i="9"/>
  <c r="KE68" i="9" s="1"/>
  <c r="KD68" i="9"/>
  <c r="KC70" i="9"/>
  <c r="KD50" i="18"/>
  <c r="KC7" i="14"/>
  <c r="KB72" i="9"/>
  <c r="KB70" i="9"/>
  <c r="JZ67" i="9"/>
  <c r="KC72" i="9"/>
  <c r="KE10" i="17"/>
  <c r="KE77" i="9"/>
  <c r="KE74" i="9" s="1"/>
  <c r="KE84" i="9" s="1"/>
  <c r="KE8" i="7"/>
  <c r="JY70" i="9"/>
  <c r="KA70" i="9" s="1"/>
  <c r="JY72" i="9"/>
  <c r="KA72" i="9" s="1"/>
  <c r="JY7" i="14"/>
  <c r="JY15" i="9"/>
  <c r="KA15" i="9" s="1"/>
  <c r="KD10" i="17"/>
  <c r="KD77" i="9"/>
  <c r="KD74" i="9" s="1"/>
  <c r="KD8" i="7"/>
  <c r="JZ84" i="9"/>
  <c r="KA84" i="9" s="1"/>
  <c r="KA74" i="9"/>
  <c r="KG93" i="9"/>
  <c r="KE46" i="18"/>
  <c r="KE14" i="9" s="1"/>
  <c r="KE36" i="18"/>
  <c r="KE32" i="18" s="1"/>
  <c r="KD51" i="18"/>
  <c r="KF39" i="18"/>
  <c r="KF48" i="18" s="1"/>
  <c r="KF38" i="18"/>
  <c r="KF47" i="18" s="1"/>
  <c r="KF37" i="18"/>
  <c r="KE44" i="18"/>
  <c r="KD45" i="18"/>
  <c r="KD21" i="18"/>
  <c r="KF19" i="18"/>
  <c r="KF28" i="18" s="1"/>
  <c r="KF15" i="18"/>
  <c r="KF35" i="18" s="1"/>
  <c r="KF17" i="18"/>
  <c r="KE24" i="18"/>
  <c r="KD12" i="18"/>
  <c r="KE16" i="18"/>
  <c r="KE12" i="18" s="1"/>
  <c r="KE26" i="18"/>
  <c r="KE25" i="18" s="1"/>
  <c r="KF5" i="17"/>
  <c r="KH30" i="20"/>
  <c r="KF5" i="14"/>
  <c r="KF9" i="20"/>
  <c r="KD18" i="9"/>
  <c r="KD71" i="9" s="1"/>
  <c r="KF10" i="9"/>
  <c r="KF107" i="9" s="1"/>
  <c r="KG7" i="18"/>
  <c r="KG5" i="17" s="1"/>
  <c r="KG5" i="18"/>
  <c r="KI12" i="20"/>
  <c r="KI8" i="9" s="1"/>
  <c r="KI66" i="9" s="1"/>
  <c r="KI14" i="20"/>
  <c r="KI26" i="20" s="1"/>
  <c r="KH93" i="9"/>
  <c r="KI13" i="20"/>
  <c r="KI18" i="20" s="1"/>
  <c r="KI66" i="20" s="1"/>
  <c r="KI16" i="20"/>
  <c r="KI25" i="20" s="1"/>
  <c r="KI15" i="20"/>
  <c r="KH8" i="18"/>
  <c r="KJ10" i="20"/>
  <c r="KI6" i="14"/>
  <c r="KI6" i="17"/>
  <c r="KI11" i="9"/>
  <c r="KI35" i="20" l="1"/>
  <c r="KF13" i="9"/>
  <c r="KF68" i="9" s="1"/>
  <c r="KF82" i="9"/>
  <c r="KE50" i="18"/>
  <c r="KC67" i="9"/>
  <c r="KC73" i="9" s="1"/>
  <c r="KB67" i="9"/>
  <c r="KB73" i="9" s="1"/>
  <c r="KF10" i="17"/>
  <c r="KF77" i="9"/>
  <c r="KF8" i="7"/>
  <c r="KD84" i="9"/>
  <c r="JY67" i="9"/>
  <c r="KE7" i="14"/>
  <c r="KI30" i="20"/>
  <c r="KE21" i="18"/>
  <c r="KD70" i="9"/>
  <c r="KD41" i="18"/>
  <c r="KG39" i="18"/>
  <c r="KG48" i="18" s="1"/>
  <c r="KG38" i="18"/>
  <c r="KG37" i="18"/>
  <c r="KF44" i="18"/>
  <c r="KF46" i="18"/>
  <c r="KF14" i="9" s="1"/>
  <c r="KF36" i="18"/>
  <c r="KF32" i="18" s="1"/>
  <c r="KD7" i="14"/>
  <c r="KE45" i="18"/>
  <c r="KE70" i="9" s="1"/>
  <c r="KF24" i="18"/>
  <c r="KG19" i="18"/>
  <c r="KG28" i="18" s="1"/>
  <c r="KG17" i="18"/>
  <c r="KG15" i="18"/>
  <c r="KF26" i="18"/>
  <c r="KF25" i="18" s="1"/>
  <c r="KF16" i="18"/>
  <c r="KF12" i="18" s="1"/>
  <c r="KG9" i="20"/>
  <c r="KE18" i="9"/>
  <c r="KG10" i="9"/>
  <c r="KG107" i="9" s="1"/>
  <c r="KG5" i="14"/>
  <c r="KG5" i="7"/>
  <c r="W66" i="22"/>
  <c r="W103" i="22"/>
  <c r="KH7" i="18"/>
  <c r="KH9" i="20" s="1"/>
  <c r="KH5" i="18"/>
  <c r="KE51" i="18"/>
  <c r="KJ12" i="20"/>
  <c r="KJ30" i="20" s="1"/>
  <c r="KJ14" i="20"/>
  <c r="KJ26" i="20" s="1"/>
  <c r="KI93" i="9"/>
  <c r="KJ13" i="20"/>
  <c r="KJ18" i="20" s="1"/>
  <c r="KJ66" i="20" s="1"/>
  <c r="KJ16" i="20"/>
  <c r="KJ25" i="20" s="1"/>
  <c r="KJ15" i="20"/>
  <c r="KI8" i="18"/>
  <c r="KK10" i="20"/>
  <c r="KJ6" i="14"/>
  <c r="KJ6" i="17"/>
  <c r="KJ11" i="9"/>
  <c r="KJ35" i="20" l="1"/>
  <c r="KF74" i="9"/>
  <c r="KF84" i="9" s="1"/>
  <c r="KG13" i="9"/>
  <c r="KG68" i="9" s="1"/>
  <c r="KF50" i="18"/>
  <c r="KF45" i="18"/>
  <c r="KF41" i="18" s="1"/>
  <c r="KD72" i="9"/>
  <c r="KD67" i="9" s="1"/>
  <c r="KD73" i="9" s="1"/>
  <c r="KD15" i="9"/>
  <c r="KE72" i="9"/>
  <c r="JY73" i="9"/>
  <c r="KA67" i="9"/>
  <c r="KE41" i="18"/>
  <c r="KE15" i="9"/>
  <c r="KG47" i="18"/>
  <c r="KG46" i="18"/>
  <c r="KG14" i="9" s="1"/>
  <c r="KG36" i="18"/>
  <c r="KF51" i="18"/>
  <c r="KG24" i="18"/>
  <c r="KG35" i="18"/>
  <c r="KG82" i="9" s="1"/>
  <c r="KH39" i="18"/>
  <c r="KH37" i="18"/>
  <c r="KH38" i="18"/>
  <c r="KH47" i="18" s="1"/>
  <c r="KH19" i="18"/>
  <c r="KH17" i="18"/>
  <c r="KH15" i="18"/>
  <c r="KH35" i="18" s="1"/>
  <c r="KF21" i="18"/>
  <c r="KG26" i="18"/>
  <c r="KG25" i="18" s="1"/>
  <c r="KG16" i="18"/>
  <c r="KG12" i="18" s="1"/>
  <c r="KH5" i="17"/>
  <c r="KH5" i="14"/>
  <c r="KH10" i="9"/>
  <c r="KH107" i="9" s="1"/>
  <c r="KH5" i="7"/>
  <c r="KJ8" i="9"/>
  <c r="KJ66" i="9" s="1"/>
  <c r="KE71" i="9"/>
  <c r="KI7" i="18"/>
  <c r="KI5" i="7" s="1"/>
  <c r="KI5" i="18"/>
  <c r="KF15" i="9"/>
  <c r="KF7" i="14"/>
  <c r="KF18" i="9"/>
  <c r="KF71" i="9" s="1"/>
  <c r="KK12" i="20"/>
  <c r="KK8" i="9" s="1"/>
  <c r="KK66" i="9" s="1"/>
  <c r="KK14" i="20"/>
  <c r="KK26" i="20" s="1"/>
  <c r="KK13" i="20"/>
  <c r="KK18" i="20" s="1"/>
  <c r="KK66" i="20" s="1"/>
  <c r="KK16" i="20"/>
  <c r="KK25" i="20" s="1"/>
  <c r="KK15" i="20"/>
  <c r="KJ8" i="18"/>
  <c r="KL10" i="20"/>
  <c r="KK6" i="14"/>
  <c r="KK6" i="17"/>
  <c r="KK11" i="9"/>
  <c r="KK35" i="20" l="1"/>
  <c r="KH82" i="9"/>
  <c r="KH13" i="9"/>
  <c r="KH68" i="9" s="1"/>
  <c r="KG32" i="18"/>
  <c r="KG51" i="18" s="1"/>
  <c r="KH44" i="18"/>
  <c r="KJ93" i="9"/>
  <c r="KE67" i="9"/>
  <c r="KE73" i="9" s="1"/>
  <c r="KH10" i="17"/>
  <c r="KH77" i="9"/>
  <c r="KH8" i="7"/>
  <c r="KG10" i="17"/>
  <c r="KG77" i="9"/>
  <c r="KG74" i="9" s="1"/>
  <c r="KG8" i="7"/>
  <c r="KG21" i="18"/>
  <c r="KG45" i="18"/>
  <c r="KG70" i="9" s="1"/>
  <c r="KI39" i="18"/>
  <c r="KI48" i="18" s="1"/>
  <c r="KI38" i="18"/>
  <c r="KI47" i="18" s="1"/>
  <c r="KI37" i="18"/>
  <c r="KH46" i="18"/>
  <c r="KH14" i="9" s="1"/>
  <c r="KH36" i="18"/>
  <c r="KH32" i="18" s="1"/>
  <c r="KG44" i="18"/>
  <c r="KG18" i="9" s="1"/>
  <c r="KH48" i="18"/>
  <c r="KH24" i="18"/>
  <c r="KH26" i="18"/>
  <c r="KH25" i="18" s="1"/>
  <c r="KH16" i="18"/>
  <c r="KH12" i="18" s="1"/>
  <c r="KI17" i="18"/>
  <c r="KI15" i="18"/>
  <c r="KI35" i="18" s="1"/>
  <c r="KI19" i="18"/>
  <c r="KI28" i="18" s="1"/>
  <c r="KH28" i="18"/>
  <c r="KI9" i="20"/>
  <c r="KI10" i="9"/>
  <c r="KI107" i="9" s="1"/>
  <c r="KK30" i="20"/>
  <c r="KI5" i="17"/>
  <c r="KF70" i="9"/>
  <c r="KI5" i="14"/>
  <c r="KJ7" i="18"/>
  <c r="KJ10" i="9" s="1"/>
  <c r="KJ107" i="9" s="1"/>
  <c r="KJ5" i="18"/>
  <c r="KF72" i="9"/>
  <c r="KL12" i="20"/>
  <c r="KL8" i="9" s="1"/>
  <c r="KL66" i="9" s="1"/>
  <c r="KL14" i="20"/>
  <c r="KL26" i="20" s="1"/>
  <c r="KK93" i="9"/>
  <c r="KL13" i="20"/>
  <c r="KL18" i="20" s="1"/>
  <c r="KL66" i="20" s="1"/>
  <c r="KL16" i="20"/>
  <c r="KL25" i="20" s="1"/>
  <c r="KL15" i="20"/>
  <c r="KK8" i="18"/>
  <c r="KM10" i="20"/>
  <c r="KL6" i="14"/>
  <c r="KL6" i="17"/>
  <c r="KL11" i="9"/>
  <c r="KL35" i="20" l="1"/>
  <c r="KH74" i="9"/>
  <c r="KH84" i="9" s="1"/>
  <c r="KI13" i="9"/>
  <c r="KI68" i="9" s="1"/>
  <c r="KI82" i="9"/>
  <c r="KH45" i="18"/>
  <c r="KH41" i="18" s="1"/>
  <c r="KH72" i="9"/>
  <c r="KH50" i="18"/>
  <c r="KI44" i="18"/>
  <c r="KG50" i="18"/>
  <c r="KL30" i="20"/>
  <c r="KI10" i="17"/>
  <c r="KI77" i="9"/>
  <c r="KI8" i="7"/>
  <c r="KG84" i="9"/>
  <c r="KJ39" i="18"/>
  <c r="KJ48" i="18" s="1"/>
  <c r="KJ38" i="18"/>
  <c r="KJ47" i="18" s="1"/>
  <c r="KJ37" i="18"/>
  <c r="KI36" i="18"/>
  <c r="KI32" i="18" s="1"/>
  <c r="KI46" i="18"/>
  <c r="KI14" i="9" s="1"/>
  <c r="KG41" i="18"/>
  <c r="KI24" i="18"/>
  <c r="KJ19" i="18"/>
  <c r="KJ28" i="18" s="1"/>
  <c r="KJ15" i="18"/>
  <c r="KJ35" i="18" s="1"/>
  <c r="KJ17" i="18"/>
  <c r="KI16" i="18"/>
  <c r="KI12" i="18" s="1"/>
  <c r="KI26" i="18"/>
  <c r="KI25" i="18" s="1"/>
  <c r="KH21" i="18"/>
  <c r="KJ5" i="7"/>
  <c r="KJ9" i="20"/>
  <c r="KH51" i="18"/>
  <c r="KF67" i="9"/>
  <c r="KF73" i="9" s="1"/>
  <c r="KK7" i="18"/>
  <c r="KK5" i="17" s="1"/>
  <c r="KK5" i="18"/>
  <c r="KJ5" i="14"/>
  <c r="KJ5" i="17"/>
  <c r="KG71" i="9"/>
  <c r="KH7" i="14"/>
  <c r="KG7" i="14"/>
  <c r="KG15" i="9"/>
  <c r="KG72" i="9"/>
  <c r="KH18" i="9"/>
  <c r="KH71" i="9" s="1"/>
  <c r="KM12" i="20"/>
  <c r="KM8" i="9" s="1"/>
  <c r="KM66" i="9" s="1"/>
  <c r="KM14" i="20"/>
  <c r="KM26" i="20" s="1"/>
  <c r="KN26" i="20" s="1"/>
  <c r="KL93" i="9"/>
  <c r="KM13" i="20"/>
  <c r="KM18" i="20" s="1"/>
  <c r="KM16" i="20"/>
  <c r="KM25" i="20" s="1"/>
  <c r="KN25" i="20" s="1"/>
  <c r="KM15" i="20"/>
  <c r="KL8" i="18"/>
  <c r="KO10" i="20"/>
  <c r="KM6" i="14"/>
  <c r="KM6" i="17"/>
  <c r="KM11" i="9"/>
  <c r="KM35" i="20" l="1"/>
  <c r="KN35" i="20" s="1"/>
  <c r="KI74" i="9"/>
  <c r="KI84" i="9" s="1"/>
  <c r="KJ82" i="9"/>
  <c r="KJ13" i="9"/>
  <c r="KJ68" i="9" s="1"/>
  <c r="KI45" i="18"/>
  <c r="KI41" i="18" s="1"/>
  <c r="KI70" i="9"/>
  <c r="KI50" i="18"/>
  <c r="KK9" i="20"/>
  <c r="KJ10" i="17"/>
  <c r="KJ77" i="9"/>
  <c r="KJ8" i="7"/>
  <c r="KK39" i="18"/>
  <c r="KK48" i="18" s="1"/>
  <c r="KK38" i="18"/>
  <c r="KK47" i="18" s="1"/>
  <c r="KK37" i="18"/>
  <c r="KJ46" i="18"/>
  <c r="KJ14" i="9" s="1"/>
  <c r="KJ36" i="18"/>
  <c r="KJ32" i="18" s="1"/>
  <c r="KJ44" i="18"/>
  <c r="KI21" i="18"/>
  <c r="KK5" i="14"/>
  <c r="KK10" i="9"/>
  <c r="KK107" i="9" s="1"/>
  <c r="KK5" i="7"/>
  <c r="KK19" i="18"/>
  <c r="KK28" i="18" s="1"/>
  <c r="KK17" i="18"/>
  <c r="KK15" i="18"/>
  <c r="KJ26" i="18"/>
  <c r="KJ25" i="18" s="1"/>
  <c r="KJ16" i="18"/>
  <c r="KJ12" i="18" s="1"/>
  <c r="KJ24" i="18"/>
  <c r="KG67" i="9"/>
  <c r="KG73" i="9" s="1"/>
  <c r="KM30" i="20"/>
  <c r="KN30" i="20" s="1"/>
  <c r="KI18" i="9"/>
  <c r="KI71" i="9" s="1"/>
  <c r="KI7" i="14"/>
  <c r="KL7" i="18"/>
  <c r="KL5" i="7" s="1"/>
  <c r="KL5" i="18"/>
  <c r="KI51" i="18"/>
  <c r="KH70" i="9"/>
  <c r="KH15" i="9"/>
  <c r="KO12" i="20"/>
  <c r="KO8" i="9" s="1"/>
  <c r="KO14" i="20"/>
  <c r="KO26" i="20" s="1"/>
  <c r="KM93" i="9"/>
  <c r="KN93" i="9" s="1"/>
  <c r="KN18" i="20"/>
  <c r="KN66" i="20" s="1"/>
  <c r="KM66" i="20"/>
  <c r="KO13" i="20"/>
  <c r="KO18" i="20" s="1"/>
  <c r="KO66" i="20" s="1"/>
  <c r="KO16" i="20"/>
  <c r="KO25" i="20" s="1"/>
  <c r="KO15" i="20"/>
  <c r="KM8" i="18"/>
  <c r="KP10" i="20"/>
  <c r="KO6" i="14"/>
  <c r="KO6" i="17"/>
  <c r="KO11" i="9"/>
  <c r="KO35" i="20" l="1"/>
  <c r="KK13" i="9"/>
  <c r="KK68" i="9" s="1"/>
  <c r="KJ74" i="9"/>
  <c r="KJ84" i="9" s="1"/>
  <c r="KJ50" i="18"/>
  <c r="KJ45" i="18"/>
  <c r="KI15" i="9"/>
  <c r="KI72" i="9"/>
  <c r="KI67" i="9" s="1"/>
  <c r="KI73" i="9" s="1"/>
  <c r="KK10" i="17"/>
  <c r="KK77" i="9"/>
  <c r="KK8" i="7"/>
  <c r="KO30" i="20"/>
  <c r="KO72" i="9" s="1"/>
  <c r="KO67" i="9" s="1"/>
  <c r="KL37" i="18"/>
  <c r="KL38" i="18"/>
  <c r="KL47" i="18" s="1"/>
  <c r="KL39" i="18"/>
  <c r="KL48" i="18" s="1"/>
  <c r="KJ7" i="14"/>
  <c r="KK24" i="18"/>
  <c r="KK35" i="18"/>
  <c r="KK82" i="9" s="1"/>
  <c r="KK46" i="18"/>
  <c r="KK14" i="9" s="1"/>
  <c r="KK36" i="18"/>
  <c r="KL9" i="20"/>
  <c r="KL5" i="17"/>
  <c r="KJ21" i="18"/>
  <c r="KL19" i="18"/>
  <c r="KL28" i="18" s="1"/>
  <c r="KL17" i="18"/>
  <c r="KL15" i="18"/>
  <c r="KL35" i="18" s="1"/>
  <c r="KL82" i="9" s="1"/>
  <c r="KK26" i="18"/>
  <c r="KK25" i="18" s="1"/>
  <c r="KK16" i="18"/>
  <c r="KK12" i="18" s="1"/>
  <c r="KL10" i="9"/>
  <c r="KL107" i="9" s="1"/>
  <c r="KJ51" i="18"/>
  <c r="KL5" i="14"/>
  <c r="KJ18" i="9"/>
  <c r="KJ71" i="9" s="1"/>
  <c r="KM7" i="18"/>
  <c r="KM5" i="7" s="1"/>
  <c r="KM5" i="18"/>
  <c r="KH67" i="9"/>
  <c r="KH73" i="9" s="1"/>
  <c r="KP12" i="20"/>
  <c r="KP30" i="20" s="1"/>
  <c r="KP72" i="9" s="1"/>
  <c r="KP67" i="9" s="1"/>
  <c r="KP73" i="9" s="1"/>
  <c r="KP14" i="20"/>
  <c r="KP26" i="20" s="1"/>
  <c r="KO66" i="9"/>
  <c r="LA66" i="9"/>
  <c r="KO93" i="9"/>
  <c r="KP13" i="20"/>
  <c r="KP18" i="20" s="1"/>
  <c r="KP66" i="20" s="1"/>
  <c r="KP16" i="20"/>
  <c r="KP25" i="20" s="1"/>
  <c r="KP15" i="20"/>
  <c r="KO8" i="18"/>
  <c r="KO7" i="18" s="1"/>
  <c r="KQ10" i="20"/>
  <c r="KP6" i="14"/>
  <c r="KP6" i="17"/>
  <c r="KP11" i="9"/>
  <c r="KP35" i="20" l="1"/>
  <c r="KK74" i="9"/>
  <c r="KK84" i="9" s="1"/>
  <c r="KK32" i="18"/>
  <c r="KK51" i="18" s="1"/>
  <c r="KJ70" i="9"/>
  <c r="KJ41" i="18"/>
  <c r="KK45" i="18"/>
  <c r="KK70" i="9"/>
  <c r="KK44" i="18"/>
  <c r="KK50" i="18" s="1"/>
  <c r="KL44" i="18"/>
  <c r="KM5" i="14"/>
  <c r="KL10" i="17"/>
  <c r="KL77" i="9"/>
  <c r="KL8" i="7"/>
  <c r="KK21" i="18"/>
  <c r="KJ72" i="9"/>
  <c r="KJ15" i="9"/>
  <c r="KM39" i="18"/>
  <c r="KM38" i="18"/>
  <c r="KM37" i="18"/>
  <c r="KL46" i="18"/>
  <c r="KL36" i="18"/>
  <c r="KL32" i="18" s="1"/>
  <c r="KM17" i="18"/>
  <c r="KM15" i="18"/>
  <c r="KM35" i="18" s="1"/>
  <c r="KM19" i="18"/>
  <c r="KL26" i="18"/>
  <c r="KL25" i="18" s="1"/>
  <c r="KL16" i="18"/>
  <c r="KL12" i="18" s="1"/>
  <c r="KL24" i="18"/>
  <c r="KP8" i="9"/>
  <c r="KP66" i="9" s="1"/>
  <c r="KN7" i="18"/>
  <c r="KN5" i="17" s="1"/>
  <c r="KM5" i="17"/>
  <c r="KM9" i="20"/>
  <c r="KM10" i="9"/>
  <c r="KM107" i="9" s="1"/>
  <c r="KQ12" i="20"/>
  <c r="KQ30" i="20" s="1"/>
  <c r="KQ72" i="9" s="1"/>
  <c r="KQ67" i="9" s="1"/>
  <c r="KQ73" i="9" s="1"/>
  <c r="KQ14" i="20"/>
  <c r="KQ26" i="20" s="1"/>
  <c r="KO73" i="9"/>
  <c r="KQ13" i="20"/>
  <c r="KQ18" i="20" s="1"/>
  <c r="KQ66" i="20" s="1"/>
  <c r="KQ16" i="20"/>
  <c r="KQ25" i="20" s="1"/>
  <c r="KQ15" i="20"/>
  <c r="KO10" i="9"/>
  <c r="KO107" i="9" s="1"/>
  <c r="KO9" i="20"/>
  <c r="KO5" i="17"/>
  <c r="KO5" i="7"/>
  <c r="KO5" i="14"/>
  <c r="KP8" i="18"/>
  <c r="KP7" i="18" s="1"/>
  <c r="KR10" i="20"/>
  <c r="KQ6" i="14"/>
  <c r="KQ6" i="17"/>
  <c r="KQ11" i="9"/>
  <c r="KM13" i="9" l="1"/>
  <c r="KM68" i="9" s="1"/>
  <c r="KQ35" i="20"/>
  <c r="KM82" i="9"/>
  <c r="KN82" i="9" s="1"/>
  <c r="KL51" i="18"/>
  <c r="KK18" i="9"/>
  <c r="KK71" i="9" s="1"/>
  <c r="KK41" i="18"/>
  <c r="KL45" i="18"/>
  <c r="KL41" i="18" s="1"/>
  <c r="KK15" i="9"/>
  <c r="KL50" i="18"/>
  <c r="KJ67" i="9"/>
  <c r="KJ73" i="9" s="1"/>
  <c r="KN5" i="14"/>
  <c r="KN9" i="20"/>
  <c r="KK7" i="14"/>
  <c r="KK72" i="9"/>
  <c r="KL74" i="9"/>
  <c r="KL84" i="9" s="1"/>
  <c r="KL21" i="18"/>
  <c r="KM46" i="18"/>
  <c r="KM14" i="9" s="1"/>
  <c r="KM36" i="18"/>
  <c r="KM32" i="18" s="1"/>
  <c r="KN37" i="18"/>
  <c r="X33" i="22" s="1"/>
  <c r="X63" i="22" s="1"/>
  <c r="KM47" i="18"/>
  <c r="KN38" i="18"/>
  <c r="X34" i="22" s="1"/>
  <c r="AA34" i="22" s="1"/>
  <c r="KM48" i="18"/>
  <c r="KN48" i="18" s="1"/>
  <c r="KN39" i="18"/>
  <c r="X35" i="22" s="1"/>
  <c r="X65" i="22" s="1"/>
  <c r="KM44" i="18"/>
  <c r="KN35" i="18"/>
  <c r="KM28" i="18"/>
  <c r="KN28" i="18" s="1"/>
  <c r="KN19" i="18"/>
  <c r="KM24" i="18"/>
  <c r="KN15" i="18"/>
  <c r="KM16" i="18"/>
  <c r="KN16" i="18" s="1"/>
  <c r="KM26" i="18"/>
  <c r="KN17" i="18"/>
  <c r="KN10" i="9"/>
  <c r="KN107" i="9" s="1"/>
  <c r="KN5" i="7"/>
  <c r="KP93" i="9"/>
  <c r="KQ8" i="9"/>
  <c r="KQ66" i="9" s="1"/>
  <c r="KL18" i="9"/>
  <c r="KL71" i="9" s="1"/>
  <c r="KR12" i="20"/>
  <c r="KR30" i="20" s="1"/>
  <c r="KR72" i="9" s="1"/>
  <c r="KR67" i="9" s="1"/>
  <c r="KR73" i="9" s="1"/>
  <c r="KR14" i="20"/>
  <c r="KR26" i="20" s="1"/>
  <c r="KR13" i="20"/>
  <c r="KR18" i="20" s="1"/>
  <c r="KR66" i="20" s="1"/>
  <c r="KR16" i="20"/>
  <c r="KR25" i="20" s="1"/>
  <c r="KR15" i="20"/>
  <c r="KP5" i="17"/>
  <c r="KP5" i="7"/>
  <c r="KP9" i="20"/>
  <c r="KP5" i="14"/>
  <c r="KP10" i="9"/>
  <c r="KP107" i="9" s="1"/>
  <c r="KQ8" i="18"/>
  <c r="KQ7" i="18" s="1"/>
  <c r="KS10" i="20"/>
  <c r="KR6" i="14"/>
  <c r="KR6" i="17"/>
  <c r="KR11" i="9"/>
  <c r="KR35" i="20" l="1"/>
  <c r="KK67" i="9"/>
  <c r="KK73" i="9" s="1"/>
  <c r="KM50" i="18"/>
  <c r="X64" i="22"/>
  <c r="AA64" i="22" s="1"/>
  <c r="X86" i="22"/>
  <c r="X101" i="22" s="1"/>
  <c r="AA101" i="22" s="1"/>
  <c r="KN47" i="18"/>
  <c r="KQ93" i="9"/>
  <c r="KN44" i="18"/>
  <c r="KM12" i="18"/>
  <c r="KM51" i="18"/>
  <c r="KN36" i="18"/>
  <c r="KN51" i="18" s="1"/>
  <c r="KM45" i="18"/>
  <c r="KN45" i="18" s="1"/>
  <c r="X7" i="23" s="1"/>
  <c r="KN46" i="18"/>
  <c r="KM25" i="18"/>
  <c r="KN25" i="18" s="1"/>
  <c r="KN26" i="18"/>
  <c r="KN24" i="18"/>
  <c r="KR8" i="9"/>
  <c r="KR66" i="9" s="1"/>
  <c r="X87" i="22"/>
  <c r="AA35" i="22"/>
  <c r="X29" i="22"/>
  <c r="AA63" i="22"/>
  <c r="X85" i="22"/>
  <c r="X100" i="22" s="1"/>
  <c r="AA33" i="22"/>
  <c r="KM18" i="9"/>
  <c r="KS12" i="20"/>
  <c r="KS30" i="20" s="1"/>
  <c r="KS72" i="9" s="1"/>
  <c r="KS67" i="9" s="1"/>
  <c r="KS73" i="9" s="1"/>
  <c r="KS14" i="20"/>
  <c r="KS26" i="20" s="1"/>
  <c r="KS13" i="20"/>
  <c r="KS18" i="20" s="1"/>
  <c r="KS66" i="20" s="1"/>
  <c r="KS16" i="20"/>
  <c r="KS25" i="20" s="1"/>
  <c r="KS15" i="20"/>
  <c r="KQ5" i="7"/>
  <c r="KQ5" i="14"/>
  <c r="KQ5" i="17"/>
  <c r="KQ9" i="20"/>
  <c r="KQ10" i="9"/>
  <c r="KQ107" i="9" s="1"/>
  <c r="KR8" i="18"/>
  <c r="KR7" i="18" s="1"/>
  <c r="KT10" i="20"/>
  <c r="KS6" i="14"/>
  <c r="KS6" i="17"/>
  <c r="KS11" i="9"/>
  <c r="KS35" i="20" l="1"/>
  <c r="X99" i="22"/>
  <c r="KN50" i="18"/>
  <c r="AA86" i="22"/>
  <c r="AD84" i="22" s="1"/>
  <c r="AA87" i="22"/>
  <c r="AD85" i="22" s="1"/>
  <c r="X102" i="22"/>
  <c r="AA102" i="22" s="1"/>
  <c r="KR93" i="9"/>
  <c r="KM15" i="9"/>
  <c r="KM10" i="17"/>
  <c r="KN10" i="17" s="1"/>
  <c r="KL11" i="17" s="1"/>
  <c r="KM77" i="9"/>
  <c r="KM8" i="7"/>
  <c r="KS8" i="9"/>
  <c r="KS66" i="9" s="1"/>
  <c r="KM21" i="18"/>
  <c r="X32" i="22"/>
  <c r="AA32" i="22" s="1"/>
  <c r="KN41" i="18"/>
  <c r="KM41" i="18"/>
  <c r="KN21" i="18"/>
  <c r="KM7" i="14"/>
  <c r="KM71" i="9"/>
  <c r="KN71" i="9" s="1"/>
  <c r="KN18" i="9"/>
  <c r="X81" i="22"/>
  <c r="X31" i="22"/>
  <c r="X61" i="22" s="1"/>
  <c r="X59" i="22" s="1"/>
  <c r="X96" i="22" s="1"/>
  <c r="X17" i="23"/>
  <c r="AA65" i="22"/>
  <c r="KM70" i="9"/>
  <c r="X84" i="22"/>
  <c r="AA84" i="22" s="1"/>
  <c r="AA85" i="22"/>
  <c r="AD83" i="22" s="1"/>
  <c r="KT12" i="20"/>
  <c r="KT30" i="20" s="1"/>
  <c r="KT72" i="9" s="1"/>
  <c r="KT67" i="9" s="1"/>
  <c r="KT73" i="9" s="1"/>
  <c r="KT14" i="20"/>
  <c r="KT26" i="20" s="1"/>
  <c r="KT13" i="20"/>
  <c r="KT18" i="20" s="1"/>
  <c r="KT66" i="20" s="1"/>
  <c r="KT16" i="20"/>
  <c r="KT25" i="20" s="1"/>
  <c r="KT15" i="20"/>
  <c r="KR9" i="20"/>
  <c r="KR5" i="14"/>
  <c r="KR5" i="17"/>
  <c r="KR5" i="7"/>
  <c r="KR10" i="9"/>
  <c r="KR107" i="9" s="1"/>
  <c r="KS8" i="18"/>
  <c r="KS7" i="18" s="1"/>
  <c r="KU10" i="20"/>
  <c r="KT6" i="14"/>
  <c r="KT6" i="17"/>
  <c r="KT11" i="9"/>
  <c r="KT35" i="20" l="1"/>
  <c r="KL13" i="9"/>
  <c r="KL14" i="9"/>
  <c r="KN14" i="9" s="1"/>
  <c r="KS93" i="9"/>
  <c r="X62" i="22"/>
  <c r="AA62" i="22" s="1"/>
  <c r="X88" i="22"/>
  <c r="KM72" i="9"/>
  <c r="X36" i="22"/>
  <c r="KM74" i="9"/>
  <c r="KN77" i="9"/>
  <c r="KN11" i="17"/>
  <c r="KT8" i="9"/>
  <c r="KT66" i="9" s="1"/>
  <c r="AA99" i="22"/>
  <c r="AA100" i="22"/>
  <c r="X83" i="22"/>
  <c r="X98" i="22" s="1"/>
  <c r="KU12" i="20"/>
  <c r="KU30" i="20" s="1"/>
  <c r="KU72" i="9" s="1"/>
  <c r="KU67" i="9" s="1"/>
  <c r="KU73" i="9" s="1"/>
  <c r="KU14" i="20"/>
  <c r="KU26" i="20" s="1"/>
  <c r="KU13" i="20"/>
  <c r="KU18" i="20" s="1"/>
  <c r="KU66" i="20" s="1"/>
  <c r="KU16" i="20"/>
  <c r="KU25" i="20" s="1"/>
  <c r="KU15" i="20"/>
  <c r="KS5" i="17"/>
  <c r="KS10" i="9"/>
  <c r="KS107" i="9" s="1"/>
  <c r="KS9" i="20"/>
  <c r="KS5" i="7"/>
  <c r="KS5" i="14"/>
  <c r="KT8" i="18"/>
  <c r="KT7" i="18" s="1"/>
  <c r="KV10" i="20"/>
  <c r="KU6" i="14"/>
  <c r="KU6" i="17"/>
  <c r="KU11" i="9"/>
  <c r="KU35" i="20" l="1"/>
  <c r="KL68" i="9"/>
  <c r="KN68" i="9" s="1"/>
  <c r="KN13" i="9"/>
  <c r="KN7" i="14" s="1"/>
  <c r="KM67" i="9"/>
  <c r="KT93" i="9"/>
  <c r="KL7" i="14"/>
  <c r="KL72" i="9"/>
  <c r="KN72" i="9" s="1"/>
  <c r="KL15" i="9"/>
  <c r="KN15" i="9" s="1"/>
  <c r="KM84" i="9"/>
  <c r="KN84" i="9" s="1"/>
  <c r="KN74" i="9"/>
  <c r="KL70" i="9"/>
  <c r="KN70" i="9" s="1"/>
  <c r="KU8" i="9"/>
  <c r="KU66" i="9" s="1"/>
  <c r="KV12" i="20"/>
  <c r="KV8" i="9" s="1"/>
  <c r="KV66" i="9" s="1"/>
  <c r="KV14" i="20"/>
  <c r="KV26" i="20" s="1"/>
  <c r="KV13" i="20"/>
  <c r="KV18" i="20" s="1"/>
  <c r="KV66" i="20" s="1"/>
  <c r="KV16" i="20"/>
  <c r="KV25" i="20" s="1"/>
  <c r="KV15" i="20"/>
  <c r="KT5" i="14"/>
  <c r="KT10" i="9"/>
  <c r="KT107" i="9" s="1"/>
  <c r="KT5" i="17"/>
  <c r="KT5" i="7"/>
  <c r="KT9" i="20"/>
  <c r="KU8" i="18"/>
  <c r="KU7" i="18" s="1"/>
  <c r="KW10" i="20"/>
  <c r="KV6" i="14"/>
  <c r="KV6" i="17"/>
  <c r="KV11" i="9"/>
  <c r="KV35" i="20" l="1"/>
  <c r="KL67" i="9"/>
  <c r="KU93" i="9"/>
  <c r="KV30" i="20"/>
  <c r="KV72" i="9" s="1"/>
  <c r="KV67" i="9" s="1"/>
  <c r="KV73" i="9" s="1"/>
  <c r="X66" i="22"/>
  <c r="X103" i="22"/>
  <c r="KW12" i="20"/>
  <c r="KW8" i="9" s="1"/>
  <c r="KW66" i="9" s="1"/>
  <c r="KW14" i="20"/>
  <c r="KW26" i="20" s="1"/>
  <c r="KV93" i="9"/>
  <c r="KW13" i="20"/>
  <c r="KW18" i="20" s="1"/>
  <c r="KW66" i="20" s="1"/>
  <c r="KW15" i="20"/>
  <c r="KW16" i="20"/>
  <c r="KW25" i="20" s="1"/>
  <c r="KU5" i="17"/>
  <c r="KU9" i="20"/>
  <c r="KU10" i="9"/>
  <c r="KU107" i="9" s="1"/>
  <c r="KU5" i="7"/>
  <c r="KU5" i="14"/>
  <c r="KV8" i="18"/>
  <c r="KV7" i="18" s="1"/>
  <c r="KX10" i="20"/>
  <c r="KW6" i="14"/>
  <c r="KW6" i="17"/>
  <c r="KW11" i="9"/>
  <c r="KW35" i="20" l="1"/>
  <c r="KL73" i="9"/>
  <c r="KN67" i="9"/>
  <c r="KW30" i="20"/>
  <c r="KW72" i="9" s="1"/>
  <c r="KW67" i="9" s="1"/>
  <c r="KW73" i="9" s="1"/>
  <c r="KX12" i="20"/>
  <c r="KX30" i="20" s="1"/>
  <c r="KX72" i="9" s="1"/>
  <c r="KX67" i="9" s="1"/>
  <c r="KX73" i="9" s="1"/>
  <c r="KX14" i="20"/>
  <c r="KX26" i="20" s="1"/>
  <c r="KW93" i="9"/>
  <c r="KX13" i="20"/>
  <c r="KX18" i="20" s="1"/>
  <c r="KX66" i="20" s="1"/>
  <c r="KX16" i="20"/>
  <c r="KX25" i="20" s="1"/>
  <c r="KX15" i="20"/>
  <c r="KV5" i="14"/>
  <c r="KV5" i="17"/>
  <c r="KV9" i="20"/>
  <c r="KV5" i="7"/>
  <c r="KV10" i="9"/>
  <c r="KV107" i="9" s="1"/>
  <c r="KW8" i="18"/>
  <c r="KW7" i="18" s="1"/>
  <c r="KY10" i="20"/>
  <c r="KX6" i="14"/>
  <c r="KX6" i="17"/>
  <c r="KX11" i="9"/>
  <c r="KX35" i="20" l="1"/>
  <c r="KX8" i="9"/>
  <c r="KX66" i="9" s="1"/>
  <c r="KY12" i="20"/>
  <c r="KY8" i="9" s="1"/>
  <c r="KY66" i="9" s="1"/>
  <c r="KY14" i="20"/>
  <c r="KY26" i="20" s="1"/>
  <c r="KY13" i="20"/>
  <c r="KY18" i="20" s="1"/>
  <c r="KY66" i="20" s="1"/>
  <c r="KY16" i="20"/>
  <c r="KY25" i="20" s="1"/>
  <c r="KY15" i="20"/>
  <c r="KW10" i="9"/>
  <c r="KW107" i="9" s="1"/>
  <c r="KW5" i="7"/>
  <c r="KW5" i="17"/>
  <c r="KW5" i="14"/>
  <c r="KW9" i="20"/>
  <c r="KX8" i="18"/>
  <c r="KX7" i="18" s="1"/>
  <c r="KZ10" i="20"/>
  <c r="KY6" i="14"/>
  <c r="KY6" i="17"/>
  <c r="KY11" i="9"/>
  <c r="KY35" i="20" l="1"/>
  <c r="KX93" i="9"/>
  <c r="KY30" i="20"/>
  <c r="KY72" i="9" s="1"/>
  <c r="KY67" i="9" s="1"/>
  <c r="KY73" i="9" s="1"/>
  <c r="KZ12" i="20"/>
  <c r="KZ30" i="20" s="1"/>
  <c r="KZ72" i="9" s="1"/>
  <c r="KZ14" i="20"/>
  <c r="KZ26" i="20" s="1"/>
  <c r="LA26" i="20" s="1"/>
  <c r="KY93" i="9"/>
  <c r="KZ13" i="20"/>
  <c r="KZ18" i="20" s="1"/>
  <c r="KZ16" i="20"/>
  <c r="KZ25" i="20" s="1"/>
  <c r="LA25" i="20" s="1"/>
  <c r="KZ15" i="20"/>
  <c r="KX9" i="20"/>
  <c r="KX5" i="14"/>
  <c r="KX10" i="9"/>
  <c r="KX107" i="9" s="1"/>
  <c r="KX5" i="17"/>
  <c r="KX5" i="7"/>
  <c r="KY8" i="18"/>
  <c r="KY7" i="18" s="1"/>
  <c r="LB10" i="20"/>
  <c r="KZ6" i="14"/>
  <c r="KZ6" i="17"/>
  <c r="KZ11" i="9"/>
  <c r="KZ35" i="20" l="1"/>
  <c r="LA35" i="20" s="1"/>
  <c r="KZ8" i="9"/>
  <c r="KZ66" i="9" s="1"/>
  <c r="LB12" i="20"/>
  <c r="LB8" i="9" s="1"/>
  <c r="LB14" i="20"/>
  <c r="LB26" i="20" s="1"/>
  <c r="KZ67" i="9"/>
  <c r="LA67" i="9" s="1"/>
  <c r="LA72" i="9"/>
  <c r="LA30" i="20"/>
  <c r="LA18" i="20"/>
  <c r="LA66" i="20" s="1"/>
  <c r="KZ66" i="20"/>
  <c r="LB13" i="20"/>
  <c r="LB18" i="20" s="1"/>
  <c r="LB66" i="20" s="1"/>
  <c r="LB16" i="20"/>
  <c r="LB25" i="20" s="1"/>
  <c r="LB15" i="20"/>
  <c r="KY5" i="7"/>
  <c r="KY5" i="17"/>
  <c r="KY9" i="20"/>
  <c r="KY5" i="14"/>
  <c r="KY10" i="9"/>
  <c r="KY107" i="9" s="1"/>
  <c r="KZ8" i="18"/>
  <c r="KZ7" i="18" s="1"/>
  <c r="LC10" i="20"/>
  <c r="LB6" i="14"/>
  <c r="LB6" i="17"/>
  <c r="LB11" i="9"/>
  <c r="LB35" i="20" l="1"/>
  <c r="KZ93" i="9"/>
  <c r="LA93" i="9" s="1"/>
  <c r="LB30" i="20"/>
  <c r="LB72" i="9" s="1"/>
  <c r="LC12" i="20"/>
  <c r="LC8" i="9" s="1"/>
  <c r="LC14" i="20"/>
  <c r="LC26" i="20" s="1"/>
  <c r="LB93" i="9"/>
  <c r="LB66" i="9"/>
  <c r="LN66" i="9"/>
  <c r="LC13" i="20"/>
  <c r="LC18" i="20" s="1"/>
  <c r="LC66" i="20" s="1"/>
  <c r="LC16" i="20"/>
  <c r="LC25" i="20" s="1"/>
  <c r="LC15" i="20"/>
  <c r="KZ5" i="14"/>
  <c r="KZ5" i="17"/>
  <c r="KZ5" i="7"/>
  <c r="KZ10" i="9"/>
  <c r="KZ107" i="9" s="1"/>
  <c r="KZ9" i="20"/>
  <c r="LB8" i="18"/>
  <c r="LB7" i="18" s="1"/>
  <c r="LA7" i="18"/>
  <c r="LD10" i="20"/>
  <c r="LC6" i="14"/>
  <c r="LC6" i="17"/>
  <c r="LC11" i="9"/>
  <c r="LC35" i="20" l="1"/>
  <c r="LC30" i="20"/>
  <c r="LC72" i="9" s="1"/>
  <c r="LC67" i="9" s="1"/>
  <c r="LC73" i="9" s="1"/>
  <c r="LD12" i="20"/>
  <c r="LD8" i="9" s="1"/>
  <c r="LD14" i="20"/>
  <c r="LD26" i="20" s="1"/>
  <c r="LC93" i="9"/>
  <c r="LC66" i="9"/>
  <c r="LB67" i="9"/>
  <c r="LD13" i="20"/>
  <c r="LD18" i="20" s="1"/>
  <c r="LD66" i="20" s="1"/>
  <c r="LD16" i="20"/>
  <c r="LD25" i="20" s="1"/>
  <c r="LD15" i="20"/>
  <c r="LB5" i="7"/>
  <c r="LB9" i="20"/>
  <c r="LB5" i="14"/>
  <c r="LB10" i="9"/>
  <c r="LB107" i="9" s="1"/>
  <c r="LB5" i="17"/>
  <c r="LA5" i="14"/>
  <c r="LA9" i="20"/>
  <c r="LA5" i="7"/>
  <c r="LA5" i="17"/>
  <c r="LA10" i="9"/>
  <c r="LA107" i="9" s="1"/>
  <c r="LC8" i="18"/>
  <c r="LC7" i="18" s="1"/>
  <c r="LE10" i="20"/>
  <c r="LD6" i="14"/>
  <c r="LD6" i="17"/>
  <c r="LD11" i="9"/>
  <c r="LD35" i="20" l="1"/>
  <c r="LD30" i="20"/>
  <c r="LD72" i="9" s="1"/>
  <c r="LD67" i="9" s="1"/>
  <c r="LD73" i="9" s="1"/>
  <c r="LE12" i="20"/>
  <c r="LE8" i="9" s="1"/>
  <c r="LE14" i="20"/>
  <c r="LE26" i="20" s="1"/>
  <c r="LD93" i="9"/>
  <c r="LD66" i="9"/>
  <c r="LB73" i="9"/>
  <c r="LE13" i="20"/>
  <c r="LE18" i="20" s="1"/>
  <c r="LE66" i="20" s="1"/>
  <c r="LE16" i="20"/>
  <c r="LE25" i="20" s="1"/>
  <c r="LE15" i="20"/>
  <c r="LC5" i="14"/>
  <c r="LC5" i="17"/>
  <c r="LC9" i="20"/>
  <c r="LC5" i="7"/>
  <c r="LC10" i="9"/>
  <c r="LC107" i="9" s="1"/>
  <c r="LD8" i="18"/>
  <c r="LD7" i="18" s="1"/>
  <c r="LF10" i="20"/>
  <c r="LE6" i="14"/>
  <c r="LE6" i="17"/>
  <c r="LE11" i="9"/>
  <c r="LE35" i="20" l="1"/>
  <c r="LE30" i="20"/>
  <c r="LE72" i="9" s="1"/>
  <c r="LE67" i="9" s="1"/>
  <c r="LE73" i="9" s="1"/>
  <c r="LF12" i="20"/>
  <c r="LF30" i="20" s="1"/>
  <c r="LF72" i="9" s="1"/>
  <c r="LF67" i="9" s="1"/>
  <c r="LF73" i="9" s="1"/>
  <c r="LF14" i="20"/>
  <c r="LF26" i="20" s="1"/>
  <c r="LE93" i="9"/>
  <c r="LE66" i="9"/>
  <c r="LF13" i="20"/>
  <c r="LF18" i="20" s="1"/>
  <c r="LF66" i="20" s="1"/>
  <c r="LF16" i="20"/>
  <c r="LF25" i="20" s="1"/>
  <c r="LF15" i="20"/>
  <c r="LD9" i="20"/>
  <c r="LD5" i="14"/>
  <c r="LD5" i="17"/>
  <c r="LD5" i="7"/>
  <c r="LD10" i="9"/>
  <c r="LD107" i="9" s="1"/>
  <c r="LE8" i="18"/>
  <c r="LE7" i="18" s="1"/>
  <c r="LG10" i="20"/>
  <c r="LF6" i="14"/>
  <c r="LF6" i="17"/>
  <c r="LF11" i="9"/>
  <c r="LF35" i="20" l="1"/>
  <c r="LF8" i="9"/>
  <c r="LF93" i="9" s="1"/>
  <c r="LG12" i="20"/>
  <c r="LG8" i="9" s="1"/>
  <c r="LG14" i="20"/>
  <c r="LG26" i="20" s="1"/>
  <c r="LG13" i="20"/>
  <c r="LG18" i="20" s="1"/>
  <c r="LG66" i="20" s="1"/>
  <c r="LG16" i="20"/>
  <c r="LG25" i="20" s="1"/>
  <c r="LG15" i="20"/>
  <c r="LE10" i="9"/>
  <c r="LE107" i="9" s="1"/>
  <c r="LE5" i="17"/>
  <c r="LE5" i="14"/>
  <c r="LE9" i="20"/>
  <c r="LE5" i="7"/>
  <c r="LF8" i="18"/>
  <c r="LF7" i="18" s="1"/>
  <c r="LH10" i="20"/>
  <c r="LG6" i="14"/>
  <c r="LG6" i="17"/>
  <c r="LG11" i="9"/>
  <c r="LG35" i="20" l="1"/>
  <c r="LF66" i="9"/>
  <c r="LG30" i="20"/>
  <c r="LG72" i="9" s="1"/>
  <c r="LG67" i="9" s="1"/>
  <c r="LG73" i="9" s="1"/>
  <c r="LH12" i="20"/>
  <c r="LH30" i="20" s="1"/>
  <c r="LH72" i="9" s="1"/>
  <c r="LH67" i="9" s="1"/>
  <c r="LH73" i="9" s="1"/>
  <c r="LH14" i="20"/>
  <c r="LH26" i="20" s="1"/>
  <c r="LG93" i="9"/>
  <c r="LG66" i="9"/>
  <c r="LH13" i="20"/>
  <c r="LH18" i="20" s="1"/>
  <c r="LH66" i="20" s="1"/>
  <c r="LH16" i="20"/>
  <c r="LH25" i="20" s="1"/>
  <c r="LH15" i="20"/>
  <c r="LF5" i="17"/>
  <c r="LF5" i="7"/>
  <c r="LF9" i="20"/>
  <c r="LF5" i="14"/>
  <c r="LF10" i="9"/>
  <c r="LF107" i="9" s="1"/>
  <c r="LG8" i="18"/>
  <c r="LG7" i="18" s="1"/>
  <c r="LI10" i="20"/>
  <c r="LH6" i="14"/>
  <c r="LH6" i="17"/>
  <c r="LH11" i="9"/>
  <c r="LH35" i="20" l="1"/>
  <c r="LH8" i="9"/>
  <c r="LH93" i="9" s="1"/>
  <c r="LI12" i="20"/>
  <c r="LI30" i="20" s="1"/>
  <c r="LI72" i="9" s="1"/>
  <c r="LI67" i="9" s="1"/>
  <c r="LI73" i="9" s="1"/>
  <c r="LI14" i="20"/>
  <c r="LI26" i="20" s="1"/>
  <c r="LI13" i="20"/>
  <c r="LI18" i="20" s="1"/>
  <c r="LI66" i="20" s="1"/>
  <c r="LI16" i="20"/>
  <c r="LI25" i="20" s="1"/>
  <c r="LI15" i="20"/>
  <c r="LG5" i="17"/>
  <c r="LG5" i="14"/>
  <c r="LG9" i="20"/>
  <c r="LG10" i="9"/>
  <c r="LG107" i="9" s="1"/>
  <c r="LG5" i="7"/>
  <c r="LH8" i="18"/>
  <c r="LH7" i="18" s="1"/>
  <c r="LJ10" i="20"/>
  <c r="LI6" i="14"/>
  <c r="LI6" i="17"/>
  <c r="LI11" i="9"/>
  <c r="LI35" i="20" l="1"/>
  <c r="LH66" i="9"/>
  <c r="LI8" i="9"/>
  <c r="LI93" i="9" s="1"/>
  <c r="LJ12" i="20"/>
  <c r="LJ8" i="9" s="1"/>
  <c r="LJ14" i="20"/>
  <c r="LJ26" i="20" s="1"/>
  <c r="LJ13" i="20"/>
  <c r="LJ18" i="20" s="1"/>
  <c r="LJ66" i="20" s="1"/>
  <c r="LJ16" i="20"/>
  <c r="LJ25" i="20" s="1"/>
  <c r="LJ15" i="20"/>
  <c r="LH5" i="14"/>
  <c r="LH5" i="7"/>
  <c r="LH5" i="17"/>
  <c r="LH9" i="20"/>
  <c r="LH10" i="9"/>
  <c r="LH107" i="9" s="1"/>
  <c r="LI8" i="18"/>
  <c r="LI7" i="18" s="1"/>
  <c r="LK10" i="20"/>
  <c r="LJ6" i="14"/>
  <c r="LJ6" i="17"/>
  <c r="LJ11" i="9"/>
  <c r="LJ35" i="20" l="1"/>
  <c r="LI66" i="9"/>
  <c r="LJ30" i="20"/>
  <c r="LJ72" i="9" s="1"/>
  <c r="LJ67" i="9" s="1"/>
  <c r="LJ73" i="9" s="1"/>
  <c r="LK12" i="20"/>
  <c r="LK30" i="20" s="1"/>
  <c r="LK72" i="9" s="1"/>
  <c r="LK67" i="9" s="1"/>
  <c r="LK73" i="9" s="1"/>
  <c r="LK14" i="20"/>
  <c r="LK26" i="20" s="1"/>
  <c r="LJ93" i="9"/>
  <c r="LJ66" i="9"/>
  <c r="LK13" i="20"/>
  <c r="LK18" i="20" s="1"/>
  <c r="LK66" i="20" s="1"/>
  <c r="LK16" i="20"/>
  <c r="LK25" i="20" s="1"/>
  <c r="LK15" i="20"/>
  <c r="LI5" i="17"/>
  <c r="LI10" i="9"/>
  <c r="LI107" i="9" s="1"/>
  <c r="LI5" i="14"/>
  <c r="LI9" i="20"/>
  <c r="LI5" i="7"/>
  <c r="LJ8" i="18"/>
  <c r="LJ7" i="18" s="1"/>
  <c r="LL10" i="20"/>
  <c r="LK6" i="14"/>
  <c r="LK6" i="17"/>
  <c r="LK11" i="9"/>
  <c r="LK35" i="20" l="1"/>
  <c r="LK8" i="9"/>
  <c r="LK93" i="9" s="1"/>
  <c r="LL12" i="20"/>
  <c r="LL30" i="20" s="1"/>
  <c r="LL72" i="9" s="1"/>
  <c r="LL67" i="9" s="1"/>
  <c r="LL73" i="9" s="1"/>
  <c r="LL14" i="20"/>
  <c r="LL26" i="20" s="1"/>
  <c r="LL13" i="20"/>
  <c r="LL18" i="20" s="1"/>
  <c r="LL66" i="20" s="1"/>
  <c r="LL16" i="20"/>
  <c r="LL25" i="20" s="1"/>
  <c r="LL15" i="20"/>
  <c r="LJ5" i="14"/>
  <c r="LJ10" i="9"/>
  <c r="LJ107" i="9" s="1"/>
  <c r="LJ5" i="17"/>
  <c r="LJ5" i="7"/>
  <c r="LJ9" i="20"/>
  <c r="LK8" i="18"/>
  <c r="LK7" i="18" s="1"/>
  <c r="LM10" i="20"/>
  <c r="LL6" i="14"/>
  <c r="LL6" i="17"/>
  <c r="LL11" i="9"/>
  <c r="LL35" i="20" l="1"/>
  <c r="LK66" i="9"/>
  <c r="LL8" i="9"/>
  <c r="LL93" i="9" s="1"/>
  <c r="LM12" i="20"/>
  <c r="LM30" i="20" s="1"/>
  <c r="LM72" i="9" s="1"/>
  <c r="LM14" i="20"/>
  <c r="LM26" i="20" s="1"/>
  <c r="LN26" i="20" s="1"/>
  <c r="LM13" i="20"/>
  <c r="LM18" i="20" s="1"/>
  <c r="LM16" i="20"/>
  <c r="LM25" i="20" s="1"/>
  <c r="LN25" i="20" s="1"/>
  <c r="LM15" i="20"/>
  <c r="LK5" i="17"/>
  <c r="LK5" i="14"/>
  <c r="LK9" i="20"/>
  <c r="LK10" i="9"/>
  <c r="LK107" i="9" s="1"/>
  <c r="LK5" i="7"/>
  <c r="LL8" i="18"/>
  <c r="LL7" i="18" s="1"/>
  <c r="LM6" i="14"/>
  <c r="LM6" i="17"/>
  <c r="LM11" i="9"/>
  <c r="LM35" i="20" l="1"/>
  <c r="LN35" i="20" s="1"/>
  <c r="LL66" i="9"/>
  <c r="LM8" i="9"/>
  <c r="LM93" i="9" s="1"/>
  <c r="LN93" i="9" s="1"/>
  <c r="LM67" i="9"/>
  <c r="LN67" i="9" s="1"/>
  <c r="LN72" i="9"/>
  <c r="LN30" i="20"/>
  <c r="LN18" i="20"/>
  <c r="LN66" i="20" s="1"/>
  <c r="LM66" i="20"/>
  <c r="LL9" i="20"/>
  <c r="LL5" i="14"/>
  <c r="LL5" i="17"/>
  <c r="LL5" i="7"/>
  <c r="LL10" i="9"/>
  <c r="LL107" i="9" s="1"/>
  <c r="LM8" i="18"/>
  <c r="LM66" i="9" l="1"/>
  <c r="LM7" i="18"/>
  <c r="N50" i="9"/>
  <c r="LM10" i="9" l="1"/>
  <c r="LM107" i="9" s="1"/>
  <c r="LM5" i="14"/>
  <c r="LM5" i="17"/>
  <c r="LM9" i="20"/>
  <c r="LM5" i="7"/>
  <c r="LN7" i="18"/>
  <c r="N39" i="9"/>
  <c r="N38" i="9"/>
  <c r="N37" i="9"/>
  <c r="N35" i="9"/>
  <c r="N32" i="9"/>
  <c r="L31" i="9"/>
  <c r="K31" i="9"/>
  <c r="J31" i="9"/>
  <c r="I31" i="9"/>
  <c r="H31" i="9"/>
  <c r="G31" i="9"/>
  <c r="F31" i="9"/>
  <c r="E31" i="9"/>
  <c r="D31" i="9"/>
  <c r="C31" i="9"/>
  <c r="B31" i="9"/>
  <c r="LM20" i="9"/>
  <c r="LL20" i="9"/>
  <c r="LK20" i="9"/>
  <c r="LJ20" i="9"/>
  <c r="LI20" i="9"/>
  <c r="LH20" i="9"/>
  <c r="LG20" i="9"/>
  <c r="LF20" i="9"/>
  <c r="LE20" i="9"/>
  <c r="LD20" i="9"/>
  <c r="LC20" i="9"/>
  <c r="LB20" i="9"/>
  <c r="KZ20" i="9"/>
  <c r="KY20" i="9"/>
  <c r="KX20" i="9"/>
  <c r="KW20" i="9"/>
  <c r="KV20" i="9"/>
  <c r="KU20" i="9"/>
  <c r="KT20" i="9"/>
  <c r="KS20" i="9"/>
  <c r="KR20" i="9"/>
  <c r="KQ20" i="9"/>
  <c r="KP20" i="9"/>
  <c r="KO20" i="9"/>
  <c r="KM20" i="9"/>
  <c r="KL20" i="9"/>
  <c r="KK20" i="9"/>
  <c r="KJ20" i="9"/>
  <c r="KI20" i="9"/>
  <c r="KH20" i="9"/>
  <c r="KG20" i="9"/>
  <c r="KF20" i="9"/>
  <c r="KE20" i="9"/>
  <c r="KD20" i="9"/>
  <c r="KC20" i="9"/>
  <c r="KB20" i="9"/>
  <c r="JZ20" i="9"/>
  <c r="JY20" i="9"/>
  <c r="JX20" i="9"/>
  <c r="JW20" i="9"/>
  <c r="JV20" i="9"/>
  <c r="JU20" i="9"/>
  <c r="JT20" i="9"/>
  <c r="JS20" i="9"/>
  <c r="JR20" i="9"/>
  <c r="JQ20" i="9"/>
  <c r="JP20" i="9"/>
  <c r="JO20" i="9"/>
  <c r="JM20" i="9"/>
  <c r="JL20" i="9"/>
  <c r="JK20" i="9"/>
  <c r="JJ20" i="9"/>
  <c r="JI20" i="9"/>
  <c r="JH20" i="9"/>
  <c r="JG20" i="9"/>
  <c r="JF20" i="9"/>
  <c r="JE20" i="9"/>
  <c r="JD20" i="9"/>
  <c r="JC20" i="9"/>
  <c r="JB20" i="9"/>
  <c r="IZ20" i="9"/>
  <c r="IY20" i="9"/>
  <c r="IX20" i="9"/>
  <c r="IW20" i="9"/>
  <c r="IV20" i="9"/>
  <c r="IU20" i="9"/>
  <c r="IT20" i="9"/>
  <c r="IS20" i="9"/>
  <c r="IR20" i="9"/>
  <c r="IQ20" i="9"/>
  <c r="IP20" i="9"/>
  <c r="IO20" i="9"/>
  <c r="IM20" i="9"/>
  <c r="IL20" i="9"/>
  <c r="IK20" i="9"/>
  <c r="IJ20" i="9"/>
  <c r="II20" i="9"/>
  <c r="IH20" i="9"/>
  <c r="IG20" i="9"/>
  <c r="IF20" i="9"/>
  <c r="IE20" i="9"/>
  <c r="ID20" i="9"/>
  <c r="IC20" i="9"/>
  <c r="IB20" i="9"/>
  <c r="HZ20" i="9"/>
  <c r="HY20" i="9"/>
  <c r="HX20" i="9"/>
  <c r="HW20" i="9"/>
  <c r="HV20" i="9"/>
  <c r="HU20" i="9"/>
  <c r="HT20" i="9"/>
  <c r="HS20" i="9"/>
  <c r="HR20" i="9"/>
  <c r="HQ20" i="9"/>
  <c r="HP20" i="9"/>
  <c r="HO20" i="9"/>
  <c r="HM20" i="9"/>
  <c r="HL20" i="9"/>
  <c r="HK20" i="9"/>
  <c r="HJ20" i="9"/>
  <c r="HI20" i="9"/>
  <c r="HH20" i="9"/>
  <c r="HG20" i="9"/>
  <c r="HF20" i="9"/>
  <c r="HE20" i="9"/>
  <c r="HD20" i="9"/>
  <c r="HC20" i="9"/>
  <c r="HB20" i="9"/>
  <c r="GZ20" i="9"/>
  <c r="GY20" i="9"/>
  <c r="GX20" i="9"/>
  <c r="GW20" i="9"/>
  <c r="GV20" i="9"/>
  <c r="GU20" i="9"/>
  <c r="GT20" i="9"/>
  <c r="GS20" i="9"/>
  <c r="GR20" i="9"/>
  <c r="GQ20" i="9"/>
  <c r="GP20" i="9"/>
  <c r="GO20" i="9"/>
  <c r="AM20" i="9"/>
  <c r="AL20" i="9"/>
  <c r="AK20" i="9"/>
  <c r="AJ20" i="9"/>
  <c r="AI20" i="9"/>
  <c r="AH20" i="9"/>
  <c r="AG20" i="9"/>
  <c r="AF20" i="9"/>
  <c r="AE20" i="9"/>
  <c r="AD20" i="9"/>
  <c r="AC20" i="9"/>
  <c r="AB20" i="9"/>
  <c r="Z20" i="9"/>
  <c r="Y20" i="9"/>
  <c r="X20" i="9"/>
  <c r="W20" i="9"/>
  <c r="V20" i="9"/>
  <c r="U20" i="9"/>
  <c r="T20" i="9"/>
  <c r="S20" i="9"/>
  <c r="R20" i="9"/>
  <c r="Q20" i="9"/>
  <c r="P20" i="9"/>
  <c r="O20" i="9"/>
  <c r="M20" i="9"/>
  <c r="L20" i="9"/>
  <c r="K20" i="9"/>
  <c r="J20" i="9"/>
  <c r="I20" i="9"/>
  <c r="H20" i="9"/>
  <c r="G20" i="9"/>
  <c r="F20" i="9"/>
  <c r="E20" i="9"/>
  <c r="D20" i="9"/>
  <c r="C20" i="9"/>
  <c r="B20" i="9"/>
  <c r="LN5" i="7" l="1"/>
  <c r="LN9" i="20"/>
  <c r="LN5" i="14"/>
  <c r="LN10" i="9"/>
  <c r="LN107" i="9" s="1"/>
  <c r="W166" i="12" s="1"/>
  <c r="LN5" i="17"/>
  <c r="AN20" i="9"/>
  <c r="N20" i="9"/>
  <c r="AA20" i="9"/>
  <c r="HA20" i="9"/>
  <c r="HN20" i="9"/>
  <c r="IA20" i="9"/>
  <c r="IN20" i="9"/>
  <c r="JA20" i="9"/>
  <c r="JN20" i="9"/>
  <c r="KA20" i="9"/>
  <c r="KN20" i="9"/>
  <c r="LA20" i="9"/>
  <c r="LN20" i="9"/>
  <c r="LM16" i="9" l="1"/>
  <c r="LL16" i="9"/>
  <c r="LK16" i="9"/>
  <c r="LJ16" i="9"/>
  <c r="LI16" i="9"/>
  <c r="LK19" i="9" l="1"/>
  <c r="LK9" i="14"/>
  <c r="LM19" i="9"/>
  <c r="LM9" i="14"/>
  <c r="LI19" i="9"/>
  <c r="LI9" i="14"/>
  <c r="LJ19" i="9"/>
  <c r="LJ9" i="14"/>
  <c r="LL19" i="9"/>
  <c r="LL9" i="14"/>
  <c r="LH16" i="9"/>
  <c r="LG16" i="9"/>
  <c r="LG9" i="14" s="1"/>
  <c r="LC16" i="9"/>
  <c r="LB16" i="9"/>
  <c r="KZ16" i="9"/>
  <c r="KY16" i="9"/>
  <c r="KX16" i="9"/>
  <c r="KX9" i="14" s="1"/>
  <c r="KZ19" i="9" l="1"/>
  <c r="KZ9" i="14"/>
  <c r="LB19" i="9"/>
  <c r="LB9" i="14"/>
  <c r="KY19" i="9"/>
  <c r="KY9" i="14"/>
  <c r="LC19" i="9"/>
  <c r="LC9" i="14"/>
  <c r="LH19" i="9"/>
  <c r="LH9" i="14"/>
  <c r="KW16" i="9"/>
  <c r="KX19" i="9"/>
  <c r="LF16" i="9"/>
  <c r="LF9" i="14" s="1"/>
  <c r="LG19" i="9"/>
  <c r="KV16" i="9"/>
  <c r="KV9" i="14" s="1"/>
  <c r="KT16" i="9"/>
  <c r="KS16" i="9"/>
  <c r="KR16" i="9"/>
  <c r="KQ16" i="9"/>
  <c r="KP16" i="9"/>
  <c r="KO16" i="9"/>
  <c r="KM16" i="9"/>
  <c r="KL16" i="9"/>
  <c r="KL19" i="9" l="1"/>
  <c r="KL9" i="14"/>
  <c r="KP19" i="9"/>
  <c r="KP9" i="14"/>
  <c r="KR19" i="9"/>
  <c r="KR9" i="14"/>
  <c r="KT19" i="9"/>
  <c r="KT9" i="14"/>
  <c r="KM19" i="9"/>
  <c r="KM9" i="14"/>
  <c r="KO19" i="9"/>
  <c r="KO9" i="14"/>
  <c r="KQ19" i="9"/>
  <c r="KQ9" i="14"/>
  <c r="KS19" i="9"/>
  <c r="KS9" i="14"/>
  <c r="KW19" i="9"/>
  <c r="KW9" i="14"/>
  <c r="KU16" i="9"/>
  <c r="LA16" i="9" s="1"/>
  <c r="LA9" i="14" s="1"/>
  <c r="KV19" i="9"/>
  <c r="LE16" i="9"/>
  <c r="LE9" i="14" s="1"/>
  <c r="LF19" i="9"/>
  <c r="KK16" i="9"/>
  <c r="KJ16" i="9"/>
  <c r="KI16" i="9"/>
  <c r="KH16" i="9"/>
  <c r="KG16" i="9"/>
  <c r="KF16" i="9"/>
  <c r="KE16" i="9"/>
  <c r="KE9" i="14" s="1"/>
  <c r="KK19" i="9" l="1"/>
  <c r="KK9" i="14"/>
  <c r="KG19" i="9"/>
  <c r="KG9" i="14"/>
  <c r="KI19" i="9"/>
  <c r="KI9" i="14"/>
  <c r="KU19" i="9"/>
  <c r="LA19" i="9" s="1"/>
  <c r="KU9" i="14"/>
  <c r="KF19" i="9"/>
  <c r="KF9" i="14"/>
  <c r="KH19" i="9"/>
  <c r="KH9" i="14"/>
  <c r="KJ19" i="9"/>
  <c r="KJ9" i="14"/>
  <c r="KD16" i="9"/>
  <c r="KE19" i="9"/>
  <c r="LD16" i="9"/>
  <c r="LN16" i="9" s="1"/>
  <c r="LN9" i="14" s="1"/>
  <c r="LE19" i="9"/>
  <c r="KC16" i="9"/>
  <c r="KB16" i="9"/>
  <c r="JZ16" i="9"/>
  <c r="KN16" i="9" l="1"/>
  <c r="KN9" i="14" s="1"/>
  <c r="KB19" i="9"/>
  <c r="KB9" i="14"/>
  <c r="KC19" i="9"/>
  <c r="KC9" i="14"/>
  <c r="LD19" i="9"/>
  <c r="LN19" i="9" s="1"/>
  <c r="LD9" i="14"/>
  <c r="KD19" i="9"/>
  <c r="KD9" i="14"/>
  <c r="JZ19" i="9"/>
  <c r="JZ9" i="14"/>
  <c r="JY16" i="9"/>
  <c r="JX16" i="9"/>
  <c r="JW16" i="9"/>
  <c r="JV16" i="9"/>
  <c r="JV9" i="14" s="1"/>
  <c r="KN19" i="9" l="1"/>
  <c r="JX19" i="9"/>
  <c r="JX9" i="14"/>
  <c r="JW19" i="9"/>
  <c r="JW9" i="14"/>
  <c r="JY19" i="9"/>
  <c r="JY9" i="14"/>
  <c r="JU16" i="9"/>
  <c r="JU9" i="14" s="1"/>
  <c r="JV19" i="9"/>
  <c r="JR16" i="9"/>
  <c r="JQ16" i="9"/>
  <c r="JQ9" i="14" s="1"/>
  <c r="JO16" i="9"/>
  <c r="JM16" i="9"/>
  <c r="JL16" i="9"/>
  <c r="JM19" i="9" l="1"/>
  <c r="JM9" i="14"/>
  <c r="JO19" i="9"/>
  <c r="JO9" i="14"/>
  <c r="JR19" i="9"/>
  <c r="JR9" i="14"/>
  <c r="JL19" i="9"/>
  <c r="JL9" i="14"/>
  <c r="JP16" i="9"/>
  <c r="JQ19" i="9"/>
  <c r="JT16" i="9"/>
  <c r="JT9" i="14" s="1"/>
  <c r="JU19" i="9"/>
  <c r="JK16" i="9"/>
  <c r="JK19" i="9" l="1"/>
  <c r="JK9" i="14"/>
  <c r="JP19" i="9"/>
  <c r="JP9" i="14"/>
  <c r="JS16" i="9"/>
  <c r="KA16" i="9" s="1"/>
  <c r="KA9" i="14" s="1"/>
  <c r="JT19" i="9"/>
  <c r="JJ16" i="9"/>
  <c r="JJ9" i="14" s="1"/>
  <c r="JS19" i="9" l="1"/>
  <c r="KA19" i="9" s="1"/>
  <c r="JS9" i="14"/>
  <c r="JI16" i="9"/>
  <c r="JI9" i="14" s="1"/>
  <c r="JJ19" i="9"/>
  <c r="JF16" i="9"/>
  <c r="JF9" i="14" s="1"/>
  <c r="JC16" i="9"/>
  <c r="JB16" i="9"/>
  <c r="IZ16" i="9"/>
  <c r="IY16" i="9"/>
  <c r="IZ19" i="9" l="1"/>
  <c r="IZ9" i="14"/>
  <c r="JB19" i="9"/>
  <c r="JB9" i="14"/>
  <c r="IY19" i="9"/>
  <c r="IY9" i="14"/>
  <c r="JC19" i="9"/>
  <c r="JC9" i="14"/>
  <c r="JE16" i="9"/>
  <c r="JE9" i="14" s="1"/>
  <c r="JF19" i="9"/>
  <c r="JH16" i="9"/>
  <c r="JH9" i="14" s="1"/>
  <c r="JI19" i="9"/>
  <c r="IX16" i="9"/>
  <c r="IX19" i="9" l="1"/>
  <c r="IX9" i="14"/>
  <c r="JG16" i="9"/>
  <c r="JH19" i="9"/>
  <c r="JD16" i="9"/>
  <c r="JE19" i="9"/>
  <c r="IW16" i="9"/>
  <c r="IW9" i="14" s="1"/>
  <c r="IU16" i="9"/>
  <c r="IT16" i="9"/>
  <c r="IS16" i="9"/>
  <c r="IS9" i="14" s="1"/>
  <c r="IP16" i="9"/>
  <c r="IO16" i="9"/>
  <c r="IM16" i="9"/>
  <c r="JN16" i="9" l="1"/>
  <c r="JN9" i="14" s="1"/>
  <c r="IP19" i="9"/>
  <c r="IP9" i="14"/>
  <c r="IT19" i="9"/>
  <c r="IT9" i="14"/>
  <c r="JD19" i="9"/>
  <c r="JD9" i="14"/>
  <c r="JG19" i="9"/>
  <c r="JG9" i="14"/>
  <c r="IM19" i="9"/>
  <c r="IM9" i="14"/>
  <c r="IO19" i="9"/>
  <c r="IO9" i="14"/>
  <c r="IU19" i="9"/>
  <c r="IU9" i="14"/>
  <c r="IV16" i="9"/>
  <c r="IW19" i="9"/>
  <c r="IR16" i="9"/>
  <c r="IR9" i="14" s="1"/>
  <c r="IS19" i="9"/>
  <c r="IL16" i="9"/>
  <c r="IK16" i="9"/>
  <c r="IK9" i="14" s="1"/>
  <c r="II16" i="9"/>
  <c r="IH16" i="9"/>
  <c r="IG16" i="9"/>
  <c r="IG9" i="14" s="1"/>
  <c r="IE16" i="9"/>
  <c r="ID16" i="9"/>
  <c r="IC16" i="9"/>
  <c r="IB16" i="9"/>
  <c r="HZ16" i="9"/>
  <c r="HY16" i="9"/>
  <c r="HX16" i="9"/>
  <c r="HW16" i="9"/>
  <c r="JN19" i="9" l="1"/>
  <c r="HY19" i="9"/>
  <c r="HY9" i="14"/>
  <c r="HW19" i="9"/>
  <c r="HW9" i="14"/>
  <c r="IC19" i="9"/>
  <c r="IC9" i="14"/>
  <c r="IE19" i="9"/>
  <c r="IE9" i="14"/>
  <c r="IH19" i="9"/>
  <c r="IH9" i="14"/>
  <c r="HX19" i="9"/>
  <c r="HX9" i="14"/>
  <c r="HZ19" i="9"/>
  <c r="HZ9" i="14"/>
  <c r="IB19" i="9"/>
  <c r="IB9" i="14"/>
  <c r="ID19" i="9"/>
  <c r="ID9" i="14"/>
  <c r="II19" i="9"/>
  <c r="II9" i="14"/>
  <c r="IL19" i="9"/>
  <c r="IL9" i="14"/>
  <c r="IV19" i="9"/>
  <c r="IV9" i="14"/>
  <c r="IF16" i="9"/>
  <c r="IG19" i="9"/>
  <c r="IJ16" i="9"/>
  <c r="IK19" i="9"/>
  <c r="IQ16" i="9"/>
  <c r="JA16" i="9" s="1"/>
  <c r="JA9" i="14" s="1"/>
  <c r="IR19" i="9"/>
  <c r="HV16" i="9"/>
  <c r="HU16" i="9"/>
  <c r="IN16" i="9" l="1"/>
  <c r="IN9" i="14" s="1"/>
  <c r="HU19" i="9"/>
  <c r="HU9" i="14"/>
  <c r="HV19" i="9"/>
  <c r="HV9" i="14"/>
  <c r="IQ19" i="9"/>
  <c r="JA19" i="9" s="1"/>
  <c r="IQ9" i="14"/>
  <c r="IJ19" i="9"/>
  <c r="IJ9" i="14"/>
  <c r="IF19" i="9"/>
  <c r="IF9" i="14"/>
  <c r="HT16" i="9"/>
  <c r="HT9" i="14" s="1"/>
  <c r="HR16" i="9"/>
  <c r="HR9" i="14" s="1"/>
  <c r="HP16" i="9"/>
  <c r="HO16" i="9"/>
  <c r="HM16" i="9"/>
  <c r="IN19" i="9" l="1"/>
  <c r="HP19" i="9"/>
  <c r="HP9" i="14"/>
  <c r="HM19" i="9"/>
  <c r="HM9" i="14"/>
  <c r="HO19" i="9"/>
  <c r="HO9" i="14"/>
  <c r="HQ16" i="9"/>
  <c r="HR19" i="9"/>
  <c r="HS16" i="9"/>
  <c r="HT19" i="9"/>
  <c r="HL16" i="9"/>
  <c r="IA16" i="9" l="1"/>
  <c r="IA9" i="14" s="1"/>
  <c r="HL19" i="9"/>
  <c r="HL9" i="14"/>
  <c r="HS19" i="9"/>
  <c r="HS9" i="14"/>
  <c r="HQ19" i="9"/>
  <c r="HQ9" i="14"/>
  <c r="HK16" i="9"/>
  <c r="HK9" i="14" s="1"/>
  <c r="HI16" i="9"/>
  <c r="HH16" i="9"/>
  <c r="HH9" i="14" s="1"/>
  <c r="HE16" i="9"/>
  <c r="HD16" i="9"/>
  <c r="HC16" i="9"/>
  <c r="HB16" i="9"/>
  <c r="GZ16" i="9"/>
  <c r="GZ9" i="14" s="1"/>
  <c r="GY16" i="9"/>
  <c r="GY9" i="14" s="1"/>
  <c r="GX16" i="9"/>
  <c r="GX9" i="14" s="1"/>
  <c r="GW16" i="9"/>
  <c r="GW9" i="14" s="1"/>
  <c r="GV16" i="9"/>
  <c r="GV9" i="14" s="1"/>
  <c r="GU16" i="9"/>
  <c r="GU9" i="14" s="1"/>
  <c r="GT16" i="9"/>
  <c r="GT9" i="14" s="1"/>
  <c r="GS16" i="9"/>
  <c r="GS9" i="14" s="1"/>
  <c r="GR16" i="9"/>
  <c r="GR9" i="14" s="1"/>
  <c r="GQ16" i="9"/>
  <c r="GQ9" i="14" s="1"/>
  <c r="GP16" i="9"/>
  <c r="GP9" i="14" s="1"/>
  <c r="GO16" i="9"/>
  <c r="GO9" i="14" s="1"/>
  <c r="HA9" i="14" l="1"/>
  <c r="IA19" i="9"/>
  <c r="HA16" i="9"/>
  <c r="GP19" i="9"/>
  <c r="GR19" i="9"/>
  <c r="GT19" i="9"/>
  <c r="GV19" i="9"/>
  <c r="GX19" i="9"/>
  <c r="GZ19" i="9"/>
  <c r="HB19" i="9"/>
  <c r="HB9" i="14"/>
  <c r="HD19" i="9"/>
  <c r="HD9" i="14"/>
  <c r="GO19" i="9"/>
  <c r="GQ19" i="9"/>
  <c r="GS19" i="9"/>
  <c r="GU19" i="9"/>
  <c r="GW19" i="9"/>
  <c r="GY19" i="9"/>
  <c r="HC19" i="9"/>
  <c r="HC9" i="14"/>
  <c r="HE19" i="9"/>
  <c r="HE9" i="14"/>
  <c r="HI19" i="9"/>
  <c r="HI9" i="14"/>
  <c r="HG16" i="9"/>
  <c r="HG9" i="14" s="1"/>
  <c r="HH19" i="9"/>
  <c r="HJ16" i="9"/>
  <c r="HK19" i="9"/>
  <c r="HA19" i="9" l="1"/>
  <c r="HJ19" i="9"/>
  <c r="HJ9" i="14"/>
  <c r="HF16" i="9"/>
  <c r="HN16" i="9" s="1"/>
  <c r="HN9" i="14" s="1"/>
  <c r="HG19" i="9"/>
  <c r="HF19" i="9" l="1"/>
  <c r="HN19" i="9" s="1"/>
  <c r="HF9" i="14"/>
  <c r="Z16" i="9" l="1"/>
  <c r="Z9" i="14" s="1"/>
  <c r="Y16" i="9"/>
  <c r="Y9" i="14" s="1"/>
  <c r="V16" i="9"/>
  <c r="V9" i="14" s="1"/>
  <c r="U16" i="9"/>
  <c r="U9" i="14" s="1"/>
  <c r="V19" i="9" l="1"/>
  <c r="Z19" i="9"/>
  <c r="T16" i="9"/>
  <c r="T9" i="14" s="1"/>
  <c r="U19" i="9"/>
  <c r="X16" i="9"/>
  <c r="X9" i="14" s="1"/>
  <c r="Y19" i="9"/>
  <c r="S16" i="9"/>
  <c r="S9" i="14" s="1"/>
  <c r="P16" i="9"/>
  <c r="P9" i="14" s="1"/>
  <c r="M16" i="9"/>
  <c r="K16" i="9"/>
  <c r="K9" i="14" s="1"/>
  <c r="I16" i="9"/>
  <c r="I9" i="14" s="1"/>
  <c r="G16" i="9"/>
  <c r="G9" i="14" s="1"/>
  <c r="E16" i="9"/>
  <c r="E9" i="14" s="1"/>
  <c r="C16" i="9"/>
  <c r="C9" i="14" s="1"/>
  <c r="T19" i="9" l="1"/>
  <c r="D16" i="9"/>
  <c r="D9" i="14" s="1"/>
  <c r="E19" i="9"/>
  <c r="H16" i="9"/>
  <c r="H9" i="14" s="1"/>
  <c r="I19" i="9"/>
  <c r="L16" i="9"/>
  <c r="L9" i="14" s="1"/>
  <c r="R16" i="9"/>
  <c r="R9" i="14" s="1"/>
  <c r="S19" i="9"/>
  <c r="W16" i="9"/>
  <c r="W9" i="14" s="1"/>
  <c r="X19" i="9"/>
  <c r="B16" i="9"/>
  <c r="B9" i="14" s="1"/>
  <c r="C19" i="9"/>
  <c r="F16" i="9"/>
  <c r="F9" i="14" s="1"/>
  <c r="G19" i="9"/>
  <c r="J16" i="9"/>
  <c r="J9" i="14" s="1"/>
  <c r="K19" i="9"/>
  <c r="O16" i="9"/>
  <c r="O9" i="14" s="1"/>
  <c r="P19" i="9"/>
  <c r="N16" i="9" l="1"/>
  <c r="J19" i="9"/>
  <c r="F19" i="9"/>
  <c r="B19" i="9"/>
  <c r="W19" i="9"/>
  <c r="L19" i="9"/>
  <c r="D19" i="9"/>
  <c r="H19" i="9"/>
  <c r="O19" i="9"/>
  <c r="Q16" i="9"/>
  <c r="R19" i="9"/>
  <c r="AA16" i="9" l="1"/>
  <c r="Q9" i="14"/>
  <c r="Q19" i="9"/>
  <c r="AA19" i="9" s="1"/>
  <c r="AA9" i="14" l="1"/>
  <c r="AB6" i="7"/>
  <c r="AA6" i="7"/>
  <c r="AC6" i="7" l="1"/>
  <c r="AN6" i="7"/>
  <c r="BA6" i="7" s="1"/>
  <c r="BN6" i="7" s="1"/>
  <c r="CA6" i="7" s="1"/>
  <c r="CN6" i="7" s="1"/>
  <c r="DA6" i="7" s="1"/>
  <c r="DN6" i="7" s="1"/>
  <c r="EA6" i="7" s="1"/>
  <c r="EN6" i="7" s="1"/>
  <c r="FA6" i="7" s="1"/>
  <c r="FN6" i="7" s="1"/>
  <c r="GA6" i="7" s="1"/>
  <c r="GN6" i="7" s="1"/>
  <c r="HA6" i="7" s="1"/>
  <c r="HN6" i="7" s="1"/>
  <c r="IA6" i="7" s="1"/>
  <c r="IN6" i="7" s="1"/>
  <c r="JA6" i="7" s="1"/>
  <c r="JN6" i="7" s="1"/>
  <c r="KA6" i="7" s="1"/>
  <c r="KN6" i="7" s="1"/>
  <c r="LA6" i="7" s="1"/>
  <c r="LN6" i="7" s="1"/>
  <c r="AD6" i="7" l="1"/>
  <c r="AE6" i="7" l="1"/>
  <c r="AF6" i="7" l="1"/>
  <c r="AG6" i="7" l="1"/>
  <c r="AH6" i="7" l="1"/>
  <c r="AI6" i="7" l="1"/>
  <c r="AJ6" i="7" l="1"/>
  <c r="AK6" i="7" l="1"/>
  <c r="AL6" i="7" l="1"/>
  <c r="AM6" i="7" l="1"/>
  <c r="AO6" i="7" l="1"/>
  <c r="AP6" i="7" l="1"/>
  <c r="AQ6" i="7" l="1"/>
  <c r="AR6" i="7" l="1"/>
  <c r="AS6" i="7" l="1"/>
  <c r="AT6" i="7" l="1"/>
  <c r="AU6" i="7" l="1"/>
  <c r="AV6" i="7" l="1"/>
  <c r="AW6" i="7" l="1"/>
  <c r="AX6" i="7" l="1"/>
  <c r="AY6" i="7" l="1"/>
  <c r="AZ6" i="7" l="1"/>
  <c r="BB6" i="7" l="1"/>
  <c r="BC6" i="7" l="1"/>
  <c r="BD6" i="7" l="1"/>
  <c r="BE6" i="7" l="1"/>
  <c r="BF6" i="7" l="1"/>
  <c r="BG6" i="7" l="1"/>
  <c r="BH6" i="7" l="1"/>
  <c r="BI6" i="7" l="1"/>
  <c r="BJ6" i="7" l="1"/>
  <c r="BK6" i="7" l="1"/>
  <c r="BL6" i="7" l="1"/>
  <c r="BL16" i="7" s="1"/>
  <c r="BM6" i="7" l="1"/>
  <c r="BM16" i="7" s="1"/>
  <c r="BO6" i="7" l="1"/>
  <c r="BP6" i="7" l="1"/>
  <c r="BQ6" i="7" l="1"/>
  <c r="BR6" i="7" l="1"/>
  <c r="BS6" i="7" l="1"/>
  <c r="BT6" i="7" l="1"/>
  <c r="BU6" i="7" l="1"/>
  <c r="BV6" i="7" l="1"/>
  <c r="BW6" i="7" l="1"/>
  <c r="BX6" i="7" l="1"/>
  <c r="BY6" i="7" l="1"/>
  <c r="BY16" i="7" s="1"/>
  <c r="BZ6" i="7" l="1"/>
  <c r="BZ16" i="7" s="1"/>
  <c r="CB6" i="7" l="1"/>
  <c r="CC6" i="7" l="1"/>
  <c r="CD6" i="7" l="1"/>
  <c r="CE6" i="7" l="1"/>
  <c r="CF6" i="7" l="1"/>
  <c r="CG6" i="7" l="1"/>
  <c r="CH6" i="7" l="1"/>
  <c r="CI6" i="7" l="1"/>
  <c r="CJ6" i="7" l="1"/>
  <c r="CK6" i="7" l="1"/>
  <c r="CL6" i="7" l="1"/>
  <c r="CL16" i="7" s="1"/>
  <c r="CM6" i="7" l="1"/>
  <c r="CM16" i="7" s="1"/>
  <c r="CO6" i="7" l="1"/>
  <c r="CP6" i="7" l="1"/>
  <c r="CQ6" i="7" l="1"/>
  <c r="CR6" i="7" l="1"/>
  <c r="CS6" i="7" l="1"/>
  <c r="CT6" i="7" l="1"/>
  <c r="CU6" i="7" l="1"/>
  <c r="CV6" i="7" l="1"/>
  <c r="CW6" i="7" l="1"/>
  <c r="CX6" i="7" l="1"/>
  <c r="CY6" i="7" l="1"/>
  <c r="CY16" i="7" s="1"/>
  <c r="CZ6" i="7" l="1"/>
  <c r="CZ16" i="7" s="1"/>
  <c r="DB6" i="7" l="1"/>
  <c r="DC6" i="7" l="1"/>
  <c r="DD6" i="7" l="1"/>
  <c r="DE6" i="7" l="1"/>
  <c r="DF6" i="7" l="1"/>
  <c r="DG6" i="7" l="1"/>
  <c r="DH6" i="7" l="1"/>
  <c r="DI6" i="7" l="1"/>
  <c r="DJ6" i="7" l="1"/>
  <c r="DK6" i="7" l="1"/>
  <c r="DL6" i="7" l="1"/>
  <c r="DL16" i="7" s="1"/>
  <c r="DM6" i="7" l="1"/>
  <c r="DM16" i="7" s="1"/>
  <c r="DO6" i="7" l="1"/>
  <c r="DP6" i="7" l="1"/>
  <c r="DQ6" i="7" l="1"/>
  <c r="DR6" i="7" l="1"/>
  <c r="DS6" i="7" l="1"/>
  <c r="DT6" i="7" l="1"/>
  <c r="DU6" i="7" l="1"/>
  <c r="DV6" i="7" l="1"/>
  <c r="DW6" i="7" l="1"/>
  <c r="DX6" i="7" l="1"/>
  <c r="DY6" i="7" l="1"/>
  <c r="DY16" i="7" s="1"/>
  <c r="DZ6" i="7" l="1"/>
  <c r="DZ16" i="7" s="1"/>
  <c r="EB6" i="7" l="1"/>
  <c r="EC6" i="7" l="1"/>
  <c r="ED6" i="7" l="1"/>
  <c r="EE6" i="7" l="1"/>
  <c r="EF6" i="7" l="1"/>
  <c r="EG6" i="7" l="1"/>
  <c r="EH6" i="7" l="1"/>
  <c r="EI6" i="7" l="1"/>
  <c r="EJ6" i="7" l="1"/>
  <c r="EK6" i="7" l="1"/>
  <c r="EL6" i="7" l="1"/>
  <c r="EL16" i="7" s="1"/>
  <c r="EM6" i="7" l="1"/>
  <c r="EM16" i="7" s="1"/>
  <c r="EO6" i="7" l="1"/>
  <c r="EP6" i="7" l="1"/>
  <c r="EQ6" i="7" l="1"/>
  <c r="ER6" i="7" l="1"/>
  <c r="ES6" i="7" l="1"/>
  <c r="ET6" i="7" l="1"/>
  <c r="EU6" i="7" l="1"/>
  <c r="EV6" i="7" l="1"/>
  <c r="EW6" i="7" l="1"/>
  <c r="EX6" i="7" l="1"/>
  <c r="EY6" i="7" l="1"/>
  <c r="EY16" i="7" s="1"/>
  <c r="EZ6" i="7" l="1"/>
  <c r="EZ16" i="7" s="1"/>
  <c r="FB6" i="7" l="1"/>
  <c r="FC6" i="7" l="1"/>
  <c r="FD6" i="7" l="1"/>
  <c r="FE6" i="7" l="1"/>
  <c r="FF6" i="7" l="1"/>
  <c r="FG6" i="7" l="1"/>
  <c r="FH6" i="7" l="1"/>
  <c r="FI6" i="7" l="1"/>
  <c r="FJ6" i="7" l="1"/>
  <c r="FK6" i="7" l="1"/>
  <c r="FL6" i="7" l="1"/>
  <c r="FL16" i="7" s="1"/>
  <c r="FM6" i="7" l="1"/>
  <c r="FM16" i="7" s="1"/>
  <c r="FO6" i="7" l="1"/>
  <c r="FP6" i="7" l="1"/>
  <c r="FQ6" i="7" l="1"/>
  <c r="FR6" i="7" l="1"/>
  <c r="FS6" i="7" l="1"/>
  <c r="FT6" i="7" l="1"/>
  <c r="FU6" i="7" l="1"/>
  <c r="FV6" i="7" l="1"/>
  <c r="FW6" i="7" l="1"/>
  <c r="FX6" i="7" l="1"/>
  <c r="FY6" i="7" l="1"/>
  <c r="FY16" i="7" s="1"/>
  <c r="FZ6" i="7" l="1"/>
  <c r="FZ16" i="7" s="1"/>
  <c r="GB6" i="7" l="1"/>
  <c r="GC6" i="7" l="1"/>
  <c r="GD6" i="7" l="1"/>
  <c r="GE6" i="7" l="1"/>
  <c r="GF6" i="7" l="1"/>
  <c r="GG6" i="7" l="1"/>
  <c r="GH6" i="7" l="1"/>
  <c r="GI6" i="7" l="1"/>
  <c r="GJ6" i="7" l="1"/>
  <c r="GK6" i="7" l="1"/>
  <c r="GL6" i="7" l="1"/>
  <c r="GL16" i="7" s="1"/>
  <c r="GM6" i="7" l="1"/>
  <c r="GM16" i="7" s="1"/>
  <c r="GO6" i="7" l="1"/>
  <c r="GP6" i="7" l="1"/>
  <c r="GQ6" i="7" l="1"/>
  <c r="GR6" i="7" l="1"/>
  <c r="GS6" i="7" l="1"/>
  <c r="GT6" i="7" l="1"/>
  <c r="GU6" i="7" l="1"/>
  <c r="GV6" i="7" l="1"/>
  <c r="GW6" i="7" l="1"/>
  <c r="GX6" i="7" l="1"/>
  <c r="GY6" i="7" l="1"/>
  <c r="GY16" i="7" s="1"/>
  <c r="GZ6" i="7" l="1"/>
  <c r="GZ16" i="7" s="1"/>
  <c r="HB6" i="7" l="1"/>
  <c r="HC6" i="7" l="1"/>
  <c r="HD6" i="7" l="1"/>
  <c r="HE6" i="7" l="1"/>
  <c r="HF6" i="7" l="1"/>
  <c r="HG6" i="7" l="1"/>
  <c r="HH6" i="7" l="1"/>
  <c r="HI6" i="7" l="1"/>
  <c r="HJ6" i="7" l="1"/>
  <c r="HK6" i="7" l="1"/>
  <c r="HL6" i="7" l="1"/>
  <c r="HL16" i="7" s="1"/>
  <c r="HM6" i="7" l="1"/>
  <c r="HM16" i="7" s="1"/>
  <c r="HO6" i="7" l="1"/>
  <c r="HP6" i="7" l="1"/>
  <c r="HQ6" i="7" l="1"/>
  <c r="HR6" i="7" l="1"/>
  <c r="HS6" i="7" l="1"/>
  <c r="HT6" i="7" l="1"/>
  <c r="HU6" i="7" l="1"/>
  <c r="HV6" i="7" l="1"/>
  <c r="HW6" i="7" l="1"/>
  <c r="HX6" i="7" l="1"/>
  <c r="HY6" i="7" l="1"/>
  <c r="HY16" i="7" s="1"/>
  <c r="HZ6" i="7" l="1"/>
  <c r="HZ16" i="7" s="1"/>
  <c r="IB6" i="7" l="1"/>
  <c r="IC6" i="7" l="1"/>
  <c r="ID6" i="7" l="1"/>
  <c r="IE6" i="7" l="1"/>
  <c r="IF6" i="7" l="1"/>
  <c r="IG6" i="7" l="1"/>
  <c r="IH6" i="7" l="1"/>
  <c r="II6" i="7" l="1"/>
  <c r="IJ6" i="7" l="1"/>
  <c r="IK6" i="7" l="1"/>
  <c r="IL6" i="7" l="1"/>
  <c r="IL16" i="7" s="1"/>
  <c r="IM6" i="7" l="1"/>
  <c r="IM16" i="7" s="1"/>
  <c r="IO6" i="7" l="1"/>
  <c r="IP6" i="7" l="1"/>
  <c r="IQ6" i="7" l="1"/>
  <c r="IR6" i="7" l="1"/>
  <c r="IS6" i="7" l="1"/>
  <c r="IT6" i="7" l="1"/>
  <c r="IU6" i="7" l="1"/>
  <c r="IV6" i="7" l="1"/>
  <c r="IW6" i="7" l="1"/>
  <c r="IX6" i="7" l="1"/>
  <c r="IY6" i="7" l="1"/>
  <c r="IY16" i="7" s="1"/>
  <c r="IZ6" i="7" l="1"/>
  <c r="IZ16" i="7" s="1"/>
  <c r="JB6" i="7" l="1"/>
  <c r="JC6" i="7" l="1"/>
  <c r="JD6" i="7" l="1"/>
  <c r="JE6" i="7" l="1"/>
  <c r="JF6" i="7" l="1"/>
  <c r="JG6" i="7" l="1"/>
  <c r="JH6" i="7" l="1"/>
  <c r="JI6" i="7" l="1"/>
  <c r="JJ6" i="7" l="1"/>
  <c r="JK6" i="7" l="1"/>
  <c r="JL6" i="7" l="1"/>
  <c r="JL16" i="7" s="1"/>
  <c r="JM6" i="7" l="1"/>
  <c r="JM16" i="7" s="1"/>
  <c r="JO6" i="7" l="1"/>
  <c r="JP6" i="7" l="1"/>
  <c r="JQ6" i="7" l="1"/>
  <c r="JR6" i="7" l="1"/>
  <c r="JS6" i="7" l="1"/>
  <c r="JT6" i="7" l="1"/>
  <c r="JU6" i="7" l="1"/>
  <c r="JV6" i="7" l="1"/>
  <c r="JW6" i="7" l="1"/>
  <c r="JX6" i="7" l="1"/>
  <c r="JY6" i="7" l="1"/>
  <c r="JY16" i="7" s="1"/>
  <c r="JZ6" i="7" l="1"/>
  <c r="JZ16" i="7" s="1"/>
  <c r="KB6" i="7" l="1"/>
  <c r="KC6" i="7" l="1"/>
  <c r="KD6" i="7" l="1"/>
  <c r="KE6" i="7" l="1"/>
  <c r="KF6" i="7" l="1"/>
  <c r="KG6" i="7" l="1"/>
  <c r="KH6" i="7" l="1"/>
  <c r="KI6" i="7" l="1"/>
  <c r="KJ6" i="7" l="1"/>
  <c r="KK6" i="7" l="1"/>
  <c r="KL6" i="7" l="1"/>
  <c r="KL16" i="7" s="1"/>
  <c r="KM6" i="7" l="1"/>
  <c r="KM16" i="7" s="1"/>
  <c r="KO6" i="7" l="1"/>
  <c r="KP6" i="7" l="1"/>
  <c r="KQ6" i="7" l="1"/>
  <c r="KR6" i="7" l="1"/>
  <c r="KS6" i="7" l="1"/>
  <c r="KT6" i="7" l="1"/>
  <c r="KU6" i="7" l="1"/>
  <c r="KV6" i="7" l="1"/>
  <c r="KW6" i="7" l="1"/>
  <c r="KX6" i="7" l="1"/>
  <c r="KY6" i="7" l="1"/>
  <c r="KY16" i="7" s="1"/>
  <c r="KZ6" i="7" l="1"/>
  <c r="KZ16" i="7" s="1"/>
  <c r="LB6" i="7" l="1"/>
  <c r="LC6" i="7" l="1"/>
  <c r="LD6" i="7" l="1"/>
  <c r="LE6" i="7" l="1"/>
  <c r="LF6" i="7" l="1"/>
  <c r="LG6" i="7" l="1"/>
  <c r="LH6" i="7" l="1"/>
  <c r="LI6" i="7" l="1"/>
  <c r="LJ6" i="7" l="1"/>
  <c r="LK6" i="7" l="1"/>
  <c r="LL6" i="7" l="1"/>
  <c r="LL16" i="7" s="1"/>
  <c r="LM6" i="7" l="1"/>
  <c r="LM16" i="7" s="1"/>
  <c r="AA59" i="9" l="1"/>
  <c r="AB89" i="9" l="1"/>
  <c r="AB87" i="9"/>
  <c r="AC89" i="9" l="1"/>
  <c r="AC87" i="9" l="1"/>
  <c r="AD89" i="9"/>
  <c r="AD87" i="9"/>
  <c r="AE89" i="9" l="1"/>
  <c r="AE87" i="9" l="1"/>
  <c r="AF89" i="9" l="1"/>
  <c r="AF87" i="9" l="1"/>
  <c r="AG89" i="9" l="1"/>
  <c r="AH87" i="9" l="1"/>
  <c r="AI87" i="9" l="1"/>
  <c r="AJ87" i="9" l="1"/>
  <c r="AK87" i="9" l="1"/>
  <c r="AL87" i="9"/>
  <c r="AM87" i="9" l="1"/>
  <c r="FZ86" i="9" l="1"/>
  <c r="HB45" i="9" l="1"/>
  <c r="HC45" i="9" l="1"/>
  <c r="HD45" i="9" l="1"/>
  <c r="HE45" i="9" l="1"/>
  <c r="HF45" i="9" l="1"/>
  <c r="HG45" i="9" l="1"/>
  <c r="HH45" i="9" l="1"/>
  <c r="HI45" i="9" l="1"/>
  <c r="HJ45" i="9" l="1"/>
  <c r="HK45" i="9" l="1"/>
  <c r="HL45" i="9" l="1"/>
  <c r="HM45" i="9" l="1"/>
  <c r="HN45" i="9" l="1"/>
  <c r="HO45" i="9" l="1"/>
  <c r="HP45" i="9" l="1"/>
  <c r="HQ45" i="9" l="1"/>
  <c r="HR45" i="9" l="1"/>
  <c r="HS45" i="9" l="1"/>
  <c r="HT45" i="9" l="1"/>
  <c r="HU45" i="9" l="1"/>
  <c r="HV45" i="9" l="1"/>
  <c r="HW45" i="9" l="1"/>
  <c r="HX45" i="9" l="1"/>
  <c r="HY45" i="9" l="1"/>
  <c r="HZ45" i="9" l="1"/>
  <c r="IA45" i="9" l="1"/>
  <c r="IB45" i="9" l="1"/>
  <c r="IC45" i="9" l="1"/>
  <c r="ID45" i="9" l="1"/>
  <c r="IE45" i="9" l="1"/>
  <c r="IF45" i="9" l="1"/>
  <c r="IG45" i="9" l="1"/>
  <c r="IH45" i="9" l="1"/>
  <c r="II45" i="9" l="1"/>
  <c r="IJ45" i="9" l="1"/>
  <c r="IK45" i="9" l="1"/>
  <c r="IL45" i="9" l="1"/>
  <c r="IM45" i="9" l="1"/>
  <c r="IN45" i="9" l="1"/>
  <c r="IO45" i="9" l="1"/>
  <c r="IP45" i="9" l="1"/>
  <c r="IQ45" i="9" l="1"/>
  <c r="IR45" i="9" l="1"/>
  <c r="IS45" i="9" l="1"/>
  <c r="IT45" i="9" l="1"/>
  <c r="IU45" i="9" l="1"/>
  <c r="IV45" i="9" l="1"/>
  <c r="IW45" i="9" l="1"/>
  <c r="IX45" i="9" l="1"/>
  <c r="IY45" i="9" l="1"/>
  <c r="IZ45" i="9" l="1"/>
  <c r="JA45" i="9" l="1"/>
  <c r="JB45" i="9" l="1"/>
  <c r="JC45" i="9" l="1"/>
  <c r="JD45" i="9" l="1"/>
  <c r="JE45" i="9" l="1"/>
  <c r="JF45" i="9" l="1"/>
  <c r="JG45" i="9" l="1"/>
  <c r="JH45" i="9" l="1"/>
  <c r="JI45" i="9" l="1"/>
  <c r="JJ45" i="9" l="1"/>
  <c r="JK45" i="9" l="1"/>
  <c r="JL45" i="9" l="1"/>
  <c r="JM45" i="9" l="1"/>
  <c r="JN45" i="9" l="1"/>
  <c r="JO45" i="9" l="1"/>
  <c r="JP45" i="9" l="1"/>
  <c r="JQ45" i="9" l="1"/>
  <c r="JR45" i="9" l="1"/>
  <c r="JS45" i="9" l="1"/>
  <c r="JT45" i="9" l="1"/>
  <c r="JU45" i="9" l="1"/>
  <c r="JV45" i="9" l="1"/>
  <c r="JW45" i="9" l="1"/>
  <c r="JX45" i="9" l="1"/>
  <c r="JY45" i="9" l="1"/>
  <c r="JZ45" i="9" l="1"/>
  <c r="KA45" i="9" l="1"/>
  <c r="EL86" i="9" l="1"/>
  <c r="KB45" i="9"/>
  <c r="EY86" i="9" l="1"/>
  <c r="KC45" i="9"/>
  <c r="FL86" i="9" l="1"/>
  <c r="KD45" i="9"/>
  <c r="FY86" i="9" l="1"/>
  <c r="KE45" i="9"/>
  <c r="KF45" i="9" l="1"/>
  <c r="KG45" i="9" l="1"/>
  <c r="KH45" i="9" l="1"/>
  <c r="KI45" i="9" l="1"/>
  <c r="KJ45" i="9" l="1"/>
  <c r="KK45" i="9" l="1"/>
  <c r="KL45" i="9" l="1"/>
  <c r="KM45" i="9" l="1"/>
  <c r="KN45" i="9" l="1"/>
  <c r="KO45" i="9" l="1"/>
  <c r="KP45" i="9" l="1"/>
  <c r="KQ45" i="9" l="1"/>
  <c r="KR45" i="9" l="1"/>
  <c r="KS45" i="9" l="1"/>
  <c r="KT45" i="9" l="1"/>
  <c r="KU45" i="9" l="1"/>
  <c r="KV45" i="9" l="1"/>
  <c r="KW45" i="9" l="1"/>
  <c r="KX45" i="9" l="1"/>
  <c r="KY45" i="9" l="1"/>
  <c r="KZ45" i="9" l="1"/>
  <c r="LA45" i="9" l="1"/>
  <c r="LB45" i="9" l="1"/>
  <c r="LC45" i="9" l="1"/>
  <c r="LD45" i="9" l="1"/>
  <c r="LE45" i="9" l="1"/>
  <c r="LF45" i="9" l="1"/>
  <c r="LG45" i="9" l="1"/>
  <c r="LH45" i="9" l="1"/>
  <c r="LI45" i="9" l="1"/>
  <c r="LJ45" i="9" l="1"/>
  <c r="LK45" i="9" l="1"/>
  <c r="LL45" i="9" l="1"/>
  <c r="LM45" i="9" l="1"/>
  <c r="LN45" i="9" l="1"/>
  <c r="AQ87" i="9" l="1"/>
  <c r="AP87" i="9" l="1"/>
  <c r="AR87" i="9"/>
  <c r="AS87" i="9" l="1"/>
  <c r="AU87" i="9" l="1"/>
  <c r="AV87" i="9"/>
  <c r="AW87" i="9" l="1"/>
  <c r="AX87" i="9" l="1"/>
  <c r="AY87" i="9" l="1"/>
  <c r="AZ87" i="9" l="1"/>
  <c r="BB87" i="9" l="1"/>
  <c r="AO87" i="9" l="1"/>
  <c r="DA34" i="20" l="1"/>
  <c r="GO89" i="9" l="1"/>
  <c r="GO87" i="9" l="1"/>
  <c r="GP89" i="9"/>
  <c r="GP87" i="9"/>
  <c r="GQ89" i="9" l="1"/>
  <c r="HA87" i="9"/>
  <c r="GQ87" i="9" l="1"/>
  <c r="GR87" i="9" l="1"/>
  <c r="GR89" i="9"/>
  <c r="GS89" i="9" l="1"/>
  <c r="GS87" i="9"/>
  <c r="GT87" i="9" l="1"/>
  <c r="GT89" i="9"/>
  <c r="GU87" i="9" l="1"/>
  <c r="GU89" i="9"/>
  <c r="GV89" i="9" l="1"/>
  <c r="GV87" i="9"/>
  <c r="GW87" i="9" l="1"/>
  <c r="GW89" i="9"/>
  <c r="GX87" i="9" l="1"/>
  <c r="GX89" i="9"/>
  <c r="GY89" i="9" l="1"/>
  <c r="GY87" i="9"/>
  <c r="GZ87" i="9" l="1"/>
  <c r="GZ89" i="9"/>
  <c r="HA89" i="9" s="1"/>
  <c r="HB89" i="9" l="1"/>
  <c r="HB87" i="9" l="1"/>
  <c r="HC89" i="9" l="1"/>
  <c r="HC87" i="9"/>
  <c r="HN87" i="9"/>
  <c r="HD89" i="9" l="1"/>
  <c r="HD87" i="9"/>
  <c r="HE89" i="9" l="1"/>
  <c r="HE87" i="9"/>
  <c r="HF89" i="9" l="1"/>
  <c r="HF87" i="9"/>
  <c r="HG87" i="9" l="1"/>
  <c r="HG89" i="9" l="1"/>
  <c r="HH89" i="9"/>
  <c r="HH87" i="9"/>
  <c r="HI89" i="9" l="1"/>
  <c r="HI87" i="9"/>
  <c r="HJ87" i="9" l="1"/>
  <c r="HJ89" i="9"/>
  <c r="HK89" i="9" l="1"/>
  <c r="HK87" i="9"/>
  <c r="HL87" i="9" l="1"/>
  <c r="HL89" i="9"/>
  <c r="HM87" i="9" l="1"/>
  <c r="HM89" i="9"/>
  <c r="HN89" i="9" s="1"/>
  <c r="HO89" i="9" l="1"/>
  <c r="HO87" i="9" l="1"/>
  <c r="IA87" i="9" l="1"/>
  <c r="HP89" i="9"/>
  <c r="HP87" i="9"/>
  <c r="HQ87" i="9" l="1"/>
  <c r="HQ89" i="9"/>
  <c r="HR89" i="9" l="1"/>
  <c r="HR87" i="9"/>
  <c r="HS87" i="9" l="1"/>
  <c r="HS89" i="9"/>
  <c r="HT87" i="9" l="1"/>
  <c r="HT89" i="9"/>
  <c r="HU87" i="9" l="1"/>
  <c r="HU89" i="9"/>
  <c r="HV87" i="9" l="1"/>
  <c r="HV89" i="9"/>
  <c r="HW89" i="9" l="1"/>
  <c r="HW87" i="9"/>
  <c r="HX87" i="9" l="1"/>
  <c r="HX89" i="9"/>
  <c r="HY87" i="9" l="1"/>
  <c r="HY89" i="9"/>
  <c r="HZ89" i="9" l="1"/>
  <c r="IA89" i="9" s="1"/>
  <c r="HZ87" i="9"/>
  <c r="IB89" i="9" l="1"/>
  <c r="IB87" i="9" l="1"/>
  <c r="IC87" i="9"/>
  <c r="IC89" i="9"/>
  <c r="IN87" i="9" l="1"/>
  <c r="ID87" i="9"/>
  <c r="ID89" i="9"/>
  <c r="IE87" i="9" l="1"/>
  <c r="IE89" i="9"/>
  <c r="IF89" i="9" l="1"/>
  <c r="IF87" i="9"/>
  <c r="IG89" i="9" l="1"/>
  <c r="IG87" i="9"/>
  <c r="IH89" i="9" l="1"/>
  <c r="IH87" i="9"/>
  <c r="II89" i="9" l="1"/>
  <c r="II87" i="9"/>
  <c r="IJ89" i="9" l="1"/>
  <c r="IJ87" i="9"/>
  <c r="IK87" i="9" l="1"/>
  <c r="IK89" i="9"/>
  <c r="IL87" i="9" l="1"/>
  <c r="IL89" i="9"/>
  <c r="IM89" i="9" l="1"/>
  <c r="IN89" i="9" s="1"/>
  <c r="IM87" i="9"/>
  <c r="IO89" i="9" l="1"/>
  <c r="IO87" i="9" l="1"/>
  <c r="IP87" i="9"/>
  <c r="IP89" i="9"/>
  <c r="IQ89" i="9" l="1"/>
  <c r="IQ87" i="9"/>
  <c r="JA87" i="9"/>
  <c r="IR87" i="9" l="1"/>
  <c r="IR89" i="9"/>
  <c r="IS87" i="9" l="1"/>
  <c r="IS89" i="9"/>
  <c r="IT89" i="9" l="1"/>
  <c r="IT87" i="9"/>
  <c r="IU87" i="9" l="1"/>
  <c r="IU89" i="9"/>
  <c r="IV87" i="9" l="1"/>
  <c r="IV89" i="9"/>
  <c r="IW87" i="9" l="1"/>
  <c r="IW89" i="9"/>
  <c r="IX89" i="9" l="1"/>
  <c r="IX87" i="9"/>
  <c r="IY89" i="9" l="1"/>
  <c r="IY87" i="9"/>
  <c r="IZ89" i="9" l="1"/>
  <c r="JA89" i="9" s="1"/>
  <c r="IZ87" i="9"/>
  <c r="JB89" i="9" l="1"/>
  <c r="JB87" i="9" l="1"/>
  <c r="JC87" i="9" l="1"/>
  <c r="JC89" i="9"/>
  <c r="JN87" i="9"/>
  <c r="JD89" i="9" l="1"/>
  <c r="JD87" i="9"/>
  <c r="JE87" i="9" l="1"/>
  <c r="JE89" i="9"/>
  <c r="JF87" i="9" l="1"/>
  <c r="JF89" i="9"/>
  <c r="JG89" i="9" l="1"/>
  <c r="JG87" i="9" l="1"/>
  <c r="JH89" i="9" l="1"/>
  <c r="JH87" i="9"/>
  <c r="JI87" i="9" l="1"/>
  <c r="JI89" i="9"/>
  <c r="JJ89" i="9" l="1"/>
  <c r="JJ87" i="9"/>
  <c r="JK89" i="9" l="1"/>
  <c r="JK87" i="9"/>
  <c r="JL87" i="9" l="1"/>
  <c r="JL89" i="9"/>
  <c r="JM89" i="9" l="1"/>
  <c r="JN89" i="9" s="1"/>
  <c r="JM87" i="9"/>
  <c r="JO89" i="9" l="1"/>
  <c r="JO87" i="9" l="1"/>
  <c r="JR89" i="9" l="1"/>
  <c r="JP89" i="9"/>
  <c r="JP87" i="9"/>
  <c r="KA87" i="9"/>
  <c r="JR87" i="9"/>
  <c r="JQ89" i="9" l="1"/>
  <c r="JQ87" i="9"/>
  <c r="JS87" i="9" l="1"/>
  <c r="JS89" i="9"/>
  <c r="JT89" i="9" l="1"/>
  <c r="JT87" i="9"/>
  <c r="JU87" i="9" l="1"/>
  <c r="JU89" i="9"/>
  <c r="JV87" i="9" l="1"/>
  <c r="JV89" i="9"/>
  <c r="JW87" i="9" l="1"/>
  <c r="JW89" i="9"/>
  <c r="JX87" i="9" l="1"/>
  <c r="JX89" i="9"/>
  <c r="JY87" i="9" l="1"/>
  <c r="JY89" i="9"/>
  <c r="JZ87" i="9" l="1"/>
  <c r="JZ89" i="9"/>
  <c r="KA89" i="9" s="1"/>
  <c r="KB89" i="9" l="1"/>
  <c r="KB87" i="9" l="1"/>
  <c r="KC87" i="9" l="1"/>
  <c r="KC89" i="9"/>
  <c r="KN87" i="9"/>
  <c r="KD89" i="9" l="1"/>
  <c r="KD87" i="9"/>
  <c r="KE89" i="9" l="1"/>
  <c r="KE87" i="9" l="1"/>
  <c r="KF87" i="9" l="1"/>
  <c r="KF89" i="9"/>
  <c r="KG87" i="9" l="1"/>
  <c r="KG89" i="9"/>
  <c r="KH87" i="9" l="1"/>
  <c r="KH89" i="9"/>
  <c r="KI89" i="9" l="1"/>
  <c r="KI87" i="9"/>
  <c r="KJ87" i="9" l="1"/>
  <c r="KJ89" i="9"/>
  <c r="KK87" i="9" l="1"/>
  <c r="KK89" i="9"/>
  <c r="KL87" i="9" l="1"/>
  <c r="KL89" i="9"/>
  <c r="KM89" i="9" l="1"/>
  <c r="KN89" i="9" s="1"/>
  <c r="KM87" i="9"/>
  <c r="KO89" i="9" l="1"/>
  <c r="KO87" i="9" l="1"/>
  <c r="KP87" i="9"/>
  <c r="KP89" i="9"/>
  <c r="LA87" i="9" l="1"/>
  <c r="KQ87" i="9"/>
  <c r="KQ89" i="9"/>
  <c r="KR89" i="9" l="1"/>
  <c r="KS87" i="9" l="1"/>
  <c r="KR87" i="9"/>
  <c r="KS89" i="9" l="1"/>
  <c r="KT89" i="9" l="1"/>
  <c r="KT87" i="9"/>
  <c r="KU89" i="9" l="1"/>
  <c r="KU87" i="9"/>
  <c r="KV89" i="9" l="1"/>
  <c r="KV87" i="9"/>
  <c r="KW89" i="9" l="1"/>
  <c r="KW87" i="9"/>
  <c r="KX89" i="9" l="1"/>
  <c r="KX87" i="9"/>
  <c r="KY89" i="9" l="1"/>
  <c r="KY87" i="9"/>
  <c r="KZ87" i="9" l="1"/>
  <c r="KZ89" i="9"/>
  <c r="LA89" i="9" s="1"/>
  <c r="LB89" i="9" l="1"/>
  <c r="LC87" i="9" l="1"/>
  <c r="LC89" i="9"/>
  <c r="LB87" i="9"/>
  <c r="LN87" i="9" l="1"/>
  <c r="LD89" i="9" l="1"/>
  <c r="LD87" i="9"/>
  <c r="LE89" i="9" l="1"/>
  <c r="LE87" i="9" l="1"/>
  <c r="LF87" i="9" l="1"/>
  <c r="LF89" i="9"/>
  <c r="LG89" i="9" l="1"/>
  <c r="LG87" i="9"/>
  <c r="LH89" i="9" l="1"/>
  <c r="LH87" i="9"/>
  <c r="LI89" i="9" l="1"/>
  <c r="LI87" i="9"/>
  <c r="LJ89" i="9" l="1"/>
  <c r="LJ87" i="9"/>
  <c r="LK87" i="9" l="1"/>
  <c r="LK89" i="9"/>
  <c r="LL89" i="9" l="1"/>
  <c r="LL87" i="9"/>
  <c r="LM87" i="9" l="1"/>
  <c r="LM89" i="9"/>
  <c r="LN89" i="9" s="1"/>
  <c r="BE61" i="20" l="1"/>
  <c r="N68" i="9" l="1"/>
  <c r="M67" i="9"/>
  <c r="N67" i="9" l="1"/>
  <c r="M73" i="9"/>
  <c r="N73" i="9" l="1"/>
  <c r="AZ61" i="20" l="1"/>
  <c r="BA58" i="9" l="1"/>
  <c r="GB55" i="20" l="1"/>
  <c r="GC55" i="20" l="1"/>
  <c r="GD55" i="20" l="1"/>
  <c r="GE55" i="20" l="1"/>
  <c r="GF55" i="20" l="1"/>
  <c r="GG55" i="20" l="1"/>
  <c r="GH55" i="20" l="1"/>
  <c r="GI55" i="20" l="1"/>
  <c r="GJ55" i="20" l="1"/>
  <c r="GK55" i="20" l="1"/>
  <c r="GL55" i="20" l="1"/>
  <c r="GM55" i="20" l="1"/>
  <c r="GN55" i="20" l="1"/>
  <c r="P79" i="22" s="1"/>
  <c r="P94" i="22" l="1"/>
  <c r="B42" i="20" l="1"/>
  <c r="C43" i="20" l="1"/>
  <c r="C40" i="20"/>
  <c r="C42" i="20" l="1"/>
  <c r="D43" i="20" s="1"/>
  <c r="B54" i="9"/>
  <c r="D40" i="20" l="1"/>
  <c r="D42" i="20" l="1"/>
  <c r="E40" i="20" s="1"/>
  <c r="E43" i="20" l="1"/>
  <c r="E42" i="20"/>
  <c r="F43" i="20" l="1"/>
  <c r="F40" i="20"/>
  <c r="AN59" i="20" l="1"/>
  <c r="AN62" i="20" l="1"/>
  <c r="AH76" i="20" l="1"/>
  <c r="AH89" i="9" l="1"/>
  <c r="AH56" i="20"/>
  <c r="AH33" i="18" l="1"/>
  <c r="AH13" i="18"/>
  <c r="AH15" i="18"/>
  <c r="AH12" i="18" l="1"/>
  <c r="AH35" i="18"/>
  <c r="AH44" i="18" s="1"/>
  <c r="AH58" i="20"/>
  <c r="AH77" i="20" s="1"/>
  <c r="AH24" i="18"/>
  <c r="AH21" i="18" s="1"/>
  <c r="AH32" i="18" l="1"/>
  <c r="AH51" i="18" s="1"/>
  <c r="AH66" i="20"/>
  <c r="AH82" i="9"/>
  <c r="AH50" i="18"/>
  <c r="AH41" i="18" l="1"/>
  <c r="AH71" i="9"/>
  <c r="AH67" i="9" s="1"/>
  <c r="AH73" i="9" s="1"/>
  <c r="AH16" i="9"/>
  <c r="AH9" i="14" s="1"/>
  <c r="AI89" i="9" l="1"/>
  <c r="AI56" i="20"/>
  <c r="AI13" i="18" s="1"/>
  <c r="AI76" i="20"/>
  <c r="AH19" i="9"/>
  <c r="AI15" i="18" l="1"/>
  <c r="AI24" i="18" s="1"/>
  <c r="AI21" i="18" s="1"/>
  <c r="AI33" i="18"/>
  <c r="AI12" i="18" l="1"/>
  <c r="AI35" i="18"/>
  <c r="AI44" i="18" s="1"/>
  <c r="AI41" i="18" s="1"/>
  <c r="AI58" i="20"/>
  <c r="AI77" i="20" s="1"/>
  <c r="AI16" i="9"/>
  <c r="AI9" i="14" s="1"/>
  <c r="AI71" i="9"/>
  <c r="AI82" i="9" l="1"/>
  <c r="AI32" i="18"/>
  <c r="AI51" i="18" s="1"/>
  <c r="AI50" i="18"/>
  <c r="AI66" i="20"/>
  <c r="AI19" i="9"/>
  <c r="AI67" i="9" l="1"/>
  <c r="AI73" i="9" s="1"/>
  <c r="AJ76" i="20"/>
  <c r="AJ89" i="9" l="1"/>
  <c r="AJ56" i="20"/>
  <c r="AJ13" i="18" s="1"/>
  <c r="AJ15" i="18" l="1"/>
  <c r="AJ24" i="18" s="1"/>
  <c r="AJ21" i="18" s="1"/>
  <c r="AJ33" i="18"/>
  <c r="AJ71" i="9"/>
  <c r="AJ16" i="9"/>
  <c r="AJ9" i="14" s="1"/>
  <c r="AJ12" i="18" l="1"/>
  <c r="AJ35" i="18"/>
  <c r="AJ32" i="18" s="1"/>
  <c r="AJ51" i="18" s="1"/>
  <c r="AJ58" i="20"/>
  <c r="AJ77" i="20" s="1"/>
  <c r="AJ19" i="9"/>
  <c r="AJ44" i="18" l="1"/>
  <c r="AJ41" i="18" s="1"/>
  <c r="AJ82" i="9"/>
  <c r="AJ66" i="20"/>
  <c r="AK89" i="9"/>
  <c r="AJ67" i="9" l="1"/>
  <c r="AJ73" i="9" s="1"/>
  <c r="AJ50" i="18"/>
  <c r="AK76" i="20"/>
  <c r="AK56" i="20"/>
  <c r="AK13" i="18" s="1"/>
  <c r="AK16" i="9"/>
  <c r="AK9" i="14" s="1"/>
  <c r="AK71" i="9"/>
  <c r="AK33" i="18" l="1"/>
  <c r="AK15" i="18"/>
  <c r="AK19" i="9"/>
  <c r="AK12" i="18" l="1"/>
  <c r="AK35" i="18"/>
  <c r="AK44" i="18" s="1"/>
  <c r="AK24" i="18"/>
  <c r="AK21" i="18" s="1"/>
  <c r="AK58" i="20"/>
  <c r="AK82" i="9" l="1"/>
  <c r="AK32" i="18"/>
  <c r="AK51" i="18" s="1"/>
  <c r="AK41" i="18"/>
  <c r="AK77" i="20"/>
  <c r="AK66" i="20"/>
  <c r="AK67" i="9" l="1"/>
  <c r="AK73" i="9" s="1"/>
  <c r="AK50" i="18"/>
  <c r="AL16" i="9"/>
  <c r="AL9" i="14" s="1"/>
  <c r="AL71" i="9"/>
  <c r="AL89" i="9" l="1"/>
  <c r="AL76" i="20"/>
  <c r="AL19" i="9"/>
  <c r="AL56" i="20" l="1"/>
  <c r="AL13" i="18" s="1"/>
  <c r="AL33" i="18" l="1"/>
  <c r="AL15" i="18"/>
  <c r="AL12" i="18" l="1"/>
  <c r="AL35" i="18"/>
  <c r="AL44" i="18" s="1"/>
  <c r="AL24" i="18"/>
  <c r="AL21" i="18" s="1"/>
  <c r="AL58" i="20"/>
  <c r="AL82" i="9" l="1"/>
  <c r="AL32" i="18"/>
  <c r="AL51" i="18" s="1"/>
  <c r="AL41" i="18"/>
  <c r="AL77" i="20"/>
  <c r="AL66" i="20"/>
  <c r="AM16" i="9"/>
  <c r="AM71" i="9"/>
  <c r="AN18" i="9"/>
  <c r="AA7" i="23"/>
  <c r="D17" i="23"/>
  <c r="AL67" i="9" l="1"/>
  <c r="AL73" i="9" s="1"/>
  <c r="AL50" i="18"/>
  <c r="AN71" i="9"/>
  <c r="AN16" i="9"/>
  <c r="AN60" i="20" l="1"/>
  <c r="AM76" i="20"/>
  <c r="AN76" i="20" s="1"/>
  <c r="D30" i="22" s="1"/>
  <c r="D60" i="22" s="1"/>
  <c r="AM89" i="9"/>
  <c r="AM56" i="20" l="1"/>
  <c r="AM13" i="18" s="1"/>
  <c r="D82" i="22"/>
  <c r="D97" i="22" s="1"/>
  <c r="AM15" i="18" l="1"/>
  <c r="AM35" i="18" s="1"/>
  <c r="AM44" i="18" s="1"/>
  <c r="AM33" i="18"/>
  <c r="AN13" i="18"/>
  <c r="AN56" i="20"/>
  <c r="D80" i="22" s="1"/>
  <c r="D95" i="22" s="1"/>
  <c r="AN15" i="18" l="1"/>
  <c r="AM12" i="18"/>
  <c r="AM32" i="18"/>
  <c r="AM24" i="18"/>
  <c r="AM21" i="18" s="1"/>
  <c r="AM82" i="9"/>
  <c r="AN12" i="18"/>
  <c r="AN89" i="9"/>
  <c r="AN33" i="18"/>
  <c r="AN24" i="18" l="1"/>
  <c r="AN21" i="18" s="1"/>
  <c r="D28" i="22"/>
  <c r="AN35" i="18"/>
  <c r="AM50" i="18"/>
  <c r="AM58" i="20"/>
  <c r="AM51" i="18"/>
  <c r="D29" i="22" l="1"/>
  <c r="D78" i="22"/>
  <c r="D93" i="22" s="1"/>
  <c r="D58" i="22"/>
  <c r="AN82" i="9"/>
  <c r="AM41" i="18"/>
  <c r="AN44" i="18"/>
  <c r="AN41" i="18" s="1"/>
  <c r="AM77" i="20"/>
  <c r="AN77" i="20" s="1"/>
  <c r="AM66" i="20"/>
  <c r="AN50" i="18" l="1"/>
  <c r="D8" i="23"/>
  <c r="AN51" i="18"/>
  <c r="D81" i="22"/>
  <c r="D88" i="22" s="1"/>
  <c r="D31" i="22"/>
  <c r="D36" i="22"/>
  <c r="D18" i="23" l="1"/>
  <c r="D83" i="22"/>
  <c r="D98" i="22" s="1"/>
  <c r="D61" i="22"/>
  <c r="D59" i="22" l="1"/>
  <c r="D66" i="22" l="1"/>
  <c r="D96" i="22"/>
  <c r="D103" i="22" s="1"/>
  <c r="GO40" i="9" l="1"/>
  <c r="GO36" i="9" s="1"/>
  <c r="GP40" i="9" l="1"/>
  <c r="GP36" i="9" s="1"/>
  <c r="GQ40" i="9" l="1"/>
  <c r="GQ36" i="9" s="1"/>
  <c r="GR40" i="9" l="1"/>
  <c r="GR36" i="9" s="1"/>
  <c r="GS40" i="9" l="1"/>
  <c r="GS36" i="9" s="1"/>
  <c r="GT40" i="9" l="1"/>
  <c r="GT36" i="9" s="1"/>
  <c r="GU40" i="9" l="1"/>
  <c r="GU36" i="9" s="1"/>
  <c r="GV40" i="9" l="1"/>
  <c r="GV36" i="9" s="1"/>
  <c r="GW40" i="9" l="1"/>
  <c r="GW36" i="9" s="1"/>
  <c r="GX40" i="9" l="1"/>
  <c r="GX36" i="9" s="1"/>
  <c r="GY40" i="9" l="1"/>
  <c r="GY36" i="9" s="1"/>
  <c r="GZ40" i="9" l="1"/>
  <c r="GZ36" i="9" l="1"/>
  <c r="HA40" i="9"/>
  <c r="HA36" i="9" s="1"/>
  <c r="HB40" i="9" l="1"/>
  <c r="HB36" i="9" s="1"/>
  <c r="HC40" i="9" l="1"/>
  <c r="HC36" i="9" s="1"/>
  <c r="HD40" i="9" l="1"/>
  <c r="HD36" i="9" s="1"/>
  <c r="HE40" i="9" l="1"/>
  <c r="HE36" i="9" s="1"/>
  <c r="HF40" i="9" l="1"/>
  <c r="HF36" i="9" s="1"/>
  <c r="HG40" i="9" l="1"/>
  <c r="HG36" i="9" s="1"/>
  <c r="HH40" i="9" l="1"/>
  <c r="HH36" i="9" s="1"/>
  <c r="HI40" i="9" l="1"/>
  <c r="HI36" i="9" s="1"/>
  <c r="HJ40" i="9" l="1"/>
  <c r="HJ36" i="9" s="1"/>
  <c r="HK40" i="9" l="1"/>
  <c r="HK36" i="9" s="1"/>
  <c r="HL40" i="9" l="1"/>
  <c r="HL36" i="9" s="1"/>
  <c r="HM40" i="9" l="1"/>
  <c r="HM36" i="9" l="1"/>
  <c r="HN40" i="9"/>
  <c r="HN36" i="9" s="1"/>
  <c r="HO40" i="9" l="1"/>
  <c r="HO36" i="9" s="1"/>
  <c r="HP40" i="9" l="1"/>
  <c r="HP36" i="9" s="1"/>
  <c r="HQ40" i="9" l="1"/>
  <c r="HQ36" i="9" s="1"/>
  <c r="HR40" i="9" l="1"/>
  <c r="HR36" i="9" s="1"/>
  <c r="HS40" i="9" l="1"/>
  <c r="HS36" i="9" s="1"/>
  <c r="HT40" i="9" l="1"/>
  <c r="HT36" i="9" s="1"/>
  <c r="HU40" i="9" l="1"/>
  <c r="HU36" i="9" s="1"/>
  <c r="HV40" i="9" l="1"/>
  <c r="HV36" i="9" s="1"/>
  <c r="HW40" i="9" l="1"/>
  <c r="HW36" i="9" s="1"/>
  <c r="HX40" i="9" l="1"/>
  <c r="HX36" i="9" s="1"/>
  <c r="HY40" i="9" l="1"/>
  <c r="HY36" i="9" s="1"/>
  <c r="HZ40" i="9" l="1"/>
  <c r="HZ36" i="9" l="1"/>
  <c r="IA40" i="9"/>
  <c r="IA36" i="9" s="1"/>
  <c r="IB40" i="9" l="1"/>
  <c r="IB36" i="9" s="1"/>
  <c r="IC40" i="9" l="1"/>
  <c r="IC36" i="9" s="1"/>
  <c r="ID40" i="9" l="1"/>
  <c r="ID36" i="9" s="1"/>
  <c r="IE40" i="9" l="1"/>
  <c r="IE36" i="9" s="1"/>
  <c r="IF40" i="9" l="1"/>
  <c r="IF36" i="9" s="1"/>
  <c r="IG40" i="9" l="1"/>
  <c r="IG36" i="9" s="1"/>
  <c r="IH40" i="9" l="1"/>
  <c r="IH36" i="9" s="1"/>
  <c r="II40" i="9" l="1"/>
  <c r="II36" i="9" s="1"/>
  <c r="IJ40" i="9" l="1"/>
  <c r="IJ36" i="9" s="1"/>
  <c r="IK40" i="9" l="1"/>
  <c r="IK36" i="9" s="1"/>
  <c r="IL40" i="9" l="1"/>
  <c r="IL36" i="9" s="1"/>
  <c r="IM40" i="9" l="1"/>
  <c r="IN40" i="9" l="1"/>
  <c r="IN36" i="9" s="1"/>
  <c r="IM36" i="9"/>
  <c r="IO40" i="9" l="1"/>
  <c r="IO36" i="9" s="1"/>
  <c r="IP40" i="9" l="1"/>
  <c r="IP36" i="9" s="1"/>
  <c r="IQ40" i="9" l="1"/>
  <c r="IQ36" i="9" s="1"/>
  <c r="IR40" i="9" l="1"/>
  <c r="IR36" i="9" s="1"/>
  <c r="IS40" i="9" l="1"/>
  <c r="IS36" i="9" s="1"/>
  <c r="IT40" i="9" l="1"/>
  <c r="IT36" i="9" s="1"/>
  <c r="IU40" i="9" l="1"/>
  <c r="IU36" i="9" s="1"/>
  <c r="IV40" i="9" l="1"/>
  <c r="IV36" i="9" s="1"/>
  <c r="IW40" i="9" l="1"/>
  <c r="IW36" i="9" s="1"/>
  <c r="IX40" i="9" l="1"/>
  <c r="IX36" i="9" s="1"/>
  <c r="IY40" i="9" l="1"/>
  <c r="IY36" i="9" s="1"/>
  <c r="IZ40" i="9" l="1"/>
  <c r="JA40" i="9" l="1"/>
  <c r="JA36" i="9" s="1"/>
  <c r="IZ36" i="9"/>
  <c r="JB40" i="9" l="1"/>
  <c r="JB36" i="9" s="1"/>
  <c r="JC40" i="9" l="1"/>
  <c r="JC36" i="9" s="1"/>
  <c r="JD40" i="9" l="1"/>
  <c r="JD36" i="9" s="1"/>
  <c r="JE40" i="9" l="1"/>
  <c r="JE36" i="9" s="1"/>
  <c r="JF40" i="9" l="1"/>
  <c r="JF36" i="9" s="1"/>
  <c r="JG40" i="9" l="1"/>
  <c r="JG36" i="9" s="1"/>
  <c r="JH40" i="9" l="1"/>
  <c r="JH36" i="9" s="1"/>
  <c r="JI40" i="9" l="1"/>
  <c r="JI36" i="9" s="1"/>
  <c r="JJ40" i="9" l="1"/>
  <c r="JJ36" i="9" s="1"/>
  <c r="JK40" i="9" l="1"/>
  <c r="JK36" i="9" s="1"/>
  <c r="JL40" i="9" l="1"/>
  <c r="JL36" i="9" s="1"/>
  <c r="JM40" i="9" l="1"/>
  <c r="JN40" i="9" l="1"/>
  <c r="JN36" i="9" s="1"/>
  <c r="JM36" i="9"/>
  <c r="JO40" i="9" l="1"/>
  <c r="JO36" i="9" s="1"/>
  <c r="JP40" i="9" l="1"/>
  <c r="JP36" i="9" s="1"/>
  <c r="JQ40" i="9" l="1"/>
  <c r="JQ36" i="9" s="1"/>
  <c r="JR40" i="9" l="1"/>
  <c r="JR36" i="9" s="1"/>
  <c r="JS40" i="9" l="1"/>
  <c r="JS36" i="9" s="1"/>
  <c r="JT40" i="9" l="1"/>
  <c r="JT36" i="9" s="1"/>
  <c r="JU40" i="9" l="1"/>
  <c r="JU36" i="9" s="1"/>
  <c r="JV40" i="9" l="1"/>
  <c r="JV36" i="9" s="1"/>
  <c r="JW40" i="9" l="1"/>
  <c r="JW36" i="9" s="1"/>
  <c r="JX40" i="9" l="1"/>
  <c r="JX36" i="9" s="1"/>
  <c r="JY40" i="9" l="1"/>
  <c r="JY36" i="9" s="1"/>
  <c r="JZ40" i="9" l="1"/>
  <c r="JZ36" i="9" l="1"/>
  <c r="KA40" i="9"/>
  <c r="KA36" i="9" s="1"/>
  <c r="KB40" i="9" l="1"/>
  <c r="KB36" i="9" s="1"/>
  <c r="KC40" i="9" l="1"/>
  <c r="KC36" i="9" s="1"/>
  <c r="KD40" i="9" l="1"/>
  <c r="KD36" i="9" s="1"/>
  <c r="KE40" i="9" l="1"/>
  <c r="KE36" i="9" s="1"/>
  <c r="KF40" i="9" l="1"/>
  <c r="KF36" i="9" s="1"/>
  <c r="KG40" i="9" l="1"/>
  <c r="KG36" i="9" s="1"/>
  <c r="KH40" i="9" l="1"/>
  <c r="KH36" i="9" s="1"/>
  <c r="KI40" i="9" l="1"/>
  <c r="KI36" i="9" s="1"/>
  <c r="KJ40" i="9" l="1"/>
  <c r="KJ36" i="9" s="1"/>
  <c r="KK40" i="9" l="1"/>
  <c r="KK36" i="9" s="1"/>
  <c r="KL40" i="9" l="1"/>
  <c r="KL36" i="9" s="1"/>
  <c r="KM40" i="9" l="1"/>
  <c r="KM36" i="9" l="1"/>
  <c r="KN40" i="9"/>
  <c r="KN36" i="9" s="1"/>
  <c r="KO40" i="9" l="1"/>
  <c r="KO36" i="9" s="1"/>
  <c r="KP40" i="9" l="1"/>
  <c r="KP36" i="9" s="1"/>
  <c r="KQ40" i="9" l="1"/>
  <c r="KQ36" i="9" s="1"/>
  <c r="KR40" i="9" l="1"/>
  <c r="KR36" i="9" s="1"/>
  <c r="KS40" i="9" l="1"/>
  <c r="KS36" i="9" s="1"/>
  <c r="KT40" i="9" l="1"/>
  <c r="KT36" i="9" s="1"/>
  <c r="KU40" i="9" l="1"/>
  <c r="KU36" i="9" s="1"/>
  <c r="KV40" i="9" l="1"/>
  <c r="KV36" i="9" s="1"/>
  <c r="KW40" i="9" l="1"/>
  <c r="KW36" i="9" s="1"/>
  <c r="KX40" i="9" l="1"/>
  <c r="KX36" i="9" s="1"/>
  <c r="KY40" i="9" l="1"/>
  <c r="KY36" i="9" s="1"/>
  <c r="KZ40" i="9" l="1"/>
  <c r="KZ36" i="9" l="1"/>
  <c r="LA40" i="9"/>
  <c r="LA36" i="9" s="1"/>
  <c r="LB40" i="9" l="1"/>
  <c r="LB36" i="9" s="1"/>
  <c r="LC40" i="9" l="1"/>
  <c r="LC36" i="9" s="1"/>
  <c r="LD40" i="9" l="1"/>
  <c r="LD36" i="9" s="1"/>
  <c r="LE40" i="9" l="1"/>
  <c r="LE36" i="9" s="1"/>
  <c r="LF40" i="9" l="1"/>
  <c r="LF36" i="9" s="1"/>
  <c r="LG40" i="9" l="1"/>
  <c r="LG36" i="9" s="1"/>
  <c r="LH40" i="9" l="1"/>
  <c r="LH36" i="9" s="1"/>
  <c r="LI40" i="9" l="1"/>
  <c r="LI36" i="9" s="1"/>
  <c r="LJ40" i="9" l="1"/>
  <c r="LJ36" i="9" s="1"/>
  <c r="LK40" i="9" l="1"/>
  <c r="LK36" i="9" s="1"/>
  <c r="LL40" i="9" l="1"/>
  <c r="LL36" i="9" s="1"/>
  <c r="LM40" i="9" l="1"/>
  <c r="LN40" i="9" l="1"/>
  <c r="LN36" i="9" s="1"/>
  <c r="LM36" i="9"/>
  <c r="HA31" i="9" l="1"/>
  <c r="HA41" i="9" s="1"/>
  <c r="GZ73" i="9"/>
  <c r="HA73" i="9" l="1"/>
  <c r="HN31" i="9" l="1"/>
  <c r="HN41" i="9" s="1"/>
  <c r="HM73" i="9" l="1"/>
  <c r="HN73" i="9" l="1"/>
  <c r="IA31" i="9" l="1"/>
  <c r="IA41" i="9" s="1"/>
  <c r="HZ73" i="9" l="1"/>
  <c r="IA73" i="9" l="1"/>
  <c r="IN31" i="9" l="1"/>
  <c r="IN41" i="9" s="1"/>
  <c r="IM73" i="9" l="1"/>
  <c r="IN73" i="9" l="1"/>
  <c r="JA31" i="9" l="1"/>
  <c r="JA41" i="9" s="1"/>
  <c r="IZ73" i="9" l="1"/>
  <c r="JA73" i="9" l="1"/>
  <c r="JN31" i="9" l="1"/>
  <c r="JN41" i="9" s="1"/>
  <c r="JM73" i="9" l="1"/>
  <c r="JN73" i="9" l="1"/>
  <c r="KA31" i="9" l="1"/>
  <c r="KA41" i="9" s="1"/>
  <c r="JZ73" i="9" l="1"/>
  <c r="KA73" i="9" l="1"/>
  <c r="KN31" i="9" l="1"/>
  <c r="KN41" i="9" s="1"/>
  <c r="KM73" i="9" l="1"/>
  <c r="KN73" i="9" l="1"/>
  <c r="LA31" i="9" l="1"/>
  <c r="LA41" i="9" s="1"/>
  <c r="KZ73" i="9" l="1"/>
  <c r="LA73" i="9" l="1"/>
  <c r="LN31" i="9" l="1"/>
  <c r="LN41" i="9" s="1"/>
  <c r="LM73" i="9" l="1"/>
  <c r="LN73" i="9" l="1"/>
  <c r="AG66" i="20" l="1"/>
  <c r="AN63" i="20"/>
  <c r="AN58" i="20" s="1"/>
  <c r="AN66" i="20" s="1"/>
  <c r="N8" i="23" l="1"/>
  <c r="O8" i="23"/>
  <c r="G8" i="23"/>
  <c r="J8" i="23"/>
  <c r="J18" i="23" s="1"/>
  <c r="L8" i="23"/>
  <c r="L18" i="23" s="1"/>
  <c r="I8" i="23"/>
  <c r="P8" i="23"/>
  <c r="H8" i="23"/>
  <c r="K8" i="23"/>
  <c r="K18" i="23" s="1"/>
  <c r="M8" i="23"/>
  <c r="AA8" i="23" l="1"/>
  <c r="H18" i="23"/>
  <c r="P18" i="23"/>
  <c r="M18" i="23"/>
  <c r="O18" i="23"/>
  <c r="G18" i="23"/>
  <c r="N18" i="23"/>
  <c r="I18" i="23"/>
  <c r="Z16" i="23" l="1"/>
  <c r="Z9" i="23"/>
  <c r="R16" i="23"/>
  <c r="R9" i="23"/>
  <c r="J16" i="23"/>
  <c r="J9" i="23"/>
  <c r="O16" i="23"/>
  <c r="O9" i="23"/>
  <c r="U16" i="23"/>
  <c r="U9" i="23"/>
  <c r="M16" i="23"/>
  <c r="M9" i="23"/>
  <c r="S16" i="23"/>
  <c r="S9" i="23"/>
  <c r="X16" i="23"/>
  <c r="X9" i="23"/>
  <c r="P16" i="23"/>
  <c r="P9" i="23"/>
  <c r="H16" i="23"/>
  <c r="H9" i="23"/>
  <c r="G16" i="23"/>
  <c r="G9" i="23"/>
  <c r="V16" i="23"/>
  <c r="V9" i="23"/>
  <c r="N16" i="23"/>
  <c r="N9" i="23"/>
  <c r="F9" i="23"/>
  <c r="F16" i="23"/>
  <c r="Y16" i="23"/>
  <c r="Y9" i="23"/>
  <c r="Q16" i="23"/>
  <c r="Q9" i="23"/>
  <c r="I16" i="23"/>
  <c r="I9" i="23"/>
  <c r="K16" i="23"/>
  <c r="K9" i="23"/>
  <c r="T16" i="23"/>
  <c r="T9" i="23"/>
  <c r="L16" i="23"/>
  <c r="L9" i="23"/>
  <c r="W16" i="23"/>
  <c r="W9" i="23"/>
  <c r="G23" i="23"/>
  <c r="I23" i="23"/>
  <c r="L23" i="23"/>
  <c r="H23" i="23"/>
  <c r="N23" i="23"/>
  <c r="M23" i="23"/>
  <c r="J23" i="23"/>
  <c r="R23" i="23"/>
  <c r="U23" i="23"/>
  <c r="F23" i="23"/>
  <c r="K23" i="23"/>
  <c r="Y23" i="23"/>
  <c r="P23" i="23"/>
  <c r="W23" i="23"/>
  <c r="O23" i="23"/>
  <c r="S23" i="23"/>
  <c r="T23" i="23"/>
  <c r="Z23" i="23"/>
  <c r="X23" i="23"/>
  <c r="Q23" i="23"/>
  <c r="V23" i="23"/>
  <c r="E23" i="23"/>
  <c r="E16" i="23"/>
  <c r="E9" i="23"/>
  <c r="AO63" i="20" l="1"/>
  <c r="AP63" i="20" l="1"/>
  <c r="AP88" i="9"/>
  <c r="AQ63" i="20" l="1"/>
  <c r="AQ88" i="9"/>
  <c r="AR63" i="20" l="1"/>
  <c r="AR88" i="9"/>
  <c r="AS63" i="20" l="1"/>
  <c r="AS88" i="9"/>
  <c r="AT88" i="9" l="1"/>
  <c r="AU63" i="20" l="1"/>
  <c r="AU88" i="9"/>
  <c r="AV63" i="20" l="1"/>
  <c r="AV88" i="9"/>
  <c r="AW63" i="20" l="1"/>
  <c r="AW88" i="9"/>
  <c r="AX63" i="20" l="1"/>
  <c r="AX88" i="9"/>
  <c r="AY63" i="20" l="1"/>
  <c r="AY88" i="9"/>
  <c r="AZ63" i="20" l="1"/>
  <c r="AZ88" i="9"/>
  <c r="BB88" i="9" l="1"/>
  <c r="BB63" i="20"/>
  <c r="BC63" i="20" l="1"/>
  <c r="BC88" i="9"/>
  <c r="BD63" i="20" l="1"/>
  <c r="BD88" i="9"/>
  <c r="BE63" i="20" l="1"/>
  <c r="BE88" i="9"/>
  <c r="BF63" i="20" l="1"/>
  <c r="BF88" i="9"/>
  <c r="BG88" i="9" l="1"/>
  <c r="BH63" i="20" l="1"/>
  <c r="BH88" i="9"/>
  <c r="BI63" i="20" l="1"/>
  <c r="BI88" i="9"/>
  <c r="BJ63" i="20" l="1"/>
  <c r="BJ88" i="9"/>
  <c r="BK63" i="20" l="1"/>
  <c r="BK88" i="9"/>
  <c r="BL63" i="20" l="1"/>
  <c r="BL88" i="9"/>
  <c r="BM63" i="20" l="1"/>
  <c r="BM88" i="9"/>
  <c r="BN88" i="9" l="1"/>
  <c r="BO88" i="9" l="1"/>
  <c r="BO63" i="20"/>
  <c r="BP63" i="20" l="1"/>
  <c r="BP88" i="9"/>
  <c r="BQ63" i="20" l="1"/>
  <c r="BQ88" i="9"/>
  <c r="BR63" i="20" l="1"/>
  <c r="BR88" i="9"/>
  <c r="BS63" i="20" l="1"/>
  <c r="BS88" i="9"/>
  <c r="BT88" i="9" l="1"/>
  <c r="BU63" i="20" l="1"/>
  <c r="BU88" i="9"/>
  <c r="BV63" i="20" l="1"/>
  <c r="BV88" i="9"/>
  <c r="BW63" i="20" l="1"/>
  <c r="BW88" i="9"/>
  <c r="BX63" i="20" l="1"/>
  <c r="BX88" i="9"/>
  <c r="BY63" i="20" l="1"/>
  <c r="BY88" i="9"/>
  <c r="BZ63" i="20" l="1"/>
  <c r="BZ88" i="9"/>
  <c r="CA88" i="9" l="1"/>
  <c r="CB88" i="9" l="1"/>
  <c r="CB63" i="20"/>
  <c r="CC63" i="20" l="1"/>
  <c r="CC88" i="9"/>
  <c r="CD63" i="20" l="1"/>
  <c r="CD88" i="9"/>
  <c r="CE63" i="20" l="1"/>
  <c r="CE88" i="9"/>
  <c r="CF63" i="20" l="1"/>
  <c r="CF88" i="9"/>
  <c r="CG88" i="9" l="1"/>
  <c r="CH63" i="20" l="1"/>
  <c r="CH88" i="9"/>
  <c r="CI63" i="20" l="1"/>
  <c r="CI88" i="9"/>
  <c r="CJ63" i="20" l="1"/>
  <c r="CJ88" i="9"/>
  <c r="CK63" i="20" l="1"/>
  <c r="CK88" i="9"/>
  <c r="CL63" i="20" l="1"/>
  <c r="CL88" i="9"/>
  <c r="CM63" i="20" l="1"/>
  <c r="CM88" i="9"/>
  <c r="CN88" i="9" l="1"/>
  <c r="CO88" i="9" l="1"/>
  <c r="CO63" i="20"/>
  <c r="CP63" i="20" l="1"/>
  <c r="CP88" i="9"/>
  <c r="CQ63" i="20" l="1"/>
  <c r="CQ88" i="9"/>
  <c r="CR63" i="20" l="1"/>
  <c r="CR88" i="9"/>
  <c r="CS63" i="20" l="1"/>
  <c r="CS88" i="9"/>
  <c r="CT88" i="9" l="1"/>
  <c r="CU63" i="20" l="1"/>
  <c r="CU88" i="9"/>
  <c r="CV63" i="20" l="1"/>
  <c r="CV88" i="9"/>
  <c r="CW63" i="20" l="1"/>
  <c r="CW88" i="9"/>
  <c r="CX63" i="20" l="1"/>
  <c r="CX88" i="9"/>
  <c r="CY63" i="20" l="1"/>
  <c r="CY88" i="9"/>
  <c r="CZ63" i="20" l="1"/>
  <c r="CZ88" i="9"/>
  <c r="DA88" i="9" l="1"/>
  <c r="DB88" i="9" l="1"/>
  <c r="DB63" i="20"/>
  <c r="DC63" i="20" l="1"/>
  <c r="DC88" i="9"/>
  <c r="DD63" i="20" l="1"/>
  <c r="DD88" i="9"/>
  <c r="DE63" i="20" l="1"/>
  <c r="DE88" i="9"/>
  <c r="DF63" i="20" l="1"/>
  <c r="DF88" i="9"/>
  <c r="DG88" i="9" l="1"/>
  <c r="DH63" i="20" l="1"/>
  <c r="DH88" i="9"/>
  <c r="DI63" i="20" l="1"/>
  <c r="DI88" i="9"/>
  <c r="DJ63" i="20" l="1"/>
  <c r="DJ88" i="9"/>
  <c r="DK63" i="20" l="1"/>
  <c r="DK88" i="9"/>
  <c r="DL63" i="20" l="1"/>
  <c r="DL88" i="9"/>
  <c r="DM63" i="20" l="1"/>
  <c r="DM88" i="9"/>
  <c r="DN88" i="9" l="1"/>
  <c r="DO63" i="20" l="1"/>
  <c r="DO88" i="9"/>
  <c r="DP63" i="20" l="1"/>
  <c r="DP88" i="9"/>
  <c r="DQ63" i="20" l="1"/>
  <c r="DQ88" i="9"/>
  <c r="DR63" i="20" l="1"/>
  <c r="DR88" i="9"/>
  <c r="DS63" i="20" l="1"/>
  <c r="DS88" i="9"/>
  <c r="DT88" i="9" l="1"/>
  <c r="DU63" i="20" l="1"/>
  <c r="DU88" i="9"/>
  <c r="DV63" i="20" l="1"/>
  <c r="DV88" i="9"/>
  <c r="DW63" i="20" l="1"/>
  <c r="DW88" i="9"/>
  <c r="DX63" i="20" l="1"/>
  <c r="DX88" i="9"/>
  <c r="DY63" i="20" l="1"/>
  <c r="DY88" i="9"/>
  <c r="DZ63" i="20" l="1"/>
  <c r="DZ88" i="9"/>
  <c r="EA88" i="9" l="1"/>
  <c r="EB63" i="20" l="1"/>
  <c r="EB88" i="9"/>
  <c r="EC63" i="20" l="1"/>
  <c r="EC88" i="9"/>
  <c r="ED63" i="20" l="1"/>
  <c r="ED88" i="9"/>
  <c r="EE63" i="20" l="1"/>
  <c r="EE88" i="9"/>
  <c r="EF63" i="20" l="1"/>
  <c r="EF88" i="9"/>
  <c r="EG88" i="9" l="1"/>
  <c r="EH63" i="20" l="1"/>
  <c r="EH88" i="9"/>
  <c r="EI63" i="20" l="1"/>
  <c r="EI88" i="9"/>
  <c r="EJ63" i="20" l="1"/>
  <c r="EJ88" i="9"/>
  <c r="EK63" i="20" l="1"/>
  <c r="EK88" i="9"/>
  <c r="EL63" i="20" l="1"/>
  <c r="EL88" i="9"/>
  <c r="EM63" i="20" l="1"/>
  <c r="EM88" i="9"/>
  <c r="EN88" i="9" l="1"/>
  <c r="EO88" i="9" l="1"/>
  <c r="EO63" i="20"/>
  <c r="EP63" i="20" l="1"/>
  <c r="EP88" i="9"/>
  <c r="EQ63" i="20" l="1"/>
  <c r="EQ88" i="9"/>
  <c r="ER63" i="20" l="1"/>
  <c r="ER88" i="9"/>
  <c r="ES63" i="20" l="1"/>
  <c r="ES88" i="9"/>
  <c r="ET88" i="9" l="1"/>
  <c r="EU63" i="20" l="1"/>
  <c r="EU88" i="9"/>
  <c r="EV63" i="20" l="1"/>
  <c r="EV88" i="9"/>
  <c r="EW63" i="20" l="1"/>
  <c r="EW88" i="9"/>
  <c r="EX63" i="20" l="1"/>
  <c r="EX88" i="9"/>
  <c r="EY63" i="20" l="1"/>
  <c r="EY88" i="9"/>
  <c r="EZ63" i="20" l="1"/>
  <c r="EZ88" i="9"/>
  <c r="FA88" i="9" l="1"/>
  <c r="FB63" i="20" l="1"/>
  <c r="FB88" i="9"/>
  <c r="FC63" i="20" l="1"/>
  <c r="FC88" i="9"/>
  <c r="FD63" i="20" l="1"/>
  <c r="FD88" i="9"/>
  <c r="FE63" i="20" l="1"/>
  <c r="FE88" i="9"/>
  <c r="FF63" i="20" l="1"/>
  <c r="FF88" i="9"/>
  <c r="FG88" i="9" l="1"/>
  <c r="FH63" i="20" l="1"/>
  <c r="FH88" i="9"/>
  <c r="FI63" i="20" l="1"/>
  <c r="FI88" i="9"/>
  <c r="FJ63" i="20" l="1"/>
  <c r="FJ88" i="9"/>
  <c r="FK63" i="20" l="1"/>
  <c r="FK88" i="9"/>
  <c r="FL63" i="20" l="1"/>
  <c r="FL88" i="9"/>
  <c r="FM63" i="20" l="1"/>
  <c r="FM88" i="9"/>
  <c r="FN88" i="9" l="1"/>
  <c r="FO63" i="20" l="1"/>
  <c r="FO88" i="9"/>
  <c r="FP63" i="20" l="1"/>
  <c r="FP88" i="9"/>
  <c r="FQ63" i="20" l="1"/>
  <c r="FQ88" i="9"/>
  <c r="FR63" i="20" l="1"/>
  <c r="FR88" i="9"/>
  <c r="FS63" i="20" l="1"/>
  <c r="FS88" i="9"/>
  <c r="FT88" i="9" l="1"/>
  <c r="FU63" i="20" l="1"/>
  <c r="FU88" i="9"/>
  <c r="FV63" i="20" l="1"/>
  <c r="FV88" i="9"/>
  <c r="FW63" i="20" l="1"/>
  <c r="FW88" i="9"/>
  <c r="FX63" i="20" l="1"/>
  <c r="FX88" i="9"/>
  <c r="FY63" i="20" l="1"/>
  <c r="FY88" i="9"/>
  <c r="FZ63" i="20" l="1"/>
  <c r="FZ88" i="9"/>
  <c r="GA88" i="9" l="1"/>
  <c r="GB63" i="20" l="1"/>
  <c r="GB88" i="9"/>
  <c r="GC63" i="20" l="1"/>
  <c r="GC88" i="9"/>
  <c r="GD88" i="9" l="1"/>
  <c r="GD87" i="9" l="1"/>
  <c r="GD63" i="20"/>
  <c r="GE63" i="20"/>
  <c r="GE88" i="9"/>
  <c r="GF63" i="20" l="1"/>
  <c r="GF88" i="9"/>
  <c r="GG88" i="9" l="1"/>
  <c r="GH63" i="20" l="1"/>
  <c r="GH88" i="9"/>
  <c r="GI63" i="20" l="1"/>
  <c r="GI88" i="9"/>
  <c r="GJ63" i="20" l="1"/>
  <c r="GJ88" i="9"/>
  <c r="GK63" i="20" l="1"/>
  <c r="GK88" i="9"/>
  <c r="GL63" i="20" l="1"/>
  <c r="GL88" i="9"/>
  <c r="V169" i="12" l="1"/>
  <c r="GM87" i="9"/>
  <c r="GM88" i="9" l="1"/>
  <c r="GN88" i="9" s="1"/>
  <c r="GM63" i="20"/>
  <c r="V172" i="12" l="1"/>
  <c r="F42" i="20"/>
  <c r="H22" i="12"/>
  <c r="E23" i="12"/>
  <c r="B9" i="7" s="1"/>
  <c r="B8" i="17" s="1"/>
  <c r="G49" i="20" l="1"/>
  <c r="G43" i="20"/>
  <c r="G40" i="20"/>
  <c r="G42" i="20" s="1"/>
  <c r="B10" i="7"/>
  <c r="B37" i="9" s="1"/>
  <c r="B12" i="17"/>
  <c r="C7" i="17" s="1"/>
  <c r="B13" i="7"/>
  <c r="B8" i="7"/>
  <c r="B77" i="9"/>
  <c r="H9" i="7"/>
  <c r="F9" i="7"/>
  <c r="G9" i="7"/>
  <c r="C9" i="7"/>
  <c r="C10" i="7" s="1"/>
  <c r="D9" i="7"/>
  <c r="E9" i="7"/>
  <c r="J9" i="7"/>
  <c r="I9" i="7"/>
  <c r="K9" i="7"/>
  <c r="L9" i="7"/>
  <c r="M9" i="7"/>
  <c r="G23" i="12"/>
  <c r="H23" i="12" s="1"/>
  <c r="F133" i="12" l="1"/>
  <c r="H43" i="20"/>
  <c r="H40" i="20"/>
  <c r="H42" i="20" s="1"/>
  <c r="N49" i="20"/>
  <c r="N87" i="9" s="1"/>
  <c r="G169" i="12"/>
  <c r="G87" i="9"/>
  <c r="F209" i="12"/>
  <c r="L8" i="17"/>
  <c r="L8" i="7"/>
  <c r="L77" i="9"/>
  <c r="L74" i="9" s="1"/>
  <c r="L84" i="9" s="1"/>
  <c r="E8" i="7"/>
  <c r="E8" i="17"/>
  <c r="E77" i="9"/>
  <c r="E74" i="9" s="1"/>
  <c r="E84" i="9" s="1"/>
  <c r="F8" i="7"/>
  <c r="F8" i="17"/>
  <c r="F77" i="9"/>
  <c r="F74" i="9" s="1"/>
  <c r="F84" i="9" s="1"/>
  <c r="B47" i="20"/>
  <c r="D8" i="17"/>
  <c r="D8" i="7"/>
  <c r="D77" i="9"/>
  <c r="D74" i="9" s="1"/>
  <c r="D84" i="9" s="1"/>
  <c r="H8" i="7"/>
  <c r="H8" i="17"/>
  <c r="H77" i="9"/>
  <c r="H74" i="9" s="1"/>
  <c r="H84" i="9" s="1"/>
  <c r="B74" i="9"/>
  <c r="C37" i="9"/>
  <c r="D10" i="7"/>
  <c r="M8" i="7"/>
  <c r="M8" i="17"/>
  <c r="M77" i="9"/>
  <c r="M74" i="9" s="1"/>
  <c r="M84" i="9" s="1"/>
  <c r="I8" i="7"/>
  <c r="I8" i="17"/>
  <c r="I77" i="9"/>
  <c r="I74" i="9" s="1"/>
  <c r="I84" i="9" s="1"/>
  <c r="C8" i="7"/>
  <c r="C8" i="17"/>
  <c r="C12" i="17" s="1"/>
  <c r="D7" i="17" s="1"/>
  <c r="D12" i="17" s="1"/>
  <c r="E7" i="17" s="1"/>
  <c r="C77" i="9"/>
  <c r="C74" i="9" s="1"/>
  <c r="C84" i="9" s="1"/>
  <c r="N9" i="7"/>
  <c r="N8" i="7" s="1"/>
  <c r="E159" i="12"/>
  <c r="B15" i="7"/>
  <c r="B12" i="7" s="1"/>
  <c r="AC9" i="7"/>
  <c r="AD9" i="7"/>
  <c r="AE9" i="7"/>
  <c r="AF9" i="7"/>
  <c r="AI9" i="7"/>
  <c r="AJ9" i="7"/>
  <c r="AH9" i="7"/>
  <c r="AL9" i="7"/>
  <c r="AK9" i="7"/>
  <c r="AM9" i="7"/>
  <c r="AB9" i="7"/>
  <c r="AG9" i="7"/>
  <c r="E158" i="12"/>
  <c r="E136" i="12"/>
  <c r="J8" i="17"/>
  <c r="J8" i="7"/>
  <c r="J77" i="9"/>
  <c r="J74" i="9" s="1"/>
  <c r="J84" i="9" s="1"/>
  <c r="G8" i="7"/>
  <c r="G8" i="17"/>
  <c r="G77" i="9"/>
  <c r="G74" i="9" s="1"/>
  <c r="G84" i="9" s="1"/>
  <c r="F137" i="12"/>
  <c r="E137" i="12" s="1"/>
  <c r="K8" i="17"/>
  <c r="K8" i="7"/>
  <c r="K77" i="9"/>
  <c r="K74" i="9" s="1"/>
  <c r="K84" i="9" s="1"/>
  <c r="C13" i="7" l="1"/>
  <c r="C47" i="20" s="1"/>
  <c r="C86" i="9" s="1"/>
  <c r="I40" i="20"/>
  <c r="I42" i="20" s="1"/>
  <c r="I43" i="20"/>
  <c r="E12" i="17"/>
  <c r="F7" i="17" s="1"/>
  <c r="F12" i="17" s="1"/>
  <c r="G7" i="17" s="1"/>
  <c r="G12" i="17" s="1"/>
  <c r="H7" i="17" s="1"/>
  <c r="H12" i="17" s="1"/>
  <c r="I7" i="17" s="1"/>
  <c r="I12" i="17" s="1"/>
  <c r="J7" i="17" s="1"/>
  <c r="J12" i="17" s="1"/>
  <c r="K7" i="17" s="1"/>
  <c r="K12" i="17" s="1"/>
  <c r="L7" i="17" s="1"/>
  <c r="L12" i="17" s="1"/>
  <c r="M7" i="17" s="1"/>
  <c r="B16" i="7"/>
  <c r="B28" i="20"/>
  <c r="N28" i="20" s="1"/>
  <c r="F205" i="12"/>
  <c r="E138" i="12"/>
  <c r="AO15" i="7"/>
  <c r="AS26" i="20"/>
  <c r="AT26" i="20"/>
  <c r="AQ26" i="20"/>
  <c r="AU26" i="20"/>
  <c r="AP26" i="20"/>
  <c r="AV26" i="20"/>
  <c r="AR26" i="20"/>
  <c r="AW26" i="20"/>
  <c r="BC26" i="20"/>
  <c r="BL26" i="20"/>
  <c r="BB26" i="20"/>
  <c r="AY26" i="20"/>
  <c r="BH26" i="20"/>
  <c r="BJ26" i="20"/>
  <c r="BM26" i="20"/>
  <c r="BM55" i="20" s="1"/>
  <c r="AX26" i="20"/>
  <c r="BD26" i="20"/>
  <c r="BE26" i="20"/>
  <c r="BF26" i="20"/>
  <c r="BG26" i="20"/>
  <c r="AZ26" i="20"/>
  <c r="AZ55" i="20" s="1"/>
  <c r="BI26" i="20"/>
  <c r="BK26" i="20"/>
  <c r="BP26" i="20"/>
  <c r="BY26" i="20"/>
  <c r="BO26" i="20"/>
  <c r="BT26" i="20"/>
  <c r="BU26" i="20"/>
  <c r="BW26" i="20"/>
  <c r="CD26" i="20"/>
  <c r="BQ26" i="20"/>
  <c r="BR26" i="20"/>
  <c r="BS26" i="20"/>
  <c r="BZ26" i="20"/>
  <c r="CF26" i="20"/>
  <c r="BV26" i="20"/>
  <c r="BX26" i="20"/>
  <c r="CC26" i="20"/>
  <c r="CE26" i="20"/>
  <c r="CL26" i="20"/>
  <c r="CR26" i="20"/>
  <c r="CU26" i="20"/>
  <c r="CW26" i="20"/>
  <c r="CZ26" i="20"/>
  <c r="CH26" i="20"/>
  <c r="CI26" i="20"/>
  <c r="CB26" i="20"/>
  <c r="CQ26" i="20"/>
  <c r="CT26" i="20"/>
  <c r="CY26" i="20"/>
  <c r="DC26" i="20"/>
  <c r="CK26" i="20"/>
  <c r="CM26" i="20"/>
  <c r="CV26" i="20"/>
  <c r="CX26" i="20"/>
  <c r="CO26" i="20"/>
  <c r="CG26" i="20"/>
  <c r="CJ26" i="20"/>
  <c r="CP26" i="20"/>
  <c r="CS26" i="20"/>
  <c r="DK26" i="20"/>
  <c r="DS26" i="20"/>
  <c r="DV26" i="20"/>
  <c r="DX26" i="20"/>
  <c r="EE26" i="20"/>
  <c r="EI26" i="20"/>
  <c r="EM26" i="20"/>
  <c r="DE26" i="20"/>
  <c r="DH26" i="20"/>
  <c r="DR26" i="20"/>
  <c r="DU26" i="20"/>
  <c r="DW26" i="20"/>
  <c r="DO26" i="20"/>
  <c r="EC26" i="20"/>
  <c r="EK26" i="20"/>
  <c r="DG26" i="20"/>
  <c r="DJ26" i="20"/>
  <c r="DQ26" i="20"/>
  <c r="DT26" i="20"/>
  <c r="EF26" i="20"/>
  <c r="EH26" i="20"/>
  <c r="EJ26" i="20"/>
  <c r="EL26" i="20"/>
  <c r="EQ26" i="20"/>
  <c r="DD26" i="20"/>
  <c r="DF26" i="20"/>
  <c r="DI26" i="20"/>
  <c r="DL26" i="20"/>
  <c r="DM26" i="20"/>
  <c r="DB26" i="20"/>
  <c r="DP26" i="20"/>
  <c r="DY26" i="20"/>
  <c r="DZ26" i="20"/>
  <c r="ED26" i="20"/>
  <c r="EP26" i="20"/>
  <c r="ES26" i="20"/>
  <c r="ER26" i="20"/>
  <c r="EZ26" i="20"/>
  <c r="FE26" i="20"/>
  <c r="FI26" i="20"/>
  <c r="FD26" i="20"/>
  <c r="FH26" i="20"/>
  <c r="FP26" i="20"/>
  <c r="FW26" i="20"/>
  <c r="FX26" i="20"/>
  <c r="FZ26" i="20"/>
  <c r="EU26" i="20"/>
  <c r="EV26" i="20"/>
  <c r="EX26" i="20"/>
  <c r="EY26" i="20"/>
  <c r="FC26" i="20"/>
  <c r="FF26" i="20"/>
  <c r="FK26" i="20"/>
  <c r="FS26" i="20"/>
  <c r="FU26" i="20"/>
  <c r="EW26" i="20"/>
  <c r="FJ26" i="20"/>
  <c r="FL26" i="20"/>
  <c r="FM26" i="20"/>
  <c r="FQ26" i="20"/>
  <c r="FR26" i="20"/>
  <c r="FV26" i="20"/>
  <c r="FY26" i="20"/>
  <c r="EB26" i="20"/>
  <c r="FO26" i="20"/>
  <c r="EG26" i="20"/>
  <c r="FT26" i="20"/>
  <c r="EO26" i="20"/>
  <c r="ET26" i="20"/>
  <c r="FG26" i="20"/>
  <c r="FB26" i="20"/>
  <c r="AO26" i="20"/>
  <c r="B86" i="9"/>
  <c r="B50" i="20"/>
  <c r="AM8" i="17"/>
  <c r="AM8" i="7"/>
  <c r="AM77" i="9"/>
  <c r="AM74" i="9" s="1"/>
  <c r="AM84" i="9" s="1"/>
  <c r="AJ8" i="17"/>
  <c r="AJ8" i="7"/>
  <c r="AJ77" i="9"/>
  <c r="AJ74" i="9" s="1"/>
  <c r="AJ84" i="9" s="1"/>
  <c r="AD8" i="17"/>
  <c r="AD8" i="7"/>
  <c r="AD77" i="9"/>
  <c r="AD74" i="9" s="1"/>
  <c r="AD84" i="9" s="1"/>
  <c r="B25" i="23"/>
  <c r="B6" i="23"/>
  <c r="AB8" i="7"/>
  <c r="AB8" i="17"/>
  <c r="AN9" i="7"/>
  <c r="AN8" i="7" s="1"/>
  <c r="AB77" i="9"/>
  <c r="AH8" i="17"/>
  <c r="AH8" i="7"/>
  <c r="AH77" i="9"/>
  <c r="AH74" i="9" s="1"/>
  <c r="AH84" i="9" s="1"/>
  <c r="F206" i="12"/>
  <c r="AK8" i="17"/>
  <c r="AK8" i="7"/>
  <c r="AK77" i="9"/>
  <c r="AK74" i="9" s="1"/>
  <c r="AK84" i="9" s="1"/>
  <c r="AI8" i="17"/>
  <c r="AI8" i="7"/>
  <c r="AI77" i="9"/>
  <c r="AI74" i="9" s="1"/>
  <c r="AI84" i="9" s="1"/>
  <c r="AC8" i="17"/>
  <c r="AC8" i="7"/>
  <c r="AC77" i="9"/>
  <c r="AC74" i="9" s="1"/>
  <c r="AC84" i="9" s="1"/>
  <c r="D13" i="7"/>
  <c r="D14" i="7" s="1"/>
  <c r="D34" i="20" s="1"/>
  <c r="D37" i="9"/>
  <c r="E10" i="7"/>
  <c r="N74" i="9"/>
  <c r="B84" i="9"/>
  <c r="AE8" i="7"/>
  <c r="AE8" i="17"/>
  <c r="AE77" i="9"/>
  <c r="AE74" i="9" s="1"/>
  <c r="AE84" i="9" s="1"/>
  <c r="AG8" i="17"/>
  <c r="AG8" i="7"/>
  <c r="AG77" i="9"/>
  <c r="AG74" i="9" s="1"/>
  <c r="AG84" i="9" s="1"/>
  <c r="AL8" i="17"/>
  <c r="AL8" i="7"/>
  <c r="AL77" i="9"/>
  <c r="AL74" i="9" s="1"/>
  <c r="AL84" i="9" s="1"/>
  <c r="AF8" i="17"/>
  <c r="AF8" i="7"/>
  <c r="AF77" i="9"/>
  <c r="AF74" i="9" s="1"/>
  <c r="AF84" i="9" s="1"/>
  <c r="B22" i="20"/>
  <c r="N8" i="17"/>
  <c r="C14" i="7"/>
  <c r="C15" i="7" s="1"/>
  <c r="N77" i="9"/>
  <c r="J40" i="20" l="1"/>
  <c r="J42" i="20" s="1"/>
  <c r="J43" i="20"/>
  <c r="C22" i="20"/>
  <c r="B88" i="9"/>
  <c r="B27" i="20"/>
  <c r="BA26" i="20"/>
  <c r="AM59" i="9" s="1"/>
  <c r="AN59" i="9" s="1"/>
  <c r="AO59" i="9" s="1"/>
  <c r="AO55" i="20"/>
  <c r="FA26" i="20"/>
  <c r="EO55" i="20"/>
  <c r="EN26" i="20"/>
  <c r="EB55" i="20"/>
  <c r="FQ55" i="20"/>
  <c r="EW55" i="20"/>
  <c r="FF55" i="20"/>
  <c r="EV55" i="20"/>
  <c r="FW55" i="20"/>
  <c r="FI55" i="20"/>
  <c r="ES55" i="20"/>
  <c r="DY55" i="20"/>
  <c r="DL55" i="20"/>
  <c r="EQ55" i="20"/>
  <c r="EF55" i="20"/>
  <c r="DG55" i="20"/>
  <c r="DW55" i="20"/>
  <c r="DE55" i="20"/>
  <c r="DX55" i="20"/>
  <c r="CS55" i="20"/>
  <c r="DA26" i="20"/>
  <c r="CO55" i="20"/>
  <c r="CK55" i="20"/>
  <c r="CQ55" i="20"/>
  <c r="CZ55" i="20"/>
  <c r="CL55" i="20"/>
  <c r="BV55" i="20"/>
  <c r="BR55" i="20"/>
  <c r="BU55" i="20"/>
  <c r="BP55" i="20"/>
  <c r="BG55" i="20"/>
  <c r="AX55" i="20"/>
  <c r="AY55" i="20"/>
  <c r="AW55" i="20"/>
  <c r="AU55" i="20"/>
  <c r="BA15" i="7"/>
  <c r="AO22" i="20"/>
  <c r="E13" i="7"/>
  <c r="E14" i="7" s="1"/>
  <c r="E34" i="20" s="1"/>
  <c r="E37" i="9"/>
  <c r="F10" i="7"/>
  <c r="AN77" i="9"/>
  <c r="AB74" i="9"/>
  <c r="FN26" i="20"/>
  <c r="FB55" i="20"/>
  <c r="FT55" i="20"/>
  <c r="FY55" i="20"/>
  <c r="FM55" i="20"/>
  <c r="FU55" i="20"/>
  <c r="FC55" i="20"/>
  <c r="EU55" i="20"/>
  <c r="FP55" i="20"/>
  <c r="FE55" i="20"/>
  <c r="EP55" i="20"/>
  <c r="DP55" i="20"/>
  <c r="DI55" i="20"/>
  <c r="EL55" i="20"/>
  <c r="DT55" i="20"/>
  <c r="EK55" i="20"/>
  <c r="DU55" i="20"/>
  <c r="EM55" i="20"/>
  <c r="DV55" i="20"/>
  <c r="CP55" i="20"/>
  <c r="CX55" i="20"/>
  <c r="DC55" i="20"/>
  <c r="CN26" i="20"/>
  <c r="CB55" i="20"/>
  <c r="CW55" i="20"/>
  <c r="CE55" i="20"/>
  <c r="CF55" i="20"/>
  <c r="BQ55" i="20"/>
  <c r="BT55" i="20"/>
  <c r="BK55" i="20"/>
  <c r="BF55" i="20"/>
  <c r="BN26" i="20"/>
  <c r="BB55" i="20"/>
  <c r="AR55" i="20"/>
  <c r="AQ55" i="20"/>
  <c r="BJ55" i="20"/>
  <c r="BL55" i="20"/>
  <c r="AV55" i="20"/>
  <c r="AT55" i="20"/>
  <c r="C34" i="20"/>
  <c r="D25" i="23"/>
  <c r="AA25" i="23" s="1"/>
  <c r="D6" i="23"/>
  <c r="AA6" i="23" s="1"/>
  <c r="B16" i="23"/>
  <c r="B30" i="23" s="1"/>
  <c r="C30" i="23" s="1"/>
  <c r="B23" i="23"/>
  <c r="B9" i="23"/>
  <c r="FG55" i="20"/>
  <c r="EG55" i="20"/>
  <c r="FV55" i="20"/>
  <c r="FL55" i="20"/>
  <c r="FS55" i="20"/>
  <c r="EY55" i="20"/>
  <c r="FZ55" i="20"/>
  <c r="FH55" i="20"/>
  <c r="EZ55" i="20"/>
  <c r="ED55" i="20"/>
  <c r="DN26" i="20"/>
  <c r="DB55" i="20"/>
  <c r="DF55" i="20"/>
  <c r="EJ55" i="20"/>
  <c r="DQ55" i="20"/>
  <c r="EC55" i="20"/>
  <c r="DR55" i="20"/>
  <c r="EI55" i="20"/>
  <c r="DS55" i="20"/>
  <c r="CJ55" i="20"/>
  <c r="CV55" i="20"/>
  <c r="CY55" i="20"/>
  <c r="CI55" i="20"/>
  <c r="CU55" i="20"/>
  <c r="CC55" i="20"/>
  <c r="BZ55" i="20"/>
  <c r="CD55" i="20"/>
  <c r="CA26" i="20"/>
  <c r="BO55" i="20"/>
  <c r="BI55" i="20"/>
  <c r="BE55" i="20"/>
  <c r="M11" i="17"/>
  <c r="B16" i="21"/>
  <c r="B19" i="21" s="1"/>
  <c r="N84" i="9"/>
  <c r="D47" i="20"/>
  <c r="D15" i="7"/>
  <c r="D22" i="20" s="1"/>
  <c r="D88" i="9" s="1"/>
  <c r="AN8" i="17"/>
  <c r="C46" i="20"/>
  <c r="C50" i="20" s="1"/>
  <c r="D46" i="20" s="1"/>
  <c r="B45" i="9"/>
  <c r="C12" i="7"/>
  <c r="ET55" i="20"/>
  <c r="GA26" i="20"/>
  <c r="FO55" i="20"/>
  <c r="FR55" i="20"/>
  <c r="FJ55" i="20"/>
  <c r="FK55" i="20"/>
  <c r="EX55" i="20"/>
  <c r="FX55" i="20"/>
  <c r="FD55" i="20"/>
  <c r="ER55" i="20"/>
  <c r="DZ55" i="20"/>
  <c r="DM55" i="20"/>
  <c r="DD55" i="20"/>
  <c r="EH55" i="20"/>
  <c r="DJ55" i="20"/>
  <c r="EA26" i="20"/>
  <c r="DO55" i="20"/>
  <c r="DH55" i="20"/>
  <c r="EE55" i="20"/>
  <c r="DK55" i="20"/>
  <c r="CG55" i="20"/>
  <c r="CM55" i="20"/>
  <c r="CT55" i="20"/>
  <c r="CH55" i="20"/>
  <c r="CR55" i="20"/>
  <c r="BX55" i="20"/>
  <c r="BS55" i="20"/>
  <c r="BW55" i="20"/>
  <c r="BY55" i="20"/>
  <c r="BD55" i="20"/>
  <c r="BH55" i="20"/>
  <c r="BC55" i="20"/>
  <c r="AP55" i="20"/>
  <c r="AS55" i="20"/>
  <c r="K43" i="20" l="1"/>
  <c r="K40" i="20"/>
  <c r="K42" i="20" s="1"/>
  <c r="D50" i="20"/>
  <c r="E46" i="20" s="1"/>
  <c r="C88" i="9"/>
  <c r="C36" i="20"/>
  <c r="FA55" i="20"/>
  <c r="EA55" i="20"/>
  <c r="C16" i="7"/>
  <c r="D86" i="9"/>
  <c r="F13" i="7"/>
  <c r="F37" i="9"/>
  <c r="G10" i="7"/>
  <c r="EN55" i="20"/>
  <c r="AO56" i="9"/>
  <c r="AP59" i="9"/>
  <c r="FN55" i="20"/>
  <c r="AN74" i="9"/>
  <c r="AB84" i="9"/>
  <c r="BA22" i="20"/>
  <c r="AO88" i="9"/>
  <c r="DA55" i="20"/>
  <c r="B55" i="9"/>
  <c r="B53" i="9" s="1"/>
  <c r="B24" i="20"/>
  <c r="C21" i="20"/>
  <c r="B25" i="20"/>
  <c r="GA55" i="20"/>
  <c r="DN55" i="20"/>
  <c r="C45" i="9"/>
  <c r="D16" i="21"/>
  <c r="D19" i="21" s="1"/>
  <c r="AM11" i="17"/>
  <c r="D12" i="7"/>
  <c r="D16" i="7" s="1"/>
  <c r="M10" i="14"/>
  <c r="N10" i="14" s="1"/>
  <c r="N11" i="17"/>
  <c r="M12" i="17"/>
  <c r="D9" i="23"/>
  <c r="AA9" i="23" s="1"/>
  <c r="D16" i="23"/>
  <c r="D30" i="23" s="1"/>
  <c r="E30" i="23" s="1"/>
  <c r="F30" i="23" s="1"/>
  <c r="G30" i="23" s="1"/>
  <c r="H30" i="23" s="1"/>
  <c r="I30" i="23" s="1"/>
  <c r="J30" i="23" s="1"/>
  <c r="K30" i="23" s="1"/>
  <c r="L30" i="23" s="1"/>
  <c r="M30" i="23" s="1"/>
  <c r="N30" i="23" s="1"/>
  <c r="O30" i="23" s="1"/>
  <c r="P30" i="23" s="1"/>
  <c r="Q30" i="23" s="1"/>
  <c r="R30" i="23" s="1"/>
  <c r="S30" i="23" s="1"/>
  <c r="T30" i="23" s="1"/>
  <c r="U30" i="23" s="1"/>
  <c r="V30" i="23" s="1"/>
  <c r="W30" i="23" s="1"/>
  <c r="X30" i="23" s="1"/>
  <c r="Y30" i="23" s="1"/>
  <c r="Z30" i="23" s="1"/>
  <c r="D23" i="23"/>
  <c r="AA23" i="23" s="1"/>
  <c r="CA55" i="20"/>
  <c r="BN55" i="20"/>
  <c r="CN55" i="20"/>
  <c r="E47" i="20"/>
  <c r="E86" i="9" s="1"/>
  <c r="E15" i="7"/>
  <c r="E22" i="20" s="1"/>
  <c r="BA55" i="20"/>
  <c r="L40" i="20" l="1"/>
  <c r="L42" i="20" s="1"/>
  <c r="L43" i="20"/>
  <c r="E50" i="20"/>
  <c r="F46" i="20" s="1"/>
  <c r="BA88" i="9"/>
  <c r="E88" i="9"/>
  <c r="F79" i="22"/>
  <c r="F94" i="22" s="1"/>
  <c r="G79" i="22"/>
  <c r="G94" i="22" s="1"/>
  <c r="B11" i="23"/>
  <c r="B15" i="23" s="1"/>
  <c r="D45" i="9"/>
  <c r="N79" i="22"/>
  <c r="N94" i="22" s="1"/>
  <c r="M79" i="22"/>
  <c r="M94" i="22" s="1"/>
  <c r="C54" i="9"/>
  <c r="D37" i="20"/>
  <c r="D33" i="20"/>
  <c r="D36" i="20" s="1"/>
  <c r="B23" i="20"/>
  <c r="B90" i="9"/>
  <c r="B25" i="9"/>
  <c r="B71" i="20"/>
  <c r="G13" i="7"/>
  <c r="G14" i="7" s="1"/>
  <c r="G34" i="20" s="1"/>
  <c r="G37" i="9"/>
  <c r="H10" i="7"/>
  <c r="K79" i="22"/>
  <c r="K94" i="22" s="1"/>
  <c r="E12" i="7"/>
  <c r="E16" i="7" s="1"/>
  <c r="AN11" i="17"/>
  <c r="AM14" i="9"/>
  <c r="J79" i="22"/>
  <c r="J94" i="22" s="1"/>
  <c r="AP56" i="9"/>
  <c r="AQ59" i="9"/>
  <c r="L79" i="22"/>
  <c r="L94" i="22" s="1"/>
  <c r="F47" i="20"/>
  <c r="F50" i="20" s="1"/>
  <c r="G46" i="20" s="1"/>
  <c r="I79" i="22"/>
  <c r="I94" i="22" s="1"/>
  <c r="E79" i="22"/>
  <c r="AM13" i="9"/>
  <c r="H79" i="22"/>
  <c r="H94" i="22" s="1"/>
  <c r="M14" i="9"/>
  <c r="N12" i="17"/>
  <c r="O7" i="17" s="1"/>
  <c r="O79" i="22"/>
  <c r="O94" i="22" s="1"/>
  <c r="C27" i="20"/>
  <c r="C24" i="20" s="1"/>
  <c r="AN84" i="9"/>
  <c r="F14" i="7"/>
  <c r="F15" i="7" s="1"/>
  <c r="F22" i="20" s="1"/>
  <c r="M40" i="20" l="1"/>
  <c r="M42" i="20" s="1"/>
  <c r="N42" i="20" s="1"/>
  <c r="M43" i="20"/>
  <c r="N43" i="20" s="1"/>
  <c r="C25" i="20"/>
  <c r="C71" i="20" s="1"/>
  <c r="F34" i="20"/>
  <c r="C55" i="9"/>
  <c r="C53" i="9" s="1"/>
  <c r="D21" i="20"/>
  <c r="O12" i="17"/>
  <c r="P7" i="17" s="1"/>
  <c r="P12" i="17" s="1"/>
  <c r="Q7" i="17" s="1"/>
  <c r="Q12" i="17" s="1"/>
  <c r="R7" i="17" s="1"/>
  <c r="R12" i="17" s="1"/>
  <c r="S7" i="17" s="1"/>
  <c r="S12" i="17" s="1"/>
  <c r="T7" i="17" s="1"/>
  <c r="T12" i="17" s="1"/>
  <c r="U7" i="17" s="1"/>
  <c r="U12" i="17" s="1"/>
  <c r="V7" i="17" s="1"/>
  <c r="V12" i="17" s="1"/>
  <c r="W7" i="17" s="1"/>
  <c r="W12" i="17" s="1"/>
  <c r="X7" i="17" s="1"/>
  <c r="X12" i="17" s="1"/>
  <c r="Y7" i="17" s="1"/>
  <c r="Y12" i="17" s="1"/>
  <c r="Z7" i="17" s="1"/>
  <c r="Z12" i="17" s="1"/>
  <c r="AA7" i="17"/>
  <c r="AA12" i="17" s="1"/>
  <c r="AB7" i="17" s="1"/>
  <c r="AN13" i="9"/>
  <c r="AM72" i="9"/>
  <c r="AM15" i="9"/>
  <c r="F12" i="7"/>
  <c r="AN14" i="9"/>
  <c r="AM9" i="14"/>
  <c r="D54" i="9"/>
  <c r="E37" i="20"/>
  <c r="E33" i="20"/>
  <c r="E36" i="20" s="1"/>
  <c r="E45" i="9"/>
  <c r="C25" i="9"/>
  <c r="C11" i="14" s="1"/>
  <c r="C8" i="14" s="1"/>
  <c r="C23" i="20"/>
  <c r="N14" i="9"/>
  <c r="M9" i="14"/>
  <c r="G47" i="20"/>
  <c r="G86" i="9" s="1"/>
  <c r="G15" i="7"/>
  <c r="G22" i="20" s="1"/>
  <c r="G88" i="9" s="1"/>
  <c r="B11" i="14"/>
  <c r="H13" i="7"/>
  <c r="H14" i="7" s="1"/>
  <c r="H34" i="20" s="1"/>
  <c r="H37" i="9"/>
  <c r="I10" i="7"/>
  <c r="B85" i="9"/>
  <c r="D72" i="20"/>
  <c r="J72" i="20"/>
  <c r="K72" i="20"/>
  <c r="H72" i="20"/>
  <c r="G72" i="20"/>
  <c r="L72" i="20"/>
  <c r="F72" i="20"/>
  <c r="M72" i="20"/>
  <c r="I72" i="20"/>
  <c r="C72" i="20"/>
  <c r="E72" i="20"/>
  <c r="B72" i="20"/>
  <c r="B73" i="20" s="1"/>
  <c r="B24" i="23"/>
  <c r="D24" i="9" s="1"/>
  <c r="B19" i="23"/>
  <c r="AA79" i="22"/>
  <c r="E94" i="22"/>
  <c r="AA94" i="22" s="1"/>
  <c r="F86" i="9"/>
  <c r="AR59" i="9"/>
  <c r="AQ56" i="9"/>
  <c r="B58" i="9"/>
  <c r="O43" i="20" l="1"/>
  <c r="O40" i="20"/>
  <c r="C90" i="9"/>
  <c r="C85" i="9" s="1"/>
  <c r="C91" i="9" s="1"/>
  <c r="C92" i="9" s="1"/>
  <c r="C73" i="20"/>
  <c r="B91" i="9"/>
  <c r="B92" i="9" s="1"/>
  <c r="D7" i="14"/>
  <c r="B8" i="14"/>
  <c r="AN9" i="14"/>
  <c r="B56" i="9"/>
  <c r="B52" i="9" s="1"/>
  <c r="B29" i="23"/>
  <c r="C14" i="23"/>
  <c r="M34" i="9"/>
  <c r="H47" i="20"/>
  <c r="H86" i="9" s="1"/>
  <c r="H15" i="7"/>
  <c r="H22" i="20" s="1"/>
  <c r="E54" i="9"/>
  <c r="F37" i="20"/>
  <c r="F33" i="20"/>
  <c r="F36" i="20" s="1"/>
  <c r="D27" i="20"/>
  <c r="D25" i="20" s="1"/>
  <c r="AS59" i="9"/>
  <c r="AR56" i="9"/>
  <c r="C24" i="9"/>
  <c r="B24" i="9"/>
  <c r="B22" i="23"/>
  <c r="E24" i="9"/>
  <c r="F16" i="7"/>
  <c r="H88" i="9"/>
  <c r="N72" i="20"/>
  <c r="I13" i="7"/>
  <c r="I14" i="7" s="1"/>
  <c r="I34" i="20" s="1"/>
  <c r="I37" i="9"/>
  <c r="J10" i="7"/>
  <c r="G50" i="20"/>
  <c r="H46" i="20" s="1"/>
  <c r="G12" i="7"/>
  <c r="G16" i="7" s="1"/>
  <c r="F45" i="9"/>
  <c r="AM19" i="9"/>
  <c r="AN15" i="9"/>
  <c r="AB12" i="17"/>
  <c r="AC7" i="17" s="1"/>
  <c r="AC12" i="17" s="1"/>
  <c r="AD7" i="17" s="1"/>
  <c r="AD12" i="17" s="1"/>
  <c r="AE7" i="17" s="1"/>
  <c r="AE12" i="17" s="1"/>
  <c r="AF7" i="17" s="1"/>
  <c r="AF12" i="17" s="1"/>
  <c r="AG7" i="17" s="1"/>
  <c r="AG12" i="17" s="1"/>
  <c r="AH7" i="17" s="1"/>
  <c r="AH12" i="17" s="1"/>
  <c r="AI7" i="17" s="1"/>
  <c r="AI12" i="17" s="1"/>
  <c r="AJ7" i="17" s="1"/>
  <c r="AJ12" i="17" s="1"/>
  <c r="AK7" i="17" s="1"/>
  <c r="AK12" i="17" s="1"/>
  <c r="AL7" i="17" s="1"/>
  <c r="AL12" i="17" s="1"/>
  <c r="AM7" i="17" s="1"/>
  <c r="AM12" i="17" s="1"/>
  <c r="AN7" i="17"/>
  <c r="AN12" i="17" s="1"/>
  <c r="AO7" i="17" s="1"/>
  <c r="N9" i="14"/>
  <c r="AN72" i="9"/>
  <c r="AM67" i="9"/>
  <c r="F88" i="9"/>
  <c r="AA40" i="20" l="1"/>
  <c r="O42" i="20"/>
  <c r="C58" i="9"/>
  <c r="C56" i="9" s="1"/>
  <c r="C52" i="9" s="1"/>
  <c r="H50" i="20"/>
  <c r="I46" i="20" s="1"/>
  <c r="AN67" i="9"/>
  <c r="AM73" i="9"/>
  <c r="AN19" i="9"/>
  <c r="I47" i="20"/>
  <c r="I86" i="9" s="1"/>
  <c r="I15" i="7"/>
  <c r="I22" i="20" s="1"/>
  <c r="M13" i="9"/>
  <c r="B26" i="23"/>
  <c r="F24" i="9"/>
  <c r="H12" i="7"/>
  <c r="H16" i="7" s="1"/>
  <c r="AO12" i="17"/>
  <c r="BA7" i="17"/>
  <c r="BA12" i="17" s="1"/>
  <c r="BB7" i="17" s="1"/>
  <c r="I88" i="9"/>
  <c r="B23" i="9"/>
  <c r="B7" i="14"/>
  <c r="D55" i="9"/>
  <c r="D53" i="9" s="1"/>
  <c r="E21" i="20"/>
  <c r="N34" i="9"/>
  <c r="B93" i="9"/>
  <c r="G45" i="9"/>
  <c r="J13" i="7"/>
  <c r="J37" i="9"/>
  <c r="K10" i="7"/>
  <c r="D24" i="20"/>
  <c r="C15" i="23"/>
  <c r="C19" i="23" s="1"/>
  <c r="E7" i="14"/>
  <c r="C23" i="9"/>
  <c r="C7" i="14"/>
  <c r="AS56" i="9"/>
  <c r="AT59" i="9"/>
  <c r="F54" i="9"/>
  <c r="G37" i="20"/>
  <c r="G33" i="20"/>
  <c r="G36" i="20" s="1"/>
  <c r="I50" i="20" l="1"/>
  <c r="J46" i="20" s="1"/>
  <c r="P40" i="20"/>
  <c r="P42" i="20" s="1"/>
  <c r="P43" i="20"/>
  <c r="C29" i="23"/>
  <c r="D14" i="23"/>
  <c r="G24" i="9"/>
  <c r="D90" i="9"/>
  <c r="D58" i="9" s="1"/>
  <c r="D23" i="20"/>
  <c r="D71" i="20"/>
  <c r="D73" i="20" s="1"/>
  <c r="D25" i="9"/>
  <c r="C26" i="9"/>
  <c r="C28" i="9" s="1"/>
  <c r="C74" i="20"/>
  <c r="K13" i="7"/>
  <c r="K14" i="7" s="1"/>
  <c r="K34" i="20" s="1"/>
  <c r="K37" i="9"/>
  <c r="L10" i="7"/>
  <c r="H45" i="9"/>
  <c r="AN73" i="9"/>
  <c r="J47" i="20"/>
  <c r="J86" i="9" s="1"/>
  <c r="AT56" i="9"/>
  <c r="AU59" i="9"/>
  <c r="E27" i="20"/>
  <c r="E25" i="20" s="1"/>
  <c r="B26" i="9"/>
  <c r="B74" i="20"/>
  <c r="N13" i="9"/>
  <c r="M15" i="9"/>
  <c r="I12" i="7"/>
  <c r="I16" i="7" s="1"/>
  <c r="G54" i="9"/>
  <c r="H37" i="20"/>
  <c r="H33" i="20"/>
  <c r="H36" i="20" s="1"/>
  <c r="T72" i="20"/>
  <c r="Z72" i="20"/>
  <c r="W72" i="20"/>
  <c r="U72" i="20"/>
  <c r="Y72" i="20"/>
  <c r="C24" i="23"/>
  <c r="P72" i="20"/>
  <c r="X72" i="20"/>
  <c r="R72" i="20"/>
  <c r="O72" i="20"/>
  <c r="Q72" i="20"/>
  <c r="S72" i="20"/>
  <c r="V72" i="20"/>
  <c r="J14" i="7"/>
  <c r="J15" i="7" s="1"/>
  <c r="J22" i="20" s="1"/>
  <c r="C66" i="9"/>
  <c r="C93" i="9" s="1"/>
  <c r="B40" i="9"/>
  <c r="O34" i="9"/>
  <c r="BB12" i="17"/>
  <c r="BN7" i="17"/>
  <c r="BN12" i="17" s="1"/>
  <c r="BO7" i="17" s="1"/>
  <c r="F7" i="14"/>
  <c r="AO33" i="9"/>
  <c r="AP7" i="17"/>
  <c r="AP12" i="17" s="1"/>
  <c r="Q40" i="20" l="1"/>
  <c r="Q42" i="20" s="1"/>
  <c r="Q43" i="20"/>
  <c r="AA72" i="20"/>
  <c r="BC7" i="17"/>
  <c r="BC12" i="17" s="1"/>
  <c r="BB33" i="9"/>
  <c r="H54" i="9"/>
  <c r="I37" i="20"/>
  <c r="I33" i="20"/>
  <c r="I36" i="20" s="1"/>
  <c r="H24" i="9"/>
  <c r="B28" i="9"/>
  <c r="E24" i="20"/>
  <c r="L13" i="7"/>
  <c r="L14" i="7" s="1"/>
  <c r="L34" i="20" s="1"/>
  <c r="L37" i="9"/>
  <c r="M10" i="7"/>
  <c r="G7" i="14"/>
  <c r="J34" i="20"/>
  <c r="D56" i="9"/>
  <c r="D52" i="9" s="1"/>
  <c r="O31" i="9"/>
  <c r="P34" i="9"/>
  <c r="C22" i="23"/>
  <c r="AP33" i="9"/>
  <c r="AQ7" i="17"/>
  <c r="AQ12" i="17" s="1"/>
  <c r="BO12" i="17"/>
  <c r="CA7" i="17"/>
  <c r="CA12" i="17" s="1"/>
  <c r="CB7" i="17" s="1"/>
  <c r="G165" i="12"/>
  <c r="B36" i="9"/>
  <c r="B41" i="9" s="1"/>
  <c r="J50" i="20"/>
  <c r="K46" i="20" s="1"/>
  <c r="AV59" i="9"/>
  <c r="AU56" i="9"/>
  <c r="J12" i="7"/>
  <c r="J16" i="7" s="1"/>
  <c r="I45" i="9"/>
  <c r="K47" i="20"/>
  <c r="K86" i="9" s="1"/>
  <c r="K15" i="7"/>
  <c r="K22" i="20" s="1"/>
  <c r="K88" i="9" s="1"/>
  <c r="D15" i="23"/>
  <c r="D19" i="23" s="1"/>
  <c r="C40" i="9"/>
  <c r="C36" i="9" s="1"/>
  <c r="C41" i="9" s="1"/>
  <c r="D66" i="9"/>
  <c r="N15" i="9"/>
  <c r="M19" i="9"/>
  <c r="E55" i="9"/>
  <c r="E53" i="9" s="1"/>
  <c r="F21" i="20"/>
  <c r="D11" i="14"/>
  <c r="D23" i="9"/>
  <c r="D74" i="20" s="1"/>
  <c r="D85" i="9"/>
  <c r="R43" i="20" l="1"/>
  <c r="R40" i="20"/>
  <c r="R42" i="20" s="1"/>
  <c r="K12" i="7"/>
  <c r="K16" i="7" s="1"/>
  <c r="D29" i="23"/>
  <c r="E14" i="23"/>
  <c r="BO33" i="9"/>
  <c r="BP7" i="17"/>
  <c r="BP12" i="17" s="1"/>
  <c r="D91" i="9"/>
  <c r="D92" i="9" s="1"/>
  <c r="D93" i="9" s="1"/>
  <c r="AQ33" i="9"/>
  <c r="AR7" i="17"/>
  <c r="AR12" i="17" s="1"/>
  <c r="L47" i="20"/>
  <c r="L86" i="9" s="1"/>
  <c r="L15" i="7"/>
  <c r="L22" i="20" s="1"/>
  <c r="L88" i="9" s="1"/>
  <c r="I54" i="9"/>
  <c r="J37" i="20"/>
  <c r="J33" i="20"/>
  <c r="J36" i="20" s="1"/>
  <c r="BC33" i="9"/>
  <c r="BD7" i="17"/>
  <c r="BD12" i="17" s="1"/>
  <c r="D8" i="14"/>
  <c r="D26" i="9"/>
  <c r="F27" i="20"/>
  <c r="F24" i="20" s="1"/>
  <c r="AC72" i="20"/>
  <c r="AI72" i="20"/>
  <c r="AJ72" i="20"/>
  <c r="AB72" i="20"/>
  <c r="AM72" i="20"/>
  <c r="D24" i="23"/>
  <c r="AD72" i="20"/>
  <c r="AL72" i="20"/>
  <c r="AE72" i="20"/>
  <c r="AG72" i="20"/>
  <c r="AH72" i="20"/>
  <c r="AK72" i="20"/>
  <c r="AF72" i="20"/>
  <c r="J45" i="9"/>
  <c r="AW59" i="9"/>
  <c r="AV56" i="9"/>
  <c r="J88" i="9"/>
  <c r="N10" i="7"/>
  <c r="M13" i="7"/>
  <c r="O10" i="7"/>
  <c r="M33" i="9"/>
  <c r="E23" i="20"/>
  <c r="E90" i="9"/>
  <c r="E58" i="9" s="1"/>
  <c r="E71" i="20"/>
  <c r="E73" i="20" s="1"/>
  <c r="E25" i="9"/>
  <c r="H7" i="14"/>
  <c r="I24" i="9"/>
  <c r="C26" i="23"/>
  <c r="K50" i="20"/>
  <c r="L46" i="20" s="1"/>
  <c r="CB12" i="17"/>
  <c r="CN7" i="17"/>
  <c r="CN12" i="17" s="1"/>
  <c r="CO7" i="17" s="1"/>
  <c r="P31" i="9"/>
  <c r="Q34" i="9"/>
  <c r="B49" i="9"/>
  <c r="N19" i="9"/>
  <c r="L50" i="20" l="1"/>
  <c r="M46" i="20" s="1"/>
  <c r="S40" i="20"/>
  <c r="S42" i="20" s="1"/>
  <c r="S43" i="20"/>
  <c r="F25" i="20"/>
  <c r="F71" i="20" s="1"/>
  <c r="F73" i="20" s="1"/>
  <c r="D40" i="9"/>
  <c r="E66" i="9"/>
  <c r="E56" i="9"/>
  <c r="E52" i="9" s="1"/>
  <c r="Q31" i="9"/>
  <c r="R34" i="9"/>
  <c r="CO12" i="17"/>
  <c r="DA7" i="17"/>
  <c r="DA12" i="17" s="1"/>
  <c r="DB7" i="17" s="1"/>
  <c r="M31" i="9"/>
  <c r="N33" i="9"/>
  <c r="N31" i="9" s="1"/>
  <c r="F23" i="20"/>
  <c r="F25" i="9"/>
  <c r="J24" i="9"/>
  <c r="L12" i="7"/>
  <c r="L16" i="7" s="1"/>
  <c r="CB33" i="9"/>
  <c r="CC7" i="17"/>
  <c r="CC12" i="17" s="1"/>
  <c r="O37" i="9"/>
  <c r="O13" i="7"/>
  <c r="O14" i="7" s="1"/>
  <c r="P10" i="7"/>
  <c r="AW56" i="9"/>
  <c r="AX59" i="9"/>
  <c r="AN72" i="20"/>
  <c r="BD33" i="9"/>
  <c r="BE7" i="17"/>
  <c r="BE12" i="17" s="1"/>
  <c r="AR33" i="9"/>
  <c r="AS7" i="17"/>
  <c r="AS12" i="17" s="1"/>
  <c r="B48" i="9"/>
  <c r="B44" i="9" s="1"/>
  <c r="C49" i="9"/>
  <c r="M47" i="20"/>
  <c r="M50" i="20" s="1"/>
  <c r="N13" i="7"/>
  <c r="E15" i="23"/>
  <c r="E19" i="23" s="1"/>
  <c r="E85" i="9"/>
  <c r="K45" i="9"/>
  <c r="D28" i="9"/>
  <c r="I7" i="14"/>
  <c r="M14" i="7"/>
  <c r="M15" i="7" s="1"/>
  <c r="D22" i="23"/>
  <c r="F55" i="9"/>
  <c r="F53" i="9" s="1"/>
  <c r="G21" i="20"/>
  <c r="J54" i="9"/>
  <c r="K37" i="20"/>
  <c r="K33" i="20"/>
  <c r="K36" i="20" s="1"/>
  <c r="BQ7" i="17"/>
  <c r="BQ12" i="17" s="1"/>
  <c r="BP33" i="9"/>
  <c r="E11" i="14"/>
  <c r="E23" i="9"/>
  <c r="T43" i="20" l="1"/>
  <c r="T40" i="20"/>
  <c r="T42" i="20" s="1"/>
  <c r="F90" i="9"/>
  <c r="F85" i="9" s="1"/>
  <c r="F91" i="9" s="1"/>
  <c r="F92" i="9" s="1"/>
  <c r="M22" i="20"/>
  <c r="N22" i="20" s="1"/>
  <c r="N15" i="7"/>
  <c r="N50" i="20"/>
  <c r="O46" i="20"/>
  <c r="K24" i="9"/>
  <c r="BQ33" i="9"/>
  <c r="BR7" i="17"/>
  <c r="BR12" i="17" s="1"/>
  <c r="D26" i="23"/>
  <c r="C48" i="9"/>
  <c r="C44" i="9" s="1"/>
  <c r="D49" i="9"/>
  <c r="AX56" i="9"/>
  <c r="AY59" i="9"/>
  <c r="AY56" i="9" s="1"/>
  <c r="CO33" i="9"/>
  <c r="CP7" i="17"/>
  <c r="CP12" i="17" s="1"/>
  <c r="G27" i="20"/>
  <c r="G25" i="20" s="1"/>
  <c r="E29" i="23"/>
  <c r="F14" i="23"/>
  <c r="O34" i="20"/>
  <c r="F11" i="14"/>
  <c r="F8" i="14" s="1"/>
  <c r="F23" i="9"/>
  <c r="F26" i="9" s="1"/>
  <c r="F28" i="9" s="1"/>
  <c r="R31" i="9"/>
  <c r="S34" i="9"/>
  <c r="E26" i="9"/>
  <c r="M34" i="20"/>
  <c r="N14" i="7"/>
  <c r="M86" i="9"/>
  <c r="N47" i="20"/>
  <c r="B7" i="21" s="1"/>
  <c r="B60" i="9"/>
  <c r="B62" i="9" s="1"/>
  <c r="B110" i="9"/>
  <c r="B109" i="9"/>
  <c r="BE33" i="9"/>
  <c r="BF7" i="17"/>
  <c r="BF12" i="17" s="1"/>
  <c r="E8" i="14"/>
  <c r="K54" i="9"/>
  <c r="L37" i="20"/>
  <c r="L33" i="20"/>
  <c r="L36" i="20" s="1"/>
  <c r="L45" i="9"/>
  <c r="E91" i="9"/>
  <c r="E92" i="9" s="1"/>
  <c r="AT72" i="20"/>
  <c r="AP72" i="20"/>
  <c r="AU72" i="20"/>
  <c r="AY72" i="20"/>
  <c r="AV72" i="20"/>
  <c r="AO72" i="20"/>
  <c r="AR72" i="20"/>
  <c r="AW72" i="20"/>
  <c r="AQ72" i="20"/>
  <c r="AX72" i="20"/>
  <c r="AZ72" i="20"/>
  <c r="AS72" i="20"/>
  <c r="E24" i="23"/>
  <c r="M12" i="7"/>
  <c r="AS33" i="9"/>
  <c r="AT7" i="17"/>
  <c r="AT12" i="17" s="1"/>
  <c r="P13" i="7"/>
  <c r="P14" i="7" s="1"/>
  <c r="P34" i="20" s="1"/>
  <c r="P37" i="9"/>
  <c r="Q10" i="7"/>
  <c r="E74" i="20"/>
  <c r="D36" i="9"/>
  <c r="D41" i="9" s="1"/>
  <c r="O15" i="7"/>
  <c r="O47" i="20"/>
  <c r="CC33" i="9"/>
  <c r="CD7" i="17"/>
  <c r="CD12" i="17" s="1"/>
  <c r="J7" i="14"/>
  <c r="DB12" i="17"/>
  <c r="DN7" i="17"/>
  <c r="DN12" i="17" s="1"/>
  <c r="DO7" i="17" s="1"/>
  <c r="F74" i="20" l="1"/>
  <c r="U43" i="20"/>
  <c r="U40" i="20"/>
  <c r="U42" i="20" s="1"/>
  <c r="F58" i="9"/>
  <c r="F56" i="9" s="1"/>
  <c r="F52" i="9" s="1"/>
  <c r="P15" i="7"/>
  <c r="P22" i="20" s="1"/>
  <c r="P88" i="9" s="1"/>
  <c r="P47" i="20"/>
  <c r="P86" i="9" s="1"/>
  <c r="M16" i="7"/>
  <c r="N12" i="7"/>
  <c r="N16" i="7" s="1"/>
  <c r="BA72" i="20"/>
  <c r="M45" i="9"/>
  <c r="L24" i="9"/>
  <c r="BF33" i="9"/>
  <c r="BG7" i="17"/>
  <c r="BG12" i="17" s="1"/>
  <c r="M88" i="9"/>
  <c r="N88" i="9" s="1"/>
  <c r="N34" i="20"/>
  <c r="S31" i="9"/>
  <c r="T34" i="9"/>
  <c r="G24" i="20"/>
  <c r="C110" i="9"/>
  <c r="C60" i="9"/>
  <c r="C62" i="9" s="1"/>
  <c r="C109" i="9"/>
  <c r="BS7" i="17"/>
  <c r="BS12" i="17" s="1"/>
  <c r="BR33" i="9"/>
  <c r="AA46" i="20"/>
  <c r="O50" i="20"/>
  <c r="P46" i="20" s="1"/>
  <c r="DB33" i="9"/>
  <c r="DC7" i="17"/>
  <c r="DC12" i="17" s="1"/>
  <c r="O22" i="20"/>
  <c r="O88" i="9" s="1"/>
  <c r="CP33" i="9"/>
  <c r="CQ7" i="17"/>
  <c r="CQ12" i="17" s="1"/>
  <c r="CD33" i="9"/>
  <c r="CE7" i="17"/>
  <c r="CE12" i="17" s="1"/>
  <c r="O86" i="9"/>
  <c r="Q13" i="7"/>
  <c r="Q37" i="9"/>
  <c r="R10" i="7"/>
  <c r="E22" i="23"/>
  <c r="EA7" i="17"/>
  <c r="EA12" i="17" s="1"/>
  <c r="EB7" i="17" s="1"/>
  <c r="DO12" i="17"/>
  <c r="O12" i="7"/>
  <c r="AT33" i="9"/>
  <c r="AU7" i="17"/>
  <c r="AU12" i="17" s="1"/>
  <c r="N86" i="9"/>
  <c r="E28" i="9"/>
  <c r="E49" i="9" s="1"/>
  <c r="K7" i="14"/>
  <c r="L54" i="9"/>
  <c r="M37" i="20"/>
  <c r="M33" i="20"/>
  <c r="M36" i="20" s="1"/>
  <c r="E93" i="9"/>
  <c r="F15" i="23"/>
  <c r="G55" i="9"/>
  <c r="G53" i="9" s="1"/>
  <c r="H21" i="20"/>
  <c r="D48" i="9"/>
  <c r="D44" i="9" s="1"/>
  <c r="V43" i="20" l="1"/>
  <c r="V40" i="20"/>
  <c r="V42" i="20" s="1"/>
  <c r="P12" i="7"/>
  <c r="P16" i="7" s="1"/>
  <c r="P50" i="20"/>
  <c r="Q46" i="20" s="1"/>
  <c r="M24" i="9"/>
  <c r="N24" i="9" s="1"/>
  <c r="N37" i="20"/>
  <c r="B8" i="21" s="1"/>
  <c r="O16" i="7"/>
  <c r="Q47" i="20"/>
  <c r="H27" i="20"/>
  <c r="H25" i="20" s="1"/>
  <c r="E40" i="9"/>
  <c r="F66" i="9"/>
  <c r="F93" i="9" s="1"/>
  <c r="AU33" i="9"/>
  <c r="AV7" i="17"/>
  <c r="AV12" i="17" s="1"/>
  <c r="DO33" i="9"/>
  <c r="DP7" i="17"/>
  <c r="DP12" i="17" s="1"/>
  <c r="E26" i="23"/>
  <c r="Q14" i="7"/>
  <c r="Q15" i="7" s="1"/>
  <c r="DD7" i="17"/>
  <c r="DD12" i="17" s="1"/>
  <c r="DC33" i="9"/>
  <c r="D60" i="9"/>
  <c r="D62" i="9" s="1"/>
  <c r="D109" i="9"/>
  <c r="D110" i="9"/>
  <c r="EB12" i="17"/>
  <c r="EC7" i="17" s="1"/>
  <c r="EC12" i="17" s="1"/>
  <c r="ED7" i="17" s="1"/>
  <c r="ED12" i="17" s="1"/>
  <c r="EE7" i="17" s="1"/>
  <c r="EE12" i="17" s="1"/>
  <c r="EF7" i="17" s="1"/>
  <c r="EF12" i="17" s="1"/>
  <c r="EG7" i="17" s="1"/>
  <c r="EG12" i="17" s="1"/>
  <c r="EH7" i="17" s="1"/>
  <c r="EH12" i="17" s="1"/>
  <c r="EI7" i="17" s="1"/>
  <c r="EI12" i="17" s="1"/>
  <c r="EJ7" i="17" s="1"/>
  <c r="EJ12" i="17" s="1"/>
  <c r="EK7" i="17" s="1"/>
  <c r="EK12" i="17" s="1"/>
  <c r="EL7" i="17" s="1"/>
  <c r="EL12" i="17" s="1"/>
  <c r="EM7" i="17" s="1"/>
  <c r="EM12" i="17" s="1"/>
  <c r="EN7" i="17"/>
  <c r="EN12" i="17" s="1"/>
  <c r="EO7" i="17" s="1"/>
  <c r="G23" i="20"/>
  <c r="G90" i="9"/>
  <c r="G71" i="20"/>
  <c r="G73" i="20" s="1"/>
  <c r="G25" i="9"/>
  <c r="L7" i="14"/>
  <c r="BG72" i="20"/>
  <c r="BM72" i="20"/>
  <c r="BJ72" i="20"/>
  <c r="BL72" i="20"/>
  <c r="BH72" i="20"/>
  <c r="BI72" i="20"/>
  <c r="BB72" i="20"/>
  <c r="BE72" i="20"/>
  <c r="BK72" i="20"/>
  <c r="BC72" i="20"/>
  <c r="BF72" i="20"/>
  <c r="BD72" i="20"/>
  <c r="F24" i="23"/>
  <c r="R13" i="7"/>
  <c r="R37" i="9"/>
  <c r="S10" i="7"/>
  <c r="BS33" i="9"/>
  <c r="BT7" i="17"/>
  <c r="BT12" i="17" s="1"/>
  <c r="E48" i="9"/>
  <c r="E44" i="9" s="1"/>
  <c r="F49" i="9"/>
  <c r="F19" i="23"/>
  <c r="M54" i="9"/>
  <c r="N36" i="20"/>
  <c r="O37" i="20" s="1"/>
  <c r="O33" i="20"/>
  <c r="CR7" i="17"/>
  <c r="CR12" i="17" s="1"/>
  <c r="CQ33" i="9"/>
  <c r="T31" i="9"/>
  <c r="U34" i="9"/>
  <c r="CE33" i="9"/>
  <c r="CF7" i="17"/>
  <c r="CF12" i="17" s="1"/>
  <c r="BG33" i="9"/>
  <c r="BH7" i="17"/>
  <c r="BH12" i="17" s="1"/>
  <c r="N45" i="9"/>
  <c r="Q50" i="20" l="1"/>
  <c r="R46" i="20" s="1"/>
  <c r="W40" i="20"/>
  <c r="W42" i="20" s="1"/>
  <c r="W43" i="20"/>
  <c r="Q22" i="20"/>
  <c r="Q12" i="7"/>
  <c r="N54" i="9"/>
  <c r="AA33" i="20"/>
  <c r="O36" i="20"/>
  <c r="F48" i="9"/>
  <c r="F44" i="9" s="1"/>
  <c r="O45" i="9"/>
  <c r="U31" i="9"/>
  <c r="V34" i="9"/>
  <c r="CR33" i="9"/>
  <c r="CS7" i="17"/>
  <c r="CS12" i="17" s="1"/>
  <c r="O24" i="9"/>
  <c r="E60" i="9"/>
  <c r="R14" i="7"/>
  <c r="R34" i="20" s="1"/>
  <c r="BN72" i="20"/>
  <c r="DD33" i="9"/>
  <c r="DE7" i="17"/>
  <c r="DE12" i="17" s="1"/>
  <c r="E36" i="9"/>
  <c r="E41" i="9" s="1"/>
  <c r="H24" i="20"/>
  <c r="S13" i="7"/>
  <c r="S14" i="7" s="1"/>
  <c r="S37" i="9"/>
  <c r="T10" i="7"/>
  <c r="G85" i="9"/>
  <c r="EO12" i="17"/>
  <c r="EP7" i="17" s="1"/>
  <c r="EP12" i="17" s="1"/>
  <c r="EQ7" i="17" s="1"/>
  <c r="EQ12" i="17" s="1"/>
  <c r="ER7" i="17" s="1"/>
  <c r="ER12" i="17" s="1"/>
  <c r="ES7" i="17" s="1"/>
  <c r="ES12" i="17" s="1"/>
  <c r="ET7" i="17" s="1"/>
  <c r="ET12" i="17" s="1"/>
  <c r="EU7" i="17" s="1"/>
  <c r="EU12" i="17" s="1"/>
  <c r="EV7" i="17" s="1"/>
  <c r="EV12" i="17" s="1"/>
  <c r="EW7" i="17" s="1"/>
  <c r="EW12" i="17" s="1"/>
  <c r="EX7" i="17" s="1"/>
  <c r="EX12" i="17" s="1"/>
  <c r="EY7" i="17" s="1"/>
  <c r="EY12" i="17" s="1"/>
  <c r="EZ7" i="17" s="1"/>
  <c r="EZ12" i="17" s="1"/>
  <c r="FA7" i="17"/>
  <c r="FA12" i="17" s="1"/>
  <c r="FB7" i="17" s="1"/>
  <c r="B6" i="21"/>
  <c r="DQ7" i="17"/>
  <c r="DQ12" i="17" s="1"/>
  <c r="DP33" i="9"/>
  <c r="M7" i="14"/>
  <c r="N7" i="14" s="1"/>
  <c r="BU7" i="17"/>
  <c r="BU12" i="17" s="1"/>
  <c r="BT33" i="9"/>
  <c r="BI7" i="17"/>
  <c r="BI12" i="17" s="1"/>
  <c r="BH33" i="9"/>
  <c r="CF33" i="9"/>
  <c r="CG7" i="17"/>
  <c r="CG12" i="17" s="1"/>
  <c r="F29" i="23"/>
  <c r="G14" i="23"/>
  <c r="F22" i="23"/>
  <c r="G58" i="9"/>
  <c r="Q34" i="20"/>
  <c r="R47" i="20"/>
  <c r="R86" i="9" s="1"/>
  <c r="G11" i="14"/>
  <c r="G23" i="9"/>
  <c r="AV33" i="9"/>
  <c r="AW7" i="17"/>
  <c r="AW12" i="17" s="1"/>
  <c r="F40" i="9"/>
  <c r="F36" i="9" s="1"/>
  <c r="F41" i="9" s="1"/>
  <c r="G66" i="9"/>
  <c r="H55" i="9"/>
  <c r="H53" i="9" s="1"/>
  <c r="I21" i="20"/>
  <c r="Q86" i="9"/>
  <c r="R15" i="7" l="1"/>
  <c r="R22" i="20" s="1"/>
  <c r="R88" i="9" s="1"/>
  <c r="X43" i="20"/>
  <c r="X40" i="20"/>
  <c r="X42" i="20" s="1"/>
  <c r="R50" i="20"/>
  <c r="S46" i="20" s="1"/>
  <c r="E62" i="9"/>
  <c r="S34" i="20"/>
  <c r="F26" i="23"/>
  <c r="G26" i="9"/>
  <c r="Q88" i="9"/>
  <c r="G8" i="14"/>
  <c r="CG33" i="9"/>
  <c r="CH7" i="17"/>
  <c r="CH12" i="17" s="1"/>
  <c r="G91" i="9"/>
  <c r="G92" i="9" s="1"/>
  <c r="G93" i="9" s="1"/>
  <c r="G15" i="23"/>
  <c r="G19" i="23" s="1"/>
  <c r="BV7" i="17"/>
  <c r="BV12" i="17" s="1"/>
  <c r="BU33" i="9"/>
  <c r="DQ33" i="9"/>
  <c r="DR7" i="17"/>
  <c r="DR12" i="17" s="1"/>
  <c r="FB12" i="17"/>
  <c r="FC7" i="17" s="1"/>
  <c r="FC12" i="17" s="1"/>
  <c r="FD7" i="17" s="1"/>
  <c r="FD12" i="17" s="1"/>
  <c r="FE7" i="17" s="1"/>
  <c r="FE12" i="17" s="1"/>
  <c r="FF7" i="17" s="1"/>
  <c r="FF12" i="17" s="1"/>
  <c r="FG7" i="17" s="1"/>
  <c r="FG12" i="17" s="1"/>
  <c r="FH7" i="17" s="1"/>
  <c r="FH12" i="17" s="1"/>
  <c r="FI7" i="17" s="1"/>
  <c r="FI12" i="17" s="1"/>
  <c r="FJ7" i="17" s="1"/>
  <c r="FJ12" i="17" s="1"/>
  <c r="FK7" i="17" s="1"/>
  <c r="FK12" i="17" s="1"/>
  <c r="FL7" i="17" s="1"/>
  <c r="FL12" i="17" s="1"/>
  <c r="FM7" i="17" s="1"/>
  <c r="FM12" i="17" s="1"/>
  <c r="FN7" i="17"/>
  <c r="FN12" i="17" s="1"/>
  <c r="FO7" i="17" s="1"/>
  <c r="T13" i="7"/>
  <c r="T37" i="9"/>
  <c r="U10" i="7"/>
  <c r="G74" i="20"/>
  <c r="E109" i="9"/>
  <c r="F109" i="9"/>
  <c r="F110" i="9"/>
  <c r="F60" i="9"/>
  <c r="F62" i="9" s="1"/>
  <c r="H90" i="9"/>
  <c r="H58" i="9" s="1"/>
  <c r="H23" i="20"/>
  <c r="H71" i="20"/>
  <c r="H73" i="20" s="1"/>
  <c r="H25" i="9"/>
  <c r="DF7" i="17"/>
  <c r="DF12" i="17" s="1"/>
  <c r="DE33" i="9"/>
  <c r="CS33" i="9"/>
  <c r="CT7" i="17"/>
  <c r="CT12" i="17" s="1"/>
  <c r="P45" i="9"/>
  <c r="O54" i="9"/>
  <c r="P37" i="20"/>
  <c r="P33" i="20"/>
  <c r="P36" i="20" s="1"/>
  <c r="BI33" i="9"/>
  <c r="BJ7" i="17"/>
  <c r="BJ12" i="17" s="1"/>
  <c r="O7" i="14"/>
  <c r="I27" i="20"/>
  <c r="I25" i="20" s="1"/>
  <c r="AX7" i="17"/>
  <c r="AX12" i="17" s="1"/>
  <c r="AW33" i="9"/>
  <c r="G56" i="9"/>
  <c r="G52" i="9" s="1"/>
  <c r="S15" i="7"/>
  <c r="S22" i="20" s="1"/>
  <c r="S47" i="20"/>
  <c r="E110" i="9"/>
  <c r="V31" i="9"/>
  <c r="W34" i="9"/>
  <c r="Q16" i="7"/>
  <c r="R12" i="7" l="1"/>
  <c r="R16" i="7" s="1"/>
  <c r="S50" i="20"/>
  <c r="T46" i="20" s="1"/>
  <c r="Y43" i="20"/>
  <c r="Y40" i="20"/>
  <c r="Y42" i="20" s="1"/>
  <c r="G29" i="23"/>
  <c r="H14" i="23"/>
  <c r="W31" i="9"/>
  <c r="X34" i="9"/>
  <c r="S12" i="7"/>
  <c r="Q45" i="9"/>
  <c r="BW7" i="17"/>
  <c r="BW12" i="17" s="1"/>
  <c r="BV33" i="9"/>
  <c r="G40" i="9"/>
  <c r="H66" i="9"/>
  <c r="P54" i="9"/>
  <c r="Q37" i="20"/>
  <c r="Q33" i="20"/>
  <c r="Q36" i="20" s="1"/>
  <c r="DF33" i="9"/>
  <c r="DG7" i="17"/>
  <c r="DG12" i="17" s="1"/>
  <c r="H85" i="9"/>
  <c r="T47" i="20"/>
  <c r="T86" i="9" s="1"/>
  <c r="DS7" i="17"/>
  <c r="DS12" i="17" s="1"/>
  <c r="DR33" i="9"/>
  <c r="I55" i="9"/>
  <c r="I53" i="9" s="1"/>
  <c r="J21" i="20"/>
  <c r="P24" i="9"/>
  <c r="CT33" i="9"/>
  <c r="CU7" i="17"/>
  <c r="CU12" i="17" s="1"/>
  <c r="H11" i="14"/>
  <c r="H23" i="9"/>
  <c r="H74" i="20" s="1"/>
  <c r="T14" i="7"/>
  <c r="T15" i="7" s="1"/>
  <c r="T22" i="20" s="1"/>
  <c r="CH33" i="9"/>
  <c r="CI7" i="17"/>
  <c r="CI12" i="17" s="1"/>
  <c r="G28" i="9"/>
  <c r="G49" i="9" s="1"/>
  <c r="S86" i="9"/>
  <c r="H56" i="9"/>
  <c r="H52" i="9" s="1"/>
  <c r="AX33" i="9"/>
  <c r="AY7" i="17"/>
  <c r="AY12" i="17" s="1"/>
  <c r="I24" i="20"/>
  <c r="BK7" i="17"/>
  <c r="BK12" i="17" s="1"/>
  <c r="BJ33" i="9"/>
  <c r="U13" i="7"/>
  <c r="U14" i="7" s="1"/>
  <c r="U34" i="20" s="1"/>
  <c r="U37" i="9"/>
  <c r="V10" i="7"/>
  <c r="FO12" i="17"/>
  <c r="FP7" i="17" s="1"/>
  <c r="FP12" i="17" s="1"/>
  <c r="FQ7" i="17" s="1"/>
  <c r="FQ12" i="17" s="1"/>
  <c r="FR7" i="17" s="1"/>
  <c r="FR12" i="17" s="1"/>
  <c r="FS7" i="17" s="1"/>
  <c r="FS12" i="17" s="1"/>
  <c r="FT7" i="17" s="1"/>
  <c r="FT12" i="17" s="1"/>
  <c r="FU7" i="17" s="1"/>
  <c r="FU12" i="17" s="1"/>
  <c r="FV7" i="17" s="1"/>
  <c r="FV12" i="17" s="1"/>
  <c r="FW7" i="17" s="1"/>
  <c r="FW12" i="17" s="1"/>
  <c r="FX7" i="17" s="1"/>
  <c r="FX12" i="17" s="1"/>
  <c r="FY7" i="17" s="1"/>
  <c r="FY12" i="17" s="1"/>
  <c r="FZ7" i="17" s="1"/>
  <c r="FZ12" i="17" s="1"/>
  <c r="GA7" i="17"/>
  <c r="GA12" i="17" s="1"/>
  <c r="GB7" i="17" s="1"/>
  <c r="BW72" i="20"/>
  <c r="BS72" i="20"/>
  <c r="BR72" i="20"/>
  <c r="BZ72" i="20"/>
  <c r="BQ72" i="20"/>
  <c r="BP72" i="20"/>
  <c r="BX72" i="20"/>
  <c r="BY72" i="20"/>
  <c r="BT72" i="20"/>
  <c r="G24" i="23"/>
  <c r="G22" i="23" s="1"/>
  <c r="G26" i="23" s="1"/>
  <c r="BU72" i="20"/>
  <c r="BO72" i="20"/>
  <c r="BV72" i="20"/>
  <c r="S88" i="9"/>
  <c r="Z40" i="20" l="1"/>
  <c r="Z42" i="20" s="1"/>
  <c r="AA42" i="20" s="1"/>
  <c r="Z43" i="20"/>
  <c r="AA43" i="20" s="1"/>
  <c r="T50" i="20"/>
  <c r="U46" i="20" s="1"/>
  <c r="V13" i="7"/>
  <c r="V14" i="7" s="1"/>
  <c r="V34" i="20" s="1"/>
  <c r="V37" i="9"/>
  <c r="W10" i="7"/>
  <c r="BK33" i="9"/>
  <c r="BL7" i="17"/>
  <c r="BL12" i="17" s="1"/>
  <c r="H8" i="14"/>
  <c r="P7" i="14"/>
  <c r="CA72" i="20"/>
  <c r="I90" i="9"/>
  <c r="I23" i="20"/>
  <c r="I71" i="20"/>
  <c r="I73" i="20" s="1"/>
  <c r="I25" i="9"/>
  <c r="G48" i="9"/>
  <c r="G44" i="9" s="1"/>
  <c r="T34" i="20"/>
  <c r="CV7" i="17"/>
  <c r="CV12" i="17" s="1"/>
  <c r="CU33" i="9"/>
  <c r="Q54" i="9"/>
  <c r="R37" i="20"/>
  <c r="R33" i="20"/>
  <c r="R36" i="20" s="1"/>
  <c r="G171" i="12"/>
  <c r="G36" i="9"/>
  <c r="G41" i="9" s="1"/>
  <c r="S16" i="7"/>
  <c r="GB12" i="17"/>
  <c r="GC7" i="17" s="1"/>
  <c r="GC12" i="17" s="1"/>
  <c r="GD7" i="17" s="1"/>
  <c r="GD12" i="17" s="1"/>
  <c r="GE7" i="17" s="1"/>
  <c r="GE12" i="17" s="1"/>
  <c r="GF7" i="17" s="1"/>
  <c r="GF12" i="17" s="1"/>
  <c r="GG7" i="17" s="1"/>
  <c r="GG12" i="17" s="1"/>
  <c r="GH7" i="17" s="1"/>
  <c r="GH12" i="17" s="1"/>
  <c r="GI7" i="17" s="1"/>
  <c r="GI12" i="17" s="1"/>
  <c r="GJ7" i="17" s="1"/>
  <c r="GJ12" i="17" s="1"/>
  <c r="GK7" i="17" s="1"/>
  <c r="GK12" i="17" s="1"/>
  <c r="GL7" i="17" s="1"/>
  <c r="GL12" i="17" s="1"/>
  <c r="GM7" i="17" s="1"/>
  <c r="GM12" i="17" s="1"/>
  <c r="GN7" i="17"/>
  <c r="GN12" i="17" s="1"/>
  <c r="GO7" i="17" s="1"/>
  <c r="AZ7" i="17"/>
  <c r="AZ12" i="17" s="1"/>
  <c r="AZ33" i="9" s="1"/>
  <c r="AY33" i="9"/>
  <c r="CI33" i="9"/>
  <c r="CJ7" i="17"/>
  <c r="CJ12" i="17" s="1"/>
  <c r="H91" i="9"/>
  <c r="H92" i="9" s="1"/>
  <c r="H93" i="9" s="1"/>
  <c r="Q24" i="9"/>
  <c r="BX7" i="17"/>
  <c r="BX12" i="17" s="1"/>
  <c r="BW33" i="9"/>
  <c r="R45" i="9"/>
  <c r="X31" i="9"/>
  <c r="Y34" i="9"/>
  <c r="U15" i="7"/>
  <c r="U22" i="20" s="1"/>
  <c r="U88" i="9" s="1"/>
  <c r="U47" i="20"/>
  <c r="H26" i="9"/>
  <c r="J27" i="20"/>
  <c r="J24" i="20" s="1"/>
  <c r="T12" i="7"/>
  <c r="T16" i="7" s="1"/>
  <c r="DH7" i="17"/>
  <c r="DH12" i="17" s="1"/>
  <c r="DG33" i="9"/>
  <c r="H15" i="23"/>
  <c r="H19" i="23" s="1"/>
  <c r="DS33" i="9"/>
  <c r="DT7" i="17"/>
  <c r="DT12" i="17" s="1"/>
  <c r="AB40" i="20" l="1"/>
  <c r="AB43" i="20"/>
  <c r="J25" i="20"/>
  <c r="J25" i="9" s="1"/>
  <c r="U12" i="7"/>
  <c r="U16" i="7" s="1"/>
  <c r="J23" i="20"/>
  <c r="S45" i="9"/>
  <c r="Q7" i="14"/>
  <c r="BA33" i="9"/>
  <c r="H40" i="9"/>
  <c r="H36" i="9" s="1"/>
  <c r="H41" i="9" s="1"/>
  <c r="I66" i="9"/>
  <c r="U86" i="9"/>
  <c r="U50" i="20"/>
  <c r="V46" i="20" s="1"/>
  <c r="CJ33" i="9"/>
  <c r="CK7" i="17"/>
  <c r="CK12" i="17" s="1"/>
  <c r="GO12" i="17"/>
  <c r="GP7" i="17" s="1"/>
  <c r="GP12" i="17" s="1"/>
  <c r="GQ7" i="17" s="1"/>
  <c r="GQ12" i="17" s="1"/>
  <c r="GR7" i="17" s="1"/>
  <c r="GR12" i="17" s="1"/>
  <c r="GS7" i="17" s="1"/>
  <c r="GS12" i="17" s="1"/>
  <c r="GT7" i="17" s="1"/>
  <c r="GT12" i="17" s="1"/>
  <c r="GU7" i="17" s="1"/>
  <c r="GU12" i="17" s="1"/>
  <c r="GV7" i="17" s="1"/>
  <c r="GV12" i="17" s="1"/>
  <c r="GW7" i="17" s="1"/>
  <c r="GW12" i="17" s="1"/>
  <c r="GX7" i="17" s="1"/>
  <c r="GX12" i="17" s="1"/>
  <c r="GY7" i="17" s="1"/>
  <c r="GY12" i="17" s="1"/>
  <c r="GZ7" i="17" s="1"/>
  <c r="GZ12" i="17" s="1"/>
  <c r="HA7" i="17"/>
  <c r="HA12" i="17" s="1"/>
  <c r="HB7" i="17" s="1"/>
  <c r="R54" i="9"/>
  <c r="S37" i="20"/>
  <c r="S33" i="20"/>
  <c r="S36" i="20" s="1"/>
  <c r="G60" i="9"/>
  <c r="G62" i="9" s="1"/>
  <c r="G110" i="9"/>
  <c r="G109" i="9"/>
  <c r="H29" i="23"/>
  <c r="I14" i="23"/>
  <c r="R24" i="9"/>
  <c r="CV33" i="9"/>
  <c r="CW7" i="17"/>
  <c r="CW12" i="17" s="1"/>
  <c r="I85" i="9"/>
  <c r="I91" i="9" s="1"/>
  <c r="I92" i="9" s="1"/>
  <c r="I58" i="9"/>
  <c r="BL33" i="9"/>
  <c r="BM7" i="17"/>
  <c r="BM12" i="17" s="1"/>
  <c r="BM33" i="9" s="1"/>
  <c r="DT33" i="9"/>
  <c r="DU7" i="17"/>
  <c r="DU12" i="17" s="1"/>
  <c r="CJ72" i="20"/>
  <c r="CE72" i="20"/>
  <c r="CC72" i="20"/>
  <c r="CL72" i="20"/>
  <c r="CM72" i="20"/>
  <c r="CG72" i="20"/>
  <c r="H24" i="23"/>
  <c r="H22" i="23" s="1"/>
  <c r="H26" i="23" s="1"/>
  <c r="CB72" i="20"/>
  <c r="CD72" i="20"/>
  <c r="CI72" i="20"/>
  <c r="CH72" i="20"/>
  <c r="CF72" i="20"/>
  <c r="CK72" i="20"/>
  <c r="DH33" i="9"/>
  <c r="DI7" i="17"/>
  <c r="DI12" i="17" s="1"/>
  <c r="J55" i="9"/>
  <c r="J53" i="9" s="1"/>
  <c r="K21" i="20"/>
  <c r="H28" i="9"/>
  <c r="H49" i="9" s="1"/>
  <c r="BY7" i="17"/>
  <c r="BY12" i="17" s="1"/>
  <c r="BX33" i="9"/>
  <c r="I11" i="14"/>
  <c r="I8" i="14" s="1"/>
  <c r="I23" i="9"/>
  <c r="I26" i="9" s="1"/>
  <c r="I28" i="9" s="1"/>
  <c r="V15" i="7"/>
  <c r="V22" i="20" s="1"/>
  <c r="V88" i="9" s="1"/>
  <c r="V47" i="20"/>
  <c r="V86" i="9" s="1"/>
  <c r="Y31" i="9"/>
  <c r="Z34" i="9"/>
  <c r="T88" i="9"/>
  <c r="W13" i="7"/>
  <c r="W37" i="9"/>
  <c r="X10" i="7"/>
  <c r="AN40" i="20" l="1"/>
  <c r="AB42" i="20"/>
  <c r="J71" i="20"/>
  <c r="J73" i="20" s="1"/>
  <c r="J90" i="9"/>
  <c r="J85" i="9" s="1"/>
  <c r="J91" i="9" s="1"/>
  <c r="J92" i="9" s="1"/>
  <c r="I74" i="20"/>
  <c r="I93" i="9"/>
  <c r="I40" i="9" s="1"/>
  <c r="I36" i="9" s="1"/>
  <c r="I41" i="9" s="1"/>
  <c r="DJ7" i="17"/>
  <c r="DJ12" i="17" s="1"/>
  <c r="DI33" i="9"/>
  <c r="I56" i="9"/>
  <c r="I52" i="9" s="1"/>
  <c r="R7" i="14"/>
  <c r="I15" i="23"/>
  <c r="I19" i="23" s="1"/>
  <c r="S54" i="9"/>
  <c r="T37" i="20"/>
  <c r="T33" i="20"/>
  <c r="T36" i="20" s="1"/>
  <c r="H48" i="9"/>
  <c r="H44" i="9" s="1"/>
  <c r="I49" i="9"/>
  <c r="S24" i="9"/>
  <c r="CK33" i="9"/>
  <c r="CL7" i="17"/>
  <c r="CL12" i="17" s="1"/>
  <c r="T45" i="9"/>
  <c r="X13" i="7"/>
  <c r="X37" i="9"/>
  <c r="Y10" i="7"/>
  <c r="K27" i="20"/>
  <c r="K25" i="20" s="1"/>
  <c r="BN33" i="9"/>
  <c r="CX7" i="17"/>
  <c r="CX12" i="17" s="1"/>
  <c r="CW33" i="9"/>
  <c r="AA34" i="9"/>
  <c r="AB34" i="9" s="1"/>
  <c r="W47" i="20"/>
  <c r="W86" i="9" s="1"/>
  <c r="BY33" i="9"/>
  <c r="BZ7" i="17"/>
  <c r="BZ12" i="17" s="1"/>
  <c r="BZ33" i="9" s="1"/>
  <c r="W14" i="7"/>
  <c r="W34" i="20" s="1"/>
  <c r="V12" i="7"/>
  <c r="CN72" i="20"/>
  <c r="DV7" i="17"/>
  <c r="DV12" i="17" s="1"/>
  <c r="DU33" i="9"/>
  <c r="HB12" i="17"/>
  <c r="HC7" i="17" s="1"/>
  <c r="HC12" i="17" s="1"/>
  <c r="HD7" i="17" s="1"/>
  <c r="HD12" i="17" s="1"/>
  <c r="HE7" i="17" s="1"/>
  <c r="HE12" i="17" s="1"/>
  <c r="HF7" i="17" s="1"/>
  <c r="HF12" i="17" s="1"/>
  <c r="HG7" i="17" s="1"/>
  <c r="HG12" i="17" s="1"/>
  <c r="HH7" i="17" s="1"/>
  <c r="HH12" i="17" s="1"/>
  <c r="HI7" i="17" s="1"/>
  <c r="HI12" i="17" s="1"/>
  <c r="HJ7" i="17" s="1"/>
  <c r="HJ12" i="17" s="1"/>
  <c r="HK7" i="17" s="1"/>
  <c r="HK12" i="17" s="1"/>
  <c r="HL7" i="17" s="1"/>
  <c r="HL12" i="17" s="1"/>
  <c r="HM7" i="17" s="1"/>
  <c r="HM12" i="17" s="1"/>
  <c r="HN7" i="17"/>
  <c r="HN12" i="17" s="1"/>
  <c r="HO7" i="17" s="1"/>
  <c r="V50" i="20"/>
  <c r="W46" i="20" s="1"/>
  <c r="J11" i="14"/>
  <c r="J8" i="14" s="1"/>
  <c r="J23" i="9"/>
  <c r="J26" i="9" s="1"/>
  <c r="J28" i="9" s="1"/>
  <c r="J58" i="9" l="1"/>
  <c r="J56" i="9" s="1"/>
  <c r="J52" i="9" s="1"/>
  <c r="AC40" i="20"/>
  <c r="AC42" i="20" s="1"/>
  <c r="AC43" i="20"/>
  <c r="J66" i="9"/>
  <c r="J93" i="9" s="1"/>
  <c r="K66" i="9" s="1"/>
  <c r="X14" i="7"/>
  <c r="X34" i="20" s="1"/>
  <c r="K24" i="20"/>
  <c r="K71" i="20" s="1"/>
  <c r="K73" i="20" s="1"/>
  <c r="I29" i="23"/>
  <c r="J14" i="23"/>
  <c r="HO12" i="17"/>
  <c r="HP7" i="17" s="1"/>
  <c r="HP12" i="17" s="1"/>
  <c r="HQ7" i="17" s="1"/>
  <c r="HQ12" i="17" s="1"/>
  <c r="HR7" i="17" s="1"/>
  <c r="HR12" i="17" s="1"/>
  <c r="HS7" i="17" s="1"/>
  <c r="HS12" i="17" s="1"/>
  <c r="HT7" i="17" s="1"/>
  <c r="HT12" i="17" s="1"/>
  <c r="HU7" i="17" s="1"/>
  <c r="HU12" i="17" s="1"/>
  <c r="HV7" i="17" s="1"/>
  <c r="HV12" i="17" s="1"/>
  <c r="HW7" i="17" s="1"/>
  <c r="HW12" i="17" s="1"/>
  <c r="HX7" i="17" s="1"/>
  <c r="HX12" i="17" s="1"/>
  <c r="HY7" i="17" s="1"/>
  <c r="HY12" i="17" s="1"/>
  <c r="HZ7" i="17" s="1"/>
  <c r="HZ12" i="17" s="1"/>
  <c r="IA7" i="17"/>
  <c r="IA12" i="17" s="1"/>
  <c r="IB7" i="17" s="1"/>
  <c r="J74" i="20"/>
  <c r="V16" i="7"/>
  <c r="AB31" i="9"/>
  <c r="AC34" i="9"/>
  <c r="CX33" i="9"/>
  <c r="CY7" i="17"/>
  <c r="CY12" i="17" s="1"/>
  <c r="K55" i="9"/>
  <c r="K53" i="9" s="1"/>
  <c r="L21" i="20"/>
  <c r="X47" i="20"/>
  <c r="X86" i="9" s="1"/>
  <c r="I48" i="9"/>
  <c r="I44" i="9" s="1"/>
  <c r="J49" i="9"/>
  <c r="DW7" i="17"/>
  <c r="DW12" i="17" s="1"/>
  <c r="DV33" i="9"/>
  <c r="S7" i="14"/>
  <c r="H60" i="9"/>
  <c r="H62" i="9" s="1"/>
  <c r="H110" i="9"/>
  <c r="H109" i="9"/>
  <c r="T54" i="9"/>
  <c r="U37" i="20"/>
  <c r="U33" i="20"/>
  <c r="U36" i="20" s="1"/>
  <c r="CS72" i="20"/>
  <c r="CY72" i="20"/>
  <c r="CX72" i="20"/>
  <c r="CU72" i="20"/>
  <c r="CT72" i="20"/>
  <c r="CZ72" i="20"/>
  <c r="I24" i="23"/>
  <c r="I22" i="23" s="1"/>
  <c r="I26" i="23" s="1"/>
  <c r="CP72" i="20"/>
  <c r="CW72" i="20"/>
  <c r="CR72" i="20"/>
  <c r="CO72" i="20"/>
  <c r="CV72" i="20"/>
  <c r="CQ72" i="20"/>
  <c r="W50" i="20"/>
  <c r="X46" i="20" s="1"/>
  <c r="CA33" i="9"/>
  <c r="Y13" i="7"/>
  <c r="Y14" i="7" s="1"/>
  <c r="Y34" i="20" s="1"/>
  <c r="Y37" i="9"/>
  <c r="Z10" i="7"/>
  <c r="U45" i="9"/>
  <c r="T24" i="9"/>
  <c r="W15" i="7"/>
  <c r="W22" i="20" s="1"/>
  <c r="W88" i="9" s="1"/>
  <c r="CL33" i="9"/>
  <c r="CM7" i="17"/>
  <c r="CM12" i="17" s="1"/>
  <c r="CM33" i="9" s="1"/>
  <c r="DJ33" i="9"/>
  <c r="DK7" i="17"/>
  <c r="DK12" i="17" s="1"/>
  <c r="J40" i="9" l="1"/>
  <c r="J36" i="9" s="1"/>
  <c r="J41" i="9" s="1"/>
  <c r="AD40" i="20"/>
  <c r="AD42" i="20" s="1"/>
  <c r="AD43" i="20"/>
  <c r="K23" i="20"/>
  <c r="K90" i="9"/>
  <c r="K85" i="9" s="1"/>
  <c r="K91" i="9" s="1"/>
  <c r="K92" i="9" s="1"/>
  <c r="K93" i="9" s="1"/>
  <c r="K25" i="9"/>
  <c r="K23" i="9" s="1"/>
  <c r="K26" i="9" s="1"/>
  <c r="K28" i="9" s="1"/>
  <c r="K49" i="9" s="1"/>
  <c r="X50" i="20"/>
  <c r="Y46" i="20" s="1"/>
  <c r="X15" i="7"/>
  <c r="X22" i="20" s="1"/>
  <c r="X88" i="9" s="1"/>
  <c r="DA72" i="20"/>
  <c r="U24" i="9"/>
  <c r="T7" i="14"/>
  <c r="AA10" i="7"/>
  <c r="Z13" i="7"/>
  <c r="Z14" i="7" s="1"/>
  <c r="Z33" i="9"/>
  <c r="AB10" i="7"/>
  <c r="W12" i="7"/>
  <c r="W16" i="7" s="1"/>
  <c r="K58" i="9"/>
  <c r="L27" i="20"/>
  <c r="L25" i="20" s="1"/>
  <c r="IB12" i="17"/>
  <c r="IC7" i="17" s="1"/>
  <c r="IC12" i="17" s="1"/>
  <c r="ID7" i="17" s="1"/>
  <c r="ID12" i="17" s="1"/>
  <c r="IE7" i="17" s="1"/>
  <c r="IE12" i="17" s="1"/>
  <c r="IF7" i="17" s="1"/>
  <c r="IF12" i="17" s="1"/>
  <c r="IG7" i="17" s="1"/>
  <c r="IG12" i="17" s="1"/>
  <c r="IH7" i="17" s="1"/>
  <c r="IH12" i="17" s="1"/>
  <c r="II7" i="17" s="1"/>
  <c r="II12" i="17" s="1"/>
  <c r="IJ7" i="17" s="1"/>
  <c r="IJ12" i="17" s="1"/>
  <c r="IK7" i="17" s="1"/>
  <c r="IK12" i="17" s="1"/>
  <c r="IL7" i="17" s="1"/>
  <c r="IL12" i="17" s="1"/>
  <c r="IM7" i="17" s="1"/>
  <c r="IM12" i="17" s="1"/>
  <c r="IN7" i="17"/>
  <c r="IN12" i="17" s="1"/>
  <c r="IO7" i="17" s="1"/>
  <c r="AC31" i="9"/>
  <c r="AD34" i="9"/>
  <c r="DL7" i="17"/>
  <c r="DL12" i="17" s="1"/>
  <c r="DK33" i="9"/>
  <c r="CN33" i="9"/>
  <c r="V45" i="9"/>
  <c r="Y15" i="7"/>
  <c r="Y22" i="20" s="1"/>
  <c r="Y88" i="9" s="1"/>
  <c r="Y47" i="20"/>
  <c r="Y86" i="9" s="1"/>
  <c r="U54" i="9"/>
  <c r="V37" i="20"/>
  <c r="V33" i="20"/>
  <c r="V36" i="20" s="1"/>
  <c r="J48" i="9"/>
  <c r="J44" i="9" s="1"/>
  <c r="CY33" i="9"/>
  <c r="CZ7" i="17"/>
  <c r="CZ12" i="17" s="1"/>
  <c r="CZ33" i="9" s="1"/>
  <c r="J15" i="23"/>
  <c r="J19" i="23" s="1"/>
  <c r="DW33" i="9"/>
  <c r="DX7" i="17"/>
  <c r="DX12" i="17" s="1"/>
  <c r="I110" i="9"/>
  <c r="I109" i="9"/>
  <c r="I60" i="9"/>
  <c r="I62" i="9" s="1"/>
  <c r="X12" i="7" l="1"/>
  <c r="X16" i="7" s="1"/>
  <c r="AE43" i="20"/>
  <c r="AE40" i="20"/>
  <c r="AE42" i="20" s="1"/>
  <c r="K11" i="14"/>
  <c r="K8" i="14" s="1"/>
  <c r="K40" i="9"/>
  <c r="K36" i="9" s="1"/>
  <c r="K41" i="9" s="1"/>
  <c r="L66" i="9"/>
  <c r="K74" i="20"/>
  <c r="Y12" i="7"/>
  <c r="Y16" i="7" s="1"/>
  <c r="J29" i="23"/>
  <c r="K14" i="23"/>
  <c r="DY7" i="17"/>
  <c r="DY12" i="17" s="1"/>
  <c r="DX33" i="9"/>
  <c r="AD31" i="9"/>
  <c r="AE34" i="9"/>
  <c r="AA33" i="9"/>
  <c r="AA31" i="9" s="1"/>
  <c r="Z31" i="9"/>
  <c r="DA33" i="9"/>
  <c r="DH72" i="20"/>
  <c r="DK72" i="20"/>
  <c r="DF72" i="20"/>
  <c r="DE72" i="20"/>
  <c r="DG72" i="20"/>
  <c r="DJ72" i="20"/>
  <c r="DL72" i="20"/>
  <c r="DC72" i="20"/>
  <c r="DI72" i="20"/>
  <c r="DM72" i="20"/>
  <c r="DD72" i="20"/>
  <c r="J24" i="23"/>
  <c r="J22" i="23" s="1"/>
  <c r="J26" i="23" s="1"/>
  <c r="DB72" i="20"/>
  <c r="V54" i="9"/>
  <c r="W37" i="20"/>
  <c r="W33" i="20"/>
  <c r="W36" i="20" s="1"/>
  <c r="W45" i="9"/>
  <c r="L55" i="9"/>
  <c r="L53" i="9" s="1"/>
  <c r="M21" i="20"/>
  <c r="Z34" i="20"/>
  <c r="AA14" i="7"/>
  <c r="Y50" i="20"/>
  <c r="Z46" i="20" s="1"/>
  <c r="J110" i="9"/>
  <c r="J60" i="9"/>
  <c r="J62" i="9" s="1"/>
  <c r="J109" i="9"/>
  <c r="K48" i="9"/>
  <c r="K44" i="9" s="1"/>
  <c r="V24" i="9"/>
  <c r="DM7" i="17"/>
  <c r="DM12" i="17" s="1"/>
  <c r="DM33" i="9" s="1"/>
  <c r="DL33" i="9"/>
  <c r="IO12" i="17"/>
  <c r="IP7" i="17" s="1"/>
  <c r="IP12" i="17" s="1"/>
  <c r="IQ7" i="17" s="1"/>
  <c r="IQ12" i="17" s="1"/>
  <c r="IR7" i="17" s="1"/>
  <c r="IR12" i="17" s="1"/>
  <c r="IS7" i="17" s="1"/>
  <c r="IS12" i="17" s="1"/>
  <c r="IT7" i="17" s="1"/>
  <c r="IT12" i="17" s="1"/>
  <c r="IU7" i="17" s="1"/>
  <c r="IU12" i="17" s="1"/>
  <c r="IV7" i="17" s="1"/>
  <c r="IV12" i="17" s="1"/>
  <c r="IW7" i="17" s="1"/>
  <c r="IW12" i="17" s="1"/>
  <c r="IX7" i="17" s="1"/>
  <c r="IX12" i="17" s="1"/>
  <c r="IY7" i="17" s="1"/>
  <c r="IY12" i="17" s="1"/>
  <c r="IZ7" i="17" s="1"/>
  <c r="IZ12" i="17" s="1"/>
  <c r="JA7" i="17"/>
  <c r="JA12" i="17" s="1"/>
  <c r="JB7" i="17" s="1"/>
  <c r="L24" i="20"/>
  <c r="Z15" i="7"/>
  <c r="Z47" i="20"/>
  <c r="AA13" i="7"/>
  <c r="AB13" i="7" s="1"/>
  <c r="K56" i="9"/>
  <c r="K52" i="9" s="1"/>
  <c r="AB37" i="9"/>
  <c r="AC10" i="7"/>
  <c r="U7" i="14"/>
  <c r="AF40" i="20" l="1"/>
  <c r="AF42" i="20" s="1"/>
  <c r="AF43" i="20"/>
  <c r="AB14" i="7"/>
  <c r="AB15" i="7" s="1"/>
  <c r="AB12" i="7" s="1"/>
  <c r="DN72" i="20"/>
  <c r="AB47" i="20"/>
  <c r="Z22" i="20"/>
  <c r="AA22" i="20" s="1"/>
  <c r="AA15" i="7"/>
  <c r="AC13" i="7"/>
  <c r="AC37" i="9"/>
  <c r="AD10" i="7"/>
  <c r="L90" i="9"/>
  <c r="L23" i="20"/>
  <c r="L71" i="20"/>
  <c r="L73" i="20" s="1"/>
  <c r="L25" i="9"/>
  <c r="DN33" i="9"/>
  <c r="M27" i="20"/>
  <c r="M25" i="20" s="1"/>
  <c r="N25" i="20" s="1"/>
  <c r="X45" i="9"/>
  <c r="AE31" i="9"/>
  <c r="AF34" i="9"/>
  <c r="DY33" i="9"/>
  <c r="DZ7" i="17"/>
  <c r="DZ12" i="17" s="1"/>
  <c r="DZ33" i="9" s="1"/>
  <c r="JB12" i="17"/>
  <c r="JC7" i="17" s="1"/>
  <c r="JC12" i="17" s="1"/>
  <c r="JD7" i="17" s="1"/>
  <c r="JD12" i="17" s="1"/>
  <c r="JE7" i="17" s="1"/>
  <c r="JE12" i="17" s="1"/>
  <c r="JF7" i="17" s="1"/>
  <c r="JF12" i="17" s="1"/>
  <c r="JG7" i="17" s="1"/>
  <c r="JG12" i="17" s="1"/>
  <c r="JH7" i="17" s="1"/>
  <c r="JH12" i="17" s="1"/>
  <c r="JI7" i="17" s="1"/>
  <c r="JI12" i="17" s="1"/>
  <c r="JJ7" i="17" s="1"/>
  <c r="JJ12" i="17" s="1"/>
  <c r="JK7" i="17" s="1"/>
  <c r="JK12" i="17" s="1"/>
  <c r="JL7" i="17" s="1"/>
  <c r="JL12" i="17" s="1"/>
  <c r="JM7" i="17" s="1"/>
  <c r="JM12" i="17" s="1"/>
  <c r="JN7" i="17"/>
  <c r="JN12" i="17" s="1"/>
  <c r="JO7" i="17" s="1"/>
  <c r="K110" i="9"/>
  <c r="K60" i="9"/>
  <c r="K62" i="9" s="1"/>
  <c r="K109" i="9"/>
  <c r="Z50" i="20"/>
  <c r="Z86" i="9"/>
  <c r="AA47" i="20"/>
  <c r="V7" i="14"/>
  <c r="W54" i="9"/>
  <c r="X37" i="20"/>
  <c r="X33" i="20"/>
  <c r="X36" i="20" s="1"/>
  <c r="K15" i="23"/>
  <c r="K19" i="23" s="1"/>
  <c r="AB34" i="20"/>
  <c r="Z12" i="7"/>
  <c r="AA34" i="20"/>
  <c r="W24" i="9"/>
  <c r="AG43" i="20" l="1"/>
  <c r="AG40" i="20"/>
  <c r="AG42" i="20" s="1"/>
  <c r="Z88" i="9"/>
  <c r="AA88" i="9" s="1"/>
  <c r="AC14" i="7"/>
  <c r="AC34" i="20" s="1"/>
  <c r="K29" i="23"/>
  <c r="L14" i="23"/>
  <c r="AB16" i="7"/>
  <c r="Z16" i="7"/>
  <c r="AA12" i="7"/>
  <c r="AA16" i="7" s="1"/>
  <c r="AA50" i="20"/>
  <c r="AB46" i="20"/>
  <c r="L85" i="9"/>
  <c r="L91" i="9" s="1"/>
  <c r="L92" i="9" s="1"/>
  <c r="L93" i="9" s="1"/>
  <c r="L58" i="9"/>
  <c r="AC47" i="20"/>
  <c r="AC86" i="9" s="1"/>
  <c r="AB86" i="9"/>
  <c r="EA33" i="9"/>
  <c r="M55" i="9"/>
  <c r="N27" i="20"/>
  <c r="O21" i="20"/>
  <c r="L11" i="14"/>
  <c r="L8" i="14" s="1"/>
  <c r="L23" i="9"/>
  <c r="L26" i="9" s="1"/>
  <c r="L28" i="9" s="1"/>
  <c r="L49" i="9" s="1"/>
  <c r="AD13" i="7"/>
  <c r="AD37" i="9"/>
  <c r="AE10" i="7"/>
  <c r="AA86" i="9"/>
  <c r="X54" i="9"/>
  <c r="Y37" i="20"/>
  <c r="Y33" i="20"/>
  <c r="Y36" i="20" s="1"/>
  <c r="W7" i="14"/>
  <c r="X24" i="9"/>
  <c r="Y45" i="9"/>
  <c r="M24" i="20"/>
  <c r="DP72" i="20"/>
  <c r="DY72" i="20"/>
  <c r="DO72" i="20"/>
  <c r="DS72" i="20"/>
  <c r="DU72" i="20"/>
  <c r="K24" i="23"/>
  <c r="K22" i="23" s="1"/>
  <c r="K26" i="23" s="1"/>
  <c r="DT72" i="20"/>
  <c r="DV72" i="20"/>
  <c r="DW72" i="20"/>
  <c r="DX72" i="20"/>
  <c r="DZ72" i="20"/>
  <c r="DQ72" i="20"/>
  <c r="DR72" i="20"/>
  <c r="JO12" i="17"/>
  <c r="JP7" i="17" s="1"/>
  <c r="JP12" i="17" s="1"/>
  <c r="JQ7" i="17" s="1"/>
  <c r="JQ12" i="17" s="1"/>
  <c r="JR7" i="17" s="1"/>
  <c r="JR12" i="17" s="1"/>
  <c r="JS7" i="17" s="1"/>
  <c r="JS12" i="17" s="1"/>
  <c r="JT7" i="17" s="1"/>
  <c r="JT12" i="17" s="1"/>
  <c r="JU7" i="17" s="1"/>
  <c r="JU12" i="17" s="1"/>
  <c r="JV7" i="17" s="1"/>
  <c r="JV12" i="17" s="1"/>
  <c r="JW7" i="17" s="1"/>
  <c r="JW12" i="17" s="1"/>
  <c r="JX7" i="17" s="1"/>
  <c r="JX12" i="17" s="1"/>
  <c r="JY7" i="17" s="1"/>
  <c r="JY12" i="17" s="1"/>
  <c r="JZ7" i="17" s="1"/>
  <c r="JZ12" i="17" s="1"/>
  <c r="KA7" i="17"/>
  <c r="KA12" i="17" s="1"/>
  <c r="KB7" i="17" s="1"/>
  <c r="AF31" i="9"/>
  <c r="AG34" i="9"/>
  <c r="AB22" i="20"/>
  <c r="AB88" i="9" s="1"/>
  <c r="L74" i="20" l="1"/>
  <c r="AH43" i="20"/>
  <c r="AH40" i="20"/>
  <c r="AH42" i="20" s="1"/>
  <c r="AD14" i="7"/>
  <c r="AD15" i="7" s="1"/>
  <c r="AD12" i="7" s="1"/>
  <c r="AD16" i="7" s="1"/>
  <c r="AC15" i="7"/>
  <c r="AC22" i="20" s="1"/>
  <c r="AC88" i="9" s="1"/>
  <c r="AG31" i="9"/>
  <c r="AH34" i="9"/>
  <c r="Z45" i="9"/>
  <c r="X7" i="14"/>
  <c r="Y54" i="9"/>
  <c r="Z37" i="20"/>
  <c r="Z33" i="20"/>
  <c r="Z36" i="20" s="1"/>
  <c r="AD47" i="20"/>
  <c r="AD86" i="9" s="1"/>
  <c r="AA21" i="20"/>
  <c r="O27" i="20"/>
  <c r="O25" i="20" s="1"/>
  <c r="L40" i="9"/>
  <c r="L36" i="9" s="1"/>
  <c r="L41" i="9" s="1"/>
  <c r="M66" i="9"/>
  <c r="AN46" i="20"/>
  <c r="AB50" i="20"/>
  <c r="AC46" i="20" s="1"/>
  <c r="AC50" i="20" s="1"/>
  <c r="AD46" i="20" s="1"/>
  <c r="EA72" i="20"/>
  <c r="Y24" i="9"/>
  <c r="AE13" i="7"/>
  <c r="AE37" i="9"/>
  <c r="AF10" i="7"/>
  <c r="L48" i="9"/>
  <c r="L44" i="9" s="1"/>
  <c r="N55" i="9"/>
  <c r="M53" i="9"/>
  <c r="AC12" i="7"/>
  <c r="L15" i="23"/>
  <c r="L19" i="23" s="1"/>
  <c r="KB12" i="17"/>
  <c r="KC7" i="17" s="1"/>
  <c r="KC12" i="17" s="1"/>
  <c r="KD7" i="17" s="1"/>
  <c r="KD12" i="17" s="1"/>
  <c r="KE7" i="17" s="1"/>
  <c r="KE12" i="17" s="1"/>
  <c r="KF7" i="17" s="1"/>
  <c r="KF12" i="17" s="1"/>
  <c r="KG7" i="17" s="1"/>
  <c r="KG12" i="17" s="1"/>
  <c r="KH7" i="17" s="1"/>
  <c r="KH12" i="17" s="1"/>
  <c r="KI7" i="17" s="1"/>
  <c r="KI12" i="17" s="1"/>
  <c r="KJ7" i="17" s="1"/>
  <c r="KJ12" i="17" s="1"/>
  <c r="KK7" i="17" s="1"/>
  <c r="KK12" i="17" s="1"/>
  <c r="KL7" i="17" s="1"/>
  <c r="KL12" i="17" s="1"/>
  <c r="KM7" i="17" s="1"/>
  <c r="KM12" i="17" s="1"/>
  <c r="KN7" i="17"/>
  <c r="KN12" i="17" s="1"/>
  <c r="KO7" i="17" s="1"/>
  <c r="M90" i="9"/>
  <c r="M58" i="9" s="1"/>
  <c r="M23" i="20"/>
  <c r="M71" i="20"/>
  <c r="M73" i="20" s="1"/>
  <c r="N24" i="20"/>
  <c r="M25" i="9"/>
  <c r="L56" i="9"/>
  <c r="L52" i="9" s="1"/>
  <c r="AE14" i="7" l="1"/>
  <c r="AI40" i="20"/>
  <c r="AI42" i="20" s="1"/>
  <c r="AI43" i="20"/>
  <c r="AD34" i="20"/>
  <c r="AE34" i="20"/>
  <c r="AD50" i="20"/>
  <c r="AE46" i="20" s="1"/>
  <c r="O24" i="20"/>
  <c r="AC16" i="7"/>
  <c r="M56" i="9"/>
  <c r="N56" i="9" s="1"/>
  <c r="N58" i="9"/>
  <c r="M85" i="9"/>
  <c r="N90" i="9"/>
  <c r="N53" i="9"/>
  <c r="Y7" i="14"/>
  <c r="Z54" i="9"/>
  <c r="AA36" i="20"/>
  <c r="AB37" i="20" s="1"/>
  <c r="AB33" i="20"/>
  <c r="AH31" i="9"/>
  <c r="AI34" i="9"/>
  <c r="L109" i="9"/>
  <c r="L60" i="9"/>
  <c r="L62" i="9" s="1"/>
  <c r="L110" i="9"/>
  <c r="M11" i="14"/>
  <c r="M23" i="9"/>
  <c r="M74" i="20" s="1"/>
  <c r="N25" i="9"/>
  <c r="L29" i="23"/>
  <c r="M14" i="23"/>
  <c r="AF13" i="7"/>
  <c r="AF37" i="9"/>
  <c r="AG10" i="7"/>
  <c r="N23" i="20"/>
  <c r="N71" i="20"/>
  <c r="N73" i="20" s="1"/>
  <c r="EE72" i="20"/>
  <c r="ED72" i="20"/>
  <c r="EL72" i="20"/>
  <c r="EM72" i="20"/>
  <c r="EK72" i="20"/>
  <c r="L24" i="23"/>
  <c r="L22" i="23" s="1"/>
  <c r="L26" i="23" s="1"/>
  <c r="EC72" i="20"/>
  <c r="EG72" i="20"/>
  <c r="EH72" i="20"/>
  <c r="EJ72" i="20"/>
  <c r="EF72" i="20"/>
  <c r="EI72" i="20"/>
  <c r="EB72" i="20"/>
  <c r="AD22" i="20"/>
  <c r="Z24" i="9"/>
  <c r="AA37" i="20"/>
  <c r="C8" i="21" s="1"/>
  <c r="AA45" i="9"/>
  <c r="KO12" i="17"/>
  <c r="KP7" i="17" s="1"/>
  <c r="KP12" i="17" s="1"/>
  <c r="KQ7" i="17" s="1"/>
  <c r="KQ12" i="17" s="1"/>
  <c r="KR7" i="17" s="1"/>
  <c r="KR12" i="17" s="1"/>
  <c r="KS7" i="17" s="1"/>
  <c r="KS12" i="17" s="1"/>
  <c r="KT7" i="17" s="1"/>
  <c r="KT12" i="17" s="1"/>
  <c r="KU7" i="17" s="1"/>
  <c r="KU12" i="17" s="1"/>
  <c r="KV7" i="17" s="1"/>
  <c r="KV12" i="17" s="1"/>
  <c r="KW7" i="17" s="1"/>
  <c r="KW12" i="17" s="1"/>
  <c r="KX7" i="17" s="1"/>
  <c r="KX12" i="17" s="1"/>
  <c r="KY7" i="17" s="1"/>
  <c r="KY12" i="17" s="1"/>
  <c r="KZ7" i="17" s="1"/>
  <c r="KZ12" i="17" s="1"/>
  <c r="LA7" i="17"/>
  <c r="LA12" i="17" s="1"/>
  <c r="LB7" i="17" s="1"/>
  <c r="AE47" i="20"/>
  <c r="AE15" i="7"/>
  <c r="AE22" i="20" s="1"/>
  <c r="O55" i="9"/>
  <c r="O53" i="9" s="1"/>
  <c r="P21" i="20"/>
  <c r="AD88" i="9" l="1"/>
  <c r="N52" i="9"/>
  <c r="AJ43" i="20"/>
  <c r="AJ40" i="20"/>
  <c r="AJ42" i="20" s="1"/>
  <c r="M52" i="9"/>
  <c r="AE12" i="7"/>
  <c r="AF47" i="20"/>
  <c r="AF86" i="9" s="1"/>
  <c r="LN7" i="17"/>
  <c r="LN12" i="17" s="1"/>
  <c r="LB12" i="17"/>
  <c r="LC7" i="17" s="1"/>
  <c r="LC12" i="17" s="1"/>
  <c r="LD7" i="17" s="1"/>
  <c r="LD12" i="17" s="1"/>
  <c r="LE7" i="17" s="1"/>
  <c r="LE12" i="17" s="1"/>
  <c r="LF7" i="17" s="1"/>
  <c r="LF12" i="17" s="1"/>
  <c r="LG7" i="17" s="1"/>
  <c r="LG12" i="17" s="1"/>
  <c r="LH7" i="17" s="1"/>
  <c r="LH12" i="17" s="1"/>
  <c r="LI7" i="17" s="1"/>
  <c r="LI12" i="17" s="1"/>
  <c r="LJ7" i="17" s="1"/>
  <c r="LJ12" i="17" s="1"/>
  <c r="LK7" i="17" s="1"/>
  <c r="LK12" i="17" s="1"/>
  <c r="LL7" i="17" s="1"/>
  <c r="LL12" i="17" s="1"/>
  <c r="LM7" i="17" s="1"/>
  <c r="LM12" i="17" s="1"/>
  <c r="EN72" i="20"/>
  <c r="AF14" i="7"/>
  <c r="AF15" i="7" s="1"/>
  <c r="M26" i="9"/>
  <c r="N23" i="9"/>
  <c r="N74" i="20" s="1"/>
  <c r="AN33" i="20"/>
  <c r="AB36" i="20"/>
  <c r="M91" i="9"/>
  <c r="M92" i="9" s="1"/>
  <c r="N85" i="9"/>
  <c r="N91" i="9" s="1"/>
  <c r="M15" i="23"/>
  <c r="M19" i="23" s="1"/>
  <c r="O23" i="20"/>
  <c r="O90" i="9"/>
  <c r="O58" i="9" s="1"/>
  <c r="O71" i="20"/>
  <c r="O73" i="20" s="1"/>
  <c r="O25" i="9"/>
  <c r="AG13" i="7"/>
  <c r="AG14" i="7" s="1"/>
  <c r="AG34" i="20" s="1"/>
  <c r="AG37" i="9"/>
  <c r="AH10" i="7"/>
  <c r="M8" i="14"/>
  <c r="N11" i="14"/>
  <c r="N8" i="14" s="1"/>
  <c r="N12" i="14" s="1"/>
  <c r="AB24" i="9"/>
  <c r="AE86" i="9"/>
  <c r="Z7" i="14"/>
  <c r="AA7" i="14" s="1"/>
  <c r="AA24" i="9"/>
  <c r="AI31" i="9"/>
  <c r="AJ34" i="9"/>
  <c r="AA54" i="9"/>
  <c r="AE50" i="20"/>
  <c r="AF46" i="20" s="1"/>
  <c r="AF50" i="20" s="1"/>
  <c r="AG46" i="20" s="1"/>
  <c r="AE88" i="9"/>
  <c r="P27" i="20"/>
  <c r="P25" i="20" s="1"/>
  <c r="AB45" i="9"/>
  <c r="AK43" i="20" l="1"/>
  <c r="AK40" i="20"/>
  <c r="AK42" i="20" s="1"/>
  <c r="M29" i="23"/>
  <c r="N14" i="23"/>
  <c r="AF22" i="20"/>
  <c r="P55" i="9"/>
  <c r="P53" i="9" s="1"/>
  <c r="Q21" i="20"/>
  <c r="P24" i="20"/>
  <c r="AH13" i="7"/>
  <c r="AH14" i="7" s="1"/>
  <c r="AH34" i="20" s="1"/>
  <c r="AH37" i="9"/>
  <c r="AI10" i="7"/>
  <c r="O85" i="9"/>
  <c r="AJ31" i="9"/>
  <c r="AK34" i="9"/>
  <c r="O11" i="14"/>
  <c r="O23" i="9"/>
  <c r="O74" i="20" s="1"/>
  <c r="AF12" i="7"/>
  <c r="AF16" i="7" s="1"/>
  <c r="O56" i="9"/>
  <c r="O52" i="9" s="1"/>
  <c r="N14" i="14"/>
  <c r="N13" i="14"/>
  <c r="AG47" i="20"/>
  <c r="AG50" i="20" s="1"/>
  <c r="AG15" i="7"/>
  <c r="AG22" i="20" s="1"/>
  <c r="AG88" i="9" s="1"/>
  <c r="AE16" i="7"/>
  <c r="AB7" i="14"/>
  <c r="EQ72" i="20"/>
  <c r="ET72" i="20"/>
  <c r="EX72" i="20"/>
  <c r="EU72" i="20"/>
  <c r="ER72" i="20"/>
  <c r="EZ72" i="20"/>
  <c r="EW72" i="20"/>
  <c r="M24" i="23"/>
  <c r="M22" i="23" s="1"/>
  <c r="M26" i="23" s="1"/>
  <c r="ES72" i="20"/>
  <c r="EO72" i="20"/>
  <c r="EP72" i="20"/>
  <c r="EV72" i="20"/>
  <c r="EY72" i="20"/>
  <c r="N92" i="9"/>
  <c r="M93" i="9"/>
  <c r="N26" i="9"/>
  <c r="AC45" i="9"/>
  <c r="AB54" i="9"/>
  <c r="AC37" i="20"/>
  <c r="AC33" i="20"/>
  <c r="AC36" i="20" s="1"/>
  <c r="AF34" i="20"/>
  <c r="AL43" i="20" l="1"/>
  <c r="AL40" i="20"/>
  <c r="AL42" i="20" s="1"/>
  <c r="O30" i="20"/>
  <c r="AA30" i="20" s="1"/>
  <c r="N27" i="9"/>
  <c r="M27" i="9" s="1"/>
  <c r="M28" i="9" s="1"/>
  <c r="AC54" i="9"/>
  <c r="AD37" i="20"/>
  <c r="AD33" i="20"/>
  <c r="AD36" i="20" s="1"/>
  <c r="M40" i="9"/>
  <c r="N93" i="9"/>
  <c r="AG86" i="9"/>
  <c r="AH47" i="20"/>
  <c r="AH86" i="9" s="1"/>
  <c r="AH15" i="7"/>
  <c r="AH22" i="20" s="1"/>
  <c r="Q27" i="20"/>
  <c r="Q25" i="20" s="1"/>
  <c r="N15" i="23"/>
  <c r="N19" i="23" s="1"/>
  <c r="AF88" i="9"/>
  <c r="AC24" i="9"/>
  <c r="FA72" i="20"/>
  <c r="AG12" i="7"/>
  <c r="O26" i="9"/>
  <c r="AK31" i="9"/>
  <c r="AL34" i="9"/>
  <c r="AI13" i="7"/>
  <c r="AI14" i="7" s="1"/>
  <c r="AI37" i="9"/>
  <c r="AJ10" i="7"/>
  <c r="AH46" i="20"/>
  <c r="N15" i="14"/>
  <c r="N18" i="14" s="1"/>
  <c r="N19" i="14" s="1"/>
  <c r="AA17" i="14" s="1"/>
  <c r="O8" i="14"/>
  <c r="AD45" i="9"/>
  <c r="O91" i="9"/>
  <c r="O92" i="9" s="1"/>
  <c r="AH88" i="9"/>
  <c r="P23" i="20"/>
  <c r="P90" i="9"/>
  <c r="P71" i="20"/>
  <c r="P73" i="20" s="1"/>
  <c r="P25" i="9"/>
  <c r="AH50" i="20" l="1"/>
  <c r="AI46" i="20" s="1"/>
  <c r="AM40" i="20"/>
  <c r="AM42" i="20" s="1"/>
  <c r="AN42" i="20" s="1"/>
  <c r="AM43" i="20"/>
  <c r="AN43" i="20" s="1"/>
  <c r="N29" i="23"/>
  <c r="O14" i="23"/>
  <c r="P11" i="14"/>
  <c r="P23" i="9"/>
  <c r="P74" i="20" s="1"/>
  <c r="AI47" i="20"/>
  <c r="AI86" i="9" s="1"/>
  <c r="AI15" i="7"/>
  <c r="AI22" i="20" s="1"/>
  <c r="O28" i="9"/>
  <c r="AA66" i="9"/>
  <c r="O66" i="9"/>
  <c r="O93" i="9" s="1"/>
  <c r="AD24" i="9"/>
  <c r="P85" i="9"/>
  <c r="P58" i="9"/>
  <c r="Q55" i="9"/>
  <c r="Q53" i="9" s="1"/>
  <c r="R21" i="20"/>
  <c r="AH12" i="7"/>
  <c r="AH16" i="7" s="1"/>
  <c r="AI34" i="20"/>
  <c r="AE45" i="9"/>
  <c r="AJ13" i="7"/>
  <c r="AK10" i="7"/>
  <c r="AJ37" i="9"/>
  <c r="AL31" i="9"/>
  <c r="AM34" i="9"/>
  <c r="AG16" i="7"/>
  <c r="AC7" i="14"/>
  <c r="Q24" i="20"/>
  <c r="H165" i="12"/>
  <c r="M36" i="9"/>
  <c r="M41" i="9" s="1"/>
  <c r="N40" i="9"/>
  <c r="N36" i="9" s="1"/>
  <c r="N41" i="9" s="1"/>
  <c r="N28" i="9"/>
  <c r="N49" i="9" s="1"/>
  <c r="N48" i="9" s="1"/>
  <c r="M49" i="9"/>
  <c r="M48" i="9" s="1"/>
  <c r="M44" i="9" s="1"/>
  <c r="FL72" i="20"/>
  <c r="FF72" i="20"/>
  <c r="FG72" i="20"/>
  <c r="FJ72" i="20"/>
  <c r="FE72" i="20"/>
  <c r="FM72" i="20"/>
  <c r="FK72" i="20"/>
  <c r="FD72" i="20"/>
  <c r="N24" i="23"/>
  <c r="N22" i="23" s="1"/>
  <c r="N26" i="23" s="1"/>
  <c r="FI72" i="20"/>
  <c r="FC72" i="20"/>
  <c r="FH72" i="20"/>
  <c r="FB72" i="20"/>
  <c r="AD54" i="9"/>
  <c r="AE37" i="20"/>
  <c r="AE33" i="20"/>
  <c r="AE36" i="20" s="1"/>
  <c r="AO43" i="20" l="1"/>
  <c r="AO40" i="20"/>
  <c r="AI50" i="20"/>
  <c r="AJ46" i="20" s="1"/>
  <c r="FN72" i="20"/>
  <c r="Q90" i="9"/>
  <c r="Q58" i="9" s="1"/>
  <c r="Q23" i="20"/>
  <c r="Q71" i="20"/>
  <c r="Q73" i="20" s="1"/>
  <c r="Q25" i="9"/>
  <c r="AE54" i="9"/>
  <c r="AF37" i="20"/>
  <c r="AF33" i="20"/>
  <c r="AF36" i="20" s="1"/>
  <c r="AK13" i="7"/>
  <c r="AK37" i="9"/>
  <c r="AL10" i="7"/>
  <c r="AD7" i="14"/>
  <c r="P8" i="14"/>
  <c r="AJ47" i="20"/>
  <c r="AJ86" i="9" s="1"/>
  <c r="R27" i="20"/>
  <c r="P56" i="9"/>
  <c r="P52" i="9" s="1"/>
  <c r="AN34" i="9"/>
  <c r="O50" i="9"/>
  <c r="P50" i="9" s="1"/>
  <c r="Q50" i="9" s="1"/>
  <c r="R50" i="9" s="1"/>
  <c r="S50" i="9" s="1"/>
  <c r="T49" i="20"/>
  <c r="N44" i="9"/>
  <c r="AJ14" i="7"/>
  <c r="AJ34" i="20" s="1"/>
  <c r="AI88" i="9"/>
  <c r="O40" i="9"/>
  <c r="O36" i="9" s="1"/>
  <c r="O41" i="9" s="1"/>
  <c r="P66" i="9"/>
  <c r="O15" i="23"/>
  <c r="AE24" i="9"/>
  <c r="M60" i="9"/>
  <c r="M62" i="9" s="1"/>
  <c r="M110" i="9"/>
  <c r="M109" i="9"/>
  <c r="AF45" i="9"/>
  <c r="P91" i="9"/>
  <c r="P92" i="9" s="1"/>
  <c r="O49" i="9"/>
  <c r="AI12" i="7"/>
  <c r="P26" i="9"/>
  <c r="BA40" i="20" l="1"/>
  <c r="AO42" i="20"/>
  <c r="AJ50" i="20"/>
  <c r="AK46" i="20" s="1"/>
  <c r="Q56" i="9"/>
  <c r="Q52" i="9" s="1"/>
  <c r="AI16" i="7"/>
  <c r="AA49" i="20"/>
  <c r="T87" i="9"/>
  <c r="T50" i="9" s="1"/>
  <c r="U50" i="9" s="1"/>
  <c r="V50" i="9" s="1"/>
  <c r="W50" i="9" s="1"/>
  <c r="X50" i="9" s="1"/>
  <c r="Y50" i="9" s="1"/>
  <c r="Z50" i="9" s="1"/>
  <c r="AA50" i="9" s="1"/>
  <c r="H169" i="12"/>
  <c r="R55" i="9"/>
  <c r="R53" i="9" s="1"/>
  <c r="S21" i="20"/>
  <c r="O48" i="9"/>
  <c r="O44" i="9" s="1"/>
  <c r="AG45" i="9"/>
  <c r="AE7" i="14"/>
  <c r="R24" i="20"/>
  <c r="AL13" i="7"/>
  <c r="AL37" i="9"/>
  <c r="AM10" i="7"/>
  <c r="FY72" i="20"/>
  <c r="FR72" i="20"/>
  <c r="O24" i="23"/>
  <c r="O22" i="23" s="1"/>
  <c r="O26" i="23" s="1"/>
  <c r="FS72" i="20"/>
  <c r="FW72" i="20"/>
  <c r="FX72" i="20"/>
  <c r="FU72" i="20"/>
  <c r="FT72" i="20"/>
  <c r="FV72" i="20"/>
  <c r="FZ72" i="20"/>
  <c r="FO72" i="20"/>
  <c r="FP72" i="20"/>
  <c r="FQ72" i="20"/>
  <c r="P93" i="9"/>
  <c r="AJ15" i="7"/>
  <c r="AJ22" i="20" s="1"/>
  <c r="AJ88" i="9" s="1"/>
  <c r="Q85" i="9"/>
  <c r="P28" i="9"/>
  <c r="O19" i="23"/>
  <c r="N60" i="9"/>
  <c r="N62" i="9" s="1"/>
  <c r="N109" i="9"/>
  <c r="N110" i="9"/>
  <c r="R25" i="20"/>
  <c r="AK47" i="20"/>
  <c r="AK86" i="9" s="1"/>
  <c r="AF54" i="9"/>
  <c r="AG37" i="20"/>
  <c r="AG33" i="20"/>
  <c r="AG36" i="20" s="1"/>
  <c r="Q11" i="14"/>
  <c r="Q23" i="9"/>
  <c r="Q74" i="20" s="1"/>
  <c r="AK14" i="7"/>
  <c r="AK34" i="20" s="1"/>
  <c r="AF24" i="9"/>
  <c r="O64" i="20" l="1"/>
  <c r="O97" i="9" s="1"/>
  <c r="AP43" i="20"/>
  <c r="AP40" i="20"/>
  <c r="AP42" i="20" s="1"/>
  <c r="AK15" i="7"/>
  <c r="AK22" i="20" s="1"/>
  <c r="AK50" i="20"/>
  <c r="AL46" i="20" s="1"/>
  <c r="AN10" i="7"/>
  <c r="AM13" i="7"/>
  <c r="AM33" i="9"/>
  <c r="R23" i="20"/>
  <c r="R90" i="9"/>
  <c r="R58" i="9" s="1"/>
  <c r="R71" i="20"/>
  <c r="R73" i="20" s="1"/>
  <c r="R25" i="9"/>
  <c r="O109" i="9"/>
  <c r="O110" i="9"/>
  <c r="O60" i="9"/>
  <c r="O62" i="9" s="1"/>
  <c r="AK88" i="9"/>
  <c r="AG54" i="9"/>
  <c r="AH37" i="20"/>
  <c r="AH33" i="20"/>
  <c r="AH36" i="20" s="1"/>
  <c r="AH45" i="9"/>
  <c r="AJ12" i="7"/>
  <c r="AJ16" i="7" s="1"/>
  <c r="AL47" i="20"/>
  <c r="AL86" i="9" s="1"/>
  <c r="AA87" i="9"/>
  <c r="C7" i="21"/>
  <c r="Q8" i="14"/>
  <c r="P40" i="9"/>
  <c r="P36" i="9" s="1"/>
  <c r="P41" i="9" s="1"/>
  <c r="Q66" i="9"/>
  <c r="AG24" i="9"/>
  <c r="O29" i="23"/>
  <c r="P14" i="23"/>
  <c r="S27" i="20"/>
  <c r="S24" i="20" s="1"/>
  <c r="AF7" i="14"/>
  <c r="Q26" i="9"/>
  <c r="Q91" i="9"/>
  <c r="Q92" i="9" s="1"/>
  <c r="GA72" i="20"/>
  <c r="AL14" i="7"/>
  <c r="AL34" i="20" s="1"/>
  <c r="P49" i="9"/>
  <c r="O82" i="20" l="1"/>
  <c r="P64" i="20"/>
  <c r="P97" i="9" s="1"/>
  <c r="AQ43" i="20"/>
  <c r="AQ40" i="20"/>
  <c r="AQ42" i="20" s="1"/>
  <c r="AK12" i="7"/>
  <c r="AK16" i="7" s="1"/>
  <c r="S25" i="20"/>
  <c r="S90" i="9" s="1"/>
  <c r="S23" i="20"/>
  <c r="P82" i="20" s="1"/>
  <c r="P15" i="23"/>
  <c r="P19" i="23" s="1"/>
  <c r="AG7" i="14"/>
  <c r="C6" i="21"/>
  <c r="AI45" i="9"/>
  <c r="R85" i="9"/>
  <c r="AM47" i="20"/>
  <c r="AN13" i="7"/>
  <c r="AH54" i="9"/>
  <c r="AI37" i="20"/>
  <c r="AI33" i="20"/>
  <c r="AI36" i="20" s="1"/>
  <c r="P48" i="9"/>
  <c r="P44" i="9" s="1"/>
  <c r="Q28" i="9"/>
  <c r="S55" i="9"/>
  <c r="S53" i="9" s="1"/>
  <c r="T21" i="20"/>
  <c r="Q93" i="9"/>
  <c r="AL15" i="7"/>
  <c r="AL22" i="20" s="1"/>
  <c r="AL88" i="9" s="1"/>
  <c r="AH24" i="9"/>
  <c r="R11" i="14"/>
  <c r="R23" i="9"/>
  <c r="R74" i="20" s="1"/>
  <c r="AM31" i="9"/>
  <c r="AN33" i="9"/>
  <c r="AN31" i="9" s="1"/>
  <c r="AL50" i="20"/>
  <c r="AM46" i="20" s="1"/>
  <c r="AM50" i="20" s="1"/>
  <c r="R56" i="9"/>
  <c r="R52" i="9" s="1"/>
  <c r="AM14" i="7"/>
  <c r="AM15" i="7" s="1"/>
  <c r="AR40" i="20" l="1"/>
  <c r="AR42" i="20" s="1"/>
  <c r="AR43" i="20"/>
  <c r="S25" i="9"/>
  <c r="S11" i="14" s="1"/>
  <c r="S8" i="14" s="1"/>
  <c r="S85" i="9"/>
  <c r="S91" i="9" s="1"/>
  <c r="S92" i="9" s="1"/>
  <c r="S58" i="9"/>
  <c r="S56" i="9" s="1"/>
  <c r="S52" i="9" s="1"/>
  <c r="S71" i="20"/>
  <c r="S73" i="20" s="1"/>
  <c r="AM22" i="20"/>
  <c r="AN22" i="20" s="1"/>
  <c r="AN15" i="7"/>
  <c r="P29" i="23"/>
  <c r="Q14" i="23"/>
  <c r="R8" i="14"/>
  <c r="Q40" i="9"/>
  <c r="Q36" i="9" s="1"/>
  <c r="Q41" i="9" s="1"/>
  <c r="R66" i="9"/>
  <c r="AL12" i="7"/>
  <c r="AL16" i="7" s="1"/>
  <c r="AH7" i="14"/>
  <c r="T27" i="20"/>
  <c r="T25" i="20" s="1"/>
  <c r="AI54" i="9"/>
  <c r="AJ37" i="20"/>
  <c r="AJ33" i="20"/>
  <c r="AJ36" i="20" s="1"/>
  <c r="R91" i="9"/>
  <c r="R92" i="9" s="1"/>
  <c r="Q49" i="9"/>
  <c r="AI24" i="9"/>
  <c r="AM86" i="9"/>
  <c r="AN47" i="20"/>
  <c r="AJ45" i="9"/>
  <c r="AM34" i="20"/>
  <c r="AN14" i="7"/>
  <c r="AN50" i="20"/>
  <c r="AO46" i="20"/>
  <c r="R26" i="9"/>
  <c r="P109" i="9"/>
  <c r="P110" i="9"/>
  <c r="P60" i="9"/>
  <c r="P62" i="9" s="1"/>
  <c r="AM12" i="7"/>
  <c r="P24" i="23"/>
  <c r="P22" i="23" s="1"/>
  <c r="P26" i="23" s="1"/>
  <c r="GF72" i="20"/>
  <c r="GK72" i="20"/>
  <c r="GC72" i="20"/>
  <c r="GM72" i="20"/>
  <c r="GL72" i="20"/>
  <c r="GD72" i="20"/>
  <c r="GB72" i="20"/>
  <c r="GJ72" i="20"/>
  <c r="GG72" i="20"/>
  <c r="GH72" i="20"/>
  <c r="GE72" i="20"/>
  <c r="GI72" i="20"/>
  <c r="AS43" i="20" l="1"/>
  <c r="AS40" i="20"/>
  <c r="AS42" i="20" s="1"/>
  <c r="S23" i="9"/>
  <c r="S26" i="9" s="1"/>
  <c r="S28" i="9" s="1"/>
  <c r="T24" i="20"/>
  <c r="AN86" i="9"/>
  <c r="Q48" i="9"/>
  <c r="Q44" i="9" s="1"/>
  <c r="Q15" i="23"/>
  <c r="Q19" i="23" s="1"/>
  <c r="R28" i="9"/>
  <c r="R49" i="9" s="1"/>
  <c r="AK45" i="9"/>
  <c r="GN72" i="20"/>
  <c r="BA46" i="20"/>
  <c r="AO50" i="20"/>
  <c r="AP46" i="20" s="1"/>
  <c r="AP50" i="20" s="1"/>
  <c r="AQ46" i="20" s="1"/>
  <c r="AQ50" i="20" s="1"/>
  <c r="AR46" i="20" s="1"/>
  <c r="AR50" i="20" s="1"/>
  <c r="AS46" i="20" s="1"/>
  <c r="AS50" i="20" s="1"/>
  <c r="AT46" i="20" s="1"/>
  <c r="AT50" i="20" s="1"/>
  <c r="AU46" i="20" s="1"/>
  <c r="AU50" i="20" s="1"/>
  <c r="AV46" i="20" s="1"/>
  <c r="AV50" i="20" s="1"/>
  <c r="AW46" i="20" s="1"/>
  <c r="AW50" i="20" s="1"/>
  <c r="AX46" i="20" s="1"/>
  <c r="AX50" i="20" s="1"/>
  <c r="AY46" i="20" s="1"/>
  <c r="AY50" i="20" s="1"/>
  <c r="AZ46" i="20" s="1"/>
  <c r="AZ50" i="20" s="1"/>
  <c r="AI7" i="14"/>
  <c r="AJ54" i="9"/>
  <c r="AK37" i="20"/>
  <c r="AK33" i="20"/>
  <c r="AK36" i="20" s="1"/>
  <c r="T55" i="9"/>
  <c r="T53" i="9" s="1"/>
  <c r="U21" i="20"/>
  <c r="R93" i="9"/>
  <c r="AM16" i="7"/>
  <c r="AN12" i="7"/>
  <c r="AN16" i="7" s="1"/>
  <c r="AM88" i="9"/>
  <c r="AN88" i="9" s="1"/>
  <c r="AN34" i="20"/>
  <c r="AJ24" i="9"/>
  <c r="T90" i="9" l="1"/>
  <c r="T85" i="9" s="1"/>
  <c r="Q64" i="20"/>
  <c r="Q97" i="9" s="1"/>
  <c r="T71" i="20"/>
  <c r="T73" i="20" s="1"/>
  <c r="AT43" i="20"/>
  <c r="AT40" i="20"/>
  <c r="AT42" i="20" s="1"/>
  <c r="T23" i="20"/>
  <c r="T25" i="9"/>
  <c r="T11" i="14" s="1"/>
  <c r="T8" i="14" s="1"/>
  <c r="S74" i="20"/>
  <c r="R48" i="9"/>
  <c r="R44" i="9" s="1"/>
  <c r="S49" i="9"/>
  <c r="BA50" i="20"/>
  <c r="BB46" i="20"/>
  <c r="AL45" i="9"/>
  <c r="AK24" i="9"/>
  <c r="AJ7" i="14"/>
  <c r="U27" i="20"/>
  <c r="U24" i="20" s="1"/>
  <c r="Q29" i="23"/>
  <c r="R14" i="23"/>
  <c r="Q60" i="9"/>
  <c r="Q62" i="9" s="1"/>
  <c r="Q110" i="9"/>
  <c r="Q109" i="9"/>
  <c r="GV72" i="20"/>
  <c r="GS72" i="20"/>
  <c r="GW72" i="20"/>
  <c r="GT72" i="20"/>
  <c r="GP72" i="20"/>
  <c r="GU72" i="20"/>
  <c r="GY72" i="20"/>
  <c r="GR72" i="20"/>
  <c r="GQ72" i="20"/>
  <c r="GX72" i="20"/>
  <c r="GZ72" i="20"/>
  <c r="GO72" i="20"/>
  <c r="Q24" i="23"/>
  <c r="R40" i="9"/>
  <c r="R36" i="9" s="1"/>
  <c r="R41" i="9" s="1"/>
  <c r="S66" i="9"/>
  <c r="S93" i="9" s="1"/>
  <c r="AL37" i="20"/>
  <c r="AK54" i="9"/>
  <c r="AL33" i="20"/>
  <c r="AL36" i="20" s="1"/>
  <c r="T58" i="9" l="1"/>
  <c r="Q82" i="20"/>
  <c r="R64" i="20"/>
  <c r="R97" i="9" s="1"/>
  <c r="T23" i="9"/>
  <c r="T74" i="20" s="1"/>
  <c r="AU43" i="20"/>
  <c r="AU40" i="20"/>
  <c r="AU42" i="20" s="1"/>
  <c r="U25" i="20"/>
  <c r="U25" i="9" s="1"/>
  <c r="S40" i="9"/>
  <c r="S36" i="9" s="1"/>
  <c r="S41" i="9" s="1"/>
  <c r="T66" i="9"/>
  <c r="HA72" i="20"/>
  <c r="R15" i="23"/>
  <c r="R19" i="23" s="1"/>
  <c r="U55" i="9"/>
  <c r="U53" i="9" s="1"/>
  <c r="V21" i="20"/>
  <c r="AK7" i="14"/>
  <c r="T91" i="9"/>
  <c r="T92" i="9" s="1"/>
  <c r="U23" i="20"/>
  <c r="AM45" i="9"/>
  <c r="AL24" i="9"/>
  <c r="AM37" i="20"/>
  <c r="AL54" i="9"/>
  <c r="AM33" i="20"/>
  <c r="AM36" i="20" s="1"/>
  <c r="T56" i="9"/>
  <c r="T52" i="9" s="1"/>
  <c r="S48" i="9"/>
  <c r="S44" i="9" s="1"/>
  <c r="Q22" i="23"/>
  <c r="Q26" i="23" s="1"/>
  <c r="GR24" i="9"/>
  <c r="GT24" i="9"/>
  <c r="GV24" i="9"/>
  <c r="GP24" i="9"/>
  <c r="GQ24" i="9"/>
  <c r="GS24" i="9"/>
  <c r="GW24" i="9"/>
  <c r="GY24" i="9"/>
  <c r="GO24" i="9"/>
  <c r="GU24" i="9"/>
  <c r="GX24" i="9"/>
  <c r="GZ24" i="9"/>
  <c r="BN46" i="20"/>
  <c r="BB50" i="20"/>
  <c r="BC46" i="20" s="1"/>
  <c r="BC50" i="20" s="1"/>
  <c r="BD46" i="20" s="1"/>
  <c r="BD50" i="20" s="1"/>
  <c r="BE46" i="20" s="1"/>
  <c r="BE50" i="20" s="1"/>
  <c r="BF46" i="20" s="1"/>
  <c r="BF50" i="20" s="1"/>
  <c r="BG46" i="20" s="1"/>
  <c r="BG50" i="20" s="1"/>
  <c r="BH46" i="20" s="1"/>
  <c r="BH50" i="20" s="1"/>
  <c r="BI46" i="20" s="1"/>
  <c r="BI50" i="20" s="1"/>
  <c r="BJ46" i="20" s="1"/>
  <c r="BJ50" i="20" s="1"/>
  <c r="BK46" i="20" s="1"/>
  <c r="BK50" i="20" s="1"/>
  <c r="BL46" i="20" s="1"/>
  <c r="BL50" i="20" s="1"/>
  <c r="BM46" i="20" s="1"/>
  <c r="BM50" i="20" s="1"/>
  <c r="R110" i="9"/>
  <c r="R60" i="9"/>
  <c r="R62" i="9" s="1"/>
  <c r="R109" i="9"/>
  <c r="R82" i="20" l="1"/>
  <c r="T26" i="9"/>
  <c r="T28" i="9" s="1"/>
  <c r="T49" i="9" s="1"/>
  <c r="AV43" i="20"/>
  <c r="AV40" i="20"/>
  <c r="AV42" i="20" s="1"/>
  <c r="U71" i="20"/>
  <c r="U73" i="20" s="1"/>
  <c r="U90" i="9"/>
  <c r="U85" i="9" s="1"/>
  <c r="U91" i="9" s="1"/>
  <c r="U92" i="9" s="1"/>
  <c r="R29" i="23"/>
  <c r="S14" i="23"/>
  <c r="GU7" i="14"/>
  <c r="GS7" i="14"/>
  <c r="GT7" i="14"/>
  <c r="AM54" i="9"/>
  <c r="AN36" i="20"/>
  <c r="V27" i="20"/>
  <c r="V25" i="20" s="1"/>
  <c r="BN50" i="20"/>
  <c r="BO46" i="20"/>
  <c r="HA24" i="9"/>
  <c r="GO7" i="14"/>
  <c r="GQ7" i="14"/>
  <c r="GR7" i="14"/>
  <c r="AN45" i="9"/>
  <c r="T93" i="9"/>
  <c r="GZ7" i="14"/>
  <c r="GY7" i="14"/>
  <c r="GP7" i="14"/>
  <c r="AM24" i="9"/>
  <c r="AN37" i="20"/>
  <c r="D8" i="21" s="1"/>
  <c r="GX7" i="14"/>
  <c r="GW7" i="14"/>
  <c r="GV7" i="14"/>
  <c r="S60" i="9"/>
  <c r="S62" i="9" s="1"/>
  <c r="S109" i="9"/>
  <c r="S110" i="9"/>
  <c r="AL7" i="14"/>
  <c r="U11" i="14"/>
  <c r="U8" i="14" s="1"/>
  <c r="U23" i="9"/>
  <c r="U26" i="9" s="1"/>
  <c r="U28" i="9" s="1"/>
  <c r="HM72" i="20"/>
  <c r="HH72" i="20"/>
  <c r="HF72" i="20"/>
  <c r="HK72" i="20"/>
  <c r="HC72" i="20"/>
  <c r="HB72" i="20"/>
  <c r="HD72" i="20"/>
  <c r="HG72" i="20"/>
  <c r="HE72" i="20"/>
  <c r="HI72" i="20"/>
  <c r="HL72" i="20"/>
  <c r="HJ72" i="20"/>
  <c r="R24" i="23"/>
  <c r="HB34" i="9"/>
  <c r="AW43" i="20" l="1"/>
  <c r="AW40" i="20"/>
  <c r="AW42" i="20" s="1"/>
  <c r="U58" i="9"/>
  <c r="U56" i="9" s="1"/>
  <c r="U52" i="9" s="1"/>
  <c r="HN72" i="20"/>
  <c r="U74" i="20"/>
  <c r="V24" i="20"/>
  <c r="AM7" i="14"/>
  <c r="AN7" i="14" s="1"/>
  <c r="AN24" i="9"/>
  <c r="AO45" i="9"/>
  <c r="CA46" i="20"/>
  <c r="BO50" i="20"/>
  <c r="BP46" i="20" s="1"/>
  <c r="BP50" i="20" s="1"/>
  <c r="BQ46" i="20" s="1"/>
  <c r="BQ50" i="20" s="1"/>
  <c r="BR46" i="20" s="1"/>
  <c r="BR50" i="20" s="1"/>
  <c r="BS46" i="20" s="1"/>
  <c r="BS50" i="20" s="1"/>
  <c r="BT46" i="20" s="1"/>
  <c r="BT50" i="20" s="1"/>
  <c r="BU46" i="20" s="1"/>
  <c r="BU50" i="20" s="1"/>
  <c r="BV46" i="20" s="1"/>
  <c r="BV50" i="20" s="1"/>
  <c r="BW46" i="20" s="1"/>
  <c r="BW50" i="20" s="1"/>
  <c r="BX46" i="20" s="1"/>
  <c r="BX50" i="20" s="1"/>
  <c r="BY46" i="20" s="1"/>
  <c r="BY50" i="20" s="1"/>
  <c r="BZ46" i="20" s="1"/>
  <c r="BZ50" i="20" s="1"/>
  <c r="T40" i="9"/>
  <c r="U66" i="9"/>
  <c r="U93" i="9" s="1"/>
  <c r="HA7" i="14"/>
  <c r="AO33" i="20"/>
  <c r="E163" i="12"/>
  <c r="F207" i="12" s="1"/>
  <c r="AO37" i="20"/>
  <c r="S15" i="23"/>
  <c r="S19" i="23" s="1"/>
  <c r="HB31" i="9"/>
  <c r="HB41" i="9" s="1"/>
  <c r="HC34" i="9"/>
  <c r="V90" i="9"/>
  <c r="V85" i="9" s="1"/>
  <c r="V91" i="9" s="1"/>
  <c r="V92" i="9" s="1"/>
  <c r="R22" i="23"/>
  <c r="R26" i="23" s="1"/>
  <c r="HD24" i="9"/>
  <c r="HF24" i="9"/>
  <c r="HK24" i="9"/>
  <c r="HE24" i="9"/>
  <c r="HI24" i="9"/>
  <c r="HJ24" i="9"/>
  <c r="HB24" i="9"/>
  <c r="HM24" i="9"/>
  <c r="HH24" i="9"/>
  <c r="HC24" i="9"/>
  <c r="HG24" i="9"/>
  <c r="HL24" i="9"/>
  <c r="T48" i="9"/>
  <c r="T44" i="9" s="1"/>
  <c r="U49" i="9"/>
  <c r="V55" i="9"/>
  <c r="V53" i="9" s="1"/>
  <c r="W21" i="20"/>
  <c r="AN54" i="9"/>
  <c r="V23" i="20" l="1"/>
  <c r="S64" i="20"/>
  <c r="S97" i="9" s="1"/>
  <c r="AX43" i="20"/>
  <c r="AX40" i="20"/>
  <c r="AX42" i="20" s="1"/>
  <c r="V71" i="20"/>
  <c r="V73" i="20" s="1"/>
  <c r="V58" i="9"/>
  <c r="V56" i="9" s="1"/>
  <c r="V52" i="9" s="1"/>
  <c r="V25" i="9"/>
  <c r="V11" i="14" s="1"/>
  <c r="V8" i="14" s="1"/>
  <c r="S29" i="23"/>
  <c r="T14" i="23"/>
  <c r="HW72" i="20"/>
  <c r="HQ72" i="20"/>
  <c r="HV72" i="20"/>
  <c r="HY72" i="20"/>
  <c r="HP72" i="20"/>
  <c r="HX72" i="20"/>
  <c r="HU72" i="20"/>
  <c r="HZ72" i="20"/>
  <c r="HO72" i="20"/>
  <c r="HT72" i="20"/>
  <c r="HS72" i="20"/>
  <c r="HR72" i="20"/>
  <c r="HO34" i="9"/>
  <c r="S24" i="23"/>
  <c r="CA50" i="20"/>
  <c r="CB46" i="20"/>
  <c r="T60" i="9"/>
  <c r="BA33" i="20"/>
  <c r="HN24" i="9"/>
  <c r="HC31" i="9"/>
  <c r="HC41" i="9" s="1"/>
  <c r="HD34" i="9"/>
  <c r="AO24" i="9"/>
  <c r="AO60" i="20"/>
  <c r="U40" i="9"/>
  <c r="U36" i="9" s="1"/>
  <c r="U41" i="9" s="1"/>
  <c r="V66" i="9"/>
  <c r="V93" i="9" s="1"/>
  <c r="W27" i="20"/>
  <c r="W25" i="20" s="1"/>
  <c r="U48" i="9"/>
  <c r="U44" i="9" s="1"/>
  <c r="AP35" i="20"/>
  <c r="AQ35" i="20"/>
  <c r="AR35" i="20"/>
  <c r="AU35" i="20"/>
  <c r="AV35" i="20"/>
  <c r="AW35" i="20"/>
  <c r="AS35" i="20"/>
  <c r="AT35" i="20"/>
  <c r="AX35" i="20"/>
  <c r="BC35" i="20"/>
  <c r="BG35" i="20"/>
  <c r="BJ35" i="20"/>
  <c r="AY35" i="20"/>
  <c r="AZ35" i="20"/>
  <c r="BF35" i="20"/>
  <c r="BH35" i="20"/>
  <c r="BK35" i="20"/>
  <c r="BL35" i="20"/>
  <c r="BB35" i="20"/>
  <c r="BD35" i="20"/>
  <c r="BI35" i="20"/>
  <c r="BM35" i="20"/>
  <c r="BE35" i="20"/>
  <c r="BQ35" i="20"/>
  <c r="BR35" i="20"/>
  <c r="BT35" i="20"/>
  <c r="BU35" i="20"/>
  <c r="BY35" i="20"/>
  <c r="BZ35" i="20"/>
  <c r="CE35" i="20"/>
  <c r="BP35" i="20"/>
  <c r="BS35" i="20"/>
  <c r="BV35" i="20"/>
  <c r="BX35" i="20"/>
  <c r="BO35" i="20"/>
  <c r="CF35" i="20"/>
  <c r="CD35" i="20"/>
  <c r="BW35" i="20"/>
  <c r="CC35" i="20"/>
  <c r="CI35" i="20"/>
  <c r="CH35" i="20"/>
  <c r="CB35" i="20"/>
  <c r="CQ35" i="20"/>
  <c r="CS35" i="20"/>
  <c r="CX35" i="20"/>
  <c r="CZ35" i="20"/>
  <c r="CJ35" i="20"/>
  <c r="CP35" i="20"/>
  <c r="CT35" i="20"/>
  <c r="CU35" i="20"/>
  <c r="CV35" i="20"/>
  <c r="CG35" i="20"/>
  <c r="CL35" i="20"/>
  <c r="CM35" i="20"/>
  <c r="CR35" i="20"/>
  <c r="CW35" i="20"/>
  <c r="CY35" i="20"/>
  <c r="CO35" i="20"/>
  <c r="CK35" i="20"/>
  <c r="DC35" i="20"/>
  <c r="DL35" i="20"/>
  <c r="DU35" i="20"/>
  <c r="DY35" i="20"/>
  <c r="ED35" i="20"/>
  <c r="EJ35" i="20"/>
  <c r="EK35" i="20"/>
  <c r="DF35" i="20"/>
  <c r="DH35" i="20"/>
  <c r="DK35" i="20"/>
  <c r="DQ35" i="20"/>
  <c r="DR35" i="20"/>
  <c r="DT35" i="20"/>
  <c r="DX35" i="20"/>
  <c r="DZ35" i="20"/>
  <c r="EC35" i="20"/>
  <c r="EE35" i="20"/>
  <c r="EF35" i="20"/>
  <c r="ER35" i="20"/>
  <c r="DG35" i="20"/>
  <c r="DI35" i="20"/>
  <c r="DM35" i="20"/>
  <c r="DP35" i="20"/>
  <c r="DV35" i="20"/>
  <c r="DO35" i="20"/>
  <c r="EH35" i="20"/>
  <c r="EL35" i="20"/>
  <c r="EM35" i="20"/>
  <c r="EP35" i="20"/>
  <c r="DD35" i="20"/>
  <c r="DE35" i="20"/>
  <c r="DJ35" i="20"/>
  <c r="DB35" i="20"/>
  <c r="DS35" i="20"/>
  <c r="DW35" i="20"/>
  <c r="EI35" i="20"/>
  <c r="EQ35" i="20"/>
  <c r="ES35" i="20"/>
  <c r="EX35" i="20"/>
  <c r="EY35" i="20"/>
  <c r="EZ35" i="20"/>
  <c r="FC35" i="20"/>
  <c r="FD35" i="20"/>
  <c r="FF35" i="20"/>
  <c r="FH35" i="20"/>
  <c r="FU35" i="20"/>
  <c r="FX35" i="20"/>
  <c r="GH35" i="20"/>
  <c r="GI35" i="20"/>
  <c r="EV35" i="20"/>
  <c r="EW35" i="20"/>
  <c r="FJ35" i="20"/>
  <c r="FK35" i="20"/>
  <c r="GD35" i="20"/>
  <c r="GE35" i="20"/>
  <c r="GK35" i="20"/>
  <c r="GL35" i="20"/>
  <c r="EU35" i="20"/>
  <c r="FE35" i="20"/>
  <c r="FL35" i="20"/>
  <c r="FM35" i="20"/>
  <c r="FQ35" i="20"/>
  <c r="FS35" i="20"/>
  <c r="FV35" i="20"/>
  <c r="FW35" i="20"/>
  <c r="GF35" i="20"/>
  <c r="GJ35" i="20"/>
  <c r="FI35" i="20"/>
  <c r="FP35" i="20"/>
  <c r="FR35" i="20"/>
  <c r="FY35" i="20"/>
  <c r="FZ35" i="20"/>
  <c r="GC35" i="20"/>
  <c r="GG35" i="20"/>
  <c r="EG35" i="20"/>
  <c r="ET35" i="20"/>
  <c r="EO35" i="20"/>
  <c r="FB35" i="20"/>
  <c r="AO35" i="20"/>
  <c r="GM35" i="20"/>
  <c r="EB35" i="20"/>
  <c r="FT35" i="20"/>
  <c r="FG35" i="20"/>
  <c r="FO35" i="20"/>
  <c r="GB35" i="20"/>
  <c r="H171" i="12"/>
  <c r="T36" i="9"/>
  <c r="T41" i="9" s="1"/>
  <c r="AP45" i="9"/>
  <c r="S82" i="20" l="1"/>
  <c r="AY43" i="20"/>
  <c r="AY40" i="20"/>
  <c r="AY42" i="20" s="1"/>
  <c r="T62" i="9"/>
  <c r="V23" i="9"/>
  <c r="V26" i="9" s="1"/>
  <c r="V28" i="9" s="1"/>
  <c r="V49" i="9" s="1"/>
  <c r="V48" i="9" s="1"/>
  <c r="V44" i="9" s="1"/>
  <c r="T110" i="9"/>
  <c r="EN35" i="20"/>
  <c r="EB56" i="20"/>
  <c r="EB89" i="9"/>
  <c r="FP56" i="20"/>
  <c r="FP89" i="9"/>
  <c r="FK56" i="20"/>
  <c r="FK89" i="9"/>
  <c r="EQ56" i="20"/>
  <c r="EQ89" i="9"/>
  <c r="EA35" i="20"/>
  <c r="DO56" i="20"/>
  <c r="DO89" i="9"/>
  <c r="DT56" i="20"/>
  <c r="DT89" i="9"/>
  <c r="DC56" i="20"/>
  <c r="DC89" i="9"/>
  <c r="CP56" i="20"/>
  <c r="CP89" i="9"/>
  <c r="CF56" i="20"/>
  <c r="CF89" i="9"/>
  <c r="BQ56" i="20"/>
  <c r="BQ89" i="9"/>
  <c r="AT56" i="20"/>
  <c r="AT89" i="9"/>
  <c r="S22" i="23"/>
  <c r="S26" i="23" s="1"/>
  <c r="HQ24" i="9"/>
  <c r="HS24" i="9"/>
  <c r="HT24" i="9"/>
  <c r="HV24" i="9"/>
  <c r="HZ24" i="9"/>
  <c r="HR24" i="9"/>
  <c r="HP24" i="9"/>
  <c r="HU24" i="9"/>
  <c r="HX24" i="9"/>
  <c r="HY24" i="9"/>
  <c r="HO24" i="9"/>
  <c r="HW24" i="9"/>
  <c r="GA35" i="20"/>
  <c r="FO56" i="20"/>
  <c r="FO89" i="9"/>
  <c r="GM89" i="9"/>
  <c r="ET89" i="9"/>
  <c r="FZ56" i="20"/>
  <c r="FZ89" i="9"/>
  <c r="FI56" i="20"/>
  <c r="FI89" i="9"/>
  <c r="FV56" i="20"/>
  <c r="FV89" i="9"/>
  <c r="FL56" i="20"/>
  <c r="FL89" i="9"/>
  <c r="GK89" i="9"/>
  <c r="GK56" i="20"/>
  <c r="FJ56" i="20"/>
  <c r="FJ89" i="9"/>
  <c r="GH56" i="20"/>
  <c r="GH89" i="9"/>
  <c r="FF56" i="20"/>
  <c r="FF89" i="9"/>
  <c r="EY56" i="20"/>
  <c r="EY89" i="9"/>
  <c r="EI56" i="20"/>
  <c r="EI89" i="9"/>
  <c r="DJ56" i="20"/>
  <c r="DJ89" i="9"/>
  <c r="EM56" i="20"/>
  <c r="EM89" i="9"/>
  <c r="DV56" i="20"/>
  <c r="DV89" i="9"/>
  <c r="DG56" i="20"/>
  <c r="DG89" i="9"/>
  <c r="EC56" i="20"/>
  <c r="EC89" i="9"/>
  <c r="DR56" i="20"/>
  <c r="DR89" i="9"/>
  <c r="DF56" i="20"/>
  <c r="DF89" i="9"/>
  <c r="DY56" i="20"/>
  <c r="DY89" i="9"/>
  <c r="CK56" i="20"/>
  <c r="CK89" i="9"/>
  <c r="CR56" i="20"/>
  <c r="CR89" i="9"/>
  <c r="CV56" i="20"/>
  <c r="CV89" i="9"/>
  <c r="CJ56" i="20"/>
  <c r="CJ89" i="9"/>
  <c r="CQ56" i="20"/>
  <c r="CQ89" i="9"/>
  <c r="CC56" i="20"/>
  <c r="CC89" i="9"/>
  <c r="BO56" i="20"/>
  <c r="CA35" i="20"/>
  <c r="BO89" i="9"/>
  <c r="BP56" i="20"/>
  <c r="BP89" i="9"/>
  <c r="BU56" i="20"/>
  <c r="BU89" i="9"/>
  <c r="BE56" i="20"/>
  <c r="BE89" i="9"/>
  <c r="BN35" i="20"/>
  <c r="BB56" i="20"/>
  <c r="BB89" i="9"/>
  <c r="BF56" i="20"/>
  <c r="BF89" i="9"/>
  <c r="BG56" i="20"/>
  <c r="BG89" i="9"/>
  <c r="AS56" i="20"/>
  <c r="AS89" i="9"/>
  <c r="AR56" i="20"/>
  <c r="AR89" i="9"/>
  <c r="W55" i="9"/>
  <c r="W53" i="9" s="1"/>
  <c r="X21" i="20"/>
  <c r="AO7" i="14"/>
  <c r="CN46" i="20"/>
  <c r="CB50" i="20"/>
  <c r="CC46" i="20" s="1"/>
  <c r="CC50" i="20" s="1"/>
  <c r="CD46" i="20" s="1"/>
  <c r="CD50" i="20" s="1"/>
  <c r="CE46" i="20" s="1"/>
  <c r="CE50" i="20" s="1"/>
  <c r="CF46" i="20" s="1"/>
  <c r="CF50" i="20" s="1"/>
  <c r="CG46" i="20" s="1"/>
  <c r="CG50" i="20" s="1"/>
  <c r="CH46" i="20" s="1"/>
  <c r="CH50" i="20" s="1"/>
  <c r="CI46" i="20" s="1"/>
  <c r="CI50" i="20" s="1"/>
  <c r="CJ46" i="20" s="1"/>
  <c r="CJ50" i="20" s="1"/>
  <c r="CK46" i="20" s="1"/>
  <c r="CK50" i="20" s="1"/>
  <c r="CL46" i="20" s="1"/>
  <c r="CL50" i="20" s="1"/>
  <c r="CM46" i="20" s="1"/>
  <c r="CM50" i="20" s="1"/>
  <c r="HP34" i="9"/>
  <c r="HO31" i="9"/>
  <c r="HO41" i="9" s="1"/>
  <c r="IA72" i="20"/>
  <c r="T15" i="23"/>
  <c r="GB89" i="9"/>
  <c r="GN35" i="20"/>
  <c r="GB56" i="20"/>
  <c r="GC56" i="20"/>
  <c r="GC89" i="9"/>
  <c r="FM56" i="20"/>
  <c r="FM89" i="9"/>
  <c r="GI89" i="9"/>
  <c r="GI56" i="20"/>
  <c r="EZ56" i="20"/>
  <c r="EZ89" i="9"/>
  <c r="EP56" i="20"/>
  <c r="EP89" i="9"/>
  <c r="DI56" i="20"/>
  <c r="DI89" i="9"/>
  <c r="DH56" i="20"/>
  <c r="DH89" i="9"/>
  <c r="CW56" i="20"/>
  <c r="CW89" i="9"/>
  <c r="CS56" i="20"/>
  <c r="CS89" i="9"/>
  <c r="BS56" i="20"/>
  <c r="BS89" i="9"/>
  <c r="BD56" i="20"/>
  <c r="BD89" i="9"/>
  <c r="BH56" i="20"/>
  <c r="BH89" i="9"/>
  <c r="AU56" i="20"/>
  <c r="AU89" i="9"/>
  <c r="FG89" i="9"/>
  <c r="BA35" i="20"/>
  <c r="AO56" i="20"/>
  <c r="AO89" i="9"/>
  <c r="EG89" i="9"/>
  <c r="FY56" i="20"/>
  <c r="FY89" i="9"/>
  <c r="GJ89" i="9"/>
  <c r="GJ56" i="20"/>
  <c r="FS56" i="20"/>
  <c r="FS89" i="9"/>
  <c r="FE56" i="20"/>
  <c r="FE89" i="9"/>
  <c r="GE89" i="9"/>
  <c r="GE56" i="20"/>
  <c r="EW56" i="20"/>
  <c r="EW89" i="9"/>
  <c r="FX56" i="20"/>
  <c r="FX89" i="9"/>
  <c r="FD56" i="20"/>
  <c r="FD89" i="9"/>
  <c r="EX56" i="20"/>
  <c r="EX89" i="9"/>
  <c r="DW56" i="20"/>
  <c r="DW89" i="9"/>
  <c r="DE56" i="20"/>
  <c r="DE89" i="9"/>
  <c r="EL56" i="20"/>
  <c r="EL89" i="9"/>
  <c r="DP56" i="20"/>
  <c r="DP89" i="9"/>
  <c r="ER56" i="20"/>
  <c r="ER89" i="9"/>
  <c r="DZ56" i="20"/>
  <c r="DZ89" i="9"/>
  <c r="DQ56" i="20"/>
  <c r="DQ89" i="9"/>
  <c r="EK56" i="20"/>
  <c r="EK89" i="9"/>
  <c r="DU56" i="20"/>
  <c r="DU89" i="9"/>
  <c r="DA35" i="20"/>
  <c r="CO56" i="20"/>
  <c r="CO89" i="9"/>
  <c r="CM56" i="20"/>
  <c r="CM89" i="9"/>
  <c r="CU56" i="20"/>
  <c r="CU89" i="9"/>
  <c r="CZ56" i="20"/>
  <c r="CZ89" i="9"/>
  <c r="CN35" i="20"/>
  <c r="CB56" i="20"/>
  <c r="CB89" i="9"/>
  <c r="BW56" i="20"/>
  <c r="BW89" i="9"/>
  <c r="BX56" i="20"/>
  <c r="BX89" i="9"/>
  <c r="CE56" i="20"/>
  <c r="CE89" i="9"/>
  <c r="BT56" i="20"/>
  <c r="BT89" i="9"/>
  <c r="BM56" i="20"/>
  <c r="BM89" i="9"/>
  <c r="BL56" i="20"/>
  <c r="BL89" i="9"/>
  <c r="AZ56" i="20"/>
  <c r="AZ89" i="9"/>
  <c r="BC56" i="20"/>
  <c r="BC89" i="9"/>
  <c r="AW56" i="20"/>
  <c r="AW89" i="9"/>
  <c r="AQ56" i="20"/>
  <c r="AQ89" i="9"/>
  <c r="W24" i="20"/>
  <c r="T109" i="9"/>
  <c r="AQ45" i="9"/>
  <c r="FA35" i="20"/>
  <c r="EO56" i="20"/>
  <c r="EO89" i="9"/>
  <c r="FW56" i="20"/>
  <c r="FW89" i="9"/>
  <c r="GL89" i="9"/>
  <c r="GL56" i="20"/>
  <c r="FH56" i="20"/>
  <c r="FH89" i="9"/>
  <c r="DN35" i="20"/>
  <c r="DB56" i="20"/>
  <c r="DB89" i="9"/>
  <c r="EE56" i="20"/>
  <c r="EE89" i="9"/>
  <c r="ED56" i="20"/>
  <c r="ED89" i="9"/>
  <c r="CG56" i="20"/>
  <c r="CG89" i="9"/>
  <c r="CI56" i="20"/>
  <c r="CI89" i="9"/>
  <c r="BY56" i="20"/>
  <c r="BY89" i="9"/>
  <c r="BJ56" i="20"/>
  <c r="BJ89" i="9"/>
  <c r="F208" i="12"/>
  <c r="V40" i="9"/>
  <c r="V36" i="9" s="1"/>
  <c r="V41" i="9" s="1"/>
  <c r="W66" i="9"/>
  <c r="FT89" i="9"/>
  <c r="FN35" i="20"/>
  <c r="FB56" i="20"/>
  <c r="FB89" i="9"/>
  <c r="GG56" i="20"/>
  <c r="GG89" i="9"/>
  <c r="FR56" i="20"/>
  <c r="FR89" i="9"/>
  <c r="GF89" i="9"/>
  <c r="GF56" i="20"/>
  <c r="FQ56" i="20"/>
  <c r="FQ89" i="9"/>
  <c r="EU56" i="20"/>
  <c r="EU13" i="18" s="1"/>
  <c r="EU15" i="18" s="1"/>
  <c r="EU89" i="9"/>
  <c r="GD89" i="9"/>
  <c r="GD56" i="20"/>
  <c r="EV56" i="20"/>
  <c r="EV89" i="9"/>
  <c r="FU56" i="20"/>
  <c r="FU89" i="9"/>
  <c r="FC56" i="20"/>
  <c r="FC89" i="9"/>
  <c r="ES56" i="20"/>
  <c r="ES89" i="9"/>
  <c r="DS56" i="20"/>
  <c r="DS89" i="9"/>
  <c r="DD56" i="20"/>
  <c r="DD89" i="9"/>
  <c r="EH56" i="20"/>
  <c r="EH89" i="9"/>
  <c r="DM56" i="20"/>
  <c r="DM89" i="9"/>
  <c r="EF56" i="20"/>
  <c r="EF89" i="9"/>
  <c r="DX56" i="20"/>
  <c r="DX89" i="9"/>
  <c r="DK56" i="20"/>
  <c r="DK89" i="9"/>
  <c r="EJ56" i="20"/>
  <c r="EJ89" i="9"/>
  <c r="DL56" i="20"/>
  <c r="DL89" i="9"/>
  <c r="CY56" i="20"/>
  <c r="CY89" i="9"/>
  <c r="CL56" i="20"/>
  <c r="CL89" i="9"/>
  <c r="CT56" i="20"/>
  <c r="CT89" i="9"/>
  <c r="CX56" i="20"/>
  <c r="CX89" i="9"/>
  <c r="CH56" i="20"/>
  <c r="CH89" i="9"/>
  <c r="CD56" i="20"/>
  <c r="CD89" i="9"/>
  <c r="BV56" i="20"/>
  <c r="BV89" i="9"/>
  <c r="BZ56" i="20"/>
  <c r="BZ89" i="9"/>
  <c r="BR56" i="20"/>
  <c r="BR89" i="9"/>
  <c r="BI56" i="20"/>
  <c r="BI89" i="9"/>
  <c r="BK56" i="20"/>
  <c r="BK89" i="9"/>
  <c r="AY56" i="20"/>
  <c r="AY89" i="9"/>
  <c r="AX56" i="20"/>
  <c r="AX89" i="9"/>
  <c r="AV56" i="20"/>
  <c r="AV89" i="9"/>
  <c r="AP56" i="20"/>
  <c r="AP89" i="9"/>
  <c r="U60" i="9"/>
  <c r="U62" i="9" s="1"/>
  <c r="U110" i="9"/>
  <c r="U109" i="9"/>
  <c r="HD31" i="9"/>
  <c r="HD41" i="9" s="1"/>
  <c r="HE34" i="9"/>
  <c r="AO36" i="20"/>
  <c r="F210" i="12" l="1"/>
  <c r="E206" i="12"/>
  <c r="E205" i="12"/>
  <c r="E207" i="12"/>
  <c r="T64" i="20"/>
  <c r="T97" i="9" s="1"/>
  <c r="AZ43" i="20"/>
  <c r="BA43" i="20" s="1"/>
  <c r="AZ40" i="20"/>
  <c r="AZ42" i="20" s="1"/>
  <c r="BA42" i="20" s="1"/>
  <c r="V74" i="20"/>
  <c r="FH33" i="18"/>
  <c r="FH13" i="18"/>
  <c r="AR45" i="9"/>
  <c r="DA56" i="20"/>
  <c r="CO13" i="18"/>
  <c r="CO33" i="18"/>
  <c r="GE13" i="18"/>
  <c r="GE33" i="18"/>
  <c r="BA89" i="9"/>
  <c r="GB13" i="18"/>
  <c r="GB33" i="18"/>
  <c r="IC72" i="20"/>
  <c r="II72" i="20"/>
  <c r="IL72" i="20"/>
  <c r="IG72" i="20"/>
  <c r="IE72" i="20"/>
  <c r="ID72" i="20"/>
  <c r="IK72" i="20"/>
  <c r="IH72" i="20"/>
  <c r="IM72" i="20"/>
  <c r="IB72" i="20"/>
  <c r="IJ72" i="20"/>
  <c r="IF72" i="20"/>
  <c r="T24" i="23"/>
  <c r="IB34" i="9"/>
  <c r="CN50" i="20"/>
  <c r="CO46" i="20"/>
  <c r="BN89" i="9"/>
  <c r="BE13" i="18"/>
  <c r="BE33" i="18"/>
  <c r="BP13" i="18"/>
  <c r="BP33" i="18"/>
  <c r="GA89" i="9"/>
  <c r="IA24" i="9"/>
  <c r="EA89" i="9"/>
  <c r="EQ13" i="18"/>
  <c r="EQ33" i="18"/>
  <c r="FP33" i="18"/>
  <c r="FP13" i="18"/>
  <c r="AV33" i="18"/>
  <c r="AV13" i="18"/>
  <c r="AY13" i="18"/>
  <c r="AY33" i="18"/>
  <c r="BI13" i="18"/>
  <c r="BI33" i="18"/>
  <c r="BZ13" i="18"/>
  <c r="BZ33" i="18"/>
  <c r="CD13" i="18"/>
  <c r="CD33" i="18"/>
  <c r="CX13" i="18"/>
  <c r="CX33" i="18"/>
  <c r="CL33" i="18"/>
  <c r="CL13" i="18"/>
  <c r="DL13" i="18"/>
  <c r="DL33" i="18"/>
  <c r="DK33" i="18"/>
  <c r="DK13" i="18"/>
  <c r="EF33" i="18"/>
  <c r="EF13" i="18"/>
  <c r="EH13" i="18"/>
  <c r="EH33" i="18"/>
  <c r="DS33" i="18"/>
  <c r="DS13" i="18"/>
  <c r="FC33" i="18"/>
  <c r="FC13" i="18"/>
  <c r="EV13" i="18"/>
  <c r="EV33" i="18"/>
  <c r="EU33" i="18"/>
  <c r="GG33" i="18"/>
  <c r="GG13" i="18"/>
  <c r="BJ13" i="18"/>
  <c r="BJ33" i="18"/>
  <c r="CI13" i="18"/>
  <c r="CI33" i="18"/>
  <c r="ED33" i="18"/>
  <c r="ED13" i="18"/>
  <c r="DN56" i="20"/>
  <c r="DB13" i="18"/>
  <c r="DB33" i="18"/>
  <c r="GL13" i="18"/>
  <c r="GL33" i="18"/>
  <c r="FA89" i="9"/>
  <c r="AW13" i="18"/>
  <c r="AW33" i="18"/>
  <c r="AZ13" i="18"/>
  <c r="AZ33" i="18"/>
  <c r="BM13" i="18"/>
  <c r="BM33" i="18"/>
  <c r="CE13" i="18"/>
  <c r="CE33" i="18"/>
  <c r="BW13" i="18"/>
  <c r="BW33" i="18"/>
  <c r="EK13" i="18"/>
  <c r="EK33" i="18"/>
  <c r="DZ13" i="18"/>
  <c r="DZ33" i="18"/>
  <c r="DP33" i="18"/>
  <c r="DP13" i="18"/>
  <c r="DE33" i="18"/>
  <c r="DE13" i="18"/>
  <c r="EX33" i="18"/>
  <c r="EX13" i="18"/>
  <c r="FX13" i="18"/>
  <c r="FX33" i="18"/>
  <c r="FS33" i="18"/>
  <c r="FS13" i="18"/>
  <c r="FY33" i="18"/>
  <c r="FY13" i="18"/>
  <c r="BA56" i="20"/>
  <c r="AO33" i="18"/>
  <c r="AO13" i="18"/>
  <c r="BH13" i="18"/>
  <c r="BH33" i="18"/>
  <c r="BS33" i="18"/>
  <c r="BS13" i="18"/>
  <c r="CW13" i="18"/>
  <c r="CW33" i="18"/>
  <c r="DI33" i="18"/>
  <c r="DI13" i="18"/>
  <c r="EZ33" i="18"/>
  <c r="EZ13" i="18"/>
  <c r="FM13" i="18"/>
  <c r="FM33" i="18"/>
  <c r="AR13" i="18"/>
  <c r="AR33" i="18"/>
  <c r="BG33" i="18"/>
  <c r="BG13" i="18"/>
  <c r="BN56" i="20"/>
  <c r="BB33" i="18"/>
  <c r="BB13" i="18"/>
  <c r="CA89" i="9"/>
  <c r="CC33" i="18"/>
  <c r="CC13" i="18"/>
  <c r="CJ33" i="18"/>
  <c r="CJ13" i="18"/>
  <c r="CR13" i="18"/>
  <c r="CR33" i="18"/>
  <c r="DY13" i="18"/>
  <c r="DY33" i="18"/>
  <c r="DR33" i="18"/>
  <c r="DR13" i="18"/>
  <c r="DG13" i="18"/>
  <c r="DG33" i="18"/>
  <c r="EM33" i="18"/>
  <c r="EM13" i="18"/>
  <c r="EI13" i="18"/>
  <c r="EI33" i="18"/>
  <c r="FF33" i="18"/>
  <c r="FF13" i="18"/>
  <c r="FJ33" i="18"/>
  <c r="FJ13" i="18"/>
  <c r="FL13" i="18"/>
  <c r="FL33" i="18"/>
  <c r="FI13" i="18"/>
  <c r="FI33" i="18"/>
  <c r="FO13" i="18"/>
  <c r="FO33" i="18"/>
  <c r="AT13" i="18"/>
  <c r="AT33" i="18"/>
  <c r="CF13" i="18"/>
  <c r="CF33" i="18"/>
  <c r="DC13" i="18"/>
  <c r="DC33" i="18"/>
  <c r="EA56" i="20"/>
  <c r="DO13" i="18"/>
  <c r="DO33" i="18"/>
  <c r="EN89" i="9"/>
  <c r="GF33" i="18"/>
  <c r="GF13" i="18"/>
  <c r="FW13" i="18"/>
  <c r="FW33" i="18"/>
  <c r="AO54" i="9"/>
  <c r="AP37" i="20"/>
  <c r="AP33" i="20"/>
  <c r="AP36" i="20" s="1"/>
  <c r="CM33" i="18"/>
  <c r="CM13" i="18"/>
  <c r="GI13" i="18"/>
  <c r="GI33" i="18"/>
  <c r="GN89" i="9"/>
  <c r="X27" i="20"/>
  <c r="X25" i="20" s="1"/>
  <c r="BU33" i="18"/>
  <c r="BU13" i="18"/>
  <c r="GK13" i="18"/>
  <c r="GK33" i="18"/>
  <c r="FK13" i="18"/>
  <c r="FK33" i="18"/>
  <c r="EB33" i="18"/>
  <c r="EB13" i="18"/>
  <c r="DN89" i="9"/>
  <c r="V109" i="9"/>
  <c r="V110" i="9"/>
  <c r="V60" i="9"/>
  <c r="V62" i="9" s="1"/>
  <c r="CU33" i="18"/>
  <c r="CU13" i="18"/>
  <c r="GD33" i="18"/>
  <c r="GD13" i="18"/>
  <c r="FN89" i="9"/>
  <c r="EO33" i="18"/>
  <c r="EO13" i="18"/>
  <c r="CN89" i="9"/>
  <c r="CZ13" i="18"/>
  <c r="CZ33" i="18"/>
  <c r="GJ33" i="18"/>
  <c r="GJ13" i="18"/>
  <c r="HE31" i="9"/>
  <c r="HE41" i="9" s="1"/>
  <c r="HF34" i="9"/>
  <c r="AP13" i="18"/>
  <c r="AP33" i="18"/>
  <c r="AX33" i="18"/>
  <c r="AX13" i="18"/>
  <c r="BK13" i="18"/>
  <c r="BK33" i="18"/>
  <c r="BR13" i="18"/>
  <c r="BR33" i="18"/>
  <c r="BV13" i="18"/>
  <c r="BV33" i="18"/>
  <c r="CH33" i="18"/>
  <c r="CH13" i="18"/>
  <c r="CT33" i="18"/>
  <c r="CT13" i="18"/>
  <c r="CY13" i="18"/>
  <c r="CY33" i="18"/>
  <c r="EJ13" i="18"/>
  <c r="EJ33" i="18"/>
  <c r="DX33" i="18"/>
  <c r="DX13" i="18"/>
  <c r="DM13" i="18"/>
  <c r="DM33" i="18"/>
  <c r="DD13" i="18"/>
  <c r="DD33" i="18"/>
  <c r="ES33" i="18"/>
  <c r="ES13" i="18"/>
  <c r="FU33" i="18"/>
  <c r="FU13" i="18"/>
  <c r="FQ13" i="18"/>
  <c r="FQ33" i="18"/>
  <c r="FR33" i="18"/>
  <c r="FR13" i="18"/>
  <c r="FB13" i="18"/>
  <c r="FB33" i="18"/>
  <c r="BY13" i="18"/>
  <c r="BY33" i="18"/>
  <c r="CG33" i="18"/>
  <c r="CG13" i="18"/>
  <c r="EE33" i="18"/>
  <c r="EE13" i="18"/>
  <c r="W90" i="9"/>
  <c r="W85" i="9" s="1"/>
  <c r="W91" i="9" s="1"/>
  <c r="W92" i="9" s="1"/>
  <c r="W93" i="9" s="1"/>
  <c r="W23" i="20"/>
  <c r="W71" i="20"/>
  <c r="W73" i="20" s="1"/>
  <c r="W25" i="9"/>
  <c r="W58" i="9"/>
  <c r="AQ33" i="18"/>
  <c r="AQ13" i="18"/>
  <c r="BC33" i="18"/>
  <c r="BC13" i="18"/>
  <c r="BL33" i="18"/>
  <c r="BL13" i="18"/>
  <c r="BT33" i="18"/>
  <c r="BT13" i="18"/>
  <c r="BX33" i="18"/>
  <c r="BX13" i="18"/>
  <c r="CN56" i="20"/>
  <c r="CB13" i="18"/>
  <c r="CB33" i="18"/>
  <c r="DA89" i="9"/>
  <c r="DU13" i="18"/>
  <c r="DU33" i="18"/>
  <c r="DQ33" i="18"/>
  <c r="DQ13" i="18"/>
  <c r="ER33" i="18"/>
  <c r="ER13" i="18"/>
  <c r="EL13" i="18"/>
  <c r="EL33" i="18"/>
  <c r="DW33" i="18"/>
  <c r="DW13" i="18"/>
  <c r="FD33" i="18"/>
  <c r="FD13" i="18"/>
  <c r="EW13" i="18"/>
  <c r="EW33" i="18"/>
  <c r="FE33" i="18"/>
  <c r="FE13" i="18"/>
  <c r="AU13" i="18"/>
  <c r="AU33" i="18"/>
  <c r="BD13" i="18"/>
  <c r="BD33" i="18"/>
  <c r="CS13" i="18"/>
  <c r="CS33" i="18"/>
  <c r="DH13" i="18"/>
  <c r="DH33" i="18"/>
  <c r="EP33" i="18"/>
  <c r="EP13" i="18"/>
  <c r="GC13" i="18"/>
  <c r="GC33" i="18"/>
  <c r="T19" i="23"/>
  <c r="HP31" i="9"/>
  <c r="HP41" i="9" s="1"/>
  <c r="HQ34" i="9"/>
  <c r="AS33" i="18"/>
  <c r="AS13" i="18"/>
  <c r="BF13" i="18"/>
  <c r="BF33" i="18"/>
  <c r="CA56" i="20"/>
  <c r="BO33" i="18"/>
  <c r="BO13" i="18"/>
  <c r="CQ13" i="18"/>
  <c r="CQ33" i="18"/>
  <c r="CV13" i="18"/>
  <c r="CV33" i="18"/>
  <c r="CK13" i="18"/>
  <c r="CK33" i="18"/>
  <c r="DF13" i="18"/>
  <c r="DF33" i="18"/>
  <c r="EC13" i="18"/>
  <c r="EC33" i="18"/>
  <c r="DV33" i="18"/>
  <c r="DV13" i="18"/>
  <c r="DJ33" i="18"/>
  <c r="DJ13" i="18"/>
  <c r="EY33" i="18"/>
  <c r="EY13" i="18"/>
  <c r="GH13" i="18"/>
  <c r="GH33" i="18"/>
  <c r="FV13" i="18"/>
  <c r="FV33" i="18"/>
  <c r="FZ33" i="18"/>
  <c r="FZ13" i="18"/>
  <c r="BQ33" i="18"/>
  <c r="BQ13" i="18"/>
  <c r="CP33" i="18"/>
  <c r="CP13" i="18"/>
  <c r="DT13" i="18"/>
  <c r="DT33" i="18"/>
  <c r="T82" i="20" l="1"/>
  <c r="H173" i="12" s="1"/>
  <c r="BB43" i="20"/>
  <c r="BB40" i="20"/>
  <c r="X24" i="20"/>
  <c r="X90" i="9" s="1"/>
  <c r="X85" i="9" s="1"/>
  <c r="X91" i="9" s="1"/>
  <c r="X92" i="9" s="1"/>
  <c r="W40" i="9"/>
  <c r="W36" i="9" s="1"/>
  <c r="W41" i="9" s="1"/>
  <c r="X66" i="9"/>
  <c r="BD15" i="18"/>
  <c r="DQ15" i="18"/>
  <c r="DM15" i="18"/>
  <c r="GD15" i="18"/>
  <c r="GD12" i="18" s="1"/>
  <c r="BU15" i="18"/>
  <c r="BU12" i="18" s="1"/>
  <c r="AP54" i="9"/>
  <c r="AQ37" i="20"/>
  <c r="AQ33" i="20"/>
  <c r="AQ36" i="20" s="1"/>
  <c r="FS15" i="18"/>
  <c r="FS12" i="18" s="1"/>
  <c r="DP15" i="18"/>
  <c r="CE15" i="18"/>
  <c r="CK15" i="18"/>
  <c r="CK12" i="18" s="1"/>
  <c r="CV15" i="18"/>
  <c r="CA13" i="18"/>
  <c r="BO15" i="18"/>
  <c r="T29" i="23"/>
  <c r="U14" i="23"/>
  <c r="CS15" i="18"/>
  <c r="CS12" i="18" s="1"/>
  <c r="FD15" i="18"/>
  <c r="FD12" i="18" s="1"/>
  <c r="ER15" i="18"/>
  <c r="ER12" i="18" s="1"/>
  <c r="W11" i="14"/>
  <c r="W8" i="14" s="1"/>
  <c r="W23" i="9"/>
  <c r="W26" i="9" s="1"/>
  <c r="W28" i="9" s="1"/>
  <c r="W49" i="9" s="1"/>
  <c r="FU15" i="18"/>
  <c r="FU12" i="18" s="1"/>
  <c r="ES15" i="18"/>
  <c r="DD15" i="18"/>
  <c r="DX15" i="18"/>
  <c r="DX12" i="18" s="1"/>
  <c r="CY15" i="18"/>
  <c r="CY12" i="18" s="1"/>
  <c r="CH15" i="18"/>
  <c r="CH12" i="18" s="1"/>
  <c r="BR15" i="18"/>
  <c r="BR12" i="18" s="1"/>
  <c r="AX15" i="18"/>
  <c r="AX12" i="18" s="1"/>
  <c r="AP15" i="18"/>
  <c r="AP12" i="18" s="1"/>
  <c r="GJ15" i="18"/>
  <c r="GJ12" i="18" s="1"/>
  <c r="CZ15" i="18"/>
  <c r="AP60" i="20"/>
  <c r="AP24" i="9"/>
  <c r="GF15" i="18"/>
  <c r="GF12" i="18" s="1"/>
  <c r="EA33" i="18"/>
  <c r="DC15" i="18"/>
  <c r="DC12" i="18" s="1"/>
  <c r="FF15" i="18"/>
  <c r="FF12" i="18" s="1"/>
  <c r="DR15" i="18"/>
  <c r="DR12" i="18" s="1"/>
  <c r="CR15" i="18"/>
  <c r="CC15" i="18"/>
  <c r="CC12" i="18" s="1"/>
  <c r="BN33" i="18"/>
  <c r="EZ15" i="18"/>
  <c r="DI15" i="18"/>
  <c r="DI12" i="18" s="1"/>
  <c r="CW15" i="18"/>
  <c r="CW12" i="18" s="1"/>
  <c r="BA13" i="18"/>
  <c r="AO15" i="18"/>
  <c r="FY15" i="18"/>
  <c r="FY12" i="18" s="1"/>
  <c r="DE15" i="18"/>
  <c r="DE12" i="18" s="1"/>
  <c r="DZ15" i="18"/>
  <c r="DZ12" i="18" s="1"/>
  <c r="BW15" i="18"/>
  <c r="AW15" i="18"/>
  <c r="AW12" i="18" s="1"/>
  <c r="DN33" i="18"/>
  <c r="ED15" i="18"/>
  <c r="ED12" i="18" s="1"/>
  <c r="CI15" i="18"/>
  <c r="CI12" i="18" s="1"/>
  <c r="EF15" i="18"/>
  <c r="EF12" i="18" s="1"/>
  <c r="DK15" i="18"/>
  <c r="DK12" i="18" s="1"/>
  <c r="DL15" i="18"/>
  <c r="DL12" i="18" s="1"/>
  <c r="CD15" i="18"/>
  <c r="CD12" i="18" s="1"/>
  <c r="BZ15" i="18"/>
  <c r="BZ12" i="18" s="1"/>
  <c r="IC34" i="9"/>
  <c r="IB31" i="9"/>
  <c r="IB41" i="9" s="1"/>
  <c r="IN72" i="20"/>
  <c r="GE15" i="18"/>
  <c r="GE12" i="18" s="1"/>
  <c r="DA33" i="18"/>
  <c r="FV15" i="18"/>
  <c r="DJ15" i="18"/>
  <c r="DJ12" i="18" s="1"/>
  <c r="G80" i="22"/>
  <c r="BF15" i="18"/>
  <c r="BF12" i="18" s="1"/>
  <c r="GC15" i="18"/>
  <c r="GC12" i="18" s="1"/>
  <c r="AU15" i="18"/>
  <c r="AU12" i="18" s="1"/>
  <c r="EL15" i="18"/>
  <c r="EL12" i="18" s="1"/>
  <c r="BT15" i="18"/>
  <c r="BT12" i="18" s="1"/>
  <c r="W56" i="9"/>
  <c r="W52" i="9" s="1"/>
  <c r="GK15" i="18"/>
  <c r="GK12" i="18" s="1"/>
  <c r="CF15" i="18"/>
  <c r="FX15" i="18"/>
  <c r="BM15" i="18"/>
  <c r="BJ15" i="18"/>
  <c r="BJ12" i="18" s="1"/>
  <c r="AV15" i="18"/>
  <c r="EQ15" i="18"/>
  <c r="EQ12" i="18" s="1"/>
  <c r="BP15" i="18"/>
  <c r="BP12" i="18" s="1"/>
  <c r="GB15" i="18"/>
  <c r="GB12" i="18" s="1"/>
  <c r="BQ15" i="18"/>
  <c r="BQ12" i="18" s="1"/>
  <c r="AS15" i="18"/>
  <c r="EP15" i="18"/>
  <c r="DH15" i="18"/>
  <c r="DH12" i="18" s="1"/>
  <c r="EW15" i="18"/>
  <c r="EW12" i="18" s="1"/>
  <c r="CN33" i="18"/>
  <c r="BX15" i="18"/>
  <c r="BX12" i="18" s="1"/>
  <c r="BC15" i="18"/>
  <c r="BC12" i="18" s="1"/>
  <c r="AQ15" i="18"/>
  <c r="AQ12" i="18" s="1"/>
  <c r="W74" i="20"/>
  <c r="EJ15" i="18"/>
  <c r="EJ12" i="18" s="1"/>
  <c r="CT15" i="18"/>
  <c r="CT12" i="18" s="1"/>
  <c r="BV15" i="18"/>
  <c r="BV12" i="18" s="1"/>
  <c r="CM15" i="18"/>
  <c r="FW15" i="18"/>
  <c r="DO15" i="18"/>
  <c r="DO12" i="18" s="1"/>
  <c r="EA13" i="18"/>
  <c r="FO15" i="18"/>
  <c r="FI15" i="18"/>
  <c r="FJ15" i="18"/>
  <c r="FJ12" i="18" s="1"/>
  <c r="EI15" i="18"/>
  <c r="EI12" i="18" s="1"/>
  <c r="DY15" i="18"/>
  <c r="DY12" i="18" s="1"/>
  <c r="CJ15" i="18"/>
  <c r="CJ12" i="18" s="1"/>
  <c r="F80" i="22"/>
  <c r="BS15" i="18"/>
  <c r="BH15" i="18"/>
  <c r="BH12" i="18" s="1"/>
  <c r="BA33" i="18"/>
  <c r="EX15" i="18"/>
  <c r="EX12" i="18" s="1"/>
  <c r="GL15" i="18"/>
  <c r="GL12" i="18" s="1"/>
  <c r="DN13" i="18"/>
  <c r="DB15" i="18"/>
  <c r="DB12" i="18" s="1"/>
  <c r="GG15" i="18"/>
  <c r="CL15" i="18"/>
  <c r="CL12" i="18" s="1"/>
  <c r="CX15" i="18"/>
  <c r="AY15" i="18"/>
  <c r="T22" i="23"/>
  <c r="T26" i="23" s="1"/>
  <c r="IE24" i="9"/>
  <c r="IJ24" i="9"/>
  <c r="IL24" i="9"/>
  <c r="ID24" i="9"/>
  <c r="IK24" i="9"/>
  <c r="IB24" i="9"/>
  <c r="IF24" i="9"/>
  <c r="IC24" i="9"/>
  <c r="IG24" i="9"/>
  <c r="IH24" i="9"/>
  <c r="II24" i="9"/>
  <c r="IM24" i="9"/>
  <c r="CO15" i="18"/>
  <c r="CO12" i="18" s="1"/>
  <c r="DA13" i="18"/>
  <c r="FH15" i="18"/>
  <c r="FH12" i="18" s="1"/>
  <c r="FZ15" i="18"/>
  <c r="GH15" i="18"/>
  <c r="GH12" i="18" s="1"/>
  <c r="DW15" i="18"/>
  <c r="DW12" i="18" s="1"/>
  <c r="DU15" i="18"/>
  <c r="DU12" i="18" s="1"/>
  <c r="H80" i="22"/>
  <c r="EE15" i="18"/>
  <c r="EE12" i="18" s="1"/>
  <c r="FB15" i="18"/>
  <c r="FK15" i="18"/>
  <c r="FL15" i="18"/>
  <c r="FL12" i="18" s="1"/>
  <c r="AR15" i="18"/>
  <c r="AR12" i="18" s="1"/>
  <c r="FC15" i="18"/>
  <c r="FC12" i="18" s="1"/>
  <c r="I80" i="22"/>
  <c r="DT15" i="18"/>
  <c r="DT12" i="18" s="1"/>
  <c r="EY15" i="18"/>
  <c r="EY12" i="18" s="1"/>
  <c r="CP15" i="18"/>
  <c r="CP12" i="18" s="1"/>
  <c r="DV15" i="18"/>
  <c r="DV12" i="18" s="1"/>
  <c r="EC15" i="18"/>
  <c r="DF15" i="18"/>
  <c r="DF12" i="18" s="1"/>
  <c r="CQ15" i="18"/>
  <c r="CA33" i="18"/>
  <c r="HQ31" i="9"/>
  <c r="HQ41" i="9" s="1"/>
  <c r="HR34" i="9"/>
  <c r="FE15" i="18"/>
  <c r="FE12" i="18" s="1"/>
  <c r="CN13" i="18"/>
  <c r="CB15" i="18"/>
  <c r="CB12" i="18" s="1"/>
  <c r="BL15" i="18"/>
  <c r="BL12" i="18" s="1"/>
  <c r="CG15" i="18"/>
  <c r="CG12" i="18" s="1"/>
  <c r="BY15" i="18"/>
  <c r="BY12" i="18" s="1"/>
  <c r="FR15" i="18"/>
  <c r="FR12" i="18" s="1"/>
  <c r="FQ15" i="18"/>
  <c r="FQ12" i="18" s="1"/>
  <c r="BK15" i="18"/>
  <c r="BK12" i="18" s="1"/>
  <c r="HG34" i="9"/>
  <c r="HF31" i="9"/>
  <c r="HF41" i="9" s="1"/>
  <c r="EO15" i="18"/>
  <c r="CU15" i="18"/>
  <c r="CU12" i="18" s="1"/>
  <c r="EB15" i="18"/>
  <c r="EB12" i="18" s="1"/>
  <c r="X55" i="9"/>
  <c r="X53" i="9" s="1"/>
  <c r="Y21" i="20"/>
  <c r="GI15" i="18"/>
  <c r="GI12" i="18" s="1"/>
  <c r="K80" i="22"/>
  <c r="AT15" i="18"/>
  <c r="EM15" i="18"/>
  <c r="EM12" i="18" s="1"/>
  <c r="DG15" i="18"/>
  <c r="DG12" i="18" s="1"/>
  <c r="BB15" i="18"/>
  <c r="BB12" i="18" s="1"/>
  <c r="BN13" i="18"/>
  <c r="BG15" i="18"/>
  <c r="FM15" i="18"/>
  <c r="FM12" i="18" s="1"/>
  <c r="E80" i="22"/>
  <c r="EK15" i="18"/>
  <c r="EK12" i="18" s="1"/>
  <c r="AZ15" i="18"/>
  <c r="J80" i="22"/>
  <c r="EV15" i="18"/>
  <c r="EV12" i="18" s="1"/>
  <c r="DS15" i="18"/>
  <c r="DS12" i="18" s="1"/>
  <c r="EH15" i="18"/>
  <c r="EH12" i="18" s="1"/>
  <c r="BI15" i="18"/>
  <c r="BI12" i="18" s="1"/>
  <c r="FP15" i="18"/>
  <c r="BE15" i="18"/>
  <c r="BE12" i="18" s="1"/>
  <c r="DA46" i="20"/>
  <c r="CO50" i="20"/>
  <c r="CP46" i="20" s="1"/>
  <c r="CP50" i="20" s="1"/>
  <c r="CQ46" i="20" s="1"/>
  <c r="CQ50" i="20" s="1"/>
  <c r="CR46" i="20" s="1"/>
  <c r="CR50" i="20" s="1"/>
  <c r="CS46" i="20" s="1"/>
  <c r="CS50" i="20" s="1"/>
  <c r="CT46" i="20" s="1"/>
  <c r="CT50" i="20" s="1"/>
  <c r="CU46" i="20" s="1"/>
  <c r="CU50" i="20" s="1"/>
  <c r="CV46" i="20" s="1"/>
  <c r="CV50" i="20" s="1"/>
  <c r="CW46" i="20" s="1"/>
  <c r="CW50" i="20" s="1"/>
  <c r="CX46" i="20" s="1"/>
  <c r="CX50" i="20" s="1"/>
  <c r="CY46" i="20" s="1"/>
  <c r="CY50" i="20" s="1"/>
  <c r="CZ46" i="20" s="1"/>
  <c r="CZ50" i="20" s="1"/>
  <c r="AS45" i="9"/>
  <c r="X71" i="20" l="1"/>
  <c r="X73" i="20" s="1"/>
  <c r="X23" i="20"/>
  <c r="U64" i="20"/>
  <c r="U97" i="9" s="1"/>
  <c r="X25" i="9"/>
  <c r="X23" i="9" s="1"/>
  <c r="X26" i="9" s="1"/>
  <c r="X28" i="9" s="1"/>
  <c r="X49" i="9" s="1"/>
  <c r="BN40" i="20"/>
  <c r="BB42" i="20"/>
  <c r="AH80" i="22"/>
  <c r="E95" i="22"/>
  <c r="CQ24" i="18"/>
  <c r="CQ21" i="18" s="1"/>
  <c r="CQ35" i="18"/>
  <c r="FB24" i="18"/>
  <c r="FB35" i="18"/>
  <c r="FZ35" i="18"/>
  <c r="FZ24" i="18"/>
  <c r="FZ21" i="18" s="1"/>
  <c r="CX24" i="18"/>
  <c r="CX21" i="18" s="1"/>
  <c r="CX35" i="18"/>
  <c r="EU35" i="18"/>
  <c r="EU24" i="18"/>
  <c r="EU21" i="18" s="1"/>
  <c r="BS35" i="18"/>
  <c r="BS24" i="18"/>
  <c r="BS21" i="18" s="1"/>
  <c r="FO24" i="18"/>
  <c r="FO35" i="18"/>
  <c r="FW24" i="18"/>
  <c r="FW21" i="18" s="1"/>
  <c r="FW35" i="18"/>
  <c r="AS35" i="18"/>
  <c r="AS24" i="18"/>
  <c r="AS21" i="18" s="1"/>
  <c r="FX35" i="18"/>
  <c r="FX24" i="18"/>
  <c r="FX21" i="18" s="1"/>
  <c r="CF24" i="18"/>
  <c r="CF21" i="18" s="1"/>
  <c r="CF35" i="18"/>
  <c r="EZ24" i="18"/>
  <c r="EZ21" i="18" s="1"/>
  <c r="EZ35" i="18"/>
  <c r="CR24" i="18"/>
  <c r="CR21" i="18" s="1"/>
  <c r="CR35" i="18"/>
  <c r="CZ24" i="18"/>
  <c r="CZ21" i="18" s="1"/>
  <c r="CZ35" i="18"/>
  <c r="ES35" i="18"/>
  <c r="ES24" i="18"/>
  <c r="ES21" i="18" s="1"/>
  <c r="CA15" i="18"/>
  <c r="BO24" i="18"/>
  <c r="BO35" i="18"/>
  <c r="CV35" i="18"/>
  <c r="CV24" i="18"/>
  <c r="CV21" i="18" s="1"/>
  <c r="CE24" i="18"/>
  <c r="CE21" i="18" s="1"/>
  <c r="CE35" i="18"/>
  <c r="AR37" i="20"/>
  <c r="AQ54" i="9"/>
  <c r="AR33" i="20"/>
  <c r="AR36" i="20" s="1"/>
  <c r="DM35" i="18"/>
  <c r="DM24" i="18"/>
  <c r="DM21" i="18" s="1"/>
  <c r="BD24" i="18"/>
  <c r="BD21" i="18" s="1"/>
  <c r="BD35" i="18"/>
  <c r="DA50" i="20"/>
  <c r="DB46" i="20"/>
  <c r="BI24" i="18"/>
  <c r="BI21" i="18" s="1"/>
  <c r="BI35" i="18"/>
  <c r="EH35" i="18"/>
  <c r="EH24" i="18"/>
  <c r="EH21" i="18" s="1"/>
  <c r="FM35" i="18"/>
  <c r="FM24" i="18"/>
  <c r="FM21" i="18" s="1"/>
  <c r="AN80" i="22"/>
  <c r="K95" i="22"/>
  <c r="GI24" i="18"/>
  <c r="GI21" i="18" s="1"/>
  <c r="GI35" i="18"/>
  <c r="FR35" i="18"/>
  <c r="FR24" i="18"/>
  <c r="FR21" i="18" s="1"/>
  <c r="CG24" i="18"/>
  <c r="CG21" i="18" s="1"/>
  <c r="CG35" i="18"/>
  <c r="DF24" i="18"/>
  <c r="DF21" i="18" s="1"/>
  <c r="DF35" i="18"/>
  <c r="DV24" i="18"/>
  <c r="DV21" i="18" s="1"/>
  <c r="DV35" i="18"/>
  <c r="CP35" i="18"/>
  <c r="CP24" i="18"/>
  <c r="CP21" i="18" s="1"/>
  <c r="EY35" i="18"/>
  <c r="EY24" i="18"/>
  <c r="EY21" i="18" s="1"/>
  <c r="AL80" i="22"/>
  <c r="I95" i="22"/>
  <c r="FC24" i="18"/>
  <c r="FC21" i="18" s="1"/>
  <c r="FC35" i="18"/>
  <c r="FL24" i="18"/>
  <c r="FL21" i="18" s="1"/>
  <c r="FL35" i="18"/>
  <c r="FB12" i="18"/>
  <c r="DW35" i="18"/>
  <c r="DW24" i="18"/>
  <c r="DW21" i="18" s="1"/>
  <c r="GH24" i="18"/>
  <c r="GH21" i="18" s="1"/>
  <c r="GH35" i="18"/>
  <c r="FH35" i="18"/>
  <c r="FH24" i="18"/>
  <c r="FH21" i="18" s="1"/>
  <c r="CL35" i="18"/>
  <c r="CL24" i="18"/>
  <c r="CL21" i="18" s="1"/>
  <c r="EU12" i="18"/>
  <c r="GL35" i="18"/>
  <c r="GL24" i="18"/>
  <c r="GL21" i="18" s="1"/>
  <c r="E28" i="22"/>
  <c r="BH24" i="18"/>
  <c r="BH21" i="18" s="1"/>
  <c r="BH35" i="18"/>
  <c r="FO12" i="18"/>
  <c r="FW12" i="18"/>
  <c r="EJ24" i="18"/>
  <c r="EJ21" i="18" s="1"/>
  <c r="EJ35" i="18"/>
  <c r="AQ24" i="18"/>
  <c r="AQ21" i="18" s="1"/>
  <c r="AQ35" i="18"/>
  <c r="H28" i="22"/>
  <c r="EW24" i="18"/>
  <c r="EW21" i="18" s="1"/>
  <c r="EW35" i="18"/>
  <c r="DH35" i="18"/>
  <c r="DH24" i="18"/>
  <c r="DH21" i="18" s="1"/>
  <c r="AS12" i="18"/>
  <c r="FX12" i="18"/>
  <c r="GK35" i="18"/>
  <c r="GK24" i="18"/>
  <c r="GK21" i="18" s="1"/>
  <c r="X58" i="9"/>
  <c r="EL24" i="18"/>
  <c r="EL21" i="18" s="1"/>
  <c r="EL35" i="18"/>
  <c r="GC24" i="18"/>
  <c r="GC21" i="18" s="1"/>
  <c r="GC35" i="18"/>
  <c r="AJ80" i="22"/>
  <c r="G95" i="22"/>
  <c r="DJ35" i="18"/>
  <c r="DJ24" i="18"/>
  <c r="DJ21" i="18" s="1"/>
  <c r="GE24" i="18"/>
  <c r="GE21" i="18" s="1"/>
  <c r="GE35" i="18"/>
  <c r="IC31" i="9"/>
  <c r="IC41" i="9" s="1"/>
  <c r="ID34" i="9"/>
  <c r="CD35" i="18"/>
  <c r="CD24" i="18"/>
  <c r="CD21" i="18" s="1"/>
  <c r="CI35" i="18"/>
  <c r="CI24" i="18"/>
  <c r="CI21" i="18" s="1"/>
  <c r="J28" i="22"/>
  <c r="BA15" i="18"/>
  <c r="BA12" i="18" s="1"/>
  <c r="AO24" i="18"/>
  <c r="AO35" i="18"/>
  <c r="F28" i="22"/>
  <c r="CC24" i="18"/>
  <c r="CC21" i="18" s="1"/>
  <c r="CC35" i="18"/>
  <c r="FF24" i="18"/>
  <c r="FF21" i="18" s="1"/>
  <c r="FF35" i="18"/>
  <c r="K28" i="22"/>
  <c r="AP7" i="14"/>
  <c r="CZ12" i="18"/>
  <c r="BR24" i="18"/>
  <c r="BR21" i="18" s="1"/>
  <c r="BR35" i="18"/>
  <c r="CH35" i="18"/>
  <c r="CH24" i="18"/>
  <c r="CH21" i="18" s="1"/>
  <c r="ES12" i="18"/>
  <c r="CA12" i="18"/>
  <c r="CE12" i="18"/>
  <c r="FS24" i="18"/>
  <c r="FS21" i="18" s="1"/>
  <c r="FS35" i="18"/>
  <c r="AQ60" i="20"/>
  <c r="AQ24" i="9"/>
  <c r="DM12" i="18"/>
  <c r="X93" i="9"/>
  <c r="AZ24" i="18"/>
  <c r="AZ21" i="18" s="1"/>
  <c r="AZ35" i="18"/>
  <c r="BG24" i="18"/>
  <c r="BG21" i="18" s="1"/>
  <c r="BG35" i="18"/>
  <c r="CM35" i="18"/>
  <c r="CM24" i="18"/>
  <c r="CM21" i="18" s="1"/>
  <c r="EP35" i="18"/>
  <c r="EP24" i="18"/>
  <c r="EP21" i="18" s="1"/>
  <c r="BQ35" i="18"/>
  <c r="BQ24" i="18"/>
  <c r="BQ21" i="18" s="1"/>
  <c r="AV35" i="18"/>
  <c r="AV24" i="18"/>
  <c r="AV21" i="18" s="1"/>
  <c r="FV24" i="18"/>
  <c r="FV21" i="18" s="1"/>
  <c r="FV35" i="18"/>
  <c r="AW24" i="18"/>
  <c r="AW21" i="18" s="1"/>
  <c r="AW35" i="18"/>
  <c r="DR24" i="18"/>
  <c r="DR21" i="18" s="1"/>
  <c r="DR35" i="18"/>
  <c r="FD24" i="18"/>
  <c r="FD21" i="18" s="1"/>
  <c r="FD35" i="18"/>
  <c r="AM80" i="22"/>
  <c r="J95" i="22"/>
  <c r="DG24" i="18"/>
  <c r="DG21" i="18" s="1"/>
  <c r="DG35" i="18"/>
  <c r="CN15" i="18"/>
  <c r="CN12" i="18" s="1"/>
  <c r="CB24" i="18"/>
  <c r="CB35" i="18"/>
  <c r="H95" i="22"/>
  <c r="AK80" i="22"/>
  <c r="AY35" i="18"/>
  <c r="AY24" i="18"/>
  <c r="AY21" i="18" s="1"/>
  <c r="GG35" i="18"/>
  <c r="GG24" i="18"/>
  <c r="GG21" i="18" s="1"/>
  <c r="DB24" i="18"/>
  <c r="DN15" i="18"/>
  <c r="DN12" i="18" s="1"/>
  <c r="DB35" i="18"/>
  <c r="AI80" i="22"/>
  <c r="F95" i="22"/>
  <c r="DY35" i="18"/>
  <c r="DY24" i="18"/>
  <c r="DY21" i="18" s="1"/>
  <c r="FI24" i="18"/>
  <c r="FI21" i="18" s="1"/>
  <c r="FI35" i="18"/>
  <c r="BV24" i="18"/>
  <c r="BV21" i="18" s="1"/>
  <c r="BV35" i="18"/>
  <c r="BX24" i="18"/>
  <c r="BX21" i="18" s="1"/>
  <c r="BX35" i="18"/>
  <c r="EQ24" i="18"/>
  <c r="EQ21" i="18" s="1"/>
  <c r="EQ35" i="18"/>
  <c r="BM35" i="18"/>
  <c r="BM24" i="18"/>
  <c r="BM21" i="18" s="1"/>
  <c r="I28" i="22"/>
  <c r="DL24" i="18"/>
  <c r="DL21" i="18" s="1"/>
  <c r="DL35" i="18"/>
  <c r="EF35" i="18"/>
  <c r="EF24" i="18"/>
  <c r="EF21" i="18" s="1"/>
  <c r="BW35" i="18"/>
  <c r="BW24" i="18"/>
  <c r="BW21" i="18" s="1"/>
  <c r="DI24" i="18"/>
  <c r="DI21" i="18" s="1"/>
  <c r="DI35" i="18"/>
  <c r="DC35" i="18"/>
  <c r="DC24" i="18"/>
  <c r="DC21" i="18" s="1"/>
  <c r="DD35" i="18"/>
  <c r="DD24" i="18"/>
  <c r="DD21" i="18" s="1"/>
  <c r="CS24" i="18"/>
  <c r="CS21" i="18" s="1"/>
  <c r="CS35" i="18"/>
  <c r="U15" i="23"/>
  <c r="U19" i="23" s="1"/>
  <c r="BO12" i="18"/>
  <c r="CK35" i="18"/>
  <c r="CK24" i="18"/>
  <c r="CK21" i="18" s="1"/>
  <c r="DP35" i="18"/>
  <c r="DP24" i="18"/>
  <c r="DP21" i="18" s="1"/>
  <c r="GD35" i="18"/>
  <c r="GD24" i="18"/>
  <c r="GD21" i="18" s="1"/>
  <c r="DQ24" i="18"/>
  <c r="DQ21" i="18" s="1"/>
  <c r="DQ35" i="18"/>
  <c r="FP35" i="18"/>
  <c r="FP24" i="18"/>
  <c r="FP21" i="18" s="1"/>
  <c r="AT35" i="18"/>
  <c r="AT24" i="18"/>
  <c r="AT21" i="18" s="1"/>
  <c r="EO24" i="18"/>
  <c r="EO35" i="18"/>
  <c r="EC24" i="18"/>
  <c r="EC21" i="18" s="1"/>
  <c r="EC35" i="18"/>
  <c r="FK24" i="18"/>
  <c r="FK21" i="18" s="1"/>
  <c r="FK35" i="18"/>
  <c r="FJ35" i="18"/>
  <c r="FJ24" i="18"/>
  <c r="FJ21" i="18" s="1"/>
  <c r="EA15" i="18"/>
  <c r="EA12" i="18" s="1"/>
  <c r="DO35" i="18"/>
  <c r="DO24" i="18"/>
  <c r="GB24" i="18"/>
  <c r="GB35" i="18"/>
  <c r="BJ35" i="18"/>
  <c r="BJ24" i="18"/>
  <c r="BJ21" i="18" s="1"/>
  <c r="DZ35" i="18"/>
  <c r="DZ24" i="18"/>
  <c r="DZ21" i="18" s="1"/>
  <c r="AP24" i="18"/>
  <c r="AP21" i="18" s="1"/>
  <c r="AP35" i="18"/>
  <c r="DX24" i="18"/>
  <c r="DX21" i="18" s="1"/>
  <c r="DX35" i="18"/>
  <c r="EV35" i="18"/>
  <c r="EV24" i="18"/>
  <c r="EV21" i="18" s="1"/>
  <c r="EO12" i="18"/>
  <c r="BL24" i="18"/>
  <c r="BL21" i="18" s="1"/>
  <c r="BL35" i="18"/>
  <c r="AT45" i="9"/>
  <c r="BE24" i="18"/>
  <c r="BE21" i="18" s="1"/>
  <c r="BE35" i="18"/>
  <c r="FP12" i="18"/>
  <c r="DS24" i="18"/>
  <c r="DS21" i="18" s="1"/>
  <c r="DS35" i="18"/>
  <c r="AZ12" i="18"/>
  <c r="EK35" i="18"/>
  <c r="EK24" i="18"/>
  <c r="EK21" i="18" s="1"/>
  <c r="BG12" i="18"/>
  <c r="BB35" i="18"/>
  <c r="BN15" i="18"/>
  <c r="BN12" i="18" s="1"/>
  <c r="BB24" i="18"/>
  <c r="EM24" i="18"/>
  <c r="EM21" i="18" s="1"/>
  <c r="EM35" i="18"/>
  <c r="AT12" i="18"/>
  <c r="Y27" i="20"/>
  <c r="Y25" i="20" s="1"/>
  <c r="EB24" i="18"/>
  <c r="EB35" i="18"/>
  <c r="CU24" i="18"/>
  <c r="CU21" i="18" s="1"/>
  <c r="CU35" i="18"/>
  <c r="HG31" i="9"/>
  <c r="HG41" i="9" s="1"/>
  <c r="HH34" i="9"/>
  <c r="BK24" i="18"/>
  <c r="BK21" i="18" s="1"/>
  <c r="BK35" i="18"/>
  <c r="FQ35" i="18"/>
  <c r="FQ24" i="18"/>
  <c r="FQ21" i="18" s="1"/>
  <c r="BY35" i="18"/>
  <c r="BY24" i="18"/>
  <c r="BY21" i="18" s="1"/>
  <c r="FE24" i="18"/>
  <c r="FE21" i="18" s="1"/>
  <c r="FE35" i="18"/>
  <c r="HS34" i="9"/>
  <c r="HR31" i="9"/>
  <c r="HR41" i="9" s="1"/>
  <c r="G28" i="22"/>
  <c r="CQ12" i="18"/>
  <c r="EC12" i="18"/>
  <c r="DT35" i="18"/>
  <c r="DT24" i="18"/>
  <c r="DT21" i="18" s="1"/>
  <c r="AR35" i="18"/>
  <c r="AR24" i="18"/>
  <c r="AR21" i="18" s="1"/>
  <c r="X11" i="14"/>
  <c r="X8" i="14" s="1"/>
  <c r="FK12" i="18"/>
  <c r="EE24" i="18"/>
  <c r="EE21" i="18" s="1"/>
  <c r="EE35" i="18"/>
  <c r="DU35" i="18"/>
  <c r="DU24" i="18"/>
  <c r="DU21" i="18" s="1"/>
  <c r="FZ12" i="18"/>
  <c r="DA15" i="18"/>
  <c r="DA12" i="18" s="1"/>
  <c r="CO35" i="18"/>
  <c r="CO24" i="18"/>
  <c r="IN24" i="9"/>
  <c r="AY12" i="18"/>
  <c r="CX12" i="18"/>
  <c r="GG12" i="18"/>
  <c r="EX24" i="18"/>
  <c r="EX21" i="18" s="1"/>
  <c r="EX35" i="18"/>
  <c r="BS12" i="18"/>
  <c r="CJ24" i="18"/>
  <c r="CJ21" i="18" s="1"/>
  <c r="CJ35" i="18"/>
  <c r="EI24" i="18"/>
  <c r="EI21" i="18" s="1"/>
  <c r="EI35" i="18"/>
  <c r="FI12" i="18"/>
  <c r="CM12" i="18"/>
  <c r="CT35" i="18"/>
  <c r="CT24" i="18"/>
  <c r="CT21" i="18" s="1"/>
  <c r="BC35" i="18"/>
  <c r="BC24" i="18"/>
  <c r="BC21" i="18" s="1"/>
  <c r="EP12" i="18"/>
  <c r="BP35" i="18"/>
  <c r="BP24" i="18"/>
  <c r="BP21" i="18" s="1"/>
  <c r="AV12" i="18"/>
  <c r="BM12" i="18"/>
  <c r="CF12" i="18"/>
  <c r="BT35" i="18"/>
  <c r="BT24" i="18"/>
  <c r="BT21" i="18" s="1"/>
  <c r="AU24" i="18"/>
  <c r="AU21" i="18" s="1"/>
  <c r="AU35" i="18"/>
  <c r="BF24" i="18"/>
  <c r="BF21" i="18" s="1"/>
  <c r="BF35" i="18"/>
  <c r="FV12" i="18"/>
  <c r="BZ35" i="18"/>
  <c r="BZ24" i="18"/>
  <c r="BZ21" i="18" s="1"/>
  <c r="DK24" i="18"/>
  <c r="DK21" i="18" s="1"/>
  <c r="DK35" i="18"/>
  <c r="ED24" i="18"/>
  <c r="ED21" i="18" s="1"/>
  <c r="ED35" i="18"/>
  <c r="BW12" i="18"/>
  <c r="DE24" i="18"/>
  <c r="DE21" i="18" s="1"/>
  <c r="DE35" i="18"/>
  <c r="FY24" i="18"/>
  <c r="FY21" i="18" s="1"/>
  <c r="FY35" i="18"/>
  <c r="AO12" i="18"/>
  <c r="CW35" i="18"/>
  <c r="CW24" i="18"/>
  <c r="CW21" i="18" s="1"/>
  <c r="EZ12" i="18"/>
  <c r="CR12" i="18"/>
  <c r="GF24" i="18"/>
  <c r="GF21" i="18" s="1"/>
  <c r="GF35" i="18"/>
  <c r="GJ35" i="18"/>
  <c r="GJ24" i="18"/>
  <c r="GJ21" i="18" s="1"/>
  <c r="AX24" i="18"/>
  <c r="AX21" i="18" s="1"/>
  <c r="AX35" i="18"/>
  <c r="CY35" i="18"/>
  <c r="CY24" i="18"/>
  <c r="CY21" i="18" s="1"/>
  <c r="DD12" i="18"/>
  <c r="FU35" i="18"/>
  <c r="FU24" i="18"/>
  <c r="FU21" i="18" s="1"/>
  <c r="W48" i="9"/>
  <c r="W44" i="9" s="1"/>
  <c r="ER24" i="18"/>
  <c r="ER21" i="18" s="1"/>
  <c r="ER35" i="18"/>
  <c r="CV12" i="18"/>
  <c r="DP12" i="18"/>
  <c r="BU35" i="18"/>
  <c r="BU24" i="18"/>
  <c r="BU21" i="18" s="1"/>
  <c r="DQ12" i="18"/>
  <c r="BD12" i="18"/>
  <c r="U82" i="20" l="1"/>
  <c r="BC43" i="20"/>
  <c r="BC40" i="20"/>
  <c r="BC42" i="20" s="1"/>
  <c r="U29" i="23"/>
  <c r="V14" i="23"/>
  <c r="X48" i="9"/>
  <c r="X44" i="9" s="1"/>
  <c r="GF44" i="18"/>
  <c r="GF41" i="18" s="1"/>
  <c r="GF72" i="9"/>
  <c r="GF67" i="9" s="1"/>
  <c r="GF73" i="9" s="1"/>
  <c r="GF32" i="18"/>
  <c r="GF51" i="18" s="1"/>
  <c r="GF82" i="9"/>
  <c r="GF74" i="9" s="1"/>
  <c r="GF84" i="9" s="1"/>
  <c r="ED44" i="18"/>
  <c r="ED41" i="18" s="1"/>
  <c r="ED82" i="9"/>
  <c r="ED74" i="9" s="1"/>
  <c r="ED84" i="9" s="1"/>
  <c r="ED72" i="9"/>
  <c r="ED67" i="9" s="1"/>
  <c r="ED73" i="9" s="1"/>
  <c r="ED32" i="18"/>
  <c r="ED51" i="18" s="1"/>
  <c r="BT44" i="18"/>
  <c r="BT41" i="18" s="1"/>
  <c r="BT32" i="18"/>
  <c r="BT51" i="18" s="1"/>
  <c r="BT72" i="9"/>
  <c r="BT67" i="9" s="1"/>
  <c r="BT73" i="9" s="1"/>
  <c r="BT82" i="9"/>
  <c r="BT74" i="9" s="1"/>
  <c r="BT84" i="9" s="1"/>
  <c r="BC44" i="18"/>
  <c r="BC41" i="18" s="1"/>
  <c r="BC32" i="18"/>
  <c r="BC51" i="18" s="1"/>
  <c r="BC72" i="9"/>
  <c r="BC67" i="9" s="1"/>
  <c r="BC73" i="9" s="1"/>
  <c r="BC82" i="9"/>
  <c r="BC74" i="9" s="1"/>
  <c r="BC84" i="9" s="1"/>
  <c r="ER44" i="18"/>
  <c r="ER41" i="18" s="1"/>
  <c r="ER32" i="18"/>
  <c r="ER51" i="18" s="1"/>
  <c r="ER72" i="9"/>
  <c r="ER67" i="9" s="1"/>
  <c r="ER73" i="9" s="1"/>
  <c r="ER82" i="9"/>
  <c r="ER74" i="9" s="1"/>
  <c r="ER84" i="9" s="1"/>
  <c r="CW44" i="18"/>
  <c r="CW41" i="18" s="1"/>
  <c r="CW72" i="9"/>
  <c r="CW67" i="9" s="1"/>
  <c r="CW73" i="9" s="1"/>
  <c r="CW82" i="9"/>
  <c r="CW74" i="9" s="1"/>
  <c r="CW84" i="9" s="1"/>
  <c r="CW32" i="18"/>
  <c r="CW51" i="18" s="1"/>
  <c r="DE44" i="18"/>
  <c r="DE41" i="18" s="1"/>
  <c r="DE72" i="9"/>
  <c r="DE67" i="9" s="1"/>
  <c r="DE73" i="9" s="1"/>
  <c r="DE32" i="18"/>
  <c r="DE51" i="18" s="1"/>
  <c r="DE82" i="9"/>
  <c r="DE74" i="9" s="1"/>
  <c r="DE84" i="9" s="1"/>
  <c r="BZ44" i="18"/>
  <c r="BZ41" i="18" s="1"/>
  <c r="BZ72" i="9"/>
  <c r="BZ67" i="9" s="1"/>
  <c r="BZ73" i="9" s="1"/>
  <c r="BZ32" i="18"/>
  <c r="BZ51" i="18" s="1"/>
  <c r="BZ82" i="9"/>
  <c r="BZ74" i="9" s="1"/>
  <c r="BZ84" i="9" s="1"/>
  <c r="AU44" i="18"/>
  <c r="AU41" i="18" s="1"/>
  <c r="AU72" i="9"/>
  <c r="AU67" i="9" s="1"/>
  <c r="AU73" i="9" s="1"/>
  <c r="AU32" i="18"/>
  <c r="AU51" i="18" s="1"/>
  <c r="AU82" i="9"/>
  <c r="AU74" i="9" s="1"/>
  <c r="AU84" i="9" s="1"/>
  <c r="BP44" i="18"/>
  <c r="BP41" i="18" s="1"/>
  <c r="BP82" i="9"/>
  <c r="BP74" i="9" s="1"/>
  <c r="BP84" i="9" s="1"/>
  <c r="BP32" i="18"/>
  <c r="BP51" i="18" s="1"/>
  <c r="BP72" i="9"/>
  <c r="BP67" i="9" s="1"/>
  <c r="BP73" i="9" s="1"/>
  <c r="DA24" i="18"/>
  <c r="DA21" i="18" s="1"/>
  <c r="CO21" i="18"/>
  <c r="AR44" i="18"/>
  <c r="AR41" i="18" s="1"/>
  <c r="AR82" i="9"/>
  <c r="AR74" i="9" s="1"/>
  <c r="AR84" i="9" s="1"/>
  <c r="AR72" i="9"/>
  <c r="AR67" i="9" s="1"/>
  <c r="AR73" i="9" s="1"/>
  <c r="AR32" i="18"/>
  <c r="AR51" i="18" s="1"/>
  <c r="HT34" i="9"/>
  <c r="HS31" i="9"/>
  <c r="HS41" i="9" s="1"/>
  <c r="BK44" i="18"/>
  <c r="BK41" i="18" s="1"/>
  <c r="BK72" i="9"/>
  <c r="BK67" i="9" s="1"/>
  <c r="BK73" i="9" s="1"/>
  <c r="BK82" i="9"/>
  <c r="BK74" i="9" s="1"/>
  <c r="BK84" i="9" s="1"/>
  <c r="BK32" i="18"/>
  <c r="BK51" i="18" s="1"/>
  <c r="CU44" i="18"/>
  <c r="CU41" i="18" s="1"/>
  <c r="CU82" i="9"/>
  <c r="CU74" i="9" s="1"/>
  <c r="CU84" i="9" s="1"/>
  <c r="CU32" i="18"/>
  <c r="CU51" i="18" s="1"/>
  <c r="CU72" i="9"/>
  <c r="CU67" i="9" s="1"/>
  <c r="CU73" i="9" s="1"/>
  <c r="EK44" i="18"/>
  <c r="EK41" i="18" s="1"/>
  <c r="EK32" i="18"/>
  <c r="EK51" i="18" s="1"/>
  <c r="EK82" i="9"/>
  <c r="EK74" i="9" s="1"/>
  <c r="EK84" i="9" s="1"/>
  <c r="EK72" i="9"/>
  <c r="EK67" i="9" s="1"/>
  <c r="EK73" i="9" s="1"/>
  <c r="AP44" i="18"/>
  <c r="AP41" i="18" s="1"/>
  <c r="AP72" i="9"/>
  <c r="AP67" i="9" s="1"/>
  <c r="AP73" i="9" s="1"/>
  <c r="AP82" i="9"/>
  <c r="AP74" i="9" s="1"/>
  <c r="AP84" i="9" s="1"/>
  <c r="AP32" i="18"/>
  <c r="AP51" i="18" s="1"/>
  <c r="DC44" i="18"/>
  <c r="DC41" i="18" s="1"/>
  <c r="DC32" i="18"/>
  <c r="DC51" i="18" s="1"/>
  <c r="DC82" i="9"/>
  <c r="DC74" i="9" s="1"/>
  <c r="DC84" i="9" s="1"/>
  <c r="DC72" i="9"/>
  <c r="DC67" i="9" s="1"/>
  <c r="DC73" i="9" s="1"/>
  <c r="DL44" i="18"/>
  <c r="DL41" i="18" s="1"/>
  <c r="DL32" i="18"/>
  <c r="DL51" i="18" s="1"/>
  <c r="DL72" i="9"/>
  <c r="DL67" i="9" s="1"/>
  <c r="DL73" i="9" s="1"/>
  <c r="DL82" i="9"/>
  <c r="DL74" i="9" s="1"/>
  <c r="DL84" i="9" s="1"/>
  <c r="BX44" i="18"/>
  <c r="BX41" i="18" s="1"/>
  <c r="BX72" i="9"/>
  <c r="BX67" i="9" s="1"/>
  <c r="BX73" i="9" s="1"/>
  <c r="BX82" i="9"/>
  <c r="BX74" i="9" s="1"/>
  <c r="BX84" i="9" s="1"/>
  <c r="BX32" i="18"/>
  <c r="BX51" i="18" s="1"/>
  <c r="FI44" i="18"/>
  <c r="FI41" i="18" s="1"/>
  <c r="FI82" i="9"/>
  <c r="FI74" i="9" s="1"/>
  <c r="FI84" i="9" s="1"/>
  <c r="FI72" i="9"/>
  <c r="FI67" i="9" s="1"/>
  <c r="FI73" i="9" s="1"/>
  <c r="FI32" i="18"/>
  <c r="FI51" i="18" s="1"/>
  <c r="DN24" i="18"/>
  <c r="DN21" i="18" s="1"/>
  <c r="DB21" i="18"/>
  <c r="AY44" i="18"/>
  <c r="AY41" i="18" s="1"/>
  <c r="AY32" i="18"/>
  <c r="AY51" i="18" s="1"/>
  <c r="AY72" i="9"/>
  <c r="AY67" i="9" s="1"/>
  <c r="AY73" i="9" s="1"/>
  <c r="AY82" i="9"/>
  <c r="AY74" i="9" s="1"/>
  <c r="AY84" i="9" s="1"/>
  <c r="CB21" i="18"/>
  <c r="CN24" i="18"/>
  <c r="CN21" i="18" s="1"/>
  <c r="AV44" i="18"/>
  <c r="AV41" i="18" s="1"/>
  <c r="AV32" i="18"/>
  <c r="AV51" i="18" s="1"/>
  <c r="AV82" i="9"/>
  <c r="AV74" i="9" s="1"/>
  <c r="AV84" i="9" s="1"/>
  <c r="AV72" i="9"/>
  <c r="AV67" i="9" s="1"/>
  <c r="AV73" i="9" s="1"/>
  <c r="EP44" i="18"/>
  <c r="EP41" i="18" s="1"/>
  <c r="EP82" i="9"/>
  <c r="EP74" i="9" s="1"/>
  <c r="EP84" i="9" s="1"/>
  <c r="EP72" i="9"/>
  <c r="EP67" i="9" s="1"/>
  <c r="EP73" i="9" s="1"/>
  <c r="EP32" i="18"/>
  <c r="EP51" i="18" s="1"/>
  <c r="BG44" i="18"/>
  <c r="BG41" i="18" s="1"/>
  <c r="BG32" i="18"/>
  <c r="BG51" i="18" s="1"/>
  <c r="BG72" i="9"/>
  <c r="BG67" i="9" s="1"/>
  <c r="BG73" i="9" s="1"/>
  <c r="BG82" i="9"/>
  <c r="BG74" i="9" s="1"/>
  <c r="BG84" i="9" s="1"/>
  <c r="X40" i="9"/>
  <c r="X36" i="9" s="1"/>
  <c r="X41" i="9" s="1"/>
  <c r="Y66" i="9"/>
  <c r="BR44" i="18"/>
  <c r="BR41" i="18" s="1"/>
  <c r="BR82" i="9"/>
  <c r="BR74" i="9" s="1"/>
  <c r="BR84" i="9" s="1"/>
  <c r="BR72" i="9"/>
  <c r="BR67" i="9" s="1"/>
  <c r="BR73" i="9" s="1"/>
  <c r="BR32" i="18"/>
  <c r="BR51" i="18" s="1"/>
  <c r="FF44" i="18"/>
  <c r="FF41" i="18" s="1"/>
  <c r="FF82" i="9"/>
  <c r="FF74" i="9" s="1"/>
  <c r="FF84" i="9" s="1"/>
  <c r="FF72" i="9"/>
  <c r="FF67" i="9" s="1"/>
  <c r="FF73" i="9" s="1"/>
  <c r="FF32" i="18"/>
  <c r="FF51" i="18" s="1"/>
  <c r="CI44" i="18"/>
  <c r="CI41" i="18" s="1"/>
  <c r="CI72" i="9"/>
  <c r="CI67" i="9" s="1"/>
  <c r="CI73" i="9" s="1"/>
  <c r="CI82" i="9"/>
  <c r="CI74" i="9" s="1"/>
  <c r="CI84" i="9" s="1"/>
  <c r="CI32" i="18"/>
  <c r="CI51" i="18" s="1"/>
  <c r="DJ44" i="18"/>
  <c r="DJ41" i="18" s="1"/>
  <c r="DJ32" i="18"/>
  <c r="DJ51" i="18" s="1"/>
  <c r="DJ82" i="9"/>
  <c r="DJ74" i="9" s="1"/>
  <c r="DJ84" i="9" s="1"/>
  <c r="DJ72" i="9"/>
  <c r="DJ67" i="9" s="1"/>
  <c r="DJ73" i="9" s="1"/>
  <c r="H58" i="22"/>
  <c r="H78" i="22"/>
  <c r="EJ44" i="18"/>
  <c r="EJ41" i="18" s="1"/>
  <c r="EJ32" i="18"/>
  <c r="EJ51" i="18" s="1"/>
  <c r="EJ72" i="9"/>
  <c r="EJ67" i="9" s="1"/>
  <c r="EJ73" i="9" s="1"/>
  <c r="EJ82" i="9"/>
  <c r="EJ74" i="9" s="1"/>
  <c r="EJ84" i="9" s="1"/>
  <c r="BH44" i="18"/>
  <c r="BH41" i="18" s="1"/>
  <c r="BH72" i="9"/>
  <c r="BH67" i="9" s="1"/>
  <c r="BH73" i="9" s="1"/>
  <c r="BH82" i="9"/>
  <c r="BH74" i="9" s="1"/>
  <c r="BH84" i="9" s="1"/>
  <c r="BH32" i="18"/>
  <c r="BH51" i="18" s="1"/>
  <c r="CL44" i="18"/>
  <c r="CL41" i="18" s="1"/>
  <c r="CL32" i="18"/>
  <c r="CL51" i="18" s="1"/>
  <c r="CL72" i="9"/>
  <c r="CL67" i="9" s="1"/>
  <c r="CL73" i="9" s="1"/>
  <c r="CL82" i="9"/>
  <c r="CL74" i="9" s="1"/>
  <c r="CL84" i="9" s="1"/>
  <c r="CP44" i="18"/>
  <c r="CP41" i="18" s="1"/>
  <c r="CP82" i="9"/>
  <c r="CP74" i="9" s="1"/>
  <c r="CP84" i="9" s="1"/>
  <c r="CP72" i="9"/>
  <c r="CP67" i="9" s="1"/>
  <c r="CP73" i="9" s="1"/>
  <c r="CP32" i="18"/>
  <c r="CP51" i="18" s="1"/>
  <c r="FR44" i="18"/>
  <c r="FR41" i="18" s="1"/>
  <c r="FR72" i="9"/>
  <c r="FR67" i="9" s="1"/>
  <c r="FR73" i="9" s="1"/>
  <c r="FR82" i="9"/>
  <c r="FR74" i="9" s="1"/>
  <c r="FR84" i="9" s="1"/>
  <c r="FR32" i="18"/>
  <c r="FR51" i="18" s="1"/>
  <c r="DN46" i="20"/>
  <c r="DB50" i="20"/>
  <c r="DC46" i="20" s="1"/>
  <c r="DC50" i="20" s="1"/>
  <c r="DD46" i="20" s="1"/>
  <c r="DD50" i="20" s="1"/>
  <c r="DE46" i="20" s="1"/>
  <c r="DE50" i="20" s="1"/>
  <c r="DF46" i="20" s="1"/>
  <c r="DF50" i="20" s="1"/>
  <c r="DG46" i="20" s="1"/>
  <c r="DG50" i="20" s="1"/>
  <c r="DH46" i="20" s="1"/>
  <c r="DH50" i="20" s="1"/>
  <c r="DI46" i="20" s="1"/>
  <c r="DI50" i="20" s="1"/>
  <c r="DJ46" i="20" s="1"/>
  <c r="DJ50" i="20" s="1"/>
  <c r="DK46" i="20" s="1"/>
  <c r="DK50" i="20" s="1"/>
  <c r="DL46" i="20" s="1"/>
  <c r="DL50" i="20" s="1"/>
  <c r="DM46" i="20" s="1"/>
  <c r="DM50" i="20" s="1"/>
  <c r="AR60" i="20"/>
  <c r="AR24" i="9"/>
  <c r="CV44" i="18"/>
  <c r="CV41" i="18" s="1"/>
  <c r="CV82" i="9"/>
  <c r="CV74" i="9" s="1"/>
  <c r="CV84" i="9" s="1"/>
  <c r="CV72" i="9"/>
  <c r="CV67" i="9" s="1"/>
  <c r="CV73" i="9" s="1"/>
  <c r="CV32" i="18"/>
  <c r="CV51" i="18" s="1"/>
  <c r="CR44" i="18"/>
  <c r="CR41" i="18" s="1"/>
  <c r="CR32" i="18"/>
  <c r="CR51" i="18" s="1"/>
  <c r="CR72" i="9"/>
  <c r="CR67" i="9" s="1"/>
  <c r="CR73" i="9" s="1"/>
  <c r="CR82" i="9"/>
  <c r="CR74" i="9" s="1"/>
  <c r="CR84" i="9" s="1"/>
  <c r="FX44" i="18"/>
  <c r="FX41" i="18" s="1"/>
  <c r="FX72" i="9"/>
  <c r="FX67" i="9" s="1"/>
  <c r="FX73" i="9" s="1"/>
  <c r="FX32" i="18"/>
  <c r="FX51" i="18" s="1"/>
  <c r="FX82" i="9"/>
  <c r="FX74" i="9" s="1"/>
  <c r="FX84" i="9" s="1"/>
  <c r="CX44" i="18"/>
  <c r="CX41" i="18" s="1"/>
  <c r="CX72" i="9"/>
  <c r="CX67" i="9" s="1"/>
  <c r="CX73" i="9" s="1"/>
  <c r="CX82" i="9"/>
  <c r="CX74" i="9" s="1"/>
  <c r="CX84" i="9" s="1"/>
  <c r="CX32" i="18"/>
  <c r="CX51" i="18" s="1"/>
  <c r="FZ44" i="18"/>
  <c r="FZ41" i="18" s="1"/>
  <c r="FZ72" i="9"/>
  <c r="FZ67" i="9" s="1"/>
  <c r="FZ73" i="9" s="1"/>
  <c r="FZ32" i="18"/>
  <c r="FZ51" i="18" s="1"/>
  <c r="FZ82" i="9"/>
  <c r="FZ74" i="9" s="1"/>
  <c r="FZ84" i="9" s="1"/>
  <c r="X74" i="20"/>
  <c r="W60" i="9"/>
  <c r="W62" i="9" s="1"/>
  <c r="W109" i="9"/>
  <c r="W110" i="9"/>
  <c r="CY44" i="18"/>
  <c r="CY41" i="18" s="1"/>
  <c r="CY82" i="9"/>
  <c r="CY74" i="9" s="1"/>
  <c r="CY84" i="9" s="1"/>
  <c r="CY72" i="9"/>
  <c r="CY67" i="9" s="1"/>
  <c r="CY73" i="9" s="1"/>
  <c r="CY32" i="18"/>
  <c r="CY51" i="18" s="1"/>
  <c r="GJ44" i="18"/>
  <c r="GJ41" i="18" s="1"/>
  <c r="GJ82" i="9"/>
  <c r="GJ74" i="9" s="1"/>
  <c r="GJ84" i="9" s="1"/>
  <c r="GJ32" i="18"/>
  <c r="GJ51" i="18" s="1"/>
  <c r="GJ72" i="9"/>
  <c r="GJ67" i="9" s="1"/>
  <c r="GJ73" i="9" s="1"/>
  <c r="BU44" i="18"/>
  <c r="BU41" i="18" s="1"/>
  <c r="BU82" i="9"/>
  <c r="BU74" i="9" s="1"/>
  <c r="BU84" i="9" s="1"/>
  <c r="BU72" i="9"/>
  <c r="BU67" i="9" s="1"/>
  <c r="BU73" i="9" s="1"/>
  <c r="BU32" i="18"/>
  <c r="BU51" i="18" s="1"/>
  <c r="FU44" i="18"/>
  <c r="FU41" i="18" s="1"/>
  <c r="FU32" i="18"/>
  <c r="FU51" i="18" s="1"/>
  <c r="FU72" i="9"/>
  <c r="FU67" i="9" s="1"/>
  <c r="FU73" i="9" s="1"/>
  <c r="FU82" i="9"/>
  <c r="FU74" i="9" s="1"/>
  <c r="FU84" i="9" s="1"/>
  <c r="AX44" i="18"/>
  <c r="AX41" i="18" s="1"/>
  <c r="AX72" i="9"/>
  <c r="AX67" i="9" s="1"/>
  <c r="AX73" i="9" s="1"/>
  <c r="AX82" i="9"/>
  <c r="AX74" i="9" s="1"/>
  <c r="AX84" i="9" s="1"/>
  <c r="AX32" i="18"/>
  <c r="AX51" i="18" s="1"/>
  <c r="DK44" i="18"/>
  <c r="DK41" i="18" s="1"/>
  <c r="DK72" i="9"/>
  <c r="DK67" i="9" s="1"/>
  <c r="DK73" i="9" s="1"/>
  <c r="DK32" i="18"/>
  <c r="DK51" i="18" s="1"/>
  <c r="DK82" i="9"/>
  <c r="DK74" i="9" s="1"/>
  <c r="DK84" i="9" s="1"/>
  <c r="CT44" i="18"/>
  <c r="CT41" i="18" s="1"/>
  <c r="CT32" i="18"/>
  <c r="CT51" i="18" s="1"/>
  <c r="CT72" i="9"/>
  <c r="CT67" i="9" s="1"/>
  <c r="CT73" i="9" s="1"/>
  <c r="CT82" i="9"/>
  <c r="CT74" i="9" s="1"/>
  <c r="CT84" i="9" s="1"/>
  <c r="EI44" i="18"/>
  <c r="EI41" i="18" s="1"/>
  <c r="EI32" i="18"/>
  <c r="EI51" i="18" s="1"/>
  <c r="EI82" i="9"/>
  <c r="EI74" i="9" s="1"/>
  <c r="EI84" i="9" s="1"/>
  <c r="EI72" i="9"/>
  <c r="EI67" i="9" s="1"/>
  <c r="EI73" i="9" s="1"/>
  <c r="CO44" i="18"/>
  <c r="CO50" i="18" s="1"/>
  <c r="DA35" i="18"/>
  <c r="CO68" i="9"/>
  <c r="CO82" i="9"/>
  <c r="CO32" i="18"/>
  <c r="CO51" i="18" s="1"/>
  <c r="DU44" i="18"/>
  <c r="DU41" i="18" s="1"/>
  <c r="DU72" i="9"/>
  <c r="DU67" i="9" s="1"/>
  <c r="DU73" i="9" s="1"/>
  <c r="DU32" i="18"/>
  <c r="DU51" i="18" s="1"/>
  <c r="DU82" i="9"/>
  <c r="DU74" i="9" s="1"/>
  <c r="DU84" i="9" s="1"/>
  <c r="FE44" i="18"/>
  <c r="FE41" i="18" s="1"/>
  <c r="FE82" i="9"/>
  <c r="FE74" i="9" s="1"/>
  <c r="FE84" i="9" s="1"/>
  <c r="FE32" i="18"/>
  <c r="FE51" i="18" s="1"/>
  <c r="FE72" i="9"/>
  <c r="FE67" i="9" s="1"/>
  <c r="FE73" i="9" s="1"/>
  <c r="BY44" i="18"/>
  <c r="BY41" i="18" s="1"/>
  <c r="BY82" i="9"/>
  <c r="BY74" i="9" s="1"/>
  <c r="BY84" i="9" s="1"/>
  <c r="BY32" i="18"/>
  <c r="BY51" i="18" s="1"/>
  <c r="BY72" i="9"/>
  <c r="BY67" i="9" s="1"/>
  <c r="BY73" i="9" s="1"/>
  <c r="EM44" i="18"/>
  <c r="EM41" i="18" s="1"/>
  <c r="EM32" i="18"/>
  <c r="EM51" i="18" s="1"/>
  <c r="EM72" i="9"/>
  <c r="EM67" i="9" s="1"/>
  <c r="EM73" i="9" s="1"/>
  <c r="EM82" i="9"/>
  <c r="EM74" i="9" s="1"/>
  <c r="EM84" i="9" s="1"/>
  <c r="BB44" i="18"/>
  <c r="BB50" i="18" s="1"/>
  <c r="BN35" i="18"/>
  <c r="BB82" i="9"/>
  <c r="BB68" i="9"/>
  <c r="BB32" i="18"/>
  <c r="BB51" i="18" s="1"/>
  <c r="BE44" i="18"/>
  <c r="BE41" i="18" s="1"/>
  <c r="BE72" i="9"/>
  <c r="BE67" i="9" s="1"/>
  <c r="BE73" i="9" s="1"/>
  <c r="BE82" i="9"/>
  <c r="BE74" i="9" s="1"/>
  <c r="BE84" i="9" s="1"/>
  <c r="BE32" i="18"/>
  <c r="BE51" i="18" s="1"/>
  <c r="BL44" i="18"/>
  <c r="BL41" i="18" s="1"/>
  <c r="BL82" i="9"/>
  <c r="BL74" i="9" s="1"/>
  <c r="BL84" i="9" s="1"/>
  <c r="BL32" i="18"/>
  <c r="BL51" i="18" s="1"/>
  <c r="BL72" i="9"/>
  <c r="BL67" i="9" s="1"/>
  <c r="BL73" i="9" s="1"/>
  <c r="EV44" i="18"/>
  <c r="EV41" i="18" s="1"/>
  <c r="EV72" i="9"/>
  <c r="EV67" i="9" s="1"/>
  <c r="EV73" i="9" s="1"/>
  <c r="EV82" i="9"/>
  <c r="EV74" i="9" s="1"/>
  <c r="EV84" i="9" s="1"/>
  <c r="EV32" i="18"/>
  <c r="EV51" i="18" s="1"/>
  <c r="BJ44" i="18"/>
  <c r="BJ41" i="18" s="1"/>
  <c r="BJ82" i="9"/>
  <c r="BJ74" i="9" s="1"/>
  <c r="BJ84" i="9" s="1"/>
  <c r="BJ32" i="18"/>
  <c r="BJ51" i="18" s="1"/>
  <c r="BJ72" i="9"/>
  <c r="BJ67" i="9" s="1"/>
  <c r="BJ73" i="9" s="1"/>
  <c r="EA24" i="18"/>
  <c r="EA21" i="18" s="1"/>
  <c r="DO21" i="18"/>
  <c r="FJ44" i="18"/>
  <c r="FJ41" i="18" s="1"/>
  <c r="FJ32" i="18"/>
  <c r="FJ51" i="18" s="1"/>
  <c r="FJ82" i="9"/>
  <c r="FJ74" i="9" s="1"/>
  <c r="FJ84" i="9" s="1"/>
  <c r="FJ72" i="9"/>
  <c r="FJ67" i="9" s="1"/>
  <c r="FJ73" i="9" s="1"/>
  <c r="EC44" i="18"/>
  <c r="EC41" i="18" s="1"/>
  <c r="EC72" i="9"/>
  <c r="EC67" i="9" s="1"/>
  <c r="EC73" i="9" s="1"/>
  <c r="EC82" i="9"/>
  <c r="EC74" i="9" s="1"/>
  <c r="EC84" i="9" s="1"/>
  <c r="EC32" i="18"/>
  <c r="EC51" i="18" s="1"/>
  <c r="EO21" i="18"/>
  <c r="FP44" i="18"/>
  <c r="FP41" i="18" s="1"/>
  <c r="FP72" i="9"/>
  <c r="FP67" i="9" s="1"/>
  <c r="FP73" i="9" s="1"/>
  <c r="FP32" i="18"/>
  <c r="FP51" i="18" s="1"/>
  <c r="FP82" i="9"/>
  <c r="FP74" i="9" s="1"/>
  <c r="FP84" i="9" s="1"/>
  <c r="DP44" i="18"/>
  <c r="DP41" i="18" s="1"/>
  <c r="DP82" i="9"/>
  <c r="DP74" i="9" s="1"/>
  <c r="DP84" i="9" s="1"/>
  <c r="DP32" i="18"/>
  <c r="DP51" i="18" s="1"/>
  <c r="DP72" i="9"/>
  <c r="DP67" i="9" s="1"/>
  <c r="DP73" i="9" s="1"/>
  <c r="DI44" i="18"/>
  <c r="DI41" i="18" s="1"/>
  <c r="DI32" i="18"/>
  <c r="DI51" i="18" s="1"/>
  <c r="DI82" i="9"/>
  <c r="DI74" i="9" s="1"/>
  <c r="DI84" i="9" s="1"/>
  <c r="DI72" i="9"/>
  <c r="DI67" i="9" s="1"/>
  <c r="DI73" i="9" s="1"/>
  <c r="BW44" i="18"/>
  <c r="BW41" i="18" s="1"/>
  <c r="BW82" i="9"/>
  <c r="BW74" i="9" s="1"/>
  <c r="BW84" i="9" s="1"/>
  <c r="BW32" i="18"/>
  <c r="BW51" i="18" s="1"/>
  <c r="BW72" i="9"/>
  <c r="BW67" i="9" s="1"/>
  <c r="BW73" i="9" s="1"/>
  <c r="BM44" i="18"/>
  <c r="BM41" i="18" s="1"/>
  <c r="BM32" i="18"/>
  <c r="BM51" i="18" s="1"/>
  <c r="BM72" i="9"/>
  <c r="BM67" i="9" s="1"/>
  <c r="BM73" i="9" s="1"/>
  <c r="BM82" i="9"/>
  <c r="BM74" i="9" s="1"/>
  <c r="BM84" i="9" s="1"/>
  <c r="DR44" i="18"/>
  <c r="DR41" i="18" s="1"/>
  <c r="DR72" i="9"/>
  <c r="DR67" i="9" s="1"/>
  <c r="DR73" i="9" s="1"/>
  <c r="DR82" i="9"/>
  <c r="DR74" i="9" s="1"/>
  <c r="DR84" i="9" s="1"/>
  <c r="DR32" i="18"/>
  <c r="DR51" i="18" s="1"/>
  <c r="FV44" i="18"/>
  <c r="FV41" i="18" s="1"/>
  <c r="FV82" i="9"/>
  <c r="FV74" i="9" s="1"/>
  <c r="FV84" i="9" s="1"/>
  <c r="FV72" i="9"/>
  <c r="FV67" i="9" s="1"/>
  <c r="FV73" i="9" s="1"/>
  <c r="FV32" i="18"/>
  <c r="FV51" i="18" s="1"/>
  <c r="FS44" i="18"/>
  <c r="FS41" i="18" s="1"/>
  <c r="FS32" i="18"/>
  <c r="FS51" i="18" s="1"/>
  <c r="FS72" i="9"/>
  <c r="FS67" i="9" s="1"/>
  <c r="FS73" i="9" s="1"/>
  <c r="FS82" i="9"/>
  <c r="FS74" i="9" s="1"/>
  <c r="FS84" i="9" s="1"/>
  <c r="F78" i="22"/>
  <c r="F58" i="22"/>
  <c r="J58" i="22"/>
  <c r="J78" i="22"/>
  <c r="GE44" i="18"/>
  <c r="GE41" i="18" s="1"/>
  <c r="GE72" i="9"/>
  <c r="GE67" i="9" s="1"/>
  <c r="GE73" i="9" s="1"/>
  <c r="GE32" i="18"/>
  <c r="GE51" i="18" s="1"/>
  <c r="GE82" i="9"/>
  <c r="GE74" i="9" s="1"/>
  <c r="GE84" i="9" s="1"/>
  <c r="EL44" i="18"/>
  <c r="EL41" i="18" s="1"/>
  <c r="EL72" i="9"/>
  <c r="EL67" i="9" s="1"/>
  <c r="EL73" i="9" s="1"/>
  <c r="EL82" i="9"/>
  <c r="EL74" i="9" s="1"/>
  <c r="EL84" i="9" s="1"/>
  <c r="EL32" i="18"/>
  <c r="EL51" i="18" s="1"/>
  <c r="GK44" i="18"/>
  <c r="GK41" i="18" s="1"/>
  <c r="GK72" i="9"/>
  <c r="GK67" i="9" s="1"/>
  <c r="GK73" i="9" s="1"/>
  <c r="GK32" i="18"/>
  <c r="GK51" i="18" s="1"/>
  <c r="GK82" i="9"/>
  <c r="GK74" i="9" s="1"/>
  <c r="GK84" i="9" s="1"/>
  <c r="DH44" i="18"/>
  <c r="DH41" i="18" s="1"/>
  <c r="DH82" i="9"/>
  <c r="DH74" i="9" s="1"/>
  <c r="DH84" i="9" s="1"/>
  <c r="DH32" i="18"/>
  <c r="DH51" i="18" s="1"/>
  <c r="DH72" i="9"/>
  <c r="DH67" i="9" s="1"/>
  <c r="DH73" i="9" s="1"/>
  <c r="GL44" i="18"/>
  <c r="GL41" i="18" s="1"/>
  <c r="GL72" i="9"/>
  <c r="GL67" i="9" s="1"/>
  <c r="GL73" i="9" s="1"/>
  <c r="GL82" i="9"/>
  <c r="GL74" i="9" s="1"/>
  <c r="GL84" i="9" s="1"/>
  <c r="GL32" i="18"/>
  <c r="GL51" i="18" s="1"/>
  <c r="FH44" i="18"/>
  <c r="FH41" i="18" s="1"/>
  <c r="FH82" i="9"/>
  <c r="FH74" i="9" s="1"/>
  <c r="FH84" i="9" s="1"/>
  <c r="FH72" i="9"/>
  <c r="FH67" i="9" s="1"/>
  <c r="FH73" i="9" s="1"/>
  <c r="FH32" i="18"/>
  <c r="FH51" i="18" s="1"/>
  <c r="DW44" i="18"/>
  <c r="DW41" i="18" s="1"/>
  <c r="DW32" i="18"/>
  <c r="DW51" i="18" s="1"/>
  <c r="DW72" i="9"/>
  <c r="DW67" i="9" s="1"/>
  <c r="DW73" i="9" s="1"/>
  <c r="DW82" i="9"/>
  <c r="DW74" i="9" s="1"/>
  <c r="DW84" i="9" s="1"/>
  <c r="FC44" i="18"/>
  <c r="FC41" i="18" s="1"/>
  <c r="FC82" i="9"/>
  <c r="FC74" i="9" s="1"/>
  <c r="FC84" i="9" s="1"/>
  <c r="FC32" i="18"/>
  <c r="FC51" i="18" s="1"/>
  <c r="FC72" i="9"/>
  <c r="FC67" i="9" s="1"/>
  <c r="FC73" i="9" s="1"/>
  <c r="DV44" i="18"/>
  <c r="DV41" i="18" s="1"/>
  <c r="DV82" i="9"/>
  <c r="DV74" i="9" s="1"/>
  <c r="DV84" i="9" s="1"/>
  <c r="DV32" i="18"/>
  <c r="DV51" i="18" s="1"/>
  <c r="DV72" i="9"/>
  <c r="DV67" i="9" s="1"/>
  <c r="DV73" i="9" s="1"/>
  <c r="CG44" i="18"/>
  <c r="CG41" i="18" s="1"/>
  <c r="CG72" i="9"/>
  <c r="CG67" i="9" s="1"/>
  <c r="CG73" i="9" s="1"/>
  <c r="CG82" i="9"/>
  <c r="CG74" i="9" s="1"/>
  <c r="CG84" i="9" s="1"/>
  <c r="CG32" i="18"/>
  <c r="CG51" i="18" s="1"/>
  <c r="GI44" i="18"/>
  <c r="GI41" i="18" s="1"/>
  <c r="GI32" i="18"/>
  <c r="GI51" i="18" s="1"/>
  <c r="GI82" i="9"/>
  <c r="GI74" i="9" s="1"/>
  <c r="GI84" i="9" s="1"/>
  <c r="GI72" i="9"/>
  <c r="GI67" i="9" s="1"/>
  <c r="GI73" i="9" s="1"/>
  <c r="EH44" i="18"/>
  <c r="EH41" i="18" s="1"/>
  <c r="EH72" i="9"/>
  <c r="EH67" i="9" s="1"/>
  <c r="EH73" i="9" s="1"/>
  <c r="EH32" i="18"/>
  <c r="EH51" i="18" s="1"/>
  <c r="EH82" i="9"/>
  <c r="EH74" i="9" s="1"/>
  <c r="EH84" i="9" s="1"/>
  <c r="DM44" i="18"/>
  <c r="DM41" i="18" s="1"/>
  <c r="DM82" i="9"/>
  <c r="DM74" i="9" s="1"/>
  <c r="DM84" i="9" s="1"/>
  <c r="DM72" i="9"/>
  <c r="DM67" i="9" s="1"/>
  <c r="DM73" i="9" s="1"/>
  <c r="DM32" i="18"/>
  <c r="DM51" i="18" s="1"/>
  <c r="CE44" i="18"/>
  <c r="CE41" i="18" s="1"/>
  <c r="CE32" i="18"/>
  <c r="CE51" i="18" s="1"/>
  <c r="CE72" i="9"/>
  <c r="CE67" i="9" s="1"/>
  <c r="CE73" i="9" s="1"/>
  <c r="CE82" i="9"/>
  <c r="CE74" i="9" s="1"/>
  <c r="CE84" i="9" s="1"/>
  <c r="BO44" i="18"/>
  <c r="BO50" i="18" s="1"/>
  <c r="CA35" i="18"/>
  <c r="BO32" i="18"/>
  <c r="BO51" i="18" s="1"/>
  <c r="BO82" i="9"/>
  <c r="BO68" i="9"/>
  <c r="ES44" i="18"/>
  <c r="ES41" i="18" s="1"/>
  <c r="ES82" i="9"/>
  <c r="ES74" i="9" s="1"/>
  <c r="ES84" i="9" s="1"/>
  <c r="ES72" i="9"/>
  <c r="ES67" i="9" s="1"/>
  <c r="ES73" i="9" s="1"/>
  <c r="ES32" i="18"/>
  <c r="ES51" i="18" s="1"/>
  <c r="CF44" i="18"/>
  <c r="CF41" i="18" s="1"/>
  <c r="CF82" i="9"/>
  <c r="CF74" i="9" s="1"/>
  <c r="CF84" i="9" s="1"/>
  <c r="CF72" i="9"/>
  <c r="CF67" i="9" s="1"/>
  <c r="CF73" i="9" s="1"/>
  <c r="CF32" i="18"/>
  <c r="CF51" i="18" s="1"/>
  <c r="FO44" i="18"/>
  <c r="FO32" i="18"/>
  <c r="FO51" i="18" s="1"/>
  <c r="FO82" i="9"/>
  <c r="FO68" i="9"/>
  <c r="BS44" i="18"/>
  <c r="BS41" i="18" s="1"/>
  <c r="BS82" i="9"/>
  <c r="BS74" i="9" s="1"/>
  <c r="BS84" i="9" s="1"/>
  <c r="BS72" i="9"/>
  <c r="BS67" i="9" s="1"/>
  <c r="BS73" i="9" s="1"/>
  <c r="BS32" i="18"/>
  <c r="BS51" i="18" s="1"/>
  <c r="FB44" i="18"/>
  <c r="FB50" i="18" s="1"/>
  <c r="FB32" i="18"/>
  <c r="FB51" i="18" s="1"/>
  <c r="FB68" i="9"/>
  <c r="FB82" i="9"/>
  <c r="CQ44" i="18"/>
  <c r="CQ41" i="18" s="1"/>
  <c r="CQ82" i="9"/>
  <c r="CQ74" i="9" s="1"/>
  <c r="CQ84" i="9" s="1"/>
  <c r="CQ72" i="9"/>
  <c r="CQ67" i="9" s="1"/>
  <c r="CQ73" i="9" s="1"/>
  <c r="CQ32" i="18"/>
  <c r="CQ51" i="18" s="1"/>
  <c r="EX44" i="18"/>
  <c r="EX41" i="18" s="1"/>
  <c r="EX32" i="18"/>
  <c r="EX51" i="18" s="1"/>
  <c r="EX72" i="9"/>
  <c r="EX67" i="9" s="1"/>
  <c r="EX73" i="9" s="1"/>
  <c r="EX82" i="9"/>
  <c r="EX74" i="9" s="1"/>
  <c r="EX84" i="9" s="1"/>
  <c r="EE44" i="18"/>
  <c r="EE41" i="18" s="1"/>
  <c r="EE72" i="9"/>
  <c r="EE67" i="9" s="1"/>
  <c r="EE73" i="9" s="1"/>
  <c r="EE82" i="9"/>
  <c r="EE74" i="9" s="1"/>
  <c r="EE84" i="9" s="1"/>
  <c r="EE32" i="18"/>
  <c r="EE51" i="18" s="1"/>
  <c r="DT44" i="18"/>
  <c r="DT41" i="18" s="1"/>
  <c r="DT32" i="18"/>
  <c r="DT51" i="18" s="1"/>
  <c r="DT82" i="9"/>
  <c r="DT74" i="9" s="1"/>
  <c r="DT84" i="9" s="1"/>
  <c r="DT72" i="9"/>
  <c r="DT67" i="9" s="1"/>
  <c r="DT73" i="9" s="1"/>
  <c r="G78" i="22"/>
  <c r="G58" i="22"/>
  <c r="HH31" i="9"/>
  <c r="HH41" i="9" s="1"/>
  <c r="HI34" i="9"/>
  <c r="EB44" i="18"/>
  <c r="EB68" i="9"/>
  <c r="EB32" i="18"/>
  <c r="EB51" i="18" s="1"/>
  <c r="EB82" i="9"/>
  <c r="Y55" i="9"/>
  <c r="Y53" i="9" s="1"/>
  <c r="Z21" i="20"/>
  <c r="DS44" i="18"/>
  <c r="DS41" i="18" s="1"/>
  <c r="DS82" i="9"/>
  <c r="DS74" i="9" s="1"/>
  <c r="DS84" i="9" s="1"/>
  <c r="DS72" i="9"/>
  <c r="DS67" i="9" s="1"/>
  <c r="DS73" i="9" s="1"/>
  <c r="DS32" i="18"/>
  <c r="DS51" i="18" s="1"/>
  <c r="DX44" i="18"/>
  <c r="DX41" i="18" s="1"/>
  <c r="DX72" i="9"/>
  <c r="DX67" i="9" s="1"/>
  <c r="DX73" i="9" s="1"/>
  <c r="DX82" i="9"/>
  <c r="DX74" i="9" s="1"/>
  <c r="DX84" i="9" s="1"/>
  <c r="DX32" i="18"/>
  <c r="DX51" i="18" s="1"/>
  <c r="GB44" i="18"/>
  <c r="GB50" i="18" s="1"/>
  <c r="GB82" i="9"/>
  <c r="GB68" i="9"/>
  <c r="GB32" i="18"/>
  <c r="GB51" i="18" s="1"/>
  <c r="DO44" i="18"/>
  <c r="DO50" i="18" s="1"/>
  <c r="EA35" i="18"/>
  <c r="DO32" i="18"/>
  <c r="DO51" i="18" s="1"/>
  <c r="DO68" i="9"/>
  <c r="DO82" i="9"/>
  <c r="GD44" i="18"/>
  <c r="GD41" i="18" s="1"/>
  <c r="GD82" i="9"/>
  <c r="GD74" i="9" s="1"/>
  <c r="GD84" i="9" s="1"/>
  <c r="GD32" i="18"/>
  <c r="GD51" i="18" s="1"/>
  <c r="GD72" i="9"/>
  <c r="GD67" i="9" s="1"/>
  <c r="GD73" i="9" s="1"/>
  <c r="IZ72" i="20"/>
  <c r="IQ72" i="20"/>
  <c r="IU72" i="20"/>
  <c r="IX72" i="20"/>
  <c r="IP72" i="20"/>
  <c r="IV72" i="20"/>
  <c r="IT72" i="20"/>
  <c r="IS72" i="20"/>
  <c r="IO72" i="20"/>
  <c r="IR72" i="20"/>
  <c r="IY72" i="20"/>
  <c r="IW72" i="20"/>
  <c r="U24" i="23"/>
  <c r="IO34" i="9"/>
  <c r="DD44" i="18"/>
  <c r="DD41" i="18" s="1"/>
  <c r="DD82" i="9"/>
  <c r="DD74" i="9" s="1"/>
  <c r="DD84" i="9" s="1"/>
  <c r="DD32" i="18"/>
  <c r="DD51" i="18" s="1"/>
  <c r="DD72" i="9"/>
  <c r="DD67" i="9" s="1"/>
  <c r="DD73" i="9" s="1"/>
  <c r="I58" i="22"/>
  <c r="I78" i="22"/>
  <c r="EQ44" i="18"/>
  <c r="EQ41" i="18" s="1"/>
  <c r="EQ72" i="9"/>
  <c r="EQ67" i="9" s="1"/>
  <c r="EQ73" i="9" s="1"/>
  <c r="EQ32" i="18"/>
  <c r="EQ51" i="18" s="1"/>
  <c r="EQ82" i="9"/>
  <c r="EQ74" i="9" s="1"/>
  <c r="EQ84" i="9" s="1"/>
  <c r="BV44" i="18"/>
  <c r="BV41" i="18" s="1"/>
  <c r="BV72" i="9"/>
  <c r="BV67" i="9" s="1"/>
  <c r="BV73" i="9" s="1"/>
  <c r="BV82" i="9"/>
  <c r="BV74" i="9" s="1"/>
  <c r="BV84" i="9" s="1"/>
  <c r="BV32" i="18"/>
  <c r="BV51" i="18" s="1"/>
  <c r="DB44" i="18"/>
  <c r="DB50" i="18" s="1"/>
  <c r="DN35" i="18"/>
  <c r="DB82" i="9"/>
  <c r="DB68" i="9"/>
  <c r="DB32" i="18"/>
  <c r="DB51" i="18" s="1"/>
  <c r="GG44" i="18"/>
  <c r="GG41" i="18" s="1"/>
  <c r="GG82" i="9"/>
  <c r="GG74" i="9" s="1"/>
  <c r="GG84" i="9" s="1"/>
  <c r="GG72" i="9"/>
  <c r="GG67" i="9" s="1"/>
  <c r="GG73" i="9" s="1"/>
  <c r="GG32" i="18"/>
  <c r="GG51" i="18" s="1"/>
  <c r="BQ44" i="18"/>
  <c r="BQ41" i="18" s="1"/>
  <c r="BQ32" i="18"/>
  <c r="BQ51" i="18" s="1"/>
  <c r="BQ72" i="9"/>
  <c r="BQ67" i="9" s="1"/>
  <c r="BQ73" i="9" s="1"/>
  <c r="BQ82" i="9"/>
  <c r="BQ74" i="9" s="1"/>
  <c r="BQ84" i="9" s="1"/>
  <c r="CM44" i="18"/>
  <c r="CM41" i="18" s="1"/>
  <c r="CM32" i="18"/>
  <c r="CM51" i="18" s="1"/>
  <c r="CM82" i="9"/>
  <c r="CM74" i="9" s="1"/>
  <c r="CM84" i="9" s="1"/>
  <c r="CM72" i="9"/>
  <c r="CM67" i="9" s="1"/>
  <c r="CM73" i="9" s="1"/>
  <c r="AZ44" i="18"/>
  <c r="AZ41" i="18" s="1"/>
  <c r="AZ72" i="9"/>
  <c r="AZ67" i="9" s="1"/>
  <c r="AZ73" i="9" s="1"/>
  <c r="AZ32" i="18"/>
  <c r="AZ51" i="18" s="1"/>
  <c r="AZ82" i="9"/>
  <c r="AZ74" i="9" s="1"/>
  <c r="AZ84" i="9" s="1"/>
  <c r="AQ7" i="14"/>
  <c r="K78" i="22"/>
  <c r="K58" i="22"/>
  <c r="CC44" i="18"/>
  <c r="CC41" i="18" s="1"/>
  <c r="CC82" i="9"/>
  <c r="CC74" i="9" s="1"/>
  <c r="CC84" i="9" s="1"/>
  <c r="CC72" i="9"/>
  <c r="CC67" i="9" s="1"/>
  <c r="CC73" i="9" s="1"/>
  <c r="CC32" i="18"/>
  <c r="CC51" i="18" s="1"/>
  <c r="AO44" i="18"/>
  <c r="AO50" i="18" s="1"/>
  <c r="BA35" i="18"/>
  <c r="AO68" i="9"/>
  <c r="AO32" i="18"/>
  <c r="AO51" i="18" s="1"/>
  <c r="AO34" i="9"/>
  <c r="AO82" i="9"/>
  <c r="CD44" i="18"/>
  <c r="CD41" i="18" s="1"/>
  <c r="CD72" i="9"/>
  <c r="CD67" i="9" s="1"/>
  <c r="CD73" i="9" s="1"/>
  <c r="CD32" i="18"/>
  <c r="CD51" i="18" s="1"/>
  <c r="CD82" i="9"/>
  <c r="CD74" i="9" s="1"/>
  <c r="CD84" i="9" s="1"/>
  <c r="EW44" i="18"/>
  <c r="EW41" i="18" s="1"/>
  <c r="EW32" i="18"/>
  <c r="EW51" i="18" s="1"/>
  <c r="EW72" i="9"/>
  <c r="EW67" i="9" s="1"/>
  <c r="EW73" i="9" s="1"/>
  <c r="EW82" i="9"/>
  <c r="EW74" i="9" s="1"/>
  <c r="EW84" i="9" s="1"/>
  <c r="AQ44" i="18"/>
  <c r="AQ41" i="18" s="1"/>
  <c r="AQ82" i="9"/>
  <c r="AQ74" i="9" s="1"/>
  <c r="AQ84" i="9" s="1"/>
  <c r="AQ32" i="18"/>
  <c r="AQ51" i="18" s="1"/>
  <c r="AQ72" i="9"/>
  <c r="AQ67" i="9" s="1"/>
  <c r="AQ73" i="9" s="1"/>
  <c r="E78" i="22"/>
  <c r="E58" i="22"/>
  <c r="GH44" i="18"/>
  <c r="GH41" i="18" s="1"/>
  <c r="GH32" i="18"/>
  <c r="GH51" i="18" s="1"/>
  <c r="GH72" i="9"/>
  <c r="GH67" i="9" s="1"/>
  <c r="GH73" i="9" s="1"/>
  <c r="GH82" i="9"/>
  <c r="GH74" i="9" s="1"/>
  <c r="GH84" i="9" s="1"/>
  <c r="EY44" i="18"/>
  <c r="EY41" i="18" s="1"/>
  <c r="EY82" i="9"/>
  <c r="EY74" i="9" s="1"/>
  <c r="EY84" i="9" s="1"/>
  <c r="EY72" i="9"/>
  <c r="EY67" i="9" s="1"/>
  <c r="EY73" i="9" s="1"/>
  <c r="EY32" i="18"/>
  <c r="EY51" i="18" s="1"/>
  <c r="BI44" i="18"/>
  <c r="BI41" i="18" s="1"/>
  <c r="BI82" i="9"/>
  <c r="BI74" i="9" s="1"/>
  <c r="BI84" i="9" s="1"/>
  <c r="BI32" i="18"/>
  <c r="BI51" i="18" s="1"/>
  <c r="BI72" i="9"/>
  <c r="BI67" i="9" s="1"/>
  <c r="BI73" i="9" s="1"/>
  <c r="BD44" i="18"/>
  <c r="BD41" i="18" s="1"/>
  <c r="BD82" i="9"/>
  <c r="BD74" i="9" s="1"/>
  <c r="BD84" i="9" s="1"/>
  <c r="BD32" i="18"/>
  <c r="BD51" i="18" s="1"/>
  <c r="BD72" i="9"/>
  <c r="BD67" i="9" s="1"/>
  <c r="BD73" i="9" s="1"/>
  <c r="AR54" i="9"/>
  <c r="AS37" i="20"/>
  <c r="AS33" i="20"/>
  <c r="AS36" i="20" s="1"/>
  <c r="BO21" i="18"/>
  <c r="CA24" i="18"/>
  <c r="CA21" i="18" s="1"/>
  <c r="CZ44" i="18"/>
  <c r="CZ41" i="18" s="1"/>
  <c r="CZ72" i="9"/>
  <c r="CZ67" i="9" s="1"/>
  <c r="CZ73" i="9" s="1"/>
  <c r="CZ82" i="9"/>
  <c r="CZ74" i="9" s="1"/>
  <c r="CZ84" i="9" s="1"/>
  <c r="CZ32" i="18"/>
  <c r="CZ51" i="18" s="1"/>
  <c r="EZ44" i="18"/>
  <c r="EZ41" i="18" s="1"/>
  <c r="EZ82" i="9"/>
  <c r="EZ74" i="9" s="1"/>
  <c r="EZ84" i="9" s="1"/>
  <c r="EZ72" i="9"/>
  <c r="EZ67" i="9" s="1"/>
  <c r="EZ73" i="9" s="1"/>
  <c r="EZ32" i="18"/>
  <c r="EZ51" i="18" s="1"/>
  <c r="AS44" i="18"/>
  <c r="AS41" i="18" s="1"/>
  <c r="AS32" i="18"/>
  <c r="AS51" i="18" s="1"/>
  <c r="AS82" i="9"/>
  <c r="AS74" i="9" s="1"/>
  <c r="AS84" i="9" s="1"/>
  <c r="AS72" i="9"/>
  <c r="AS67" i="9" s="1"/>
  <c r="AS73" i="9" s="1"/>
  <c r="FB21" i="18"/>
  <c r="FY44" i="18"/>
  <c r="FY41" i="18" s="1"/>
  <c r="FY82" i="9"/>
  <c r="FY74" i="9" s="1"/>
  <c r="FY84" i="9" s="1"/>
  <c r="FY32" i="18"/>
  <c r="FY51" i="18" s="1"/>
  <c r="FY72" i="9"/>
  <c r="FY67" i="9" s="1"/>
  <c r="FY73" i="9" s="1"/>
  <c r="BF44" i="18"/>
  <c r="BF41" i="18" s="1"/>
  <c r="BF72" i="9"/>
  <c r="BF67" i="9" s="1"/>
  <c r="BF73" i="9" s="1"/>
  <c r="BF32" i="18"/>
  <c r="BF51" i="18" s="1"/>
  <c r="BF82" i="9"/>
  <c r="BF74" i="9" s="1"/>
  <c r="BF84" i="9" s="1"/>
  <c r="CJ44" i="18"/>
  <c r="CJ41" i="18" s="1"/>
  <c r="CJ72" i="9"/>
  <c r="CJ67" i="9" s="1"/>
  <c r="CJ73" i="9" s="1"/>
  <c r="CJ32" i="18"/>
  <c r="CJ51" i="18" s="1"/>
  <c r="CJ82" i="9"/>
  <c r="CJ74" i="9" s="1"/>
  <c r="CJ84" i="9" s="1"/>
  <c r="FQ44" i="18"/>
  <c r="FQ41" i="18" s="1"/>
  <c r="FQ32" i="18"/>
  <c r="FQ51" i="18" s="1"/>
  <c r="FQ72" i="9"/>
  <c r="FQ67" i="9" s="1"/>
  <c r="FQ73" i="9" s="1"/>
  <c r="FQ82" i="9"/>
  <c r="FQ74" i="9" s="1"/>
  <c r="FQ84" i="9" s="1"/>
  <c r="EB21" i="18"/>
  <c r="Y24" i="20"/>
  <c r="BB21" i="18"/>
  <c r="BN24" i="18"/>
  <c r="BN21" i="18" s="1"/>
  <c r="AU45" i="9"/>
  <c r="DZ44" i="18"/>
  <c r="DZ41" i="18" s="1"/>
  <c r="DZ32" i="18"/>
  <c r="DZ51" i="18" s="1"/>
  <c r="DZ82" i="9"/>
  <c r="DZ74" i="9" s="1"/>
  <c r="DZ84" i="9" s="1"/>
  <c r="DZ72" i="9"/>
  <c r="DZ67" i="9" s="1"/>
  <c r="DZ73" i="9" s="1"/>
  <c r="GB21" i="18"/>
  <c r="FK44" i="18"/>
  <c r="FK41" i="18" s="1"/>
  <c r="FK82" i="9"/>
  <c r="FK74" i="9" s="1"/>
  <c r="FK84" i="9" s="1"/>
  <c r="FK32" i="18"/>
  <c r="FK51" i="18" s="1"/>
  <c r="FK72" i="9"/>
  <c r="FK67" i="9" s="1"/>
  <c r="FK73" i="9" s="1"/>
  <c r="EO44" i="18"/>
  <c r="EO50" i="18" s="1"/>
  <c r="EO32" i="18"/>
  <c r="EO51" i="18" s="1"/>
  <c r="EO68" i="9"/>
  <c r="EO82" i="9"/>
  <c r="AT44" i="18"/>
  <c r="AT41" i="18" s="1"/>
  <c r="AT72" i="9"/>
  <c r="AT67" i="9" s="1"/>
  <c r="AT73" i="9" s="1"/>
  <c r="AT82" i="9"/>
  <c r="AT74" i="9" s="1"/>
  <c r="AT84" i="9" s="1"/>
  <c r="AT32" i="18"/>
  <c r="AT51" i="18" s="1"/>
  <c r="DQ44" i="18"/>
  <c r="DQ41" i="18" s="1"/>
  <c r="DQ82" i="9"/>
  <c r="DQ74" i="9" s="1"/>
  <c r="DQ84" i="9" s="1"/>
  <c r="DQ72" i="9"/>
  <c r="DQ67" i="9" s="1"/>
  <c r="DQ73" i="9" s="1"/>
  <c r="DQ32" i="18"/>
  <c r="DQ51" i="18" s="1"/>
  <c r="CK44" i="18"/>
  <c r="CK41" i="18" s="1"/>
  <c r="CK32" i="18"/>
  <c r="CK51" i="18" s="1"/>
  <c r="CK72" i="9"/>
  <c r="CK67" i="9" s="1"/>
  <c r="CK73" i="9" s="1"/>
  <c r="CK82" i="9"/>
  <c r="CK74" i="9" s="1"/>
  <c r="CK84" i="9" s="1"/>
  <c r="CS44" i="18"/>
  <c r="CS41" i="18" s="1"/>
  <c r="CS32" i="18"/>
  <c r="CS51" i="18" s="1"/>
  <c r="CS82" i="9"/>
  <c r="CS74" i="9" s="1"/>
  <c r="CS84" i="9" s="1"/>
  <c r="CS72" i="9"/>
  <c r="CS67" i="9" s="1"/>
  <c r="CS73" i="9" s="1"/>
  <c r="EF44" i="18"/>
  <c r="EF41" i="18" s="1"/>
  <c r="EF82" i="9"/>
  <c r="EF74" i="9" s="1"/>
  <c r="EF84" i="9" s="1"/>
  <c r="EF72" i="9"/>
  <c r="EF67" i="9" s="1"/>
  <c r="EF73" i="9" s="1"/>
  <c r="EF32" i="18"/>
  <c r="EF51" i="18" s="1"/>
  <c r="DY44" i="18"/>
  <c r="DY41" i="18" s="1"/>
  <c r="DY32" i="18"/>
  <c r="DY51" i="18" s="1"/>
  <c r="DY72" i="9"/>
  <c r="DY67" i="9" s="1"/>
  <c r="DY73" i="9" s="1"/>
  <c r="DY82" i="9"/>
  <c r="DY74" i="9" s="1"/>
  <c r="DY84" i="9" s="1"/>
  <c r="CB44" i="18"/>
  <c r="CB50" i="18" s="1"/>
  <c r="CN35" i="18"/>
  <c r="CB68" i="9"/>
  <c r="CB32" i="18"/>
  <c r="CB51" i="18" s="1"/>
  <c r="CB82" i="9"/>
  <c r="DG44" i="18"/>
  <c r="DG41" i="18" s="1"/>
  <c r="DG72" i="9"/>
  <c r="DG67" i="9" s="1"/>
  <c r="DG73" i="9" s="1"/>
  <c r="DG32" i="18"/>
  <c r="DG51" i="18" s="1"/>
  <c r="DG82" i="9"/>
  <c r="DG74" i="9" s="1"/>
  <c r="DG84" i="9" s="1"/>
  <c r="FD44" i="18"/>
  <c r="FD41" i="18" s="1"/>
  <c r="FD32" i="18"/>
  <c r="FD51" i="18" s="1"/>
  <c r="FD82" i="9"/>
  <c r="FD74" i="9" s="1"/>
  <c r="FD84" i="9" s="1"/>
  <c r="FD72" i="9"/>
  <c r="FD67" i="9" s="1"/>
  <c r="FD73" i="9" s="1"/>
  <c r="AW44" i="18"/>
  <c r="AW41" i="18" s="1"/>
  <c r="AW72" i="9"/>
  <c r="AW67" i="9" s="1"/>
  <c r="AW73" i="9" s="1"/>
  <c r="AW32" i="18"/>
  <c r="AW51" i="18" s="1"/>
  <c r="AW82" i="9"/>
  <c r="AW74" i="9" s="1"/>
  <c r="AW84" i="9" s="1"/>
  <c r="CH44" i="18"/>
  <c r="CH41" i="18" s="1"/>
  <c r="CH72" i="9"/>
  <c r="CH67" i="9" s="1"/>
  <c r="CH73" i="9" s="1"/>
  <c r="CH32" i="18"/>
  <c r="CH51" i="18" s="1"/>
  <c r="CH82" i="9"/>
  <c r="CH74" i="9" s="1"/>
  <c r="CH84" i="9" s="1"/>
  <c r="BA24" i="18"/>
  <c r="BA21" i="18" s="1"/>
  <c r="AO21" i="18"/>
  <c r="IE34" i="9"/>
  <c r="ID31" i="9"/>
  <c r="ID41" i="9" s="1"/>
  <c r="GC44" i="18"/>
  <c r="GC41" i="18" s="1"/>
  <c r="GC32" i="18"/>
  <c r="GC51" i="18" s="1"/>
  <c r="GC82" i="9"/>
  <c r="GC74" i="9" s="1"/>
  <c r="GC84" i="9" s="1"/>
  <c r="GC72" i="9"/>
  <c r="GC67" i="9" s="1"/>
  <c r="GC73" i="9" s="1"/>
  <c r="X56" i="9"/>
  <c r="X52" i="9" s="1"/>
  <c r="FL44" i="18"/>
  <c r="FL41" i="18" s="1"/>
  <c r="FL32" i="18"/>
  <c r="FL51" i="18" s="1"/>
  <c r="FL72" i="9"/>
  <c r="FL67" i="9" s="1"/>
  <c r="FL73" i="9" s="1"/>
  <c r="FL82" i="9"/>
  <c r="FL74" i="9" s="1"/>
  <c r="FL84" i="9" s="1"/>
  <c r="DF44" i="18"/>
  <c r="DF41" i="18" s="1"/>
  <c r="DF32" i="18"/>
  <c r="DF51" i="18" s="1"/>
  <c r="DF72" i="9"/>
  <c r="DF67" i="9" s="1"/>
  <c r="DF73" i="9" s="1"/>
  <c r="DF82" i="9"/>
  <c r="DF74" i="9" s="1"/>
  <c r="DF84" i="9" s="1"/>
  <c r="FM44" i="18"/>
  <c r="FM41" i="18" s="1"/>
  <c r="FM72" i="9"/>
  <c r="FM67" i="9" s="1"/>
  <c r="FM73" i="9" s="1"/>
  <c r="FM82" i="9"/>
  <c r="FM74" i="9" s="1"/>
  <c r="FM84" i="9" s="1"/>
  <c r="FM32" i="18"/>
  <c r="FM51" i="18" s="1"/>
  <c r="FW44" i="18"/>
  <c r="FW41" i="18" s="1"/>
  <c r="FW82" i="9"/>
  <c r="FW74" i="9" s="1"/>
  <c r="FW84" i="9" s="1"/>
  <c r="FW72" i="9"/>
  <c r="FW67" i="9" s="1"/>
  <c r="FW73" i="9" s="1"/>
  <c r="FW32" i="18"/>
  <c r="FW51" i="18" s="1"/>
  <c r="FO21" i="18"/>
  <c r="EU44" i="18"/>
  <c r="EU41" i="18" s="1"/>
  <c r="EU82" i="9"/>
  <c r="EU74" i="9" s="1"/>
  <c r="EU84" i="9" s="1"/>
  <c r="EU72" i="9"/>
  <c r="EU67" i="9" s="1"/>
  <c r="EU73" i="9" s="1"/>
  <c r="EU32" i="18"/>
  <c r="EU51" i="18" s="1"/>
  <c r="V64" i="20" l="1"/>
  <c r="V97" i="9" s="1"/>
  <c r="BD43" i="20"/>
  <c r="BD40" i="20"/>
  <c r="BD42" i="20" s="1"/>
  <c r="FP50" i="18"/>
  <c r="DI50" i="18"/>
  <c r="CI50" i="18"/>
  <c r="BX50" i="18"/>
  <c r="BV50" i="18"/>
  <c r="FH50" i="18"/>
  <c r="GJ50" i="18"/>
  <c r="CW50" i="18"/>
  <c r="DT50" i="18"/>
  <c r="EU50" i="18"/>
  <c r="ES50" i="18"/>
  <c r="EL50" i="18"/>
  <c r="FX50" i="18"/>
  <c r="CZ50" i="18"/>
  <c r="CR50" i="18"/>
  <c r="CL50" i="18"/>
  <c r="FS50" i="18"/>
  <c r="BE50" i="18"/>
  <c r="EZ50" i="18"/>
  <c r="DQ50" i="18"/>
  <c r="AT50" i="18"/>
  <c r="BF50" i="18"/>
  <c r="AZ50" i="18"/>
  <c r="GK50" i="18"/>
  <c r="BJ50" i="18"/>
  <c r="EI50" i="18"/>
  <c r="FF50" i="18"/>
  <c r="BL50" i="18"/>
  <c r="BY50" i="18"/>
  <c r="FU50" i="18"/>
  <c r="CV50" i="18"/>
  <c r="DJ50" i="18"/>
  <c r="GF50" i="18"/>
  <c r="DF50" i="18"/>
  <c r="FD50" i="18"/>
  <c r="FQ50" i="18"/>
  <c r="AS50" i="18"/>
  <c r="BD50" i="18"/>
  <c r="EY50" i="18"/>
  <c r="DS50" i="18"/>
  <c r="DV50" i="18"/>
  <c r="DW50" i="18"/>
  <c r="DK50" i="18"/>
  <c r="AY50" i="18"/>
  <c r="GC50" i="18"/>
  <c r="CH50" i="18"/>
  <c r="DZ50" i="18"/>
  <c r="FY50" i="18"/>
  <c r="CM50" i="18"/>
  <c r="GG50" i="18"/>
  <c r="JA72" i="20"/>
  <c r="BS50" i="18"/>
  <c r="DM50" i="18"/>
  <c r="EH50" i="18"/>
  <c r="DH50" i="18"/>
  <c r="GE50" i="18"/>
  <c r="AX50" i="18"/>
  <c r="BH50" i="18"/>
  <c r="BG50" i="18"/>
  <c r="AP50" i="18"/>
  <c r="EK50" i="18"/>
  <c r="AR50" i="18"/>
  <c r="ER50" i="18"/>
  <c r="FL50" i="18"/>
  <c r="DG50" i="18"/>
  <c r="H29" i="22"/>
  <c r="CN51" i="18"/>
  <c r="EF50" i="18"/>
  <c r="AS24" i="9"/>
  <c r="AS60" i="20"/>
  <c r="CD50" i="18"/>
  <c r="BA68" i="9"/>
  <c r="CC50" i="18"/>
  <c r="BQ50" i="18"/>
  <c r="DN82" i="9"/>
  <c r="DB74" i="9"/>
  <c r="GD50" i="18"/>
  <c r="GN68" i="9"/>
  <c r="CQ50" i="18"/>
  <c r="GA68" i="9"/>
  <c r="FO41" i="18"/>
  <c r="CA68" i="9"/>
  <c r="G29" i="22"/>
  <c r="CA51" i="18"/>
  <c r="FC50" i="18"/>
  <c r="F93" i="22"/>
  <c r="FV50" i="18"/>
  <c r="CO74" i="9"/>
  <c r="DA82" i="9"/>
  <c r="CO41" i="18"/>
  <c r="DA44" i="18"/>
  <c r="DA41" i="18" s="1"/>
  <c r="AR7" i="14"/>
  <c r="BR50" i="18"/>
  <c r="DC50" i="18"/>
  <c r="BZ50" i="18"/>
  <c r="BC50" i="18"/>
  <c r="BT50" i="18"/>
  <c r="FW50" i="18"/>
  <c r="FM50" i="18"/>
  <c r="IE31" i="9"/>
  <c r="IE41" i="9" s="1"/>
  <c r="IF34" i="9"/>
  <c r="AW50" i="18"/>
  <c r="CN82" i="9"/>
  <c r="CB74" i="9"/>
  <c r="CB41" i="18"/>
  <c r="CN44" i="18"/>
  <c r="CN41" i="18" s="1"/>
  <c r="CS50" i="18"/>
  <c r="CK50" i="18"/>
  <c r="EO74" i="9"/>
  <c r="CJ50" i="18"/>
  <c r="GH50" i="18"/>
  <c r="AQ50" i="18"/>
  <c r="BA82" i="9"/>
  <c r="AO74" i="9"/>
  <c r="E29" i="22"/>
  <c r="BA51" i="18"/>
  <c r="J29" i="22"/>
  <c r="DN51" i="18"/>
  <c r="EQ50" i="18"/>
  <c r="DD50" i="18"/>
  <c r="EA82" i="9"/>
  <c r="DO74" i="9"/>
  <c r="K29" i="22"/>
  <c r="EA51" i="18"/>
  <c r="GB74" i="9"/>
  <c r="DX50" i="18"/>
  <c r="EB74" i="9"/>
  <c r="EB41" i="18"/>
  <c r="EE50" i="18"/>
  <c r="FB74" i="9"/>
  <c r="FO74" i="9"/>
  <c r="FO50" i="18"/>
  <c r="CA82" i="9"/>
  <c r="BO74" i="9"/>
  <c r="BO41" i="18"/>
  <c r="CA44" i="18"/>
  <c r="CA41" i="18" s="1"/>
  <c r="GI50" i="18"/>
  <c r="J93" i="22"/>
  <c r="DR50" i="18"/>
  <c r="BM50" i="18"/>
  <c r="DP50" i="18"/>
  <c r="EC50" i="18"/>
  <c r="FJ50" i="18"/>
  <c r="EV50" i="18"/>
  <c r="F29" i="22"/>
  <c r="BN51" i="18"/>
  <c r="FE50" i="18"/>
  <c r="DU50" i="18"/>
  <c r="DA68" i="9"/>
  <c r="CT50" i="18"/>
  <c r="BU50" i="18"/>
  <c r="FZ50" i="18"/>
  <c r="CX50" i="18"/>
  <c r="CP50" i="18"/>
  <c r="FI50" i="18"/>
  <c r="DE50" i="18"/>
  <c r="X110" i="9"/>
  <c r="X60" i="9"/>
  <c r="X62" i="9" s="1"/>
  <c r="X109" i="9"/>
  <c r="DY50" i="18"/>
  <c r="FA68" i="9"/>
  <c r="EO41" i="18"/>
  <c r="FK50" i="18"/>
  <c r="BI50" i="18"/>
  <c r="EW50" i="18"/>
  <c r="AP34" i="9"/>
  <c r="AO31" i="9"/>
  <c r="K93" i="22"/>
  <c r="DN44" i="18"/>
  <c r="DN41" i="18" s="1"/>
  <c r="DB41" i="18"/>
  <c r="I93" i="22"/>
  <c r="IO31" i="9"/>
  <c r="IO41" i="9" s="1"/>
  <c r="IP34" i="9"/>
  <c r="EA68" i="9"/>
  <c r="DO41" i="18"/>
  <c r="EA44" i="18"/>
  <c r="EA41" i="18" s="1"/>
  <c r="EB50" i="18"/>
  <c r="EX50" i="18"/>
  <c r="FN68" i="9"/>
  <c r="FB41" i="18"/>
  <c r="CF50" i="18"/>
  <c r="CE50" i="18"/>
  <c r="CG50" i="18"/>
  <c r="GL50" i="18"/>
  <c r="BW50" i="18"/>
  <c r="BN68" i="9"/>
  <c r="BB41" i="18"/>
  <c r="BN44" i="18"/>
  <c r="BN41" i="18" s="1"/>
  <c r="DA50" i="18"/>
  <c r="I29" i="22"/>
  <c r="DA51" i="18"/>
  <c r="DN50" i="20"/>
  <c r="DO46" i="20"/>
  <c r="H93" i="22"/>
  <c r="EP50" i="18"/>
  <c r="AV50" i="18"/>
  <c r="DL50" i="18"/>
  <c r="CU50" i="18"/>
  <c r="HT31" i="9"/>
  <c r="HT41" i="9" s="1"/>
  <c r="HU34" i="9"/>
  <c r="BP50" i="18"/>
  <c r="AU50" i="18"/>
  <c r="ED50" i="18"/>
  <c r="V15" i="23"/>
  <c r="V19" i="23" s="1"/>
  <c r="CN68" i="9"/>
  <c r="AV45" i="9"/>
  <c r="Y90" i="9"/>
  <c r="Y23" i="20"/>
  <c r="Y71" i="20"/>
  <c r="Y73" i="20" s="1"/>
  <c r="Y25" i="9"/>
  <c r="AT37" i="20"/>
  <c r="AS54" i="9"/>
  <c r="AT33" i="20"/>
  <c r="AT36" i="20" s="1"/>
  <c r="E93" i="22"/>
  <c r="AO41" i="18"/>
  <c r="BA44" i="18"/>
  <c r="BA41" i="18" s="1"/>
  <c r="DN68" i="9"/>
  <c r="U22" i="23"/>
  <c r="U26" i="23" s="1"/>
  <c r="IW24" i="9"/>
  <c r="IO24" i="9"/>
  <c r="IP24" i="9"/>
  <c r="IS24" i="9"/>
  <c r="IT24" i="9"/>
  <c r="IR24" i="9"/>
  <c r="IU24" i="9"/>
  <c r="IV24" i="9"/>
  <c r="IX24" i="9"/>
  <c r="IZ24" i="9"/>
  <c r="IQ24" i="9"/>
  <c r="IY24" i="9"/>
  <c r="GB41" i="18"/>
  <c r="Z27" i="20"/>
  <c r="Z25" i="20" s="1"/>
  <c r="AA25" i="20" s="1"/>
  <c r="EN68" i="9"/>
  <c r="HJ34" i="9"/>
  <c r="HI31" i="9"/>
  <c r="HI41" i="9" s="1"/>
  <c r="G93" i="22"/>
  <c r="BN82" i="9"/>
  <c r="BB74" i="9"/>
  <c r="EM50" i="18"/>
  <c r="CY50" i="18"/>
  <c r="FR50" i="18"/>
  <c r="EJ50" i="18"/>
  <c r="BK50" i="18"/>
  <c r="V82" i="20" l="1"/>
  <c r="BE43" i="20"/>
  <c r="BE40" i="20"/>
  <c r="BE42" i="20" s="1"/>
  <c r="AT60" i="20"/>
  <c r="AT24" i="9"/>
  <c r="JD72" i="20"/>
  <c r="JK72" i="20"/>
  <c r="JE72" i="20"/>
  <c r="JB72" i="20"/>
  <c r="JG72" i="20"/>
  <c r="JH72" i="20"/>
  <c r="JI72" i="20"/>
  <c r="JL72" i="20"/>
  <c r="JJ72" i="20"/>
  <c r="JM72" i="20"/>
  <c r="JF72" i="20"/>
  <c r="JC72" i="20"/>
  <c r="JB34" i="9"/>
  <c r="V24" i="23"/>
  <c r="BO84" i="9"/>
  <c r="CA84" i="9" s="1"/>
  <c r="CA74" i="9"/>
  <c r="EB84" i="9"/>
  <c r="EA74" i="9"/>
  <c r="DO84" i="9"/>
  <c r="EA84" i="9" s="1"/>
  <c r="E81" i="22"/>
  <c r="E36" i="22"/>
  <c r="IF31" i="9"/>
  <c r="IF41" i="9" s="1"/>
  <c r="IG34" i="9"/>
  <c r="DA74" i="9"/>
  <c r="CO84" i="9"/>
  <c r="DA84" i="9" s="1"/>
  <c r="AS7" i="14"/>
  <c r="H81" i="22"/>
  <c r="H88" i="22" s="1"/>
  <c r="H36" i="22"/>
  <c r="HK34" i="9"/>
  <c r="HJ31" i="9"/>
  <c r="HJ41" i="9" s="1"/>
  <c r="AA27" i="20"/>
  <c r="Z55" i="9"/>
  <c r="AB21" i="20"/>
  <c r="JA24" i="9"/>
  <c r="I81" i="22"/>
  <c r="I88" i="22" s="1"/>
  <c r="I36" i="22"/>
  <c r="F81" i="22"/>
  <c r="F88" i="22" s="1"/>
  <c r="F36" i="22"/>
  <c r="FB84" i="9"/>
  <c r="BA50" i="18"/>
  <c r="EO84" i="9"/>
  <c r="CN74" i="9"/>
  <c r="CB84" i="9"/>
  <c r="CN84" i="9" s="1"/>
  <c r="DN74" i="9"/>
  <c r="DB84" i="9"/>
  <c r="DN84" i="9" s="1"/>
  <c r="CN50" i="18"/>
  <c r="Z24" i="20"/>
  <c r="AU37" i="20"/>
  <c r="AT54" i="9"/>
  <c r="AU33" i="20"/>
  <c r="AU36" i="20" s="1"/>
  <c r="Y85" i="9"/>
  <c r="Y91" i="9" s="1"/>
  <c r="Y92" i="9" s="1"/>
  <c r="Y93" i="9" s="1"/>
  <c r="Y58" i="9"/>
  <c r="EA46" i="20"/>
  <c r="DO50" i="20"/>
  <c r="DP46" i="20" s="1"/>
  <c r="DP50" i="20" s="1"/>
  <c r="DQ46" i="20" s="1"/>
  <c r="DQ50" i="20" s="1"/>
  <c r="DR46" i="20" s="1"/>
  <c r="DR50" i="20" s="1"/>
  <c r="DS46" i="20" s="1"/>
  <c r="DS50" i="20" s="1"/>
  <c r="DT46" i="20" s="1"/>
  <c r="DT50" i="20" s="1"/>
  <c r="DU46" i="20" s="1"/>
  <c r="DU50" i="20" s="1"/>
  <c r="DV46" i="20" s="1"/>
  <c r="DV50" i="20" s="1"/>
  <c r="DW46" i="20" s="1"/>
  <c r="DW50" i="20" s="1"/>
  <c r="DX46" i="20" s="1"/>
  <c r="DX50" i="20" s="1"/>
  <c r="DY46" i="20" s="1"/>
  <c r="DY50" i="20" s="1"/>
  <c r="DZ46" i="20" s="1"/>
  <c r="DZ50" i="20" s="1"/>
  <c r="AQ34" i="9"/>
  <c r="AP31" i="9"/>
  <c r="BN50" i="18"/>
  <c r="K81" i="22"/>
  <c r="K88" i="22" s="1"/>
  <c r="K36" i="22"/>
  <c r="J81" i="22"/>
  <c r="J88" i="22" s="1"/>
  <c r="J36" i="22"/>
  <c r="BA74" i="9"/>
  <c r="AO84" i="9"/>
  <c r="BA84" i="9" s="1"/>
  <c r="G81" i="22"/>
  <c r="G88" i="22" s="1"/>
  <c r="G36" i="22"/>
  <c r="BB84" i="9"/>
  <c r="BN84" i="9" s="1"/>
  <c r="BN74" i="9"/>
  <c r="Y11" i="14"/>
  <c r="Y8" i="14" s="1"/>
  <c r="Y23" i="9"/>
  <c r="Y26" i="9" s="1"/>
  <c r="Y28" i="9" s="1"/>
  <c r="Y49" i="9" s="1"/>
  <c r="AW45" i="9"/>
  <c r="V29" i="23"/>
  <c r="W14" i="23"/>
  <c r="HU31" i="9"/>
  <c r="HU41" i="9" s="1"/>
  <c r="HV34" i="9"/>
  <c r="IQ34" i="9"/>
  <c r="IP31" i="9"/>
  <c r="IP41" i="9" s="1"/>
  <c r="FO84" i="9"/>
  <c r="GB84" i="9"/>
  <c r="EA50" i="18"/>
  <c r="DN50" i="18"/>
  <c r="CA50" i="18"/>
  <c r="W64" i="20" l="1"/>
  <c r="W97" i="9" s="1"/>
  <c r="BF43" i="20"/>
  <c r="BF40" i="20"/>
  <c r="BF42" i="20" s="1"/>
  <c r="W15" i="23"/>
  <c r="W19" i="23" s="1"/>
  <c r="J18" i="21"/>
  <c r="J19" i="21" s="1"/>
  <c r="AM86" i="22"/>
  <c r="AU54" i="9"/>
  <c r="AV37" i="20"/>
  <c r="AV33" i="20"/>
  <c r="AV36" i="20" s="1"/>
  <c r="Z23" i="20"/>
  <c r="Z90" i="9"/>
  <c r="Z58" i="9" s="1"/>
  <c r="Z71" i="20"/>
  <c r="Z73" i="20" s="1"/>
  <c r="Z25" i="9"/>
  <c r="AA24" i="20"/>
  <c r="I18" i="21"/>
  <c r="I19" i="21" s="1"/>
  <c r="AL86" i="22"/>
  <c r="AK86" i="22"/>
  <c r="H18" i="21"/>
  <c r="H19" i="21" s="1"/>
  <c r="JN72" i="20"/>
  <c r="Y74" i="20"/>
  <c r="Y48" i="9"/>
  <c r="Y44" i="9" s="1"/>
  <c r="IQ31" i="9"/>
  <c r="IQ41" i="9" s="1"/>
  <c r="IR34" i="9"/>
  <c r="AN21" i="20"/>
  <c r="AB27" i="20"/>
  <c r="AB25" i="20" s="1"/>
  <c r="HK31" i="9"/>
  <c r="HK41" i="9" s="1"/>
  <c r="HL34" i="9"/>
  <c r="E88" i="22"/>
  <c r="HW34" i="9"/>
  <c r="HV31" i="9"/>
  <c r="HV41" i="9" s="1"/>
  <c r="AX45" i="9"/>
  <c r="G18" i="21"/>
  <c r="G19" i="21" s="1"/>
  <c r="AJ86" i="22"/>
  <c r="AR34" i="9"/>
  <c r="AQ31" i="9"/>
  <c r="Y56" i="9"/>
  <c r="Y52" i="9" s="1"/>
  <c r="AU24" i="9"/>
  <c r="AU60" i="20"/>
  <c r="AA55" i="9"/>
  <c r="Z53" i="9"/>
  <c r="IG31" i="9"/>
  <c r="IG41" i="9" s="1"/>
  <c r="IH34" i="9"/>
  <c r="V22" i="23"/>
  <c r="V26" i="23" s="1"/>
  <c r="JM24" i="9"/>
  <c r="JD24" i="9"/>
  <c r="JC24" i="9"/>
  <c r="JG24" i="9"/>
  <c r="JJ24" i="9"/>
  <c r="JK24" i="9"/>
  <c r="JL24" i="9"/>
  <c r="JB24" i="9"/>
  <c r="JE24" i="9"/>
  <c r="JF24" i="9"/>
  <c r="JH24" i="9"/>
  <c r="JI24" i="9"/>
  <c r="AT7" i="14"/>
  <c r="K18" i="21"/>
  <c r="K19" i="21" s="1"/>
  <c r="AN86" i="22"/>
  <c r="EA50" i="20"/>
  <c r="EB46" i="20"/>
  <c r="Y40" i="9"/>
  <c r="Z66" i="9"/>
  <c r="F18" i="21"/>
  <c r="F19" i="21" s="1"/>
  <c r="AI86" i="22"/>
  <c r="JC34" i="9"/>
  <c r="JB31" i="9"/>
  <c r="JB41" i="9" s="1"/>
  <c r="W82" i="20" l="1"/>
  <c r="X64" i="20"/>
  <c r="X97" i="9" s="1"/>
  <c r="BG43" i="20"/>
  <c r="BG40" i="20"/>
  <c r="BG42" i="20" s="1"/>
  <c r="W29" i="23"/>
  <c r="X14" i="23"/>
  <c r="JC31" i="9"/>
  <c r="JC41" i="9" s="1"/>
  <c r="JD34" i="9"/>
  <c r="EN46" i="20"/>
  <c r="EB50" i="20"/>
  <c r="EC46" i="20" s="1"/>
  <c r="EC50" i="20" s="1"/>
  <c r="ED46" i="20" s="1"/>
  <c r="ED50" i="20" s="1"/>
  <c r="EE46" i="20" s="1"/>
  <c r="EE50" i="20" s="1"/>
  <c r="EF46" i="20" s="1"/>
  <c r="ET48" i="20" s="1"/>
  <c r="IH31" i="9"/>
  <c r="IH41" i="9" s="1"/>
  <c r="II34" i="9"/>
  <c r="HW31" i="9"/>
  <c r="HW41" i="9" s="1"/>
  <c r="HX34" i="9"/>
  <c r="HM34" i="9"/>
  <c r="HM31" i="9" s="1"/>
  <c r="HM41" i="9" s="1"/>
  <c r="HL31" i="9"/>
  <c r="HL41" i="9" s="1"/>
  <c r="AB24" i="20"/>
  <c r="Y64" i="20" s="1"/>
  <c r="Y97" i="9" s="1"/>
  <c r="IR31" i="9"/>
  <c r="IR41" i="9" s="1"/>
  <c r="IS34" i="9"/>
  <c r="AV24" i="9"/>
  <c r="AV60" i="20"/>
  <c r="AY45" i="9"/>
  <c r="Z85" i="9"/>
  <c r="AA90" i="9"/>
  <c r="JS72" i="20"/>
  <c r="JT72" i="20"/>
  <c r="JR72" i="20"/>
  <c r="JU72" i="20"/>
  <c r="JV72" i="20"/>
  <c r="JY72" i="20"/>
  <c r="JZ72" i="20"/>
  <c r="JX72" i="20"/>
  <c r="JQ72" i="20"/>
  <c r="JP72" i="20"/>
  <c r="JW72" i="20"/>
  <c r="JO72" i="20"/>
  <c r="W24" i="23"/>
  <c r="JO34" i="9"/>
  <c r="I165" i="12"/>
  <c r="Y36" i="9"/>
  <c r="Y41" i="9" s="1"/>
  <c r="Y110" i="9" s="1"/>
  <c r="JN24" i="9"/>
  <c r="AA53" i="9"/>
  <c r="AU7" i="14"/>
  <c r="AS34" i="9"/>
  <c r="AR31" i="9"/>
  <c r="E18" i="21"/>
  <c r="E19" i="21" s="1"/>
  <c r="AH86" i="22"/>
  <c r="AA23" i="20"/>
  <c r="AA71" i="20"/>
  <c r="AA73" i="20" s="1"/>
  <c r="Z56" i="9"/>
  <c r="AA56" i="9" s="1"/>
  <c r="AA58" i="9"/>
  <c r="AB55" i="9"/>
  <c r="AB53" i="9" s="1"/>
  <c r="AC21" i="20"/>
  <c r="Y60" i="9"/>
  <c r="Z11" i="14"/>
  <c r="Z23" i="9"/>
  <c r="Z74" i="20" s="1"/>
  <c r="AA25" i="9"/>
  <c r="AW37" i="20"/>
  <c r="AV54" i="9"/>
  <c r="AW33" i="20"/>
  <c r="AW36" i="20" s="1"/>
  <c r="X82" i="20" l="1"/>
  <c r="BH43" i="20"/>
  <c r="BH40" i="20"/>
  <c r="BH42" i="20" s="1"/>
  <c r="Y109" i="9"/>
  <c r="AT34" i="9"/>
  <c r="AS31" i="9"/>
  <c r="AA52" i="9"/>
  <c r="AZ45" i="9"/>
  <c r="HX31" i="9"/>
  <c r="HX41" i="9" s="1"/>
  <c r="HY34" i="9"/>
  <c r="EG48" i="20"/>
  <c r="EF50" i="20"/>
  <c r="EG46" i="20" s="1"/>
  <c r="AC27" i="20"/>
  <c r="AC25" i="20" s="1"/>
  <c r="AW24" i="9"/>
  <c r="AW60" i="20"/>
  <c r="Z52" i="9"/>
  <c r="JO31" i="9"/>
  <c r="JO41" i="9" s="1"/>
  <c r="JP34" i="9"/>
  <c r="Z91" i="9"/>
  <c r="AA85" i="9"/>
  <c r="AA91" i="9" s="1"/>
  <c r="AV7" i="14"/>
  <c r="AB23" i="20"/>
  <c r="AB90" i="9"/>
  <c r="AB71" i="20"/>
  <c r="AB73" i="20" s="1"/>
  <c r="AB25" i="9"/>
  <c r="X15" i="23"/>
  <c r="X19" i="23" s="1"/>
  <c r="AW54" i="9"/>
  <c r="AX37" i="20"/>
  <c r="AX33" i="20"/>
  <c r="AX36" i="20" s="1"/>
  <c r="Z8" i="14"/>
  <c r="AA11" i="14"/>
  <c r="AA8" i="14" s="1"/>
  <c r="AA12" i="14" s="1"/>
  <c r="Y62" i="9"/>
  <c r="W22" i="23"/>
  <c r="W26" i="23" s="1"/>
  <c r="JS24" i="9"/>
  <c r="JU24" i="9"/>
  <c r="JW24" i="9"/>
  <c r="JY24" i="9"/>
  <c r="JP24" i="9"/>
  <c r="JQ24" i="9"/>
  <c r="JT24" i="9"/>
  <c r="JX24" i="9"/>
  <c r="JO24" i="9"/>
  <c r="JZ24" i="9"/>
  <c r="JR24" i="9"/>
  <c r="JV24" i="9"/>
  <c r="JD31" i="9"/>
  <c r="JD41" i="9" s="1"/>
  <c r="JE34" i="9"/>
  <c r="Z26" i="9"/>
  <c r="AA23" i="9"/>
  <c r="AA74" i="20" s="1"/>
  <c r="KA72" i="20"/>
  <c r="IS31" i="9"/>
  <c r="IS41" i="9" s="1"/>
  <c r="IT34" i="9"/>
  <c r="II31" i="9"/>
  <c r="II41" i="9" s="1"/>
  <c r="IJ34" i="9"/>
  <c r="Y82" i="20" l="1"/>
  <c r="BI43" i="20"/>
  <c r="BI40" i="20"/>
  <c r="BI42" i="20" s="1"/>
  <c r="EG50" i="20"/>
  <c r="EH46" i="20" s="1"/>
  <c r="EH50" i="20" s="1"/>
  <c r="EI46" i="20" s="1"/>
  <c r="EI50" i="20" s="1"/>
  <c r="EJ46" i="20" s="1"/>
  <c r="EJ50" i="20" s="1"/>
  <c r="EK46" i="20" s="1"/>
  <c r="EK50" i="20" s="1"/>
  <c r="EL46" i="20" s="1"/>
  <c r="EL50" i="20" s="1"/>
  <c r="EM46" i="20" s="1"/>
  <c r="EM50" i="20" s="1"/>
  <c r="EO46" i="20" s="1"/>
  <c r="IK34" i="9"/>
  <c r="IJ31" i="9"/>
  <c r="IJ41" i="9" s="1"/>
  <c r="AY37" i="20"/>
  <c r="AX54" i="9"/>
  <c r="AY33" i="20"/>
  <c r="AY36" i="20" s="1"/>
  <c r="KK72" i="20"/>
  <c r="KG72" i="20"/>
  <c r="KH72" i="20"/>
  <c r="KE72" i="20"/>
  <c r="KM72" i="20"/>
  <c r="KJ72" i="20"/>
  <c r="KI72" i="20"/>
  <c r="KF72" i="20"/>
  <c r="KL72" i="20"/>
  <c r="KB72" i="20"/>
  <c r="KD72" i="20"/>
  <c r="KC72" i="20"/>
  <c r="X24" i="23"/>
  <c r="KB34" i="9"/>
  <c r="KA24" i="9"/>
  <c r="AX60" i="20"/>
  <c r="AX24" i="9"/>
  <c r="AB85" i="9"/>
  <c r="R170" i="12"/>
  <c r="ET86" i="9"/>
  <c r="FA48" i="20"/>
  <c r="FG48" i="20"/>
  <c r="FT48" i="20" s="1"/>
  <c r="ET56" i="20"/>
  <c r="HY31" i="9"/>
  <c r="HY41" i="9" s="1"/>
  <c r="HZ34" i="9"/>
  <c r="HZ31" i="9" s="1"/>
  <c r="HZ41" i="9" s="1"/>
  <c r="AA26" i="9"/>
  <c r="AA13" i="14"/>
  <c r="AA18" i="14" s="1"/>
  <c r="AA19" i="14" s="1"/>
  <c r="AN17" i="14" s="1"/>
  <c r="AB11" i="14"/>
  <c r="AB23" i="9"/>
  <c r="AB74" i="20" s="1"/>
  <c r="AC55" i="9"/>
  <c r="AC53" i="9" s="1"/>
  <c r="AD21" i="20"/>
  <c r="BA45" i="9"/>
  <c r="AU34" i="9"/>
  <c r="AT31" i="9"/>
  <c r="IU34" i="9"/>
  <c r="IT31" i="9"/>
  <c r="IT41" i="9" s="1"/>
  <c r="JF34" i="9"/>
  <c r="JE31" i="9"/>
  <c r="JE41" i="9" s="1"/>
  <c r="X29" i="23"/>
  <c r="Y14" i="23"/>
  <c r="JP31" i="9"/>
  <c r="JP41" i="9" s="1"/>
  <c r="JQ34" i="9"/>
  <c r="AW7" i="14"/>
  <c r="AC24" i="20"/>
  <c r="EN48" i="20"/>
  <c r="Q170" i="12"/>
  <c r="EG86" i="9"/>
  <c r="EG56" i="20"/>
  <c r="AB58" i="9"/>
  <c r="AA14" i="14" l="1"/>
  <c r="AA27" i="9" s="1"/>
  <c r="Z64" i="20"/>
  <c r="ET13" i="18"/>
  <c r="ET15" i="18" s="1"/>
  <c r="EN50" i="20"/>
  <c r="BJ43" i="20"/>
  <c r="BJ40" i="20"/>
  <c r="BJ42" i="20" s="1"/>
  <c r="KN72" i="20"/>
  <c r="Y15" i="23"/>
  <c r="Y19" i="23" s="1"/>
  <c r="IU31" i="9"/>
  <c r="IU41" i="9" s="1"/>
  <c r="IV34" i="9"/>
  <c r="BB45" i="9"/>
  <c r="FA46" i="20"/>
  <c r="EO50" i="20"/>
  <c r="EP46" i="20" s="1"/>
  <c r="EP50" i="20" s="1"/>
  <c r="EQ46" i="20" s="1"/>
  <c r="EQ50" i="20" s="1"/>
  <c r="ER46" i="20" s="1"/>
  <c r="ER50" i="20" s="1"/>
  <c r="ES46" i="20" s="1"/>
  <c r="ES50" i="20" s="1"/>
  <c r="ET46" i="20" s="1"/>
  <c r="ET50" i="20" s="1"/>
  <c r="EU46" i="20" s="1"/>
  <c r="EU50" i="20" s="1"/>
  <c r="EV46" i="20" s="1"/>
  <c r="EV50" i="20" s="1"/>
  <c r="EW46" i="20" s="1"/>
  <c r="EW50" i="20" s="1"/>
  <c r="EX46" i="20" s="1"/>
  <c r="EX50" i="20" s="1"/>
  <c r="EY46" i="20" s="1"/>
  <c r="EY50" i="20" s="1"/>
  <c r="EZ46" i="20" s="1"/>
  <c r="EZ50" i="20" s="1"/>
  <c r="S170" i="12"/>
  <c r="FN48" i="20"/>
  <c r="FG86" i="9"/>
  <c r="FG56" i="20"/>
  <c r="AB91" i="9"/>
  <c r="AB92" i="9" s="1"/>
  <c r="KC34" i="9"/>
  <c r="KB31" i="9"/>
  <c r="KB41" i="9" s="1"/>
  <c r="AY24" i="9"/>
  <c r="AY60" i="20"/>
  <c r="JQ31" i="9"/>
  <c r="JQ41" i="9" s="1"/>
  <c r="JR34" i="9"/>
  <c r="AD27" i="20"/>
  <c r="AD24" i="20" s="1"/>
  <c r="AB26" i="9"/>
  <c r="X22" i="23"/>
  <c r="X26" i="23" s="1"/>
  <c r="KF24" i="9"/>
  <c r="KG24" i="9"/>
  <c r="KH24" i="9"/>
  <c r="KC24" i="9"/>
  <c r="KD24" i="9"/>
  <c r="KE24" i="9"/>
  <c r="KI24" i="9"/>
  <c r="KJ24" i="9"/>
  <c r="KL24" i="9"/>
  <c r="KB24" i="9"/>
  <c r="KK24" i="9"/>
  <c r="KM24" i="9"/>
  <c r="AV34" i="9"/>
  <c r="AU31" i="9"/>
  <c r="AB8" i="14"/>
  <c r="AB56" i="9"/>
  <c r="AB52" i="9" s="1"/>
  <c r="EG33" i="18"/>
  <c r="EG13" i="18"/>
  <c r="EN56" i="20"/>
  <c r="AC90" i="9"/>
  <c r="AC58" i="9" s="1"/>
  <c r="AC23" i="20"/>
  <c r="AC71" i="20"/>
  <c r="AC73" i="20" s="1"/>
  <c r="AC25" i="9"/>
  <c r="JF31" i="9"/>
  <c r="JF41" i="9" s="1"/>
  <c r="JG34" i="9"/>
  <c r="FA86" i="9"/>
  <c r="AX7" i="14"/>
  <c r="AZ37" i="20"/>
  <c r="AY54" i="9"/>
  <c r="AZ33" i="20"/>
  <c r="AZ36" i="20" s="1"/>
  <c r="IL34" i="9"/>
  <c r="IK31" i="9"/>
  <c r="IK41" i="9" s="1"/>
  <c r="EN86" i="9"/>
  <c r="ET33" i="18"/>
  <c r="FA56" i="20"/>
  <c r="AB30" i="20" l="1"/>
  <c r="AN30" i="20" s="1"/>
  <c r="Z82" i="20"/>
  <c r="AA82" i="20" s="1"/>
  <c r="AA15" i="14"/>
  <c r="BK43" i="20"/>
  <c r="BK40" i="20"/>
  <c r="BK42" i="20" s="1"/>
  <c r="AD25" i="20"/>
  <c r="AD71" i="20" s="1"/>
  <c r="AD73" i="20" s="1"/>
  <c r="AZ24" i="9"/>
  <c r="AZ60" i="20"/>
  <c r="BA37" i="20"/>
  <c r="E8" i="21" s="1"/>
  <c r="AC85" i="9"/>
  <c r="AD55" i="9"/>
  <c r="AD53" i="9" s="1"/>
  <c r="AE21" i="20"/>
  <c r="FA13" i="18"/>
  <c r="AC11" i="14"/>
  <c r="AC23" i="9"/>
  <c r="AC74" i="20" s="1"/>
  <c r="AC56" i="9"/>
  <c r="AC52" i="9" s="1"/>
  <c r="AB28" i="9"/>
  <c r="AD23" i="20"/>
  <c r="AY7" i="14"/>
  <c r="BC45" i="9"/>
  <c r="Y29" i="23"/>
  <c r="Z14" i="23"/>
  <c r="M80" i="22"/>
  <c r="IL31" i="9"/>
  <c r="IL41" i="9" s="1"/>
  <c r="IM34" i="9"/>
  <c r="IM31" i="9" s="1"/>
  <c r="IM41" i="9" s="1"/>
  <c r="JG31" i="9"/>
  <c r="JG41" i="9" s="1"/>
  <c r="JH34" i="9"/>
  <c r="L80" i="22"/>
  <c r="FA33" i="18"/>
  <c r="AZ54" i="9"/>
  <c r="BA36" i="20"/>
  <c r="EG15" i="18"/>
  <c r="EG12" i="18" s="1"/>
  <c r="EN13" i="18"/>
  <c r="AW34" i="9"/>
  <c r="AV31" i="9"/>
  <c r="KN24" i="9"/>
  <c r="FG13" i="18"/>
  <c r="FG33" i="18"/>
  <c r="FN56" i="20"/>
  <c r="FT86" i="9"/>
  <c r="GA48" i="20"/>
  <c r="T170" i="12"/>
  <c r="FT56" i="20"/>
  <c r="KQ72" i="20"/>
  <c r="KV72" i="20"/>
  <c r="KX72" i="20"/>
  <c r="KO72" i="20"/>
  <c r="KZ72" i="20"/>
  <c r="KP72" i="20"/>
  <c r="KT72" i="20"/>
  <c r="KR72" i="20"/>
  <c r="KY72" i="20"/>
  <c r="KU72" i="20"/>
  <c r="KS72" i="20"/>
  <c r="KW72" i="20"/>
  <c r="Y24" i="23"/>
  <c r="KO34" i="9"/>
  <c r="EN33" i="18"/>
  <c r="Z27" i="9"/>
  <c r="Z28" i="9" s="1"/>
  <c r="Z72" i="9"/>
  <c r="JR31" i="9"/>
  <c r="JR41" i="9" s="1"/>
  <c r="JS34" i="9"/>
  <c r="KD34" i="9"/>
  <c r="KC31" i="9"/>
  <c r="KC41" i="9" s="1"/>
  <c r="FN86" i="9"/>
  <c r="FA50" i="20"/>
  <c r="FB46" i="20"/>
  <c r="IV31" i="9"/>
  <c r="IV41" i="9" s="1"/>
  <c r="IW34" i="9"/>
  <c r="AD25" i="9" l="1"/>
  <c r="AD11" i="14" s="1"/>
  <c r="AD8" i="14" s="1"/>
  <c r="AD90" i="9"/>
  <c r="AD85" i="9" s="1"/>
  <c r="AD91" i="9" s="1"/>
  <c r="AD92" i="9" s="1"/>
  <c r="BL43" i="20"/>
  <c r="BL40" i="20"/>
  <c r="BL42" i="20" s="1"/>
  <c r="FN46" i="20"/>
  <c r="FB50" i="20"/>
  <c r="FC46" i="20" s="1"/>
  <c r="FC50" i="20" s="1"/>
  <c r="FD46" i="20" s="1"/>
  <c r="FD50" i="20" s="1"/>
  <c r="FE46" i="20" s="1"/>
  <c r="FE50" i="20" s="1"/>
  <c r="FF46" i="20" s="1"/>
  <c r="FF50" i="20" s="1"/>
  <c r="FG46" i="20" s="1"/>
  <c r="FG50" i="20" s="1"/>
  <c r="FH46" i="20" s="1"/>
  <c r="FH50" i="20" s="1"/>
  <c r="FI46" i="20" s="1"/>
  <c r="FI50" i="20" s="1"/>
  <c r="FJ46" i="20" s="1"/>
  <c r="FJ50" i="20" s="1"/>
  <c r="FK46" i="20" s="1"/>
  <c r="FK50" i="20" s="1"/>
  <c r="FL46" i="20" s="1"/>
  <c r="FL50" i="20" s="1"/>
  <c r="FM46" i="20" s="1"/>
  <c r="FM50" i="20" s="1"/>
  <c r="AA72" i="9"/>
  <c r="Z67" i="9"/>
  <c r="Y22" i="23"/>
  <c r="Y26" i="23" s="1"/>
  <c r="KP24" i="9"/>
  <c r="KT24" i="9"/>
  <c r="KR24" i="9"/>
  <c r="KS24" i="9"/>
  <c r="KW24" i="9"/>
  <c r="KQ24" i="9"/>
  <c r="KV24" i="9"/>
  <c r="KU24" i="9"/>
  <c r="KX24" i="9"/>
  <c r="KZ24" i="9"/>
  <c r="KY24" i="9"/>
  <c r="KO24" i="9"/>
  <c r="GA86" i="9"/>
  <c r="Z15" i="23"/>
  <c r="Z19" i="23" s="1"/>
  <c r="Z29" i="23" s="1"/>
  <c r="AZ7" i="14"/>
  <c r="BA7" i="14" s="1"/>
  <c r="BA24" i="9"/>
  <c r="IW31" i="9"/>
  <c r="IW41" i="9" s="1"/>
  <c r="IX34" i="9"/>
  <c r="JS31" i="9"/>
  <c r="JS41" i="9" s="1"/>
  <c r="JT34" i="9"/>
  <c r="AA28" i="9"/>
  <c r="AA49" i="9" s="1"/>
  <c r="AA48" i="9" s="1"/>
  <c r="Z49" i="9"/>
  <c r="Z48" i="9" s="1"/>
  <c r="Z44" i="9" s="1"/>
  <c r="L28" i="22"/>
  <c r="LA72" i="20"/>
  <c r="FT13" i="18"/>
  <c r="FT33" i="18"/>
  <c r="GA56" i="20"/>
  <c r="N80" i="22"/>
  <c r="BB37" i="20"/>
  <c r="BB33" i="20"/>
  <c r="AO80" i="22"/>
  <c r="L95" i="22"/>
  <c r="ET24" i="18"/>
  <c r="ET35" i="18"/>
  <c r="FA15" i="18"/>
  <c r="FA12" i="18" s="1"/>
  <c r="AC91" i="9"/>
  <c r="AC92" i="9" s="1"/>
  <c r="FN33" i="18"/>
  <c r="EG24" i="18"/>
  <c r="EG35" i="18"/>
  <c r="EN15" i="18"/>
  <c r="EN12" i="18" s="1"/>
  <c r="BA54" i="9"/>
  <c r="JH31" i="9"/>
  <c r="JH41" i="9" s="1"/>
  <c r="JI34" i="9"/>
  <c r="BD45" i="9"/>
  <c r="AB49" i="9"/>
  <c r="AC26" i="9"/>
  <c r="ET12" i="18"/>
  <c r="KE34" i="9"/>
  <c r="KD31" i="9"/>
  <c r="KD41" i="9" s="1"/>
  <c r="KO31" i="9"/>
  <c r="KO41" i="9" s="1"/>
  <c r="KP34" i="9"/>
  <c r="FG15" i="18"/>
  <c r="FN13" i="18"/>
  <c r="AX34" i="9"/>
  <c r="AW31" i="9"/>
  <c r="M28" i="22"/>
  <c r="M95" i="22"/>
  <c r="AP80" i="22"/>
  <c r="AC8" i="14"/>
  <c r="AE27" i="20"/>
  <c r="AE25" i="20" s="1"/>
  <c r="BA60" i="20"/>
  <c r="AD58" i="9" l="1"/>
  <c r="AD23" i="9"/>
  <c r="AD26" i="9" s="1"/>
  <c r="AD28" i="9" s="1"/>
  <c r="BM43" i="20"/>
  <c r="BN43" i="20" s="1"/>
  <c r="BM40" i="20"/>
  <c r="BM42" i="20" s="1"/>
  <c r="BN42" i="20" s="1"/>
  <c r="FG35" i="18"/>
  <c r="FG24" i="18"/>
  <c r="FN15" i="18"/>
  <c r="ET44" i="18"/>
  <c r="FA35" i="18"/>
  <c r="ET32" i="18"/>
  <c r="ET51" i="18" s="1"/>
  <c r="ET72" i="9"/>
  <c r="ET67" i="9" s="1"/>
  <c r="ET73" i="9" s="1"/>
  <c r="ET82" i="9"/>
  <c r="FT15" i="18"/>
  <c r="GA13" i="18"/>
  <c r="L78" i="22"/>
  <c r="L58" i="22"/>
  <c r="FO46" i="20"/>
  <c r="FN50" i="20"/>
  <c r="FG12" i="18"/>
  <c r="JJ34" i="9"/>
  <c r="JI31" i="9"/>
  <c r="JI41" i="9" s="1"/>
  <c r="N28" i="22"/>
  <c r="ET21" i="18"/>
  <c r="FA24" i="18"/>
  <c r="FA21" i="18" s="1"/>
  <c r="N95" i="22"/>
  <c r="AQ80" i="22"/>
  <c r="Z60" i="9"/>
  <c r="LA24" i="9"/>
  <c r="AE55" i="9"/>
  <c r="AE53" i="9" s="1"/>
  <c r="AF21" i="20"/>
  <c r="AY34" i="9"/>
  <c r="AX31" i="9"/>
  <c r="KE31" i="9"/>
  <c r="KE41" i="9" s="1"/>
  <c r="KF34" i="9"/>
  <c r="AC28" i="9"/>
  <c r="AC49" i="9" s="1"/>
  <c r="EG44" i="18"/>
  <c r="EN35" i="18"/>
  <c r="EG82" i="9"/>
  <c r="EG32" i="18"/>
  <c r="EG51" i="18" s="1"/>
  <c r="EG72" i="9"/>
  <c r="EG67" i="9" s="1"/>
  <c r="EG73" i="9" s="1"/>
  <c r="BN33" i="20"/>
  <c r="BB36" i="20"/>
  <c r="O80" i="22"/>
  <c r="AG49" i="20"/>
  <c r="AB50" i="9"/>
  <c r="AC50" i="9" s="1"/>
  <c r="AD50" i="9" s="1"/>
  <c r="AE50" i="9" s="1"/>
  <c r="AF50" i="9" s="1"/>
  <c r="AA44" i="9"/>
  <c r="IX31" i="9"/>
  <c r="IX41" i="9" s="1"/>
  <c r="IY34" i="9"/>
  <c r="AA67" i="9"/>
  <c r="Z73" i="9"/>
  <c r="AD56" i="9"/>
  <c r="AD52" i="9" s="1"/>
  <c r="AE24" i="20"/>
  <c r="M78" i="22"/>
  <c r="M58" i="22"/>
  <c r="FN12" i="18"/>
  <c r="KP31" i="9"/>
  <c r="KP41" i="9" s="1"/>
  <c r="KQ34" i="9"/>
  <c r="BE45" i="9"/>
  <c r="EG21" i="18"/>
  <c r="EN24" i="18"/>
  <c r="EN21" i="18" s="1"/>
  <c r="BB60" i="20"/>
  <c r="BB24" i="9"/>
  <c r="GA33" i="18"/>
  <c r="JT31" i="9"/>
  <c r="JT41" i="9" s="1"/>
  <c r="JU34" i="9"/>
  <c r="LM72" i="20"/>
  <c r="LE72" i="20"/>
  <c r="LG72" i="20"/>
  <c r="LJ72" i="20"/>
  <c r="LH72" i="20"/>
  <c r="LI72" i="20"/>
  <c r="LC72" i="20"/>
  <c r="LK72" i="20"/>
  <c r="LF72" i="20"/>
  <c r="LL72" i="20"/>
  <c r="LD72" i="20"/>
  <c r="LB72" i="20"/>
  <c r="LB34" i="9"/>
  <c r="Z24" i="23"/>
  <c r="AB64" i="20" l="1"/>
  <c r="AD74" i="20"/>
  <c r="BO43" i="20"/>
  <c r="BO40" i="20"/>
  <c r="LN72" i="20"/>
  <c r="AD49" i="9"/>
  <c r="AC48" i="9"/>
  <c r="AC44" i="9" s="1"/>
  <c r="Z22" i="23"/>
  <c r="LC24" i="9"/>
  <c r="LE24" i="9"/>
  <c r="LD24" i="9"/>
  <c r="LF24" i="9"/>
  <c r="LH24" i="9"/>
  <c r="LJ24" i="9"/>
  <c r="LL24" i="9"/>
  <c r="LG24" i="9"/>
  <c r="LI24" i="9"/>
  <c r="LK24" i="9"/>
  <c r="LB24" i="9"/>
  <c r="LM24" i="9"/>
  <c r="AA24" i="23"/>
  <c r="JV34" i="9"/>
  <c r="JU31" i="9"/>
  <c r="JU41" i="9" s="1"/>
  <c r="LB31" i="9"/>
  <c r="LB41" i="9" s="1"/>
  <c r="LC34" i="9"/>
  <c r="L29" i="22"/>
  <c r="EN51" i="18"/>
  <c r="GA46" i="20"/>
  <c r="FO50" i="20"/>
  <c r="FP46" i="20" s="1"/>
  <c r="FP50" i="20" s="1"/>
  <c r="FQ46" i="20" s="1"/>
  <c r="FQ50" i="20" s="1"/>
  <c r="FR46" i="20" s="1"/>
  <c r="FR50" i="20" s="1"/>
  <c r="FS46" i="20" s="1"/>
  <c r="FS50" i="20" s="1"/>
  <c r="FT46" i="20" s="1"/>
  <c r="FT50" i="20" s="1"/>
  <c r="FU46" i="20" s="1"/>
  <c r="FU50" i="20" s="1"/>
  <c r="FV46" i="20" s="1"/>
  <c r="FV50" i="20" s="1"/>
  <c r="FW46" i="20" s="1"/>
  <c r="FW50" i="20" s="1"/>
  <c r="FX46" i="20" s="1"/>
  <c r="FX50" i="20" s="1"/>
  <c r="FY46" i="20" s="1"/>
  <c r="FY50" i="20" s="1"/>
  <c r="FZ46" i="20" s="1"/>
  <c r="FZ50" i="20" s="1"/>
  <c r="L93" i="22"/>
  <c r="M29" i="22"/>
  <c r="FA51" i="18"/>
  <c r="BB7" i="14"/>
  <c r="KQ31" i="9"/>
  <c r="KQ41" i="9" s="1"/>
  <c r="KR34" i="9"/>
  <c r="AA60" i="9"/>
  <c r="AR80" i="22"/>
  <c r="O95" i="22"/>
  <c r="EG41" i="18"/>
  <c r="EN44" i="18"/>
  <c r="EN41" i="18" s="1"/>
  <c r="AZ34" i="9"/>
  <c r="AY31" i="9"/>
  <c r="ET74" i="9"/>
  <c r="FA82" i="9"/>
  <c r="ET41" i="18"/>
  <c r="FA44" i="18"/>
  <c r="FA41" i="18" s="1"/>
  <c r="O28" i="22"/>
  <c r="M93" i="22"/>
  <c r="Z92" i="9"/>
  <c r="AA73" i="9"/>
  <c r="BB54" i="9"/>
  <c r="BC37" i="20"/>
  <c r="BC33" i="20"/>
  <c r="BC36" i="20" s="1"/>
  <c r="EG50" i="18"/>
  <c r="KG34" i="9"/>
  <c r="KF31" i="9"/>
  <c r="KF41" i="9" s="1"/>
  <c r="AF27" i="20"/>
  <c r="AF25" i="20" s="1"/>
  <c r="JJ31" i="9"/>
  <c r="JJ41" i="9" s="1"/>
  <c r="JK34" i="9"/>
  <c r="FT24" i="18"/>
  <c r="FT35" i="18"/>
  <c r="GA15" i="18"/>
  <c r="GA12" i="18" s="1"/>
  <c r="ET50" i="18"/>
  <c r="FG21" i="18"/>
  <c r="FN24" i="18"/>
  <c r="FN21" i="18" s="1"/>
  <c r="BF45" i="9"/>
  <c r="AE23" i="20"/>
  <c r="AE90" i="9"/>
  <c r="AE71" i="20"/>
  <c r="AE73" i="20" s="1"/>
  <c r="AE25" i="9"/>
  <c r="IY31" i="9"/>
  <c r="IY41" i="9" s="1"/>
  <c r="IZ34" i="9"/>
  <c r="IZ31" i="9" s="1"/>
  <c r="IZ41" i="9" s="1"/>
  <c r="I169" i="12"/>
  <c r="AG87" i="9"/>
  <c r="AN49" i="20"/>
  <c r="EG74" i="9"/>
  <c r="EN82" i="9"/>
  <c r="N58" i="22"/>
  <c r="N78" i="22"/>
  <c r="FT12" i="18"/>
  <c r="AB48" i="9"/>
  <c r="AB44" i="9" s="1"/>
  <c r="FG44" i="18"/>
  <c r="FG50" i="18" s="1"/>
  <c r="FN35" i="18"/>
  <c r="FG32" i="18"/>
  <c r="FG51" i="18" s="1"/>
  <c r="FG72" i="9"/>
  <c r="FG67" i="9" s="1"/>
  <c r="FG73" i="9" s="1"/>
  <c r="FG82" i="9"/>
  <c r="AB82" i="20" l="1"/>
  <c r="CA40" i="20"/>
  <c r="BO42" i="20"/>
  <c r="AF24" i="20"/>
  <c r="EG84" i="9"/>
  <c r="EN74" i="9"/>
  <c r="FT44" i="18"/>
  <c r="GA35" i="18"/>
  <c r="FT32" i="18"/>
  <c r="FT51" i="18" s="1"/>
  <c r="FT82" i="9"/>
  <c r="FT72" i="9"/>
  <c r="FT67" i="9" s="1"/>
  <c r="FT73" i="9" s="1"/>
  <c r="JK31" i="9"/>
  <c r="JK41" i="9" s="1"/>
  <c r="JL34" i="9"/>
  <c r="BC54" i="9"/>
  <c r="BD37" i="20"/>
  <c r="BD33" i="20"/>
  <c r="BD36" i="20" s="1"/>
  <c r="M81" i="22"/>
  <c r="M88" i="22" s="1"/>
  <c r="M36" i="22"/>
  <c r="GB46" i="20"/>
  <c r="GA50" i="20"/>
  <c r="L81" i="22"/>
  <c r="L36" i="22"/>
  <c r="JV31" i="9"/>
  <c r="JV41" i="9" s="1"/>
  <c r="JW34" i="9"/>
  <c r="AB60" i="9"/>
  <c r="AN87" i="9"/>
  <c r="D7" i="21"/>
  <c r="AE85" i="9"/>
  <c r="FT21" i="18"/>
  <c r="GA24" i="18"/>
  <c r="GA21" i="18" s="1"/>
  <c r="BC24" i="9"/>
  <c r="BC60" i="20"/>
  <c r="AA92" i="9"/>
  <c r="Z93" i="9"/>
  <c r="Z97" i="9" s="1"/>
  <c r="O78" i="22"/>
  <c r="O58" i="22"/>
  <c r="KR31" i="9"/>
  <c r="KR41" i="9" s="1"/>
  <c r="KS34" i="9"/>
  <c r="EN50" i="18"/>
  <c r="LD34" i="9"/>
  <c r="LC31" i="9"/>
  <c r="LC41" i="9" s="1"/>
  <c r="AC60" i="9"/>
  <c r="N29" i="22"/>
  <c r="FN51" i="18"/>
  <c r="FG74" i="9"/>
  <c r="FN82" i="9"/>
  <c r="FG41" i="18"/>
  <c r="FN44" i="18"/>
  <c r="FN41" i="18" s="1"/>
  <c r="N93" i="22"/>
  <c r="KH34" i="9"/>
  <c r="KG31" i="9"/>
  <c r="KG41" i="9" s="1"/>
  <c r="ET84" i="9"/>
  <c r="FA74" i="9"/>
  <c r="BA34" i="9"/>
  <c r="AZ31" i="9"/>
  <c r="Z26" i="23"/>
  <c r="AA26" i="23" s="1"/>
  <c r="AA22" i="23"/>
  <c r="AD48" i="9"/>
  <c r="AD44" i="9" s="1"/>
  <c r="AE11" i="14"/>
  <c r="AE23" i="9"/>
  <c r="AE74" i="20" s="1"/>
  <c r="BG45" i="9"/>
  <c r="AF55" i="9"/>
  <c r="AF53" i="9" s="1"/>
  <c r="AG21" i="20"/>
  <c r="AG50" i="9"/>
  <c r="AH50" i="9" s="1"/>
  <c r="AI50" i="9" s="1"/>
  <c r="AJ50" i="9" s="1"/>
  <c r="AK50" i="9" s="1"/>
  <c r="AL50" i="9" s="1"/>
  <c r="AM50" i="9" s="1"/>
  <c r="AN50" i="9" s="1"/>
  <c r="FA50" i="18"/>
  <c r="LN24" i="9"/>
  <c r="AE58" i="9"/>
  <c r="AF25" i="9" l="1"/>
  <c r="AF23" i="9" s="1"/>
  <c r="AF26" i="9" s="1"/>
  <c r="AF28" i="9" s="1"/>
  <c r="AC64" i="20"/>
  <c r="BP43" i="20"/>
  <c r="BP40" i="20"/>
  <c r="BP42" i="20" s="1"/>
  <c r="AF71" i="20"/>
  <c r="AF73" i="20" s="1"/>
  <c r="AF23" i="20"/>
  <c r="AF90" i="9"/>
  <c r="AF85" i="9" s="1"/>
  <c r="AF91" i="9" s="1"/>
  <c r="AF92" i="9" s="1"/>
  <c r="AE56" i="9"/>
  <c r="AE52" i="9" s="1"/>
  <c r="AG27" i="20"/>
  <c r="AG24" i="20" s="1"/>
  <c r="BB34" i="9"/>
  <c r="BA31" i="9"/>
  <c r="N81" i="22"/>
  <c r="N88" i="22" s="1"/>
  <c r="N36" i="22"/>
  <c r="O93" i="22"/>
  <c r="AE91" i="9"/>
  <c r="AE92" i="9" s="1"/>
  <c r="JW31" i="9"/>
  <c r="JW41" i="9" s="1"/>
  <c r="JX34" i="9"/>
  <c r="L88" i="22"/>
  <c r="BD54" i="9"/>
  <c r="BE37" i="20"/>
  <c r="BE33" i="20"/>
  <c r="BE36" i="20" s="1"/>
  <c r="O29" i="22"/>
  <c r="GA51" i="18"/>
  <c r="EN84" i="9"/>
  <c r="FG84" i="9"/>
  <c r="FN74" i="9"/>
  <c r="LD31" i="9"/>
  <c r="LD41" i="9" s="1"/>
  <c r="LE34" i="9"/>
  <c r="Z40" i="9"/>
  <c r="AA93" i="9"/>
  <c r="AP86" i="22"/>
  <c r="M18" i="21"/>
  <c r="M19" i="21" s="1"/>
  <c r="BD60" i="20"/>
  <c r="BD24" i="9"/>
  <c r="FT41" i="18"/>
  <c r="GA44" i="18"/>
  <c r="GA41" i="18" s="1"/>
  <c r="AE26" i="9"/>
  <c r="BC7" i="14"/>
  <c r="D6" i="21"/>
  <c r="FT74" i="9"/>
  <c r="GA82" i="9"/>
  <c r="FT50" i="18"/>
  <c r="AD60" i="9"/>
  <c r="BH45" i="9"/>
  <c r="AE8" i="14"/>
  <c r="FA84" i="9"/>
  <c r="KH31" i="9"/>
  <c r="KH41" i="9" s="1"/>
  <c r="KI34" i="9"/>
  <c r="FN50" i="18"/>
  <c r="KS31" i="9"/>
  <c r="KS41" i="9" s="1"/>
  <c r="KT34" i="9"/>
  <c r="GB50" i="20"/>
  <c r="GC46" i="20" s="1"/>
  <c r="GC50" i="20" s="1"/>
  <c r="GD46" i="20" s="1"/>
  <c r="GD50" i="20" s="1"/>
  <c r="GE46" i="20" s="1"/>
  <c r="GE50" i="20" s="1"/>
  <c r="GF46" i="20" s="1"/>
  <c r="GF50" i="20" s="1"/>
  <c r="GG46" i="20" s="1"/>
  <c r="GG50" i="20" s="1"/>
  <c r="GH46" i="20" s="1"/>
  <c r="GH50" i="20" s="1"/>
  <c r="GI46" i="20" s="1"/>
  <c r="GI50" i="20" s="1"/>
  <c r="GJ46" i="20" s="1"/>
  <c r="GJ50" i="20" s="1"/>
  <c r="GK46" i="20" s="1"/>
  <c r="GK50" i="20" s="1"/>
  <c r="GL46" i="20" s="1"/>
  <c r="GL50" i="20" s="1"/>
  <c r="GM46" i="20" s="1"/>
  <c r="GN46" i="20"/>
  <c r="AF11" i="14"/>
  <c r="AF8" i="14" s="1"/>
  <c r="JL31" i="9"/>
  <c r="JL41" i="9" s="1"/>
  <c r="JM34" i="9"/>
  <c r="JM31" i="9" s="1"/>
  <c r="JM41" i="9" s="1"/>
  <c r="AC82" i="20" l="1"/>
  <c r="AD64" i="20"/>
  <c r="BQ43" i="20"/>
  <c r="BQ40" i="20"/>
  <c r="BQ42" i="20" s="1"/>
  <c r="AF58" i="9"/>
  <c r="BI45" i="9"/>
  <c r="Z36" i="9"/>
  <c r="Z41" i="9" s="1"/>
  <c r="AA40" i="9"/>
  <c r="AA36" i="9" s="1"/>
  <c r="AA41" i="9" s="1"/>
  <c r="J165" i="12"/>
  <c r="FN84" i="9"/>
  <c r="O81" i="22"/>
  <c r="O36" i="22"/>
  <c r="BF37" i="20"/>
  <c r="BE54" i="9"/>
  <c r="BF33" i="20"/>
  <c r="BF36" i="20" s="1"/>
  <c r="AG55" i="9"/>
  <c r="AG53" i="9" s="1"/>
  <c r="AH21" i="20"/>
  <c r="KI31" i="9"/>
  <c r="KI41" i="9" s="1"/>
  <c r="KJ34" i="9"/>
  <c r="AE28" i="9"/>
  <c r="LF34" i="9"/>
  <c r="LE31" i="9"/>
  <c r="LE41" i="9" s="1"/>
  <c r="GA50" i="18"/>
  <c r="BE60" i="20"/>
  <c r="BE24" i="9"/>
  <c r="JX31" i="9"/>
  <c r="JX41" i="9" s="1"/>
  <c r="JY34" i="9"/>
  <c r="AG23" i="20"/>
  <c r="KT31" i="9"/>
  <c r="KT41" i="9" s="1"/>
  <c r="KU34" i="9"/>
  <c r="BD7" i="14"/>
  <c r="AN66" i="9"/>
  <c r="AB66" i="9"/>
  <c r="AB93" i="9" s="1"/>
  <c r="BC34" i="9"/>
  <c r="BB31" i="9"/>
  <c r="AF56" i="9"/>
  <c r="AF52" i="9" s="1"/>
  <c r="GM48" i="20"/>
  <c r="FT84" i="9"/>
  <c r="GA74" i="9"/>
  <c r="AF74" i="20"/>
  <c r="L18" i="21"/>
  <c r="L19" i="21" s="1"/>
  <c r="AO86" i="22"/>
  <c r="AQ86" i="22"/>
  <c r="N18" i="21"/>
  <c r="N19" i="21" s="1"/>
  <c r="AG25" i="20"/>
  <c r="AG25" i="9" s="1"/>
  <c r="AD82" i="20" l="1"/>
  <c r="BR43" i="20"/>
  <c r="BR40" i="20"/>
  <c r="BR42" i="20" s="1"/>
  <c r="AG11" i="14"/>
  <c r="AG23" i="9"/>
  <c r="GA84" i="9"/>
  <c r="AG71" i="20"/>
  <c r="AG73" i="20" s="1"/>
  <c r="AE49" i="9"/>
  <c r="BF60" i="20"/>
  <c r="BF24" i="9"/>
  <c r="Z62" i="9"/>
  <c r="Z109" i="9"/>
  <c r="Z110" i="9"/>
  <c r="BJ45" i="9"/>
  <c r="GM86" i="9"/>
  <c r="GN48" i="20"/>
  <c r="V170" i="12"/>
  <c r="F170" i="12" s="1"/>
  <c r="GM56" i="20"/>
  <c r="AG90" i="9"/>
  <c r="AG58" i="9" s="1"/>
  <c r="BE7" i="14"/>
  <c r="KJ31" i="9"/>
  <c r="KJ41" i="9" s="1"/>
  <c r="KK34" i="9"/>
  <c r="GM50" i="20"/>
  <c r="GN50" i="20" s="1"/>
  <c r="J177" i="12" s="1"/>
  <c r="AB40" i="9"/>
  <c r="AB36" i="9" s="1"/>
  <c r="AB41" i="9" s="1"/>
  <c r="AC66" i="9"/>
  <c r="AC93" i="9" s="1"/>
  <c r="JZ34" i="9"/>
  <c r="JZ31" i="9" s="1"/>
  <c r="JZ41" i="9" s="1"/>
  <c r="JY31" i="9"/>
  <c r="JY41" i="9" s="1"/>
  <c r="LG34" i="9"/>
  <c r="LF31" i="9"/>
  <c r="LF41" i="9" s="1"/>
  <c r="BF54" i="9"/>
  <c r="BG37" i="20"/>
  <c r="BG33" i="20"/>
  <c r="BG36" i="20" s="1"/>
  <c r="BD34" i="9"/>
  <c r="BC31" i="9"/>
  <c r="KV34" i="9"/>
  <c r="KU31" i="9"/>
  <c r="KU41" i="9" s="1"/>
  <c r="AH27" i="20"/>
  <c r="AH25" i="20" s="1"/>
  <c r="O88" i="22"/>
  <c r="AA62" i="9"/>
  <c r="AA110" i="9"/>
  <c r="AA109" i="9"/>
  <c r="BS43" i="20" l="1"/>
  <c r="BS40" i="20"/>
  <c r="BS42" i="20" s="1"/>
  <c r="AG74" i="20"/>
  <c r="AH24" i="20"/>
  <c r="BH37" i="20"/>
  <c r="BG54" i="9"/>
  <c r="BH33" i="20"/>
  <c r="BH36" i="20" s="1"/>
  <c r="AH55" i="9"/>
  <c r="AH53" i="9" s="1"/>
  <c r="AI21" i="20"/>
  <c r="BE34" i="9"/>
  <c r="BD31" i="9"/>
  <c r="BG24" i="9"/>
  <c r="BG60" i="20"/>
  <c r="LG31" i="9"/>
  <c r="LG41" i="9" s="1"/>
  <c r="LH34" i="9"/>
  <c r="AB62" i="9"/>
  <c r="AB109" i="9"/>
  <c r="AB110" i="9"/>
  <c r="KK31" i="9"/>
  <c r="KK41" i="9" s="1"/>
  <c r="KL34" i="9"/>
  <c r="GM13" i="18"/>
  <c r="GM33" i="18"/>
  <c r="GN56" i="20"/>
  <c r="BK45" i="9"/>
  <c r="AG26" i="9"/>
  <c r="KV31" i="9"/>
  <c r="KV41" i="9" s="1"/>
  <c r="KW34" i="9"/>
  <c r="BF7" i="14"/>
  <c r="AE48" i="9"/>
  <c r="AE44" i="9" s="1"/>
  <c r="AF49" i="9"/>
  <c r="AG8" i="14"/>
  <c r="AR86" i="22"/>
  <c r="O18" i="21"/>
  <c r="O19" i="21" s="1"/>
  <c r="AG56" i="9"/>
  <c r="AG52" i="9" s="1"/>
  <c r="AG85" i="9"/>
  <c r="AH23" i="20"/>
  <c r="AC40" i="9"/>
  <c r="AC36" i="9" s="1"/>
  <c r="AC41" i="9" s="1"/>
  <c r="AD66" i="9"/>
  <c r="AD93" i="9" s="1"/>
  <c r="GN86" i="9"/>
  <c r="AE82" i="20" l="1"/>
  <c r="AH90" i="9"/>
  <c r="AH85" i="9" s="1"/>
  <c r="AH91" i="9" s="1"/>
  <c r="AH92" i="9" s="1"/>
  <c r="AE64" i="20"/>
  <c r="BT43" i="20"/>
  <c r="BT40" i="20"/>
  <c r="BT42" i="20" s="1"/>
  <c r="AH71" i="20"/>
  <c r="AH73" i="20" s="1"/>
  <c r="AH25" i="9"/>
  <c r="AH23" i="9" s="1"/>
  <c r="AH26" i="9" s="1"/>
  <c r="AH28" i="9" s="1"/>
  <c r="AD40" i="9"/>
  <c r="AD36" i="9" s="1"/>
  <c r="AD41" i="9" s="1"/>
  <c r="AE66" i="9"/>
  <c r="AE93" i="9" s="1"/>
  <c r="KL31" i="9"/>
  <c r="KL41" i="9" s="1"/>
  <c r="KM34" i="9"/>
  <c r="KM31" i="9" s="1"/>
  <c r="KM41" i="9" s="1"/>
  <c r="BF34" i="9"/>
  <c r="BE31" i="9"/>
  <c r="BH54" i="9"/>
  <c r="BI37" i="20"/>
  <c r="BI33" i="20"/>
  <c r="BI36" i="20" s="1"/>
  <c r="AC62" i="9"/>
  <c r="AC109" i="9"/>
  <c r="AC110" i="9"/>
  <c r="AF48" i="9"/>
  <c r="AF44" i="9" s="1"/>
  <c r="AG28" i="9"/>
  <c r="AG49" i="9" s="1"/>
  <c r="GN33" i="18"/>
  <c r="LH31" i="9"/>
  <c r="LH41" i="9" s="1"/>
  <c r="LI34" i="9"/>
  <c r="BG7" i="14"/>
  <c r="BH60" i="20"/>
  <c r="BH24" i="9"/>
  <c r="P80" i="22"/>
  <c r="AG91" i="9"/>
  <c r="AG92" i="9" s="1"/>
  <c r="AE60" i="9"/>
  <c r="KW31" i="9"/>
  <c r="KW41" i="9" s="1"/>
  <c r="KX34" i="9"/>
  <c r="BL45" i="9"/>
  <c r="GM15" i="18"/>
  <c r="GM12" i="18" s="1"/>
  <c r="GN13" i="18"/>
  <c r="AI27" i="20"/>
  <c r="AI24" i="20" s="1"/>
  <c r="AH58" i="9" l="1"/>
  <c r="AH56" i="9" s="1"/>
  <c r="AH52" i="9" s="1"/>
  <c r="AF64" i="20"/>
  <c r="AH11" i="14"/>
  <c r="AH8" i="14" s="1"/>
  <c r="BU43" i="20"/>
  <c r="BU40" i="20"/>
  <c r="BU42" i="20" s="1"/>
  <c r="AI23" i="20"/>
  <c r="AH49" i="9"/>
  <c r="AG48" i="9"/>
  <c r="AG44" i="9" s="1"/>
  <c r="KX31" i="9"/>
  <c r="KX41" i="9" s="1"/>
  <c r="KY34" i="9"/>
  <c r="AS80" i="22"/>
  <c r="P95" i="22"/>
  <c r="AA95" i="22" s="1"/>
  <c r="AA80" i="22"/>
  <c r="AD80" i="22" s="1"/>
  <c r="P28" i="22"/>
  <c r="GM24" i="18"/>
  <c r="GM35" i="18"/>
  <c r="GN15" i="18"/>
  <c r="GN12" i="18" s="1"/>
  <c r="LI31" i="9"/>
  <c r="LI41" i="9" s="1"/>
  <c r="LJ34" i="9"/>
  <c r="AF60" i="9"/>
  <c r="BG34" i="9"/>
  <c r="BF31" i="9"/>
  <c r="AE40" i="9"/>
  <c r="AE36" i="9" s="1"/>
  <c r="AE41" i="9" s="1"/>
  <c r="AF66" i="9"/>
  <c r="AF93" i="9" s="1"/>
  <c r="BJ37" i="20"/>
  <c r="BI54" i="9"/>
  <c r="BJ33" i="20"/>
  <c r="BJ36" i="20" s="1"/>
  <c r="BM45" i="9"/>
  <c r="BH7" i="14"/>
  <c r="BI60" i="20"/>
  <c r="BI24" i="9"/>
  <c r="AD62" i="9"/>
  <c r="AD110" i="9"/>
  <c r="AD109" i="9"/>
  <c r="AI55" i="9"/>
  <c r="AI53" i="9" s="1"/>
  <c r="AJ21" i="20"/>
  <c r="AI25" i="20"/>
  <c r="AI90" i="9" s="1"/>
  <c r="AI85" i="9" s="1"/>
  <c r="AH74" i="20"/>
  <c r="AF82" i="20" l="1"/>
  <c r="BV43" i="20"/>
  <c r="BV40" i="20"/>
  <c r="BV42" i="20" s="1"/>
  <c r="AI91" i="9"/>
  <c r="AI92" i="9" s="1"/>
  <c r="GM44" i="18"/>
  <c r="GN35" i="18"/>
  <c r="GM32" i="18"/>
  <c r="GM51" i="18" s="1"/>
  <c r="GM82" i="9"/>
  <c r="KY31" i="9"/>
  <c r="KY41" i="9" s="1"/>
  <c r="KZ34" i="9"/>
  <c r="KZ31" i="9" s="1"/>
  <c r="KZ41" i="9" s="1"/>
  <c r="AF40" i="9"/>
  <c r="AF36" i="9" s="1"/>
  <c r="AF41" i="9" s="1"/>
  <c r="AG66" i="9"/>
  <c r="AG93" i="9" s="1"/>
  <c r="BH34" i="9"/>
  <c r="BG31" i="9"/>
  <c r="LK34" i="9"/>
  <c r="LJ31" i="9"/>
  <c r="LJ41" i="9" s="1"/>
  <c r="GM21" i="18"/>
  <c r="GN24" i="18"/>
  <c r="GN21" i="18" s="1"/>
  <c r="AI71" i="20"/>
  <c r="AI73" i="20" s="1"/>
  <c r="BJ54" i="9"/>
  <c r="BK37" i="20"/>
  <c r="BK33" i="20"/>
  <c r="BK36" i="20" s="1"/>
  <c r="AJ27" i="20"/>
  <c r="AJ24" i="20" s="1"/>
  <c r="BN45" i="9"/>
  <c r="BJ60" i="20"/>
  <c r="BJ24" i="9"/>
  <c r="AE62" i="9"/>
  <c r="AE110" i="9"/>
  <c r="AE109" i="9"/>
  <c r="AG60" i="9"/>
  <c r="AI25" i="9"/>
  <c r="AI58" i="9"/>
  <c r="BI7" i="14"/>
  <c r="P78" i="22"/>
  <c r="P58" i="22"/>
  <c r="AA28" i="22"/>
  <c r="AH48" i="9"/>
  <c r="AH44" i="9" s="1"/>
  <c r="AG64" i="20" l="1"/>
  <c r="BW43" i="20"/>
  <c r="BW40" i="20"/>
  <c r="BW42" i="20" s="1"/>
  <c r="AJ25" i="20"/>
  <c r="AJ25" i="9" s="1"/>
  <c r="P93" i="22"/>
  <c r="AA78" i="22"/>
  <c r="GM41" i="18"/>
  <c r="GN44" i="18"/>
  <c r="GN41" i="18" s="1"/>
  <c r="AH60" i="9"/>
  <c r="AI56" i="9"/>
  <c r="AI52" i="9" s="1"/>
  <c r="AJ55" i="9"/>
  <c r="AJ53" i="9" s="1"/>
  <c r="AK21" i="20"/>
  <c r="BI34" i="9"/>
  <c r="BH31" i="9"/>
  <c r="GM74" i="9"/>
  <c r="GN82" i="9"/>
  <c r="GM50" i="18"/>
  <c r="AG40" i="9"/>
  <c r="AH66" i="9"/>
  <c r="AH93" i="9" s="1"/>
  <c r="BK24" i="9"/>
  <c r="BK60" i="20"/>
  <c r="AI11" i="14"/>
  <c r="AI8" i="14" s="1"/>
  <c r="AI23" i="9"/>
  <c r="AI26" i="9" s="1"/>
  <c r="AI28" i="9" s="1"/>
  <c r="AI49" i="9" s="1"/>
  <c r="BO45" i="9"/>
  <c r="AJ23" i="20"/>
  <c r="AA58" i="22"/>
  <c r="BJ7" i="14"/>
  <c r="BL37" i="20"/>
  <c r="BK54" i="9"/>
  <c r="BL33" i="20"/>
  <c r="BL36" i="20" s="1"/>
  <c r="LK31" i="9"/>
  <c r="LK41" i="9" s="1"/>
  <c r="LL34" i="9"/>
  <c r="AF62" i="9"/>
  <c r="AF109" i="9"/>
  <c r="AF110" i="9"/>
  <c r="P29" i="22"/>
  <c r="GN51" i="18"/>
  <c r="AG82" i="20" l="1"/>
  <c r="I173" i="12" s="1"/>
  <c r="AJ71" i="20"/>
  <c r="AJ73" i="20" s="1"/>
  <c r="AJ90" i="9"/>
  <c r="AJ85" i="9" s="1"/>
  <c r="AJ91" i="9" s="1"/>
  <c r="AJ92" i="9" s="1"/>
  <c r="GN50" i="18"/>
  <c r="BX43" i="20"/>
  <c r="BX40" i="20"/>
  <c r="BX42" i="20" s="1"/>
  <c r="P81" i="22"/>
  <c r="AA29" i="22"/>
  <c r="P36" i="22"/>
  <c r="AA36" i="22" s="1"/>
  <c r="BM37" i="20"/>
  <c r="BL54" i="9"/>
  <c r="BM33" i="20"/>
  <c r="BM36" i="20" s="1"/>
  <c r="BK7" i="14"/>
  <c r="BJ34" i="9"/>
  <c r="BI31" i="9"/>
  <c r="AI48" i="9"/>
  <c r="AI44" i="9" s="1"/>
  <c r="I171" i="12"/>
  <c r="K165" i="12"/>
  <c r="AG36" i="9"/>
  <c r="AG41" i="9" s="1"/>
  <c r="LL31" i="9"/>
  <c r="LL41" i="9" s="1"/>
  <c r="LM34" i="9"/>
  <c r="LM31" i="9" s="1"/>
  <c r="LM41" i="9" s="1"/>
  <c r="BL60" i="20"/>
  <c r="BL24" i="9"/>
  <c r="GM84" i="9"/>
  <c r="GN84" i="9" s="1"/>
  <c r="GN74" i="9"/>
  <c r="AK27" i="20"/>
  <c r="AK24" i="20" s="1"/>
  <c r="AA93" i="22"/>
  <c r="AJ11" i="14"/>
  <c r="AJ8" i="14" s="1"/>
  <c r="AJ23" i="9"/>
  <c r="AJ26" i="9" s="1"/>
  <c r="AJ28" i="9" s="1"/>
  <c r="AJ49" i="9" s="1"/>
  <c r="BP45" i="9"/>
  <c r="AH40" i="9"/>
  <c r="AH36" i="9" s="1"/>
  <c r="AH41" i="9" s="1"/>
  <c r="AI66" i="9"/>
  <c r="AI93" i="9" s="1"/>
  <c r="AI74" i="20"/>
  <c r="AH64" i="20" l="1"/>
  <c r="AJ58" i="9"/>
  <c r="AJ56" i="9" s="1"/>
  <c r="AJ52" i="9" s="1"/>
  <c r="BY43" i="20"/>
  <c r="BY40" i="20"/>
  <c r="BY42" i="20" s="1"/>
  <c r="AK25" i="20"/>
  <c r="AK90" i="9" s="1"/>
  <c r="AJ48" i="9"/>
  <c r="AJ44" i="9" s="1"/>
  <c r="AI40" i="9"/>
  <c r="AI36" i="9" s="1"/>
  <c r="AI41" i="9" s="1"/>
  <c r="AI109" i="9" s="1"/>
  <c r="AJ66" i="9"/>
  <c r="AJ93" i="9" s="1"/>
  <c r="BQ45" i="9"/>
  <c r="AK55" i="9"/>
  <c r="AK53" i="9" s="1"/>
  <c r="AL21" i="20"/>
  <c r="BL7" i="14"/>
  <c r="AJ74" i="20"/>
  <c r="AH62" i="9"/>
  <c r="AH109" i="9"/>
  <c r="AH110" i="9"/>
  <c r="AK23" i="20"/>
  <c r="AG62" i="9"/>
  <c r="AG109" i="9"/>
  <c r="AG110" i="9"/>
  <c r="AI60" i="9"/>
  <c r="BK34" i="9"/>
  <c r="BJ31" i="9"/>
  <c r="BM54" i="9"/>
  <c r="BN36" i="20"/>
  <c r="BM60" i="20"/>
  <c r="BM24" i="9"/>
  <c r="BN37" i="20"/>
  <c r="F8" i="21" s="1"/>
  <c r="AA81" i="22"/>
  <c r="P88" i="22"/>
  <c r="AH82" i="20" l="1"/>
  <c r="BZ43" i="20"/>
  <c r="CA43" i="20" s="1"/>
  <c r="BZ40" i="20"/>
  <c r="BZ42" i="20" s="1"/>
  <c r="CA42" i="20" s="1"/>
  <c r="AK25" i="9"/>
  <c r="AK11" i="14" s="1"/>
  <c r="AK8" i="14" s="1"/>
  <c r="AK85" i="9"/>
  <c r="AK91" i="9" s="1"/>
  <c r="AK92" i="9" s="1"/>
  <c r="AK58" i="9"/>
  <c r="AK56" i="9" s="1"/>
  <c r="AK52" i="9" s="1"/>
  <c r="AK71" i="20"/>
  <c r="AK73" i="20" s="1"/>
  <c r="AI110" i="9"/>
  <c r="BO37" i="20"/>
  <c r="BO33" i="20"/>
  <c r="AI62" i="9"/>
  <c r="BM7" i="14"/>
  <c r="BN7" i="14" s="1"/>
  <c r="BN24" i="9"/>
  <c r="AS86" i="22"/>
  <c r="P18" i="21"/>
  <c r="P19" i="21" s="1"/>
  <c r="B21" i="21" s="1"/>
  <c r="AA88" i="22"/>
  <c r="BN60" i="20"/>
  <c r="BN54" i="9"/>
  <c r="BR45" i="9"/>
  <c r="AJ60" i="9"/>
  <c r="BL34" i="9"/>
  <c r="BK31" i="9"/>
  <c r="AL27" i="20"/>
  <c r="AL25" i="20" s="1"/>
  <c r="AJ40" i="9"/>
  <c r="AK66" i="9"/>
  <c r="AK93" i="9" l="1"/>
  <c r="CB40" i="20"/>
  <c r="CB43" i="20"/>
  <c r="AK23" i="9"/>
  <c r="AK26" i="9" s="1"/>
  <c r="AK28" i="9" s="1"/>
  <c r="AK49" i="9" s="1"/>
  <c r="AK48" i="9" s="1"/>
  <c r="AK44" i="9" s="1"/>
  <c r="AL24" i="20"/>
  <c r="CA33" i="20"/>
  <c r="BO36" i="20"/>
  <c r="BM34" i="9"/>
  <c r="BL31" i="9"/>
  <c r="BS45" i="9"/>
  <c r="BO60" i="20"/>
  <c r="BO24" i="9"/>
  <c r="L165" i="12"/>
  <c r="AJ36" i="9"/>
  <c r="AJ41" i="9" s="1"/>
  <c r="AL55" i="9"/>
  <c r="AL53" i="9" s="1"/>
  <c r="AM21" i="20"/>
  <c r="AD86" i="22"/>
  <c r="AD87" i="22" s="1"/>
  <c r="AL23" i="20" l="1"/>
  <c r="AI64" i="20"/>
  <c r="AL66" i="9"/>
  <c r="AK40" i="9"/>
  <c r="AK36" i="9" s="1"/>
  <c r="AK41" i="9" s="1"/>
  <c r="AK110" i="9" s="1"/>
  <c r="AK74" i="20"/>
  <c r="CN40" i="20"/>
  <c r="CB42" i="20"/>
  <c r="AL90" i="9"/>
  <c r="AL85" i="9" s="1"/>
  <c r="AL91" i="9" s="1"/>
  <c r="AL92" i="9" s="1"/>
  <c r="AL25" i="9"/>
  <c r="AL23" i="9" s="1"/>
  <c r="AL26" i="9" s="1"/>
  <c r="AL28" i="9" s="1"/>
  <c r="AL49" i="9" s="1"/>
  <c r="AL71" i="20"/>
  <c r="AL73" i="20" s="1"/>
  <c r="AJ62" i="9"/>
  <c r="AJ110" i="9"/>
  <c r="AJ109" i="9"/>
  <c r="BN34" i="9"/>
  <c r="BM31" i="9"/>
  <c r="AK60" i="9"/>
  <c r="BO54" i="9"/>
  <c r="BP37" i="20"/>
  <c r="BP33" i="20"/>
  <c r="BP36" i="20" s="1"/>
  <c r="AM27" i="20"/>
  <c r="AM25" i="20" s="1"/>
  <c r="AN25" i="20" s="1"/>
  <c r="BO7" i="14"/>
  <c r="BT45" i="9"/>
  <c r="AI82" i="20" l="1"/>
  <c r="AK109" i="9"/>
  <c r="AK62" i="9"/>
  <c r="AL93" i="9"/>
  <c r="CC40" i="20"/>
  <c r="CC42" i="20" s="1"/>
  <c r="CC43" i="20"/>
  <c r="AL11" i="14"/>
  <c r="AL8" i="14" s="1"/>
  <c r="AL58" i="9"/>
  <c r="AL56" i="9" s="1"/>
  <c r="AL52" i="9" s="1"/>
  <c r="AL48" i="9"/>
  <c r="AL44" i="9" s="1"/>
  <c r="AN27" i="20"/>
  <c r="AM55" i="9"/>
  <c r="AO21" i="20"/>
  <c r="BP60" i="20"/>
  <c r="BP24" i="9"/>
  <c r="BU45" i="9"/>
  <c r="BQ37" i="20"/>
  <c r="BP54" i="9"/>
  <c r="BQ33" i="20"/>
  <c r="BQ36" i="20" s="1"/>
  <c r="AM24" i="20"/>
  <c r="BO34" i="9"/>
  <c r="BN31" i="9"/>
  <c r="AL74" i="20"/>
  <c r="AJ64" i="20" l="1"/>
  <c r="AL40" i="9"/>
  <c r="AL36" i="9" s="1"/>
  <c r="AL41" i="9" s="1"/>
  <c r="AL110" i="9" s="1"/>
  <c r="AM66" i="9"/>
  <c r="CD43" i="20"/>
  <c r="CD40" i="20"/>
  <c r="CD42" i="20" s="1"/>
  <c r="AM23" i="20"/>
  <c r="AM90" i="9"/>
  <c r="AM58" i="9" s="1"/>
  <c r="AM71" i="20"/>
  <c r="AM73" i="20" s="1"/>
  <c r="AM25" i="9"/>
  <c r="AN24" i="20"/>
  <c r="AN71" i="20" s="1"/>
  <c r="AN73" i="20" s="1"/>
  <c r="BV45" i="9"/>
  <c r="BP7" i="14"/>
  <c r="AN55" i="9"/>
  <c r="AM53" i="9"/>
  <c r="BQ54" i="9"/>
  <c r="BR37" i="20"/>
  <c r="BR33" i="20"/>
  <c r="BR36" i="20" s="1"/>
  <c r="BP34" i="9"/>
  <c r="BO31" i="9"/>
  <c r="BQ60" i="20"/>
  <c r="BQ24" i="9"/>
  <c r="BA21" i="20"/>
  <c r="AO27" i="20"/>
  <c r="AO24" i="20" s="1"/>
  <c r="AK64" i="20" s="1"/>
  <c r="AL60" i="9"/>
  <c r="AJ82" i="20" l="1"/>
  <c r="AN23" i="20"/>
  <c r="AL109" i="9"/>
  <c r="AL62" i="9"/>
  <c r="CE40" i="20"/>
  <c r="CE42" i="20" s="1"/>
  <c r="CE43" i="20"/>
  <c r="AO90" i="9"/>
  <c r="AO71" i="20"/>
  <c r="AO73" i="20" s="1"/>
  <c r="AO23" i="20"/>
  <c r="AO59" i="20"/>
  <c r="AO25" i="9"/>
  <c r="BR60" i="20"/>
  <c r="BR24" i="9"/>
  <c r="AN58" i="9"/>
  <c r="AM85" i="9"/>
  <c r="AN90" i="9"/>
  <c r="BQ34" i="9"/>
  <c r="BP31" i="9"/>
  <c r="AN53" i="9"/>
  <c r="BQ7" i="14"/>
  <c r="AO55" i="9"/>
  <c r="AO53" i="9" s="1"/>
  <c r="AO52" i="9" s="1"/>
  <c r="AP21" i="20"/>
  <c r="BR54" i="9"/>
  <c r="BS37" i="20"/>
  <c r="BS33" i="20"/>
  <c r="BS36" i="20" s="1"/>
  <c r="BW45" i="9"/>
  <c r="AM11" i="14"/>
  <c r="AM23" i="9"/>
  <c r="AN25" i="9"/>
  <c r="AK82" i="20" l="1"/>
  <c r="CF40" i="20"/>
  <c r="CF42" i="20" s="1"/>
  <c r="CF43" i="20"/>
  <c r="AM26" i="9"/>
  <c r="AN23" i="9"/>
  <c r="AN74" i="20" s="1"/>
  <c r="BS54" i="9"/>
  <c r="BT37" i="20"/>
  <c r="BT33" i="20"/>
  <c r="BT36" i="20" s="1"/>
  <c r="AP27" i="20"/>
  <c r="AM74" i="20"/>
  <c r="AO11" i="14"/>
  <c r="AO23" i="9"/>
  <c r="BS60" i="20"/>
  <c r="BS24" i="9"/>
  <c r="BR34" i="9"/>
  <c r="BQ31" i="9"/>
  <c r="BR7" i="14"/>
  <c r="AO76" i="20"/>
  <c r="AM8" i="14"/>
  <c r="AN11" i="14"/>
  <c r="AN8" i="14" s="1"/>
  <c r="AN12" i="14" s="1"/>
  <c r="BX45" i="9"/>
  <c r="AO85" i="9"/>
  <c r="AM91" i="9"/>
  <c r="AM92" i="9" s="1"/>
  <c r="AN85" i="9"/>
  <c r="AN91" i="9" s="1"/>
  <c r="CG43" i="20" l="1"/>
  <c r="CG40" i="20"/>
  <c r="CG42" i="20" s="1"/>
  <c r="AN92" i="9"/>
  <c r="AM93" i="9"/>
  <c r="BS7" i="14"/>
  <c r="AO26" i="9"/>
  <c r="BT24" i="9"/>
  <c r="BT60" i="20"/>
  <c r="BY45" i="9"/>
  <c r="AP55" i="9"/>
  <c r="AP53" i="9" s="1"/>
  <c r="AP52" i="9" s="1"/>
  <c r="AQ21" i="20"/>
  <c r="AO91" i="9"/>
  <c r="AO8" i="14"/>
  <c r="AP24" i="20"/>
  <c r="AN13" i="14"/>
  <c r="AN14" i="14" s="1"/>
  <c r="BS34" i="9"/>
  <c r="BR31" i="9"/>
  <c r="AO74" i="20"/>
  <c r="BT54" i="9"/>
  <c r="BU37" i="20"/>
  <c r="BU33" i="20"/>
  <c r="BU36" i="20" s="1"/>
  <c r="AN26" i="9"/>
  <c r="AL64" i="20" l="1"/>
  <c r="CH43" i="20"/>
  <c r="CH40" i="20"/>
  <c r="CH42" i="20" s="1"/>
  <c r="AN15" i="14"/>
  <c r="BU54" i="9"/>
  <c r="BV37" i="20"/>
  <c r="BV33" i="20"/>
  <c r="BV36" i="20" s="1"/>
  <c r="AN18" i="14"/>
  <c r="AN19" i="14" s="1"/>
  <c r="BA17" i="14" s="1"/>
  <c r="BT7" i="14"/>
  <c r="BT34" i="9"/>
  <c r="BS31" i="9"/>
  <c r="AP90" i="9"/>
  <c r="AP23" i="20"/>
  <c r="AP71" i="20"/>
  <c r="AP73" i="20" s="1"/>
  <c r="AP59" i="20"/>
  <c r="AP25" i="9"/>
  <c r="AQ27" i="20"/>
  <c r="BZ45" i="9"/>
  <c r="BU60" i="20"/>
  <c r="BU24" i="9"/>
  <c r="AO30" i="20"/>
  <c r="AN27" i="9"/>
  <c r="AM27" i="9" s="1"/>
  <c r="AO28" i="9"/>
  <c r="AM40" i="9"/>
  <c r="AN93" i="9"/>
  <c r="AL82" i="20" l="1"/>
  <c r="CI43" i="20"/>
  <c r="CI40" i="20"/>
  <c r="CI42" i="20" s="1"/>
  <c r="BA66" i="9"/>
  <c r="AO66" i="9"/>
  <c r="BU7" i="14"/>
  <c r="BU34" i="9"/>
  <c r="BT31" i="9"/>
  <c r="AM36" i="9"/>
  <c r="AM41" i="9" s="1"/>
  <c r="M165" i="12"/>
  <c r="AN40" i="9"/>
  <c r="AN36" i="9" s="1"/>
  <c r="AN41" i="9" s="1"/>
  <c r="AQ55" i="9"/>
  <c r="AQ53" i="9" s="1"/>
  <c r="AQ52" i="9" s="1"/>
  <c r="AR21" i="20"/>
  <c r="AP11" i="14"/>
  <c r="AP23" i="9"/>
  <c r="BW37" i="20"/>
  <c r="BV54" i="9"/>
  <c r="BW33" i="20"/>
  <c r="BW36" i="20" s="1"/>
  <c r="AM57" i="9"/>
  <c r="AM28" i="9"/>
  <c r="BA30" i="20"/>
  <c r="AO61" i="20"/>
  <c r="AO72" i="9"/>
  <c r="AQ24" i="20"/>
  <c r="AP76" i="20"/>
  <c r="AP85" i="9"/>
  <c r="BV24" i="9"/>
  <c r="BV60" i="20"/>
  <c r="AO49" i="9"/>
  <c r="CA45" i="9"/>
  <c r="AP74" i="20"/>
  <c r="AM64" i="20" l="1"/>
  <c r="AN64" i="20" s="1"/>
  <c r="CJ40" i="20"/>
  <c r="CJ42" i="20" s="1"/>
  <c r="CJ43" i="20"/>
  <c r="CB45" i="9"/>
  <c r="AP91" i="9"/>
  <c r="AP92" i="9" s="1"/>
  <c r="AQ23" i="20"/>
  <c r="AQ90" i="9"/>
  <c r="AQ71" i="20"/>
  <c r="AQ73" i="20" s="1"/>
  <c r="AQ59" i="20"/>
  <c r="AQ25" i="9"/>
  <c r="AP26" i="9"/>
  <c r="BA72" i="9"/>
  <c r="AO67" i="9"/>
  <c r="AN28" i="9"/>
  <c r="AN49" i="9" s="1"/>
  <c r="AN48" i="9" s="1"/>
  <c r="AM49" i="9"/>
  <c r="AM48" i="9" s="1"/>
  <c r="AM44" i="9" s="1"/>
  <c r="BW60" i="20"/>
  <c r="BW24" i="9"/>
  <c r="AP8" i="14"/>
  <c r="BV34" i="9"/>
  <c r="BU31" i="9"/>
  <c r="BA61" i="20"/>
  <c r="AN57" i="9"/>
  <c r="AO57" i="9" s="1"/>
  <c r="AP57" i="9" s="1"/>
  <c r="AQ57" i="9" s="1"/>
  <c r="AR57" i="9" s="1"/>
  <c r="AS57" i="9" s="1"/>
  <c r="AT57" i="9" s="1"/>
  <c r="AU57" i="9" s="1"/>
  <c r="AV57" i="9" s="1"/>
  <c r="AW57" i="9" s="1"/>
  <c r="AX57" i="9" s="1"/>
  <c r="AY57" i="9" s="1"/>
  <c r="AM56" i="9"/>
  <c r="AR27" i="20"/>
  <c r="BV7" i="14"/>
  <c r="BW54" i="9"/>
  <c r="BX37" i="20"/>
  <c r="BX33" i="20"/>
  <c r="BX36" i="20" s="1"/>
  <c r="AM82" i="20" l="1"/>
  <c r="AN82" i="20" s="1"/>
  <c r="CK40" i="20"/>
  <c r="CK42" i="20" s="1"/>
  <c r="CK43" i="20"/>
  <c r="BY37" i="20"/>
  <c r="BX54" i="9"/>
  <c r="BY33" i="20"/>
  <c r="BY36" i="20" s="1"/>
  <c r="BX24" i="9"/>
  <c r="BX60" i="20"/>
  <c r="AN56" i="9"/>
  <c r="AN52" i="9" s="1"/>
  <c r="AM52" i="9"/>
  <c r="AM60" i="9" s="1"/>
  <c r="AM62" i="9" s="1"/>
  <c r="AP28" i="9"/>
  <c r="AM109" i="9"/>
  <c r="AM110" i="9"/>
  <c r="AQ11" i="14"/>
  <c r="AQ23" i="9"/>
  <c r="AQ74" i="20" s="1"/>
  <c r="AQ85" i="9"/>
  <c r="BW34" i="9"/>
  <c r="BV31" i="9"/>
  <c r="BW7" i="14"/>
  <c r="AO50" i="9"/>
  <c r="AT49" i="20"/>
  <c r="AN44" i="9"/>
  <c r="AQ76" i="20"/>
  <c r="CC45" i="9"/>
  <c r="AR55" i="9"/>
  <c r="AR53" i="9" s="1"/>
  <c r="AR52" i="9" s="1"/>
  <c r="AS21" i="20"/>
  <c r="AR24" i="20"/>
  <c r="BA67" i="9"/>
  <c r="AO73" i="9"/>
  <c r="AO64" i="20" l="1"/>
  <c r="CL43" i="20"/>
  <c r="CL40" i="20"/>
  <c r="CL42" i="20" s="1"/>
  <c r="AS27" i="20"/>
  <c r="AN110" i="9"/>
  <c r="AN60" i="9"/>
  <c r="AN62" i="9" s="1"/>
  <c r="AN109" i="9"/>
  <c r="AQ91" i="9"/>
  <c r="AQ92" i="9" s="1"/>
  <c r="BY54" i="9"/>
  <c r="BZ37" i="20"/>
  <c r="BZ33" i="20"/>
  <c r="BZ36" i="20" s="1"/>
  <c r="AT87" i="9"/>
  <c r="J169" i="12"/>
  <c r="AT63" i="20"/>
  <c r="BA63" i="20" s="1"/>
  <c r="BA49" i="20"/>
  <c r="BA73" i="9"/>
  <c r="AO92" i="9"/>
  <c r="CD45" i="9"/>
  <c r="AP50" i="9"/>
  <c r="AQ50" i="9" s="1"/>
  <c r="AR50" i="9" s="1"/>
  <c r="AS50" i="9" s="1"/>
  <c r="AO48" i="9"/>
  <c r="AO44" i="9" s="1"/>
  <c r="BX34" i="9"/>
  <c r="BW31" i="9"/>
  <c r="AQ26" i="9"/>
  <c r="AP49" i="9"/>
  <c r="BY60" i="20"/>
  <c r="BY24" i="9"/>
  <c r="AR23" i="20"/>
  <c r="AR90" i="9"/>
  <c r="AR59" i="20"/>
  <c r="AR71" i="20"/>
  <c r="AR73" i="20" s="1"/>
  <c r="AR25" i="9"/>
  <c r="AQ8" i="14"/>
  <c r="BX7" i="14"/>
  <c r="AO82" i="20" l="1"/>
  <c r="CM43" i="20"/>
  <c r="CN43" i="20" s="1"/>
  <c r="CM40" i="20"/>
  <c r="CM42" i="20" s="1"/>
  <c r="CN42" i="20" s="1"/>
  <c r="AT50" i="9"/>
  <c r="AU50" i="9" s="1"/>
  <c r="AV50" i="9" s="1"/>
  <c r="AW50" i="9" s="1"/>
  <c r="AX50" i="9" s="1"/>
  <c r="AY50" i="9" s="1"/>
  <c r="AZ50" i="9" s="1"/>
  <c r="BA50" i="9" s="1"/>
  <c r="AO60" i="9"/>
  <c r="AR11" i="14"/>
  <c r="AR23" i="9"/>
  <c r="AR74" i="20" s="1"/>
  <c r="AR85" i="9"/>
  <c r="AQ28" i="9"/>
  <c r="AQ49" i="9" s="1"/>
  <c r="AO93" i="9"/>
  <c r="AP48" i="9"/>
  <c r="AP44" i="9" s="1"/>
  <c r="BA87" i="9"/>
  <c r="E7" i="21"/>
  <c r="BZ54" i="9"/>
  <c r="CA36" i="20"/>
  <c r="AS55" i="9"/>
  <c r="AS53" i="9" s="1"/>
  <c r="AS52" i="9" s="1"/>
  <c r="AT21" i="20"/>
  <c r="AN97" i="9"/>
  <c r="AR76" i="20"/>
  <c r="BY7" i="14"/>
  <c r="BY34" i="9"/>
  <c r="BX31" i="9"/>
  <c r="CE45" i="9"/>
  <c r="BZ60" i="20"/>
  <c r="BZ24" i="9"/>
  <c r="CA37" i="20"/>
  <c r="G8" i="21" s="1"/>
  <c r="AS24" i="20"/>
  <c r="AP64" i="20" l="1"/>
  <c r="CO40" i="20"/>
  <c r="CO43" i="20"/>
  <c r="CB37" i="20"/>
  <c r="CB33" i="20"/>
  <c r="AR26" i="9"/>
  <c r="CA54" i="9"/>
  <c r="AQ48" i="9"/>
  <c r="AQ44" i="9" s="1"/>
  <c r="AO40" i="9"/>
  <c r="AO36" i="9" s="1"/>
  <c r="AO41" i="9" s="1"/>
  <c r="AP66" i="9"/>
  <c r="AP93" i="9" s="1"/>
  <c r="AR8" i="14"/>
  <c r="AS23" i="20"/>
  <c r="AS90" i="9"/>
  <c r="AS71" i="20"/>
  <c r="AS73" i="20" s="1"/>
  <c r="AS59" i="20"/>
  <c r="AS25" i="9"/>
  <c r="AO62" i="20"/>
  <c r="CA60" i="20"/>
  <c r="BZ34" i="9"/>
  <c r="BY31" i="9"/>
  <c r="AT27" i="20"/>
  <c r="E6" i="21"/>
  <c r="AP60" i="9"/>
  <c r="AR91" i="9"/>
  <c r="AR92" i="9" s="1"/>
  <c r="BZ7" i="14"/>
  <c r="CA7" i="14" s="1"/>
  <c r="CA24" i="9"/>
  <c r="CF45" i="9"/>
  <c r="AP82" i="20" l="1"/>
  <c r="DA40" i="20"/>
  <c r="CO42" i="20"/>
  <c r="CA34" i="9"/>
  <c r="BZ31" i="9"/>
  <c r="AO58" i="20"/>
  <c r="AO62" i="9"/>
  <c r="AO110" i="9"/>
  <c r="AO109" i="9"/>
  <c r="AR28" i="9"/>
  <c r="AT55" i="9"/>
  <c r="AT53" i="9" s="1"/>
  <c r="AT52" i="9" s="1"/>
  <c r="AU21" i="20"/>
  <c r="AS85" i="9"/>
  <c r="AO97" i="9"/>
  <c r="CG45" i="9"/>
  <c r="AT24" i="20"/>
  <c r="AS11" i="14"/>
  <c r="AS23" i="9"/>
  <c r="AP40" i="9"/>
  <c r="AP36" i="9" s="1"/>
  <c r="AP41" i="9" s="1"/>
  <c r="AQ66" i="9"/>
  <c r="AQ93" i="9" s="1"/>
  <c r="CN33" i="20"/>
  <c r="CB36" i="20"/>
  <c r="AS76" i="20"/>
  <c r="AQ60" i="9"/>
  <c r="CB60" i="20"/>
  <c r="CB24" i="9"/>
  <c r="AQ64" i="20" l="1"/>
  <c r="CP40" i="20"/>
  <c r="CP42" i="20" s="1"/>
  <c r="CP43" i="20"/>
  <c r="CB7" i="14"/>
  <c r="CC37" i="20"/>
  <c r="CB54" i="9"/>
  <c r="CC33" i="20"/>
  <c r="CC36" i="20" s="1"/>
  <c r="AS8" i="14"/>
  <c r="AP62" i="9"/>
  <c r="AP109" i="9"/>
  <c r="AP110" i="9"/>
  <c r="AT90" i="9"/>
  <c r="AT85" i="9" s="1"/>
  <c r="AT91" i="9" s="1"/>
  <c r="AT92" i="9" s="1"/>
  <c r="AT23" i="20"/>
  <c r="AT59" i="20"/>
  <c r="AT71" i="20"/>
  <c r="AT73" i="20" s="1"/>
  <c r="AT25" i="9"/>
  <c r="AQ40" i="9"/>
  <c r="AQ36" i="9" s="1"/>
  <c r="AQ41" i="9" s="1"/>
  <c r="AR66" i="9"/>
  <c r="AR93" i="9" s="1"/>
  <c r="CH45" i="9"/>
  <c r="AS91" i="9"/>
  <c r="AS92" i="9" s="1"/>
  <c r="AS26" i="9"/>
  <c r="AU27" i="20"/>
  <c r="AR49" i="9"/>
  <c r="AS74" i="20"/>
  <c r="CB34" i="9"/>
  <c r="CA31" i="9"/>
  <c r="AO77" i="20"/>
  <c r="AO66" i="20"/>
  <c r="AQ82" i="20" l="1"/>
  <c r="CQ40" i="20"/>
  <c r="CQ42" i="20" s="1"/>
  <c r="CQ43" i="20"/>
  <c r="AQ62" i="9"/>
  <c r="AQ110" i="9"/>
  <c r="AQ109" i="9"/>
  <c r="AP62" i="20"/>
  <c r="AP97" i="9"/>
  <c r="CC60" i="20"/>
  <c r="CC24" i="9"/>
  <c r="AR48" i="9"/>
  <c r="AR44" i="9" s="1"/>
  <c r="AS28" i="9"/>
  <c r="AS49" i="9" s="1"/>
  <c r="CI45" i="9"/>
  <c r="AT11" i="14"/>
  <c r="AT8" i="14" s="1"/>
  <c r="AT23" i="9"/>
  <c r="AT26" i="9" s="1"/>
  <c r="AT28" i="9" s="1"/>
  <c r="CC34" i="9"/>
  <c r="CB31" i="9"/>
  <c r="AU55" i="9"/>
  <c r="AU53" i="9" s="1"/>
  <c r="AU52" i="9" s="1"/>
  <c r="AV21" i="20"/>
  <c r="CC54" i="9"/>
  <c r="CD37" i="20"/>
  <c r="CD33" i="20"/>
  <c r="CD36" i="20" s="1"/>
  <c r="AU24" i="20"/>
  <c r="AR40" i="9"/>
  <c r="AR36" i="9" s="1"/>
  <c r="AR41" i="9" s="1"/>
  <c r="AS66" i="9"/>
  <c r="AS93" i="9" s="1"/>
  <c r="AT76" i="20"/>
  <c r="AR64" i="20" l="1"/>
  <c r="CR40" i="20"/>
  <c r="CR42" i="20" s="1"/>
  <c r="CR43" i="20"/>
  <c r="AT74" i="20"/>
  <c r="CD24" i="9"/>
  <c r="CD60" i="20"/>
  <c r="AS40" i="9"/>
  <c r="AS36" i="9" s="1"/>
  <c r="AS41" i="9" s="1"/>
  <c r="AT66" i="9"/>
  <c r="AT93" i="9" s="1"/>
  <c r="AU90" i="9"/>
  <c r="AU85" i="9" s="1"/>
  <c r="AU91" i="9" s="1"/>
  <c r="AU92" i="9" s="1"/>
  <c r="AU23" i="20"/>
  <c r="AU71" i="20"/>
  <c r="AU73" i="20" s="1"/>
  <c r="AU59" i="20"/>
  <c r="AU25" i="9"/>
  <c r="CD34" i="9"/>
  <c r="CC31" i="9"/>
  <c r="CJ45" i="9"/>
  <c r="AS48" i="9"/>
  <c r="AS44" i="9" s="1"/>
  <c r="AT49" i="9"/>
  <c r="CD54" i="9"/>
  <c r="CE37" i="20"/>
  <c r="CE33" i="20"/>
  <c r="CE36" i="20" s="1"/>
  <c r="AV27" i="20"/>
  <c r="AV24" i="20" s="1"/>
  <c r="AS64" i="20" s="1"/>
  <c r="AR109" i="9"/>
  <c r="AR110" i="9"/>
  <c r="AR60" i="9"/>
  <c r="AR62" i="9" s="1"/>
  <c r="CC7" i="14"/>
  <c r="AP58" i="20"/>
  <c r="AR82" i="20" l="1"/>
  <c r="CS43" i="20"/>
  <c r="CS40" i="20"/>
  <c r="CS42" i="20" s="1"/>
  <c r="AV90" i="9"/>
  <c r="AV85" i="9" s="1"/>
  <c r="AV91" i="9" s="1"/>
  <c r="AV92" i="9" s="1"/>
  <c r="AV23" i="20"/>
  <c r="AV71" i="20"/>
  <c r="AV73" i="20" s="1"/>
  <c r="AV59" i="20"/>
  <c r="AV25" i="9"/>
  <c r="AS110" i="9"/>
  <c r="AS60" i="9"/>
  <c r="AS62" i="9" s="1"/>
  <c r="AS109" i="9"/>
  <c r="CE34" i="9"/>
  <c r="CD31" i="9"/>
  <c r="AQ62" i="20"/>
  <c r="AQ97" i="9"/>
  <c r="AP77" i="20"/>
  <c r="AP66" i="20"/>
  <c r="CK45" i="9"/>
  <c r="AU11" i="14"/>
  <c r="AU8" i="14" s="1"/>
  <c r="AU23" i="9"/>
  <c r="AU26" i="9" s="1"/>
  <c r="AU28" i="9" s="1"/>
  <c r="AU49" i="9" s="1"/>
  <c r="AV55" i="9"/>
  <c r="AV53" i="9" s="1"/>
  <c r="AV52" i="9" s="1"/>
  <c r="AW21" i="20"/>
  <c r="CF37" i="20"/>
  <c r="CE54" i="9"/>
  <c r="CF33" i="20"/>
  <c r="CF36" i="20" s="1"/>
  <c r="AU76" i="20"/>
  <c r="CE60" i="20"/>
  <c r="CE24" i="9"/>
  <c r="AT48" i="9"/>
  <c r="AT44" i="9" s="1"/>
  <c r="AT40" i="9"/>
  <c r="AU66" i="9"/>
  <c r="AU93" i="9" s="1"/>
  <c r="CD7" i="14"/>
  <c r="AS82" i="20" l="1"/>
  <c r="CT43" i="20"/>
  <c r="CT40" i="20"/>
  <c r="CT42" i="20" s="1"/>
  <c r="AU74" i="20"/>
  <c r="AU40" i="9"/>
  <c r="AU36" i="9" s="1"/>
  <c r="AU41" i="9" s="1"/>
  <c r="AV66" i="9"/>
  <c r="AV93" i="9" s="1"/>
  <c r="CF60" i="20"/>
  <c r="CF24" i="9"/>
  <c r="AU48" i="9"/>
  <c r="AU44" i="9" s="1"/>
  <c r="CE7" i="14"/>
  <c r="AW27" i="20"/>
  <c r="CL45" i="9"/>
  <c r="CF34" i="9"/>
  <c r="CE31" i="9"/>
  <c r="AR62" i="20"/>
  <c r="AR58" i="20" s="1"/>
  <c r="AR97" i="9"/>
  <c r="CF54" i="9"/>
  <c r="CG37" i="20"/>
  <c r="CG33" i="20"/>
  <c r="CG36" i="20" s="1"/>
  <c r="AV11" i="14"/>
  <c r="AV8" i="14" s="1"/>
  <c r="AV23" i="9"/>
  <c r="AV26" i="9" s="1"/>
  <c r="AV28" i="9" s="1"/>
  <c r="AV49" i="9" s="1"/>
  <c r="AT36" i="9"/>
  <c r="AT41" i="9" s="1"/>
  <c r="AT60" i="9"/>
  <c r="AQ58" i="20"/>
  <c r="AV76" i="20"/>
  <c r="CU40" i="20" l="1"/>
  <c r="CU42" i="20" s="1"/>
  <c r="CU43" i="20"/>
  <c r="AT62" i="9"/>
  <c r="AV48" i="9"/>
  <c r="AV44" i="9" s="1"/>
  <c r="CG60" i="20"/>
  <c r="CG24" i="9"/>
  <c r="CM45" i="9"/>
  <c r="AU60" i="9"/>
  <c r="AU62" i="9" s="1"/>
  <c r="AU109" i="9"/>
  <c r="AU110" i="9"/>
  <c r="CF7" i="14"/>
  <c r="AT110" i="9"/>
  <c r="AR77" i="20"/>
  <c r="AR66" i="20"/>
  <c r="AV74" i="20"/>
  <c r="AT109" i="9"/>
  <c r="AQ77" i="20"/>
  <c r="AQ66" i="20"/>
  <c r="AW55" i="9"/>
  <c r="AW53" i="9" s="1"/>
  <c r="AW52" i="9" s="1"/>
  <c r="AX21" i="20"/>
  <c r="CH37" i="20"/>
  <c r="CG54" i="9"/>
  <c r="CH33" i="20"/>
  <c r="CH36" i="20" s="1"/>
  <c r="CG34" i="9"/>
  <c r="CF31" i="9"/>
  <c r="AW24" i="20"/>
  <c r="AV40" i="9"/>
  <c r="AV36" i="9" s="1"/>
  <c r="AV41" i="9" s="1"/>
  <c r="AW66" i="9"/>
  <c r="AT64" i="20" l="1"/>
  <c r="CV40" i="20"/>
  <c r="CV42" i="20" s="1"/>
  <c r="CV43" i="20"/>
  <c r="CH54" i="9"/>
  <c r="CI37" i="20"/>
  <c r="CI33" i="20"/>
  <c r="CI36" i="20" s="1"/>
  <c r="AX27" i="20"/>
  <c r="AX24" i="20" s="1"/>
  <c r="CN45" i="9"/>
  <c r="AW90" i="9"/>
  <c r="AW85" i="9" s="1"/>
  <c r="AW91" i="9" s="1"/>
  <c r="AW92" i="9" s="1"/>
  <c r="AW93" i="9" s="1"/>
  <c r="AW23" i="20"/>
  <c r="AW71" i="20"/>
  <c r="AW73" i="20" s="1"/>
  <c r="AW59" i="20"/>
  <c r="AW25" i="9"/>
  <c r="CH24" i="9"/>
  <c r="CH60" i="20"/>
  <c r="CH34" i="9"/>
  <c r="CG31" i="9"/>
  <c r="CG7" i="14"/>
  <c r="AV60" i="9"/>
  <c r="AV62" i="9" s="1"/>
  <c r="AV110" i="9"/>
  <c r="AV109" i="9"/>
  <c r="AT82" i="20" l="1"/>
  <c r="J173" i="12" s="1"/>
  <c r="AU64" i="20"/>
  <c r="CW40" i="20"/>
  <c r="CW42" i="20" s="1"/>
  <c r="CW43" i="20"/>
  <c r="AX23" i="20"/>
  <c r="AX90" i="9"/>
  <c r="AX85" i="9" s="1"/>
  <c r="AX91" i="9" s="1"/>
  <c r="AX92" i="9" s="1"/>
  <c r="AX71" i="20"/>
  <c r="AX73" i="20" s="1"/>
  <c r="AX59" i="20"/>
  <c r="AX25" i="9"/>
  <c r="AW40" i="9"/>
  <c r="AW36" i="9" s="1"/>
  <c r="AW41" i="9" s="1"/>
  <c r="AX66" i="9"/>
  <c r="CH7" i="14"/>
  <c r="AS62" i="20"/>
  <c r="AS97" i="9"/>
  <c r="CO45" i="9"/>
  <c r="CI54" i="9"/>
  <c r="CJ37" i="20"/>
  <c r="CJ33" i="20"/>
  <c r="CJ36" i="20" s="1"/>
  <c r="CI34" i="9"/>
  <c r="CH31" i="9"/>
  <c r="AW11" i="14"/>
  <c r="AW8" i="14" s="1"/>
  <c r="AW23" i="9"/>
  <c r="AW26" i="9" s="1"/>
  <c r="AW28" i="9" s="1"/>
  <c r="AW49" i="9" s="1"/>
  <c r="CI60" i="20"/>
  <c r="CI24" i="9"/>
  <c r="AW76" i="20"/>
  <c r="AX55" i="9"/>
  <c r="AX53" i="9" s="1"/>
  <c r="AX52" i="9" s="1"/>
  <c r="AY21" i="20"/>
  <c r="AU82" i="20" l="1"/>
  <c r="CX43" i="20"/>
  <c r="CX40" i="20"/>
  <c r="CX42" i="20" s="1"/>
  <c r="AX93" i="9"/>
  <c r="AW48" i="9"/>
  <c r="AW44" i="9" s="1"/>
  <c r="CK37" i="20"/>
  <c r="CJ54" i="9"/>
  <c r="CK33" i="20"/>
  <c r="CK36" i="20" s="1"/>
  <c r="CP45" i="9"/>
  <c r="AS58" i="20"/>
  <c r="AT62" i="20"/>
  <c r="AT58" i="20" s="1"/>
  <c r="AT97" i="9"/>
  <c r="AY27" i="20"/>
  <c r="CJ24" i="9"/>
  <c r="CJ60" i="20"/>
  <c r="CI7" i="14"/>
  <c r="AW74" i="20"/>
  <c r="AX11" i="14"/>
  <c r="AX8" i="14" s="1"/>
  <c r="AX23" i="9"/>
  <c r="AX26" i="9" s="1"/>
  <c r="AX28" i="9" s="1"/>
  <c r="AX49" i="9" s="1"/>
  <c r="CJ34" i="9"/>
  <c r="CI31" i="9"/>
  <c r="AX76" i="20"/>
  <c r="CY43" i="20" l="1"/>
  <c r="CY40" i="20"/>
  <c r="CY42" i="20" s="1"/>
  <c r="AY66" i="9"/>
  <c r="AX40" i="9"/>
  <c r="AX36" i="9" s="1"/>
  <c r="AX41" i="9" s="1"/>
  <c r="AX48" i="9"/>
  <c r="AX44" i="9" s="1"/>
  <c r="CJ7" i="14"/>
  <c r="AX74" i="20"/>
  <c r="AS77" i="20"/>
  <c r="AS66" i="20"/>
  <c r="AY55" i="9"/>
  <c r="AY53" i="9" s="1"/>
  <c r="AY52" i="9" s="1"/>
  <c r="AZ21" i="20"/>
  <c r="CQ45" i="9"/>
  <c r="CK60" i="20"/>
  <c r="CK24" i="9"/>
  <c r="CK34" i="9"/>
  <c r="CJ31" i="9"/>
  <c r="AY24" i="20"/>
  <c r="AT77" i="20"/>
  <c r="AT66" i="20"/>
  <c r="CK54" i="9"/>
  <c r="CL37" i="20"/>
  <c r="CL33" i="20"/>
  <c r="CL36" i="20" s="1"/>
  <c r="AW60" i="9"/>
  <c r="AW62" i="9" s="1"/>
  <c r="AW109" i="9"/>
  <c r="AW110" i="9"/>
  <c r="AV64" i="20" l="1"/>
  <c r="CZ43" i="20"/>
  <c r="DA43" i="20" s="1"/>
  <c r="CZ40" i="20"/>
  <c r="CZ42" i="20" s="1"/>
  <c r="DA42" i="20" s="1"/>
  <c r="CL54" i="9"/>
  <c r="CM37" i="20"/>
  <c r="CM33" i="20"/>
  <c r="CM36" i="20" s="1"/>
  <c r="AZ27" i="20"/>
  <c r="AZ24" i="20" s="1"/>
  <c r="CL24" i="9"/>
  <c r="CL60" i="20"/>
  <c r="CL34" i="9"/>
  <c r="CK31" i="9"/>
  <c r="CR45" i="9"/>
  <c r="AX109" i="9"/>
  <c r="AX110" i="9"/>
  <c r="AX60" i="9"/>
  <c r="AX62" i="9" s="1"/>
  <c r="AY23" i="20"/>
  <c r="AY90" i="9"/>
  <c r="AY85" i="9" s="1"/>
  <c r="AY91" i="9" s="1"/>
  <c r="AY92" i="9" s="1"/>
  <c r="AY93" i="9" s="1"/>
  <c r="AY59" i="20"/>
  <c r="AY71" i="20"/>
  <c r="AY73" i="20" s="1"/>
  <c r="AY25" i="9"/>
  <c r="CK7" i="14"/>
  <c r="AV82" i="20" l="1"/>
  <c r="AW64" i="20"/>
  <c r="DB43" i="20"/>
  <c r="DB40" i="20"/>
  <c r="AY11" i="14"/>
  <c r="AY8" i="14" s="1"/>
  <c r="AY23" i="9"/>
  <c r="AY26" i="9" s="1"/>
  <c r="AY28" i="9" s="1"/>
  <c r="AY49" i="9" s="1"/>
  <c r="CM34" i="9"/>
  <c r="CL31" i="9"/>
  <c r="AV62" i="20"/>
  <c r="AV58" i="20" s="1"/>
  <c r="AV97" i="9"/>
  <c r="CS45" i="9"/>
  <c r="CL7" i="14"/>
  <c r="CM54" i="9"/>
  <c r="CN36" i="20"/>
  <c r="AU62" i="20"/>
  <c r="AU58" i="20" s="1"/>
  <c r="AU97" i="9"/>
  <c r="AY76" i="20"/>
  <c r="BA27" i="20"/>
  <c r="BB21" i="20"/>
  <c r="CM60" i="20"/>
  <c r="CM24" i="9"/>
  <c r="CN37" i="20"/>
  <c r="H8" i="21" s="1"/>
  <c r="AY40" i="9"/>
  <c r="AY36" i="9" s="1"/>
  <c r="AY41" i="9" s="1"/>
  <c r="AZ66" i="9"/>
  <c r="AZ23" i="20"/>
  <c r="AZ90" i="9"/>
  <c r="AZ71" i="20"/>
  <c r="AZ73" i="20" s="1"/>
  <c r="AZ59" i="20"/>
  <c r="AZ25" i="9"/>
  <c r="BA24" i="20"/>
  <c r="AW82" i="20" l="1"/>
  <c r="BA23" i="20"/>
  <c r="DN40" i="20"/>
  <c r="DB42" i="20"/>
  <c r="AY74" i="20"/>
  <c r="BN21" i="20"/>
  <c r="BB27" i="20"/>
  <c r="BB24" i="20" s="1"/>
  <c r="CN54" i="9"/>
  <c r="CN34" i="9"/>
  <c r="CM31" i="9"/>
  <c r="AZ11" i="14"/>
  <c r="AZ23" i="9"/>
  <c r="BA25" i="9"/>
  <c r="CN60" i="20"/>
  <c r="AU77" i="20"/>
  <c r="AU66" i="20"/>
  <c r="AY48" i="9"/>
  <c r="AY44" i="9" s="1"/>
  <c r="AZ76" i="20"/>
  <c r="BA76" i="20" s="1"/>
  <c r="E30" i="22" s="1"/>
  <c r="BA59" i="20"/>
  <c r="CM7" i="14"/>
  <c r="CN7" i="14" s="1"/>
  <c r="CN24" i="9"/>
  <c r="BA71" i="20"/>
  <c r="BA73" i="20" s="1"/>
  <c r="AZ85" i="9"/>
  <c r="BA90" i="9"/>
  <c r="CO37" i="20"/>
  <c r="CO33" i="20"/>
  <c r="CT45" i="9"/>
  <c r="AV77" i="20"/>
  <c r="AV66" i="20"/>
  <c r="AX64" i="20" l="1"/>
  <c r="DC43" i="20"/>
  <c r="DC40" i="20"/>
  <c r="DC42" i="20" s="1"/>
  <c r="BB90" i="9"/>
  <c r="BB23" i="20"/>
  <c r="BB71" i="20"/>
  <c r="BB73" i="20" s="1"/>
  <c r="BB59" i="20"/>
  <c r="BB25" i="9"/>
  <c r="AZ91" i="9"/>
  <c r="AZ92" i="9" s="1"/>
  <c r="BA85" i="9"/>
  <c r="BA91" i="9" s="1"/>
  <c r="DA33" i="20"/>
  <c r="CO36" i="20"/>
  <c r="AW62" i="20"/>
  <c r="AW58" i="20" s="1"/>
  <c r="AW97" i="9"/>
  <c r="CO34" i="9"/>
  <c r="CN31" i="9"/>
  <c r="CO60" i="20"/>
  <c r="CO24" i="9"/>
  <c r="AZ26" i="9"/>
  <c r="BA23" i="9"/>
  <c r="BA74" i="20" s="1"/>
  <c r="CU45" i="9"/>
  <c r="AY110" i="9"/>
  <c r="AY109" i="9"/>
  <c r="AY60" i="9"/>
  <c r="AY62" i="9" s="1"/>
  <c r="AZ8" i="14"/>
  <c r="BA11" i="14"/>
  <c r="BA8" i="14" s="1"/>
  <c r="BA12" i="14" s="1"/>
  <c r="E82" i="22"/>
  <c r="E60" i="22"/>
  <c r="E31" i="22"/>
  <c r="AZ74" i="20"/>
  <c r="BC21" i="20"/>
  <c r="AX82" i="20" l="1"/>
  <c r="DD43" i="20"/>
  <c r="DD40" i="20"/>
  <c r="DD42" i="20" s="1"/>
  <c r="BA13" i="14"/>
  <c r="BA26" i="9"/>
  <c r="AX62" i="20"/>
  <c r="AX58" i="20" s="1"/>
  <c r="AX97" i="9"/>
  <c r="BB11" i="14"/>
  <c r="BB23" i="9"/>
  <c r="BB74" i="20" s="1"/>
  <c r="AH81" i="22"/>
  <c r="E97" i="22"/>
  <c r="CV45" i="9"/>
  <c r="CO7" i="14"/>
  <c r="AW77" i="20"/>
  <c r="AW66" i="20"/>
  <c r="BA92" i="9"/>
  <c r="AZ93" i="9"/>
  <c r="BB76" i="20"/>
  <c r="BB85" i="9"/>
  <c r="BC27" i="20"/>
  <c r="BC24" i="20" s="1"/>
  <c r="E61" i="22"/>
  <c r="E83" i="22"/>
  <c r="CP34" i="9"/>
  <c r="CO31" i="9"/>
  <c r="CO54" i="9"/>
  <c r="CP37" i="20"/>
  <c r="CP33" i="20"/>
  <c r="CP36" i="20" s="1"/>
  <c r="AY64" i="20" l="1"/>
  <c r="DE43" i="20"/>
  <c r="DE40" i="20"/>
  <c r="DE42" i="20" s="1"/>
  <c r="BC90" i="9"/>
  <c r="BC23" i="20"/>
  <c r="BC59" i="20"/>
  <c r="BC71" i="20"/>
  <c r="BC73" i="20" s="1"/>
  <c r="BC25" i="9"/>
  <c r="AH82" i="22"/>
  <c r="E98" i="22"/>
  <c r="BB26" i="9"/>
  <c r="AX77" i="20"/>
  <c r="AX66" i="20"/>
  <c r="CQ34" i="9"/>
  <c r="CP31" i="9"/>
  <c r="BB91" i="9"/>
  <c r="BB8" i="14"/>
  <c r="BD21" i="20"/>
  <c r="CP54" i="9"/>
  <c r="CQ37" i="20"/>
  <c r="CQ33" i="20"/>
  <c r="CQ36" i="20" s="1"/>
  <c r="CP24" i="9"/>
  <c r="CP60" i="20"/>
  <c r="AZ40" i="9"/>
  <c r="BA93" i="9"/>
  <c r="CW45" i="9"/>
  <c r="BA18" i="14"/>
  <c r="BA19" i="14" s="1"/>
  <c r="BN17" i="14" s="1"/>
  <c r="E59" i="22"/>
  <c r="BA14" i="14"/>
  <c r="AY82" i="20" l="1"/>
  <c r="DF43" i="20"/>
  <c r="DF40" i="20"/>
  <c r="DF42" i="20" s="1"/>
  <c r="BA27" i="9"/>
  <c r="AZ27" i="9" s="1"/>
  <c r="BB30" i="20"/>
  <c r="BN66" i="9"/>
  <c r="BB66" i="9"/>
  <c r="BD27" i="20"/>
  <c r="BD24" i="20" s="1"/>
  <c r="BB28" i="9"/>
  <c r="AY62" i="20"/>
  <c r="AY58" i="20" s="1"/>
  <c r="AY97" i="9"/>
  <c r="BC76" i="20"/>
  <c r="CR37" i="20"/>
  <c r="CQ54" i="9"/>
  <c r="CR33" i="20"/>
  <c r="CR36" i="20" s="1"/>
  <c r="CR34" i="9"/>
  <c r="CQ31" i="9"/>
  <c r="E96" i="22"/>
  <c r="E66" i="22"/>
  <c r="CX45" i="9"/>
  <c r="CP7" i="14"/>
  <c r="CQ60" i="20"/>
  <c r="CQ24" i="9"/>
  <c r="BC11" i="14"/>
  <c r="BC23" i="9"/>
  <c r="BC74" i="20" s="1"/>
  <c r="AZ36" i="9"/>
  <c r="AZ41" i="9" s="1"/>
  <c r="N165" i="12"/>
  <c r="BA40" i="9"/>
  <c r="BA36" i="9" s="1"/>
  <c r="BA41" i="9" s="1"/>
  <c r="BA15" i="14"/>
  <c r="BC85" i="9"/>
  <c r="DG43" i="20" l="1"/>
  <c r="DG40" i="20"/>
  <c r="DG42" i="20" s="1"/>
  <c r="E103" i="22"/>
  <c r="CR60" i="20"/>
  <c r="CR24" i="9"/>
  <c r="BB49" i="9"/>
  <c r="BD90" i="9"/>
  <c r="BD23" i="20"/>
  <c r="BD71" i="20"/>
  <c r="BD73" i="20" s="1"/>
  <c r="BD59" i="20"/>
  <c r="BD25" i="9"/>
  <c r="AZ64" i="20"/>
  <c r="BA64" i="20" s="1"/>
  <c r="CY45" i="9"/>
  <c r="CS34" i="9"/>
  <c r="CR31" i="9"/>
  <c r="BN30" i="20"/>
  <c r="BB61" i="20"/>
  <c r="BB72" i="9"/>
  <c r="BC8" i="14"/>
  <c r="CR54" i="9"/>
  <c r="CS37" i="20"/>
  <c r="CS33" i="20"/>
  <c r="CS36" i="20" s="1"/>
  <c r="AZ57" i="9"/>
  <c r="BA57" i="9" s="1"/>
  <c r="AZ28" i="9"/>
  <c r="BC26" i="9"/>
  <c r="BC91" i="9"/>
  <c r="BC92" i="9" s="1"/>
  <c r="CQ7" i="14"/>
  <c r="AY77" i="20"/>
  <c r="AY66" i="20"/>
  <c r="BE21" i="20"/>
  <c r="AZ82" i="20" l="1"/>
  <c r="DH43" i="20"/>
  <c r="DH40" i="20"/>
  <c r="DH42" i="20" s="1"/>
  <c r="BB57" i="9"/>
  <c r="BC57" i="9" s="1"/>
  <c r="BD57" i="9" s="1"/>
  <c r="BE57" i="9" s="1"/>
  <c r="BF57" i="9" s="1"/>
  <c r="BG57" i="9" s="1"/>
  <c r="BH57" i="9" s="1"/>
  <c r="BI57" i="9" s="1"/>
  <c r="BJ57" i="9" s="1"/>
  <c r="BK57" i="9" s="1"/>
  <c r="BL57" i="9" s="1"/>
  <c r="BN72" i="9"/>
  <c r="BB67" i="9"/>
  <c r="CS54" i="9"/>
  <c r="CT37" i="20"/>
  <c r="CT33" i="20"/>
  <c r="CT36" i="20" s="1"/>
  <c r="BN61" i="20"/>
  <c r="BD11" i="14"/>
  <c r="BD23" i="9"/>
  <c r="BD74" i="20" s="1"/>
  <c r="BD85" i="9"/>
  <c r="CR7" i="14"/>
  <c r="BE27" i="20"/>
  <c r="BE24" i="20" s="1"/>
  <c r="BC28" i="9"/>
  <c r="BC49" i="9" s="1"/>
  <c r="CS60" i="20"/>
  <c r="CS24" i="9"/>
  <c r="CT34" i="9"/>
  <c r="CS31" i="9"/>
  <c r="AZ62" i="20"/>
  <c r="AZ97" i="9"/>
  <c r="BD76" i="20"/>
  <c r="BA28" i="9"/>
  <c r="BA49" i="9" s="1"/>
  <c r="BA48" i="9" s="1"/>
  <c r="BG49" i="20" s="1"/>
  <c r="AZ49" i="9"/>
  <c r="AZ48" i="9" s="1"/>
  <c r="AZ44" i="9" s="1"/>
  <c r="CZ45" i="9"/>
  <c r="BA82" i="20" l="1"/>
  <c r="N167" i="12"/>
  <c r="BB64" i="20"/>
  <c r="DI40" i="20"/>
  <c r="DI42" i="20" s="1"/>
  <c r="DI43" i="20"/>
  <c r="DA45" i="9"/>
  <c r="BB50" i="9"/>
  <c r="BA44" i="9"/>
  <c r="BA62" i="20"/>
  <c r="BA58" i="20" s="1"/>
  <c r="BA66" i="20" s="1"/>
  <c r="AZ58" i="20"/>
  <c r="BF21" i="20"/>
  <c r="BN67" i="9"/>
  <c r="BB73" i="9"/>
  <c r="BE90" i="9"/>
  <c r="BE23" i="20"/>
  <c r="BE71" i="20"/>
  <c r="BE73" i="20" s="1"/>
  <c r="BE59" i="20"/>
  <c r="BE25" i="9"/>
  <c r="BD26" i="9"/>
  <c r="AZ110" i="9"/>
  <c r="AZ109" i="9"/>
  <c r="CU34" i="9"/>
  <c r="CT31" i="9"/>
  <c r="BD8" i="14"/>
  <c r="CT54" i="9"/>
  <c r="CU37" i="20"/>
  <c r="CU33" i="20"/>
  <c r="CU36" i="20" s="1"/>
  <c r="CS7" i="14"/>
  <c r="BD91" i="9"/>
  <c r="BD92" i="9" s="1"/>
  <c r="CT60" i="20"/>
  <c r="CT24" i="9"/>
  <c r="BB82" i="20" l="1"/>
  <c r="DJ43" i="20"/>
  <c r="DJ40" i="20"/>
  <c r="DJ42" i="20" s="1"/>
  <c r="CV37" i="20"/>
  <c r="CU54" i="9"/>
  <c r="CV33" i="20"/>
  <c r="CV36" i="20" s="1"/>
  <c r="CU60" i="20"/>
  <c r="CU24" i="9"/>
  <c r="BD28" i="9"/>
  <c r="BE76" i="20"/>
  <c r="BN73" i="9"/>
  <c r="BB92" i="9"/>
  <c r="BC50" i="9"/>
  <c r="BB48" i="9"/>
  <c r="BB44" i="9" s="1"/>
  <c r="CV34" i="9"/>
  <c r="CU31" i="9"/>
  <c r="AZ77" i="20"/>
  <c r="BA77" i="20" s="1"/>
  <c r="AZ66" i="20"/>
  <c r="K169" i="12"/>
  <c r="BN49" i="20"/>
  <c r="BG63" i="20"/>
  <c r="BN63" i="20" s="1"/>
  <c r="BG87" i="9"/>
  <c r="CT7" i="14"/>
  <c r="BA97" i="9"/>
  <c r="DB45" i="9"/>
  <c r="BE11" i="14"/>
  <c r="BE23" i="9"/>
  <c r="BE74" i="20" s="1"/>
  <c r="BE85" i="9"/>
  <c r="BF27" i="20"/>
  <c r="BF24" i="20" s="1"/>
  <c r="BA96" i="9"/>
  <c r="BA109" i="9"/>
  <c r="BA110" i="9"/>
  <c r="BC64" i="20" l="1"/>
  <c r="DK43" i="20"/>
  <c r="DK40" i="20"/>
  <c r="DK42" i="20" s="1"/>
  <c r="BE8" i="14"/>
  <c r="CW34" i="9"/>
  <c r="CV31" i="9"/>
  <c r="BB93" i="9"/>
  <c r="CV54" i="9"/>
  <c r="CW37" i="20"/>
  <c r="CW33" i="20"/>
  <c r="CW36" i="20" s="1"/>
  <c r="CU7" i="14"/>
  <c r="BE91" i="9"/>
  <c r="BE92" i="9" s="1"/>
  <c r="BG21" i="20"/>
  <c r="DC45" i="9"/>
  <c r="F7" i="21"/>
  <c r="BN87" i="9"/>
  <c r="CV24" i="9"/>
  <c r="CV60" i="20"/>
  <c r="BF23" i="20"/>
  <c r="BF90" i="9"/>
  <c r="BF71" i="20"/>
  <c r="BF73" i="20" s="1"/>
  <c r="BF59" i="20"/>
  <c r="BF25" i="9"/>
  <c r="BE26" i="9"/>
  <c r="BD50" i="9"/>
  <c r="BE50" i="9" s="1"/>
  <c r="BF50" i="9" s="1"/>
  <c r="BG50" i="9" s="1"/>
  <c r="BH50" i="9" s="1"/>
  <c r="BI50" i="9" s="1"/>
  <c r="BJ50" i="9" s="1"/>
  <c r="BK50" i="9" s="1"/>
  <c r="BL50" i="9" s="1"/>
  <c r="BM50" i="9" s="1"/>
  <c r="BN50" i="9" s="1"/>
  <c r="BC48" i="9"/>
  <c r="BC44" i="9" s="1"/>
  <c r="BD49" i="9"/>
  <c r="BC82" i="20" l="1"/>
  <c r="DL40" i="20"/>
  <c r="DL42" i="20" s="1"/>
  <c r="DL43" i="20"/>
  <c r="BF76" i="20"/>
  <c r="F6" i="21"/>
  <c r="CX34" i="9"/>
  <c r="CW31" i="9"/>
  <c r="BE28" i="9"/>
  <c r="BE49" i="9" s="1"/>
  <c r="DD45" i="9"/>
  <c r="BB40" i="9"/>
  <c r="BB36" i="9" s="1"/>
  <c r="BB41" i="9" s="1"/>
  <c r="BC66" i="9"/>
  <c r="BC93" i="9" s="1"/>
  <c r="BD48" i="9"/>
  <c r="BD44" i="9" s="1"/>
  <c r="BF85" i="9"/>
  <c r="CV7" i="14"/>
  <c r="CX37" i="20"/>
  <c r="CW54" i="9"/>
  <c r="CX33" i="20"/>
  <c r="CX36" i="20" s="1"/>
  <c r="BF11" i="14"/>
  <c r="BF23" i="9"/>
  <c r="BF74" i="20" s="1"/>
  <c r="BG27" i="20"/>
  <c r="BG24" i="20" s="1"/>
  <c r="CW60" i="20"/>
  <c r="CW24" i="9"/>
  <c r="BD64" i="20" l="1"/>
  <c r="DM43" i="20"/>
  <c r="DN43" i="20" s="1"/>
  <c r="DM40" i="20"/>
  <c r="DM42" i="20" s="1"/>
  <c r="CW7" i="14"/>
  <c r="BH21" i="20"/>
  <c r="BF8" i="14"/>
  <c r="BE48" i="9"/>
  <c r="BE44" i="9" s="1"/>
  <c r="BB110" i="9"/>
  <c r="BB109" i="9"/>
  <c r="BG90" i="9"/>
  <c r="BG85" i="9" s="1"/>
  <c r="BG91" i="9" s="1"/>
  <c r="BG92" i="9" s="1"/>
  <c r="BG23" i="20"/>
  <c r="BG71" i="20"/>
  <c r="BG73" i="20" s="1"/>
  <c r="BG59" i="20"/>
  <c r="BG25" i="9"/>
  <c r="CY37" i="20"/>
  <c r="CX54" i="9"/>
  <c r="CY33" i="20"/>
  <c r="CY36" i="20" s="1"/>
  <c r="BC40" i="9"/>
  <c r="BC36" i="9" s="1"/>
  <c r="BC41" i="9" s="1"/>
  <c r="BD66" i="9"/>
  <c r="BD93" i="9" s="1"/>
  <c r="DE45" i="9"/>
  <c r="BF26" i="9"/>
  <c r="CX24" i="9"/>
  <c r="CX60" i="20"/>
  <c r="BF91" i="9"/>
  <c r="BF92" i="9" s="1"/>
  <c r="CY34" i="9"/>
  <c r="CX31" i="9"/>
  <c r="BD82" i="20" l="1"/>
  <c r="DN42" i="20"/>
  <c r="DO43" i="20" s="1"/>
  <c r="DO40" i="20"/>
  <c r="CZ34" i="9"/>
  <c r="CY31" i="9"/>
  <c r="BD40" i="9"/>
  <c r="BD36" i="9" s="1"/>
  <c r="BD41" i="9" s="1"/>
  <c r="BE66" i="9"/>
  <c r="BE93" i="9" s="1"/>
  <c r="BG76" i="20"/>
  <c r="CZ37" i="20"/>
  <c r="CY54" i="9"/>
  <c r="CZ33" i="20"/>
  <c r="CZ36" i="20" s="1"/>
  <c r="CX7" i="14"/>
  <c r="DF45" i="9"/>
  <c r="BC109" i="9"/>
  <c r="BC110" i="9"/>
  <c r="BF28" i="9"/>
  <c r="BF49" i="9" s="1"/>
  <c r="CY60" i="20"/>
  <c r="CY24" i="9"/>
  <c r="BG11" i="14"/>
  <c r="BG8" i="14" s="1"/>
  <c r="BG23" i="9"/>
  <c r="BG26" i="9" s="1"/>
  <c r="BG28" i="9" s="1"/>
  <c r="BH27" i="20"/>
  <c r="BH24" i="20" s="1"/>
  <c r="BE64" i="20" l="1"/>
  <c r="EA40" i="20"/>
  <c r="DO42" i="20"/>
  <c r="BI21" i="20"/>
  <c r="CZ54" i="9"/>
  <c r="DA36" i="20"/>
  <c r="BH23" i="20"/>
  <c r="BH90" i="9"/>
  <c r="BH85" i="9" s="1"/>
  <c r="BH91" i="9" s="1"/>
  <c r="BH92" i="9" s="1"/>
  <c r="BH59" i="20"/>
  <c r="BH71" i="20"/>
  <c r="BH73" i="20" s="1"/>
  <c r="BH25" i="9"/>
  <c r="BE40" i="9"/>
  <c r="BE36" i="9" s="1"/>
  <c r="BE41" i="9" s="1"/>
  <c r="BF66" i="9"/>
  <c r="BF93" i="9" s="1"/>
  <c r="DG45" i="9"/>
  <c r="CZ60" i="20"/>
  <c r="CZ24" i="9"/>
  <c r="DA37" i="20"/>
  <c r="I8" i="21" s="1"/>
  <c r="BD110" i="9"/>
  <c r="BD109" i="9"/>
  <c r="DA34" i="9"/>
  <c r="CZ31" i="9"/>
  <c r="CY7" i="14"/>
  <c r="BF48" i="9"/>
  <c r="BF44" i="9" s="1"/>
  <c r="BG49" i="9"/>
  <c r="BG74" i="20"/>
  <c r="BE82" i="20" l="1"/>
  <c r="DP43" i="20"/>
  <c r="DP40" i="20"/>
  <c r="DP42" i="20" s="1"/>
  <c r="BG48" i="9"/>
  <c r="BG44" i="9" s="1"/>
  <c r="DB37" i="20"/>
  <c r="DB33" i="20"/>
  <c r="DB34" i="9"/>
  <c r="DA31" i="9"/>
  <c r="DA60" i="20"/>
  <c r="BF40" i="9"/>
  <c r="BF36" i="9" s="1"/>
  <c r="BF41" i="9" s="1"/>
  <c r="BG66" i="9"/>
  <c r="BG93" i="9" s="1"/>
  <c r="BH76" i="20"/>
  <c r="DA54" i="9"/>
  <c r="DH45" i="9"/>
  <c r="BE109" i="9"/>
  <c r="BE110" i="9"/>
  <c r="BI27" i="20"/>
  <c r="BI24" i="20" s="1"/>
  <c r="CZ7" i="14"/>
  <c r="DA7" i="14" s="1"/>
  <c r="DA24" i="9"/>
  <c r="BH11" i="14"/>
  <c r="BH8" i="14" s="1"/>
  <c r="BH23" i="9"/>
  <c r="BH26" i="9" s="1"/>
  <c r="BH28" i="9" s="1"/>
  <c r="BH49" i="9" s="1"/>
  <c r="BF64" i="20" l="1"/>
  <c r="DQ43" i="20"/>
  <c r="DQ40" i="20"/>
  <c r="DQ42" i="20" s="1"/>
  <c r="BH48" i="9"/>
  <c r="BH44" i="9" s="1"/>
  <c r="BJ21" i="20"/>
  <c r="BH74" i="20"/>
  <c r="BB62" i="20"/>
  <c r="BB97" i="9"/>
  <c r="BI90" i="9"/>
  <c r="BI85" i="9" s="1"/>
  <c r="BI91" i="9" s="1"/>
  <c r="BI92" i="9" s="1"/>
  <c r="BI23" i="20"/>
  <c r="BI71" i="20"/>
  <c r="BI73" i="20" s="1"/>
  <c r="BI59" i="20"/>
  <c r="BI25" i="9"/>
  <c r="DI45" i="9"/>
  <c r="BF109" i="9"/>
  <c r="DC34" i="9"/>
  <c r="DB31" i="9"/>
  <c r="DN33" i="20"/>
  <c r="DB36" i="20"/>
  <c r="BG40" i="9"/>
  <c r="BH66" i="9"/>
  <c r="BH93" i="9" s="1"/>
  <c r="BF110" i="9"/>
  <c r="DB24" i="9"/>
  <c r="DB60" i="20"/>
  <c r="BF82" i="20" l="1"/>
  <c r="DR43" i="20"/>
  <c r="DR40" i="20"/>
  <c r="DR42" i="20" s="1"/>
  <c r="BI11" i="14"/>
  <c r="BI8" i="14" s="1"/>
  <c r="BI23" i="9"/>
  <c r="BI26" i="9" s="1"/>
  <c r="BI28" i="9" s="1"/>
  <c r="BI49" i="9" s="1"/>
  <c r="BJ27" i="20"/>
  <c r="DD34" i="9"/>
  <c r="DC31" i="9"/>
  <c r="BH40" i="9"/>
  <c r="BH36" i="9" s="1"/>
  <c r="BH41" i="9" s="1"/>
  <c r="BH109" i="9" s="1"/>
  <c r="BI66" i="9"/>
  <c r="BI93" i="9" s="1"/>
  <c r="DB54" i="9"/>
  <c r="DC37" i="20"/>
  <c r="DC33" i="20"/>
  <c r="DC36" i="20" s="1"/>
  <c r="DJ45" i="9"/>
  <c r="BB58" i="20"/>
  <c r="BI76" i="20"/>
  <c r="DB7" i="14"/>
  <c r="BG36" i="9"/>
  <c r="BG41" i="9" s="1"/>
  <c r="K171" i="12"/>
  <c r="DS43" i="20" l="1"/>
  <c r="DS40" i="20"/>
  <c r="DS42" i="20" s="1"/>
  <c r="BH110" i="9"/>
  <c r="BI74" i="20"/>
  <c r="DD37" i="20"/>
  <c r="DC54" i="9"/>
  <c r="DD33" i="20"/>
  <c r="DD36" i="20" s="1"/>
  <c r="DE34" i="9"/>
  <c r="DD31" i="9"/>
  <c r="BG110" i="9"/>
  <c r="BG109" i="9"/>
  <c r="DC60" i="20"/>
  <c r="DC24" i="9"/>
  <c r="BK21" i="20"/>
  <c r="BC62" i="20"/>
  <c r="BC97" i="9"/>
  <c r="DK45" i="9"/>
  <c r="BJ24" i="20"/>
  <c r="BB77" i="20"/>
  <c r="BB66" i="20"/>
  <c r="BI40" i="9"/>
  <c r="BI36" i="9" s="1"/>
  <c r="BI41" i="9" s="1"/>
  <c r="BJ66" i="9"/>
  <c r="BI48" i="9"/>
  <c r="BI44" i="9" s="1"/>
  <c r="BG64" i="20" l="1"/>
  <c r="DT43" i="20"/>
  <c r="DT40" i="20"/>
  <c r="DT42" i="20" s="1"/>
  <c r="DL45" i="9"/>
  <c r="BC58" i="20"/>
  <c r="DC7" i="14"/>
  <c r="BK27" i="20"/>
  <c r="DD54" i="9"/>
  <c r="DE37" i="20"/>
  <c r="DE33" i="20"/>
  <c r="DE36" i="20" s="1"/>
  <c r="BI110" i="9"/>
  <c r="BI109" i="9"/>
  <c r="BJ90" i="9"/>
  <c r="BJ85" i="9" s="1"/>
  <c r="BJ91" i="9" s="1"/>
  <c r="BJ92" i="9" s="1"/>
  <c r="BJ93" i="9" s="1"/>
  <c r="BJ23" i="20"/>
  <c r="BJ71" i="20"/>
  <c r="BJ73" i="20" s="1"/>
  <c r="BJ59" i="20"/>
  <c r="BJ25" i="9"/>
  <c r="DF34" i="9"/>
  <c r="DE31" i="9"/>
  <c r="DD60" i="20"/>
  <c r="DD24" i="9"/>
  <c r="BG82" i="20" l="1"/>
  <c r="K173" i="12" s="1"/>
  <c r="DU43" i="20"/>
  <c r="DU40" i="20"/>
  <c r="DU42" i="20" s="1"/>
  <c r="BJ40" i="9"/>
  <c r="BJ36" i="9" s="1"/>
  <c r="BJ41" i="9" s="1"/>
  <c r="BK66" i="9"/>
  <c r="DG34" i="9"/>
  <c r="DF31" i="9"/>
  <c r="BJ76" i="20"/>
  <c r="DF37" i="20"/>
  <c r="DE54" i="9"/>
  <c r="DF33" i="20"/>
  <c r="DF36" i="20" s="1"/>
  <c r="BC77" i="20"/>
  <c r="BC66" i="20"/>
  <c r="DD7" i="14"/>
  <c r="DE60" i="20"/>
  <c r="DE24" i="9"/>
  <c r="BL21" i="20"/>
  <c r="DM45" i="9"/>
  <c r="BK24" i="20"/>
  <c r="BJ11" i="14"/>
  <c r="BJ8" i="14" s="1"/>
  <c r="BJ23" i="9"/>
  <c r="BJ26" i="9" s="1"/>
  <c r="BJ28" i="9" s="1"/>
  <c r="BJ49" i="9" s="1"/>
  <c r="BH64" i="20" l="1"/>
  <c r="DV43" i="20"/>
  <c r="DV40" i="20"/>
  <c r="DV42" i="20" s="1"/>
  <c r="BJ48" i="9"/>
  <c r="BJ44" i="9" s="1"/>
  <c r="DE7" i="14"/>
  <c r="DF54" i="9"/>
  <c r="DG37" i="20"/>
  <c r="DG33" i="20"/>
  <c r="DG36" i="20" s="1"/>
  <c r="BJ74" i="20"/>
  <c r="BL27" i="20"/>
  <c r="BK90" i="9"/>
  <c r="BK85" i="9" s="1"/>
  <c r="BK91" i="9" s="1"/>
  <c r="BK92" i="9" s="1"/>
  <c r="BK93" i="9" s="1"/>
  <c r="BK23" i="20"/>
  <c r="BK71" i="20"/>
  <c r="BK73" i="20" s="1"/>
  <c r="BK59" i="20"/>
  <c r="BK25" i="9"/>
  <c r="DN45" i="9"/>
  <c r="DF60" i="20"/>
  <c r="DF24" i="9"/>
  <c r="DH34" i="9"/>
  <c r="DG31" i="9"/>
  <c r="BD62" i="20"/>
  <c r="BD97" i="9"/>
  <c r="BH82" i="20" l="1"/>
  <c r="DW43" i="20"/>
  <c r="DW40" i="20"/>
  <c r="DW42" i="20" s="1"/>
  <c r="BD58" i="20"/>
  <c r="BK11" i="14"/>
  <c r="BK8" i="14" s="1"/>
  <c r="BK23" i="9"/>
  <c r="BK26" i="9" s="1"/>
  <c r="BK28" i="9" s="1"/>
  <c r="BK49" i="9" s="1"/>
  <c r="DG54" i="9"/>
  <c r="DH37" i="20"/>
  <c r="DH33" i="20"/>
  <c r="DH36" i="20" s="1"/>
  <c r="BK40" i="9"/>
  <c r="BK36" i="9" s="1"/>
  <c r="BK41" i="9" s="1"/>
  <c r="BL66" i="9"/>
  <c r="BK76" i="20"/>
  <c r="BM21" i="20"/>
  <c r="DG24" i="9"/>
  <c r="DG60" i="20"/>
  <c r="BJ109" i="9"/>
  <c r="BJ110" i="9"/>
  <c r="DI34" i="9"/>
  <c r="DH31" i="9"/>
  <c r="DO45" i="9"/>
  <c r="BL24" i="20"/>
  <c r="DF7" i="14"/>
  <c r="BI64" i="20" l="1"/>
  <c r="BK74" i="20"/>
  <c r="DX43" i="20"/>
  <c r="DX40" i="20"/>
  <c r="DX42" i="20" s="1"/>
  <c r="BE62" i="20"/>
  <c r="BE97" i="9"/>
  <c r="DP45" i="9"/>
  <c r="BK48" i="9"/>
  <c r="BK44" i="9" s="1"/>
  <c r="DG7" i="14"/>
  <c r="DH54" i="9"/>
  <c r="DI37" i="20"/>
  <c r="DI33" i="20"/>
  <c r="DI36" i="20" s="1"/>
  <c r="BL90" i="9"/>
  <c r="BL85" i="9" s="1"/>
  <c r="BL91" i="9" s="1"/>
  <c r="BL92" i="9" s="1"/>
  <c r="BL93" i="9" s="1"/>
  <c r="BL23" i="20"/>
  <c r="BL59" i="20"/>
  <c r="BL71" i="20"/>
  <c r="BL73" i="20" s="1"/>
  <c r="BL25" i="9"/>
  <c r="BM27" i="20"/>
  <c r="BM24" i="20" s="1"/>
  <c r="BJ64" i="20" s="1"/>
  <c r="DH24" i="9"/>
  <c r="DH60" i="20"/>
  <c r="DJ34" i="9"/>
  <c r="DI31" i="9"/>
  <c r="BD77" i="20"/>
  <c r="BD66" i="20"/>
  <c r="BI82" i="20" l="1"/>
  <c r="DY43" i="20"/>
  <c r="DY40" i="20"/>
  <c r="DY42" i="20" s="1"/>
  <c r="BM23" i="20"/>
  <c r="BM90" i="9"/>
  <c r="BM71" i="20"/>
  <c r="BM73" i="20" s="1"/>
  <c r="BM59" i="20"/>
  <c r="BM25" i="9"/>
  <c r="BN24" i="20"/>
  <c r="BN71" i="20" s="1"/>
  <c r="BN73" i="20" s="1"/>
  <c r="BL40" i="9"/>
  <c r="BL36" i="9" s="1"/>
  <c r="BL41" i="9" s="1"/>
  <c r="BM66" i="9"/>
  <c r="BL76" i="20"/>
  <c r="DI24" i="9"/>
  <c r="DI60" i="20"/>
  <c r="BK110" i="9"/>
  <c r="BK109" i="9"/>
  <c r="DK34" i="9"/>
  <c r="DJ31" i="9"/>
  <c r="DH7" i="14"/>
  <c r="BL11" i="14"/>
  <c r="BL8" i="14" s="1"/>
  <c r="BL23" i="9"/>
  <c r="BL26" i="9" s="1"/>
  <c r="BL28" i="9" s="1"/>
  <c r="BL49" i="9" s="1"/>
  <c r="BE58" i="20"/>
  <c r="BN27" i="20"/>
  <c r="BO21" i="20"/>
  <c r="DJ37" i="20"/>
  <c r="DI54" i="9"/>
  <c r="DJ33" i="20"/>
  <c r="DJ36" i="20" s="1"/>
  <c r="DQ45" i="9"/>
  <c r="BJ82" i="20" l="1"/>
  <c r="DZ43" i="20"/>
  <c r="EA43" i="20" s="1"/>
  <c r="DZ40" i="20"/>
  <c r="DZ42" i="20" s="1"/>
  <c r="DJ54" i="9"/>
  <c r="DK37" i="20"/>
  <c r="DK33" i="20"/>
  <c r="DK36" i="20" s="1"/>
  <c r="BL74" i="20"/>
  <c r="BF62" i="20"/>
  <c r="BF97" i="9"/>
  <c r="BE77" i="20"/>
  <c r="BE66" i="20"/>
  <c r="BM76" i="20"/>
  <c r="BN76" i="20" s="1"/>
  <c r="F30" i="22" s="1"/>
  <c r="BN59" i="20"/>
  <c r="BL48" i="9"/>
  <c r="BL44" i="9" s="1"/>
  <c r="DI7" i="14"/>
  <c r="BG62" i="20"/>
  <c r="BG58" i="20" s="1"/>
  <c r="BG97" i="9"/>
  <c r="AZ59" i="9"/>
  <c r="DL34" i="9"/>
  <c r="DK31" i="9"/>
  <c r="BM85" i="9"/>
  <c r="BN90" i="9"/>
  <c r="CA21" i="20"/>
  <c r="BO27" i="20"/>
  <c r="DR45" i="9"/>
  <c r="DJ60" i="20"/>
  <c r="DJ24" i="9"/>
  <c r="BM11" i="14"/>
  <c r="BM23" i="9"/>
  <c r="BM74" i="20" s="1"/>
  <c r="BN25" i="9"/>
  <c r="BN23" i="20"/>
  <c r="EA42" i="20" l="1"/>
  <c r="EB43" i="20" s="1"/>
  <c r="EB40" i="20"/>
  <c r="BP21" i="20"/>
  <c r="BM91" i="9"/>
  <c r="BM92" i="9" s="1"/>
  <c r="BN85" i="9"/>
  <c r="BN91" i="9" s="1"/>
  <c r="DM34" i="9"/>
  <c r="DL31" i="9"/>
  <c r="BG77" i="20"/>
  <c r="BG66" i="20"/>
  <c r="F60" i="22"/>
  <c r="F82" i="22"/>
  <c r="F31" i="22"/>
  <c r="BM8" i="14"/>
  <c r="BN11" i="14"/>
  <c r="BN8" i="14" s="1"/>
  <c r="BN12" i="14" s="1"/>
  <c r="DL37" i="20"/>
  <c r="DK54" i="9"/>
  <c r="DL33" i="20"/>
  <c r="DL36" i="20" s="1"/>
  <c r="BM26" i="9"/>
  <c r="BN23" i="9"/>
  <c r="BN74" i="20" s="1"/>
  <c r="BO24" i="20"/>
  <c r="BA59" i="9"/>
  <c r="BB59" i="9" s="1"/>
  <c r="AZ56" i="9"/>
  <c r="BA56" i="9" s="1"/>
  <c r="AZ55" i="9"/>
  <c r="DS45" i="9"/>
  <c r="BL110" i="9"/>
  <c r="BL109" i="9"/>
  <c r="BF58" i="20"/>
  <c r="DK24" i="9"/>
  <c r="DK60" i="20"/>
  <c r="DJ7" i="14"/>
  <c r="BK64" i="20" l="1"/>
  <c r="EN40" i="20"/>
  <c r="EB42" i="20"/>
  <c r="BF77" i="20"/>
  <c r="BF66" i="20"/>
  <c r="DT45" i="9"/>
  <c r="BC59" i="9"/>
  <c r="BB56" i="9"/>
  <c r="BB55" i="9"/>
  <c r="BB53" i="9" s="1"/>
  <c r="DL60" i="20"/>
  <c r="DL24" i="9"/>
  <c r="BO90" i="9"/>
  <c r="BO23" i="20"/>
  <c r="BO71" i="20"/>
  <c r="BO73" i="20" s="1"/>
  <c r="BO59" i="20"/>
  <c r="BO25" i="9"/>
  <c r="BN26" i="9"/>
  <c r="BN13" i="14"/>
  <c r="BN14" i="14" s="1"/>
  <c r="F83" i="22"/>
  <c r="F61" i="22"/>
  <c r="F59" i="22" s="1"/>
  <c r="BN92" i="9"/>
  <c r="BM93" i="9"/>
  <c r="DK7" i="14"/>
  <c r="BA55" i="9"/>
  <c r="AZ53" i="9"/>
  <c r="DL54" i="9"/>
  <c r="DM37" i="20"/>
  <c r="DM33" i="20"/>
  <c r="DM36" i="20" s="1"/>
  <c r="AI81" i="22"/>
  <c r="F97" i="22"/>
  <c r="BP27" i="20"/>
  <c r="DN34" i="9"/>
  <c r="DM31" i="9"/>
  <c r="BK82" i="20" l="1"/>
  <c r="EC43" i="20"/>
  <c r="EC40" i="20"/>
  <c r="EC42" i="20" s="1"/>
  <c r="BN27" i="9"/>
  <c r="BM27" i="9" s="1"/>
  <c r="BO30" i="20"/>
  <c r="BQ21" i="20"/>
  <c r="BN18" i="14"/>
  <c r="BN19" i="14" s="1"/>
  <c r="CA17" i="14" s="1"/>
  <c r="BO76" i="20"/>
  <c r="BO85" i="9"/>
  <c r="BB52" i="9"/>
  <c r="BB60" i="9" s="1"/>
  <c r="BB62" i="9" s="1"/>
  <c r="BP24" i="20"/>
  <c r="BA53" i="9"/>
  <c r="BA52" i="9" s="1"/>
  <c r="BA60" i="9" s="1"/>
  <c r="BA62" i="9" s="1"/>
  <c r="AZ52" i="9"/>
  <c r="AZ60" i="9" s="1"/>
  <c r="AZ62" i="9" s="1"/>
  <c r="BM40" i="9"/>
  <c r="J171" i="12" s="1"/>
  <c r="BN93" i="9"/>
  <c r="AI82" i="22"/>
  <c r="F98" i="22"/>
  <c r="DL7" i="14"/>
  <c r="F96" i="22"/>
  <c r="F66" i="22"/>
  <c r="DM54" i="9"/>
  <c r="DN36" i="20"/>
  <c r="DO37" i="20" s="1"/>
  <c r="DO33" i="20"/>
  <c r="BD59" i="9"/>
  <c r="BC56" i="9"/>
  <c r="BC55" i="9"/>
  <c r="BC53" i="9" s="1"/>
  <c r="DO34" i="9"/>
  <c r="DN31" i="9"/>
  <c r="DM24" i="9"/>
  <c r="DM60" i="20"/>
  <c r="DN37" i="20"/>
  <c r="J8" i="21" s="1"/>
  <c r="BN15" i="14"/>
  <c r="BO11" i="14"/>
  <c r="BO23" i="9"/>
  <c r="DU45" i="9"/>
  <c r="BL64" i="20" l="1"/>
  <c r="ED43" i="20"/>
  <c r="ED40" i="20"/>
  <c r="ED42" i="20" s="1"/>
  <c r="BC52" i="9"/>
  <c r="BC60" i="9" s="1"/>
  <c r="BC62" i="9" s="1"/>
  <c r="BH62" i="20"/>
  <c r="BH58" i="20" s="1"/>
  <c r="BH97" i="9"/>
  <c r="BO26" i="9"/>
  <c r="BD56" i="9"/>
  <c r="BE59" i="9"/>
  <c r="BD55" i="9"/>
  <c r="BD53" i="9" s="1"/>
  <c r="DO60" i="20"/>
  <c r="DO24" i="9"/>
  <c r="F103" i="22"/>
  <c r="BM36" i="9"/>
  <c r="BM41" i="9" s="1"/>
  <c r="BN40" i="9"/>
  <c r="BN36" i="9" s="1"/>
  <c r="BN41" i="9" s="1"/>
  <c r="O165" i="12"/>
  <c r="O167" i="12" s="1"/>
  <c r="BQ27" i="20"/>
  <c r="DP34" i="9"/>
  <c r="DO31" i="9"/>
  <c r="DN54" i="9"/>
  <c r="BP90" i="9"/>
  <c r="BP23" i="20"/>
  <c r="BP71" i="20"/>
  <c r="BP73" i="20" s="1"/>
  <c r="BP59" i="20"/>
  <c r="BP25" i="9"/>
  <c r="DN60" i="20"/>
  <c r="BO8" i="14"/>
  <c r="DM7" i="14"/>
  <c r="DN7" i="14" s="1"/>
  <c r="DN24" i="9"/>
  <c r="BO74" i="20"/>
  <c r="CA30" i="20"/>
  <c r="BO61" i="20"/>
  <c r="BO72" i="9"/>
  <c r="DV45" i="9"/>
  <c r="EA33" i="20"/>
  <c r="DO36" i="20"/>
  <c r="CA66" i="9"/>
  <c r="BO66" i="9"/>
  <c r="BO91" i="9"/>
  <c r="BM57" i="9"/>
  <c r="BN57" i="9" s="1"/>
  <c r="BM28" i="9"/>
  <c r="BL82" i="20" l="1"/>
  <c r="BO57" i="9"/>
  <c r="BP57" i="9" s="1"/>
  <c r="BQ57" i="9" s="1"/>
  <c r="BR57" i="9" s="1"/>
  <c r="BS57" i="9" s="1"/>
  <c r="BT57" i="9" s="1"/>
  <c r="BU57" i="9" s="1"/>
  <c r="BV57" i="9" s="1"/>
  <c r="BW57" i="9" s="1"/>
  <c r="BX57" i="9" s="1"/>
  <c r="BY57" i="9" s="1"/>
  <c r="EE43" i="20"/>
  <c r="EE40" i="20"/>
  <c r="EE42" i="20" s="1"/>
  <c r="BN28" i="9"/>
  <c r="BN49" i="9" s="1"/>
  <c r="BN48" i="9" s="1"/>
  <c r="BT49" i="20" s="1"/>
  <c r="BM49" i="9"/>
  <c r="BM48" i="9" s="1"/>
  <c r="BM44" i="9" s="1"/>
  <c r="CA72" i="9"/>
  <c r="BO67" i="9"/>
  <c r="BR21" i="20"/>
  <c r="DO7" i="14"/>
  <c r="BD52" i="9"/>
  <c r="BD60" i="9" s="1"/>
  <c r="BD62" i="9" s="1"/>
  <c r="BO28" i="9"/>
  <c r="DP37" i="20"/>
  <c r="DO54" i="9"/>
  <c r="DP33" i="20"/>
  <c r="DP36" i="20" s="1"/>
  <c r="CA61" i="20"/>
  <c r="BP11" i="14"/>
  <c r="BP23" i="9"/>
  <c r="BP74" i="20" s="1"/>
  <c r="BQ24" i="20"/>
  <c r="BE56" i="9"/>
  <c r="BF59" i="9"/>
  <c r="BE55" i="9"/>
  <c r="BE53" i="9" s="1"/>
  <c r="DW45" i="9"/>
  <c r="BP76" i="20"/>
  <c r="BP85" i="9"/>
  <c r="DQ34" i="9"/>
  <c r="DP31" i="9"/>
  <c r="BH77" i="20"/>
  <c r="BH66" i="20"/>
  <c r="BM64" i="20" l="1"/>
  <c r="BN64" i="20" s="1"/>
  <c r="EF43" i="20"/>
  <c r="EF40" i="20"/>
  <c r="EF42" i="20" s="1"/>
  <c r="BE52" i="9"/>
  <c r="BE60" i="9" s="1"/>
  <c r="BE62" i="9" s="1"/>
  <c r="DR34" i="9"/>
  <c r="DQ31" i="9"/>
  <c r="DX45" i="9"/>
  <c r="BG59" i="9"/>
  <c r="BF56" i="9"/>
  <c r="BF55" i="9"/>
  <c r="BF53" i="9" s="1"/>
  <c r="BI62" i="20"/>
  <c r="BI58" i="20" s="1"/>
  <c r="BI97" i="9"/>
  <c r="BP26" i="9"/>
  <c r="DP54" i="9"/>
  <c r="DQ37" i="20"/>
  <c r="DQ33" i="20"/>
  <c r="DQ36" i="20" s="1"/>
  <c r="CA67" i="9"/>
  <c r="BO73" i="9"/>
  <c r="BP8" i="14"/>
  <c r="DP60" i="20"/>
  <c r="DP24" i="9"/>
  <c r="BR27" i="20"/>
  <c r="BR24" i="20" s="1"/>
  <c r="BM109" i="9"/>
  <c r="BM110" i="9"/>
  <c r="BP91" i="9"/>
  <c r="BP92" i="9" s="1"/>
  <c r="BQ23" i="20"/>
  <c r="BQ90" i="9"/>
  <c r="BQ71" i="20"/>
  <c r="BQ73" i="20" s="1"/>
  <c r="BQ59" i="20"/>
  <c r="BQ25" i="9"/>
  <c r="BO49" i="9"/>
  <c r="BO50" i="9"/>
  <c r="BP50" i="9" s="1"/>
  <c r="BQ50" i="9" s="1"/>
  <c r="BR50" i="9" s="1"/>
  <c r="BS50" i="9" s="1"/>
  <c r="BN44" i="9"/>
  <c r="BM82" i="20" l="1"/>
  <c r="BN82" i="20" s="1"/>
  <c r="BO64" i="20"/>
  <c r="EG43" i="20"/>
  <c r="EG40" i="20"/>
  <c r="EG42" i="20" s="1"/>
  <c r="BF52" i="9"/>
  <c r="BF60" i="9" s="1"/>
  <c r="BF62" i="9" s="1"/>
  <c r="BS21" i="20"/>
  <c r="CA73" i="9"/>
  <c r="BO92" i="9"/>
  <c r="BI77" i="20"/>
  <c r="BI66" i="20"/>
  <c r="DY45" i="9"/>
  <c r="BN109" i="9"/>
  <c r="BN96" i="9"/>
  <c r="BN110" i="9"/>
  <c r="BN97" i="9"/>
  <c r="BR90" i="9"/>
  <c r="BR85" i="9" s="1"/>
  <c r="BR91" i="9" s="1"/>
  <c r="BR92" i="9" s="1"/>
  <c r="BR23" i="20"/>
  <c r="BR59" i="20"/>
  <c r="BR71" i="20"/>
  <c r="BR73" i="20" s="1"/>
  <c r="BR25" i="9"/>
  <c r="DP7" i="14"/>
  <c r="BO48" i="9"/>
  <c r="BO44" i="9" s="1"/>
  <c r="L169" i="12"/>
  <c r="BT87" i="9"/>
  <c r="CA49" i="20"/>
  <c r="BT63" i="20"/>
  <c r="CA63" i="20" s="1"/>
  <c r="BQ85" i="9"/>
  <c r="BQ11" i="14"/>
  <c r="BQ23" i="9"/>
  <c r="DR37" i="20"/>
  <c r="DQ54" i="9"/>
  <c r="DR33" i="20"/>
  <c r="DR36" i="20" s="1"/>
  <c r="BP28" i="9"/>
  <c r="BP49" i="9" s="1"/>
  <c r="BQ76" i="20"/>
  <c r="DQ60" i="20"/>
  <c r="DQ24" i="9"/>
  <c r="BG56" i="9"/>
  <c r="BH59" i="9"/>
  <c r="BG55" i="9"/>
  <c r="BG53" i="9" s="1"/>
  <c r="DS34" i="9"/>
  <c r="DR31" i="9"/>
  <c r="BO82" i="20" l="1"/>
  <c r="EH43" i="20"/>
  <c r="EH40" i="20"/>
  <c r="EH42" i="20" s="1"/>
  <c r="BP48" i="9"/>
  <c r="BP44" i="9" s="1"/>
  <c r="DQ7" i="14"/>
  <c r="DR54" i="9"/>
  <c r="DS37" i="20"/>
  <c r="DS33" i="20"/>
  <c r="DS36" i="20" s="1"/>
  <c r="BH56" i="9"/>
  <c r="BI59" i="9"/>
  <c r="BH55" i="9"/>
  <c r="BH53" i="9" s="1"/>
  <c r="BK62" i="20"/>
  <c r="BK58" i="20" s="1"/>
  <c r="BK97" i="9"/>
  <c r="BQ26" i="9"/>
  <c r="DZ45" i="9"/>
  <c r="DR60" i="20"/>
  <c r="DR24" i="9"/>
  <c r="BJ62" i="20"/>
  <c r="BJ58" i="20" s="1"/>
  <c r="BJ97" i="9"/>
  <c r="BQ8" i="14"/>
  <c r="CA87" i="9"/>
  <c r="G7" i="21"/>
  <c r="G6" i="21" s="1"/>
  <c r="BR11" i="14"/>
  <c r="BR8" i="14" s="1"/>
  <c r="BR23" i="9"/>
  <c r="BR26" i="9" s="1"/>
  <c r="BR28" i="9" s="1"/>
  <c r="BO93" i="9"/>
  <c r="BQ74" i="20"/>
  <c r="DT34" i="9"/>
  <c r="DS31" i="9"/>
  <c r="BT50" i="9"/>
  <c r="BU50" i="9" s="1"/>
  <c r="BV50" i="9" s="1"/>
  <c r="BW50" i="9" s="1"/>
  <c r="BX50" i="9" s="1"/>
  <c r="BY50" i="9" s="1"/>
  <c r="BZ50" i="9" s="1"/>
  <c r="CA50" i="9" s="1"/>
  <c r="BG52" i="9"/>
  <c r="BG60" i="9" s="1"/>
  <c r="BG62" i="9" s="1"/>
  <c r="BQ91" i="9"/>
  <c r="BQ92" i="9" s="1"/>
  <c r="BR76" i="20"/>
  <c r="BS27" i="20"/>
  <c r="EI43" i="20" l="1"/>
  <c r="EI40" i="20"/>
  <c r="EI42" i="20" s="1"/>
  <c r="BR74" i="20"/>
  <c r="BH52" i="9"/>
  <c r="BH60" i="9" s="1"/>
  <c r="BH62" i="9" s="1"/>
  <c r="DU34" i="9"/>
  <c r="DT31" i="9"/>
  <c r="EA45" i="9"/>
  <c r="DR7" i="14"/>
  <c r="BQ28" i="9"/>
  <c r="DS54" i="9"/>
  <c r="DT37" i="20"/>
  <c r="DT33" i="20"/>
  <c r="DT36" i="20" s="1"/>
  <c r="BT21" i="20"/>
  <c r="BO40" i="9"/>
  <c r="BO36" i="9" s="1"/>
  <c r="BO41" i="9" s="1"/>
  <c r="BP66" i="9"/>
  <c r="BP93" i="9" s="1"/>
  <c r="BJ77" i="20"/>
  <c r="BJ66" i="20"/>
  <c r="DS24" i="9"/>
  <c r="DS60" i="20"/>
  <c r="BS24" i="20"/>
  <c r="BK77" i="20"/>
  <c r="BK66" i="20"/>
  <c r="BI56" i="9"/>
  <c r="BJ59" i="9"/>
  <c r="BI55" i="9"/>
  <c r="BI53" i="9" s="1"/>
  <c r="BP64" i="20" l="1"/>
  <c r="EJ43" i="20"/>
  <c r="EJ40" i="20"/>
  <c r="EJ42" i="20" s="1"/>
  <c r="BI52" i="9"/>
  <c r="BI60" i="9" s="1"/>
  <c r="BI62" i="9" s="1"/>
  <c r="DS7" i="14"/>
  <c r="BO110" i="9"/>
  <c r="BO109" i="9"/>
  <c r="DT24" i="9"/>
  <c r="DT60" i="20"/>
  <c r="BP40" i="9"/>
  <c r="BP36" i="9" s="1"/>
  <c r="BP41" i="9" s="1"/>
  <c r="BQ66" i="9"/>
  <c r="BQ93" i="9" s="1"/>
  <c r="BT27" i="20"/>
  <c r="BS90" i="9"/>
  <c r="BS23" i="20"/>
  <c r="BS59" i="20"/>
  <c r="BS71" i="20"/>
  <c r="BS73" i="20" s="1"/>
  <c r="BS25" i="9"/>
  <c r="DV34" i="9"/>
  <c r="DU31" i="9"/>
  <c r="BK59" i="9"/>
  <c r="BJ56" i="9"/>
  <c r="BJ55" i="9"/>
  <c r="BJ53" i="9" s="1"/>
  <c r="DU37" i="20"/>
  <c r="DT54" i="9"/>
  <c r="DU33" i="20"/>
  <c r="DU36" i="20" s="1"/>
  <c r="BQ49" i="9"/>
  <c r="EB45" i="9"/>
  <c r="BP82" i="20" l="1"/>
  <c r="EK43" i="20"/>
  <c r="EK40" i="20"/>
  <c r="EK42" i="20" s="1"/>
  <c r="BJ52" i="9"/>
  <c r="BJ60" i="9" s="1"/>
  <c r="BJ62" i="9" s="1"/>
  <c r="BL59" i="9"/>
  <c r="BK56" i="9"/>
  <c r="BK55" i="9"/>
  <c r="BK53" i="9" s="1"/>
  <c r="BS11" i="14"/>
  <c r="BS23" i="9"/>
  <c r="BS74" i="20" s="1"/>
  <c r="BS85" i="9"/>
  <c r="BU21" i="20"/>
  <c r="DT7" i="14"/>
  <c r="DU24" i="9"/>
  <c r="DU60" i="20"/>
  <c r="BT24" i="20"/>
  <c r="BP110" i="9"/>
  <c r="BP109" i="9"/>
  <c r="DW34" i="9"/>
  <c r="DV31" i="9"/>
  <c r="BQ40" i="9"/>
  <c r="BQ36" i="9" s="1"/>
  <c r="BQ41" i="9" s="1"/>
  <c r="BR66" i="9"/>
  <c r="BR93" i="9" s="1"/>
  <c r="BQ48" i="9"/>
  <c r="BQ44" i="9" s="1"/>
  <c r="BR49" i="9"/>
  <c r="BS76" i="20"/>
  <c r="EC45" i="9"/>
  <c r="DU54" i="9"/>
  <c r="DV37" i="20"/>
  <c r="DV33" i="20"/>
  <c r="DV36" i="20" s="1"/>
  <c r="BQ64" i="20" l="1"/>
  <c r="EL43" i="20"/>
  <c r="EL40" i="20"/>
  <c r="EL42" i="20" s="1"/>
  <c r="DW37" i="20"/>
  <c r="DV54" i="9"/>
  <c r="DW33" i="20"/>
  <c r="DW36" i="20" s="1"/>
  <c r="BR48" i="9"/>
  <c r="BR44" i="9" s="1"/>
  <c r="DX34" i="9"/>
  <c r="DW31" i="9"/>
  <c r="BS91" i="9"/>
  <c r="BS92" i="9" s="1"/>
  <c r="BK52" i="9"/>
  <c r="BK60" i="9" s="1"/>
  <c r="BK62" i="9" s="1"/>
  <c r="BQ110" i="9"/>
  <c r="BQ109" i="9"/>
  <c r="BT23" i="20"/>
  <c r="BT90" i="9"/>
  <c r="BT71" i="20"/>
  <c r="BT73" i="20" s="1"/>
  <c r="BT59" i="20"/>
  <c r="BT25" i="9"/>
  <c r="BU27" i="20"/>
  <c r="DV24" i="9"/>
  <c r="DV60" i="20"/>
  <c r="DU7" i="14"/>
  <c r="BS26" i="9"/>
  <c r="BL56" i="9"/>
  <c r="BL55" i="9"/>
  <c r="BL53" i="9" s="1"/>
  <c r="BL62" i="20"/>
  <c r="BL58" i="20" s="1"/>
  <c r="BL97" i="9"/>
  <c r="ED45" i="9"/>
  <c r="BR40" i="9"/>
  <c r="BR36" i="9" s="1"/>
  <c r="BR41" i="9" s="1"/>
  <c r="BS66" i="9"/>
  <c r="BS93" i="9" s="1"/>
  <c r="BS8" i="14"/>
  <c r="BQ82" i="20" l="1"/>
  <c r="EM43" i="20"/>
  <c r="EN43" i="20" s="1"/>
  <c r="EM40" i="20"/>
  <c r="EM42" i="20" s="1"/>
  <c r="BS40" i="9"/>
  <c r="BS36" i="9" s="1"/>
  <c r="BS41" i="9" s="1"/>
  <c r="BT66" i="9"/>
  <c r="EE45" i="9"/>
  <c r="BL52" i="9"/>
  <c r="BL60" i="9" s="1"/>
  <c r="BL62" i="9" s="1"/>
  <c r="BT11" i="14"/>
  <c r="BT8" i="14" s="1"/>
  <c r="BT23" i="9"/>
  <c r="BT26" i="9" s="1"/>
  <c r="BT28" i="9" s="1"/>
  <c r="BR109" i="9"/>
  <c r="BR110" i="9"/>
  <c r="DV7" i="14"/>
  <c r="BT76" i="20"/>
  <c r="DY34" i="9"/>
  <c r="DX31" i="9"/>
  <c r="DW54" i="9"/>
  <c r="DX37" i="20"/>
  <c r="DX33" i="20"/>
  <c r="DX36" i="20" s="1"/>
  <c r="BV21" i="20"/>
  <c r="BL77" i="20"/>
  <c r="BL66" i="20"/>
  <c r="BS28" i="9"/>
  <c r="BU24" i="20"/>
  <c r="BT85" i="9"/>
  <c r="DW60" i="20"/>
  <c r="DW24" i="9"/>
  <c r="BT74" i="20" l="1"/>
  <c r="BR64" i="20"/>
  <c r="EN42" i="20"/>
  <c r="EO43" i="20" s="1"/>
  <c r="EO40" i="20"/>
  <c r="BU23" i="20"/>
  <c r="BU90" i="9"/>
  <c r="BU85" i="9" s="1"/>
  <c r="BU91" i="9" s="1"/>
  <c r="BU92" i="9" s="1"/>
  <c r="BU59" i="20"/>
  <c r="BU71" i="20"/>
  <c r="BU73" i="20" s="1"/>
  <c r="BU25" i="9"/>
  <c r="BS49" i="9"/>
  <c r="DZ34" i="9"/>
  <c r="DY31" i="9"/>
  <c r="DY37" i="20"/>
  <c r="DX54" i="9"/>
  <c r="DY33" i="20"/>
  <c r="DY36" i="20" s="1"/>
  <c r="BV27" i="20"/>
  <c r="BV24" i="20" s="1"/>
  <c r="BS64" i="20" s="1"/>
  <c r="DX24" i="9"/>
  <c r="DX60" i="20"/>
  <c r="BM62" i="20"/>
  <c r="BM97" i="9"/>
  <c r="EF45" i="9"/>
  <c r="DW7" i="14"/>
  <c r="BT91" i="9"/>
  <c r="BT92" i="9" s="1"/>
  <c r="BT93" i="9" s="1"/>
  <c r="BR82" i="20" l="1"/>
  <c r="FA40" i="20"/>
  <c r="EO42" i="20"/>
  <c r="BT40" i="9"/>
  <c r="BU66" i="9"/>
  <c r="BU93" i="9" s="1"/>
  <c r="EG45" i="9"/>
  <c r="DX7" i="14"/>
  <c r="DY54" i="9"/>
  <c r="DZ37" i="20"/>
  <c r="DZ33" i="20"/>
  <c r="DZ36" i="20" s="1"/>
  <c r="BT49" i="9"/>
  <c r="BS48" i="9"/>
  <c r="BS44" i="9" s="1"/>
  <c r="BU76" i="20"/>
  <c r="EA34" i="9"/>
  <c r="DZ31" i="9"/>
  <c r="BM58" i="20"/>
  <c r="BN62" i="20"/>
  <c r="BN58" i="20" s="1"/>
  <c r="BN66" i="20" s="1"/>
  <c r="BW21" i="20"/>
  <c r="DY60" i="20"/>
  <c r="DY24" i="9"/>
  <c r="BU11" i="14"/>
  <c r="BU8" i="14" s="1"/>
  <c r="BU23" i="9"/>
  <c r="BU26" i="9" s="1"/>
  <c r="BV23" i="20"/>
  <c r="BV90" i="9"/>
  <c r="BV85" i="9" s="1"/>
  <c r="BV91" i="9" s="1"/>
  <c r="BV92" i="9" s="1"/>
  <c r="BV59" i="20"/>
  <c r="BV71" i="20"/>
  <c r="BV73" i="20" s="1"/>
  <c r="BV25" i="9"/>
  <c r="BS82" i="20" l="1"/>
  <c r="EP43" i="20"/>
  <c r="EP40" i="20"/>
  <c r="EP42" i="20" s="1"/>
  <c r="BU74" i="20"/>
  <c r="BW27" i="20"/>
  <c r="DZ54" i="9"/>
  <c r="EA36" i="20"/>
  <c r="EB37" i="20" s="1"/>
  <c r="EB33" i="20"/>
  <c r="BU40" i="9"/>
  <c r="BU36" i="9" s="1"/>
  <c r="BU41" i="9" s="1"/>
  <c r="BV66" i="9"/>
  <c r="BV93" i="9" s="1"/>
  <c r="BV76" i="20"/>
  <c r="BO62" i="20"/>
  <c r="BO97" i="9"/>
  <c r="BP62" i="20"/>
  <c r="BP58" i="20" s="1"/>
  <c r="BP97" i="9"/>
  <c r="DY7" i="14"/>
  <c r="EB34" i="9"/>
  <c r="EA31" i="9"/>
  <c r="BS110" i="9"/>
  <c r="BS109" i="9"/>
  <c r="DZ24" i="9"/>
  <c r="DZ60" i="20"/>
  <c r="EA37" i="20"/>
  <c r="K8" i="21" s="1"/>
  <c r="EH45" i="9"/>
  <c r="BT48" i="9"/>
  <c r="BT44" i="9" s="1"/>
  <c r="BV11" i="14"/>
  <c r="BV8" i="14" s="1"/>
  <c r="BV23" i="9"/>
  <c r="BV26" i="9" s="1"/>
  <c r="BV28" i="9" s="1"/>
  <c r="BU28" i="9"/>
  <c r="BU49" i="9" s="1"/>
  <c r="BM77" i="20"/>
  <c r="BN77" i="20" s="1"/>
  <c r="BM66" i="20"/>
  <c r="P165" i="12"/>
  <c r="P167" i="12" s="1"/>
  <c r="L171" i="12"/>
  <c r="BT36" i="9"/>
  <c r="BT41" i="9" s="1"/>
  <c r="EQ43" i="20" l="1"/>
  <c r="EQ40" i="20"/>
  <c r="EQ42" i="20" s="1"/>
  <c r="BT109" i="9"/>
  <c r="BT110" i="9"/>
  <c r="EB31" i="9"/>
  <c r="EC34" i="9"/>
  <c r="BP77" i="20"/>
  <c r="BP66" i="20"/>
  <c r="EA60" i="20"/>
  <c r="BV40" i="9"/>
  <c r="BV36" i="9" s="1"/>
  <c r="BV41" i="9" s="1"/>
  <c r="BW66" i="9"/>
  <c r="EN33" i="20"/>
  <c r="EB36" i="20"/>
  <c r="BX21" i="20"/>
  <c r="BU48" i="9"/>
  <c r="BU44" i="9" s="1"/>
  <c r="BV49" i="9"/>
  <c r="EI45" i="9"/>
  <c r="BO58" i="20"/>
  <c r="EB24" i="9"/>
  <c r="EB60" i="20"/>
  <c r="BW24" i="20"/>
  <c r="DZ7" i="14"/>
  <c r="EA7" i="14" s="1"/>
  <c r="EA24" i="9"/>
  <c r="EA54" i="9"/>
  <c r="BV74" i="20"/>
  <c r="BT64" i="20" l="1"/>
  <c r="ER43" i="20"/>
  <c r="ER40" i="20"/>
  <c r="ER42" i="20" s="1"/>
  <c r="EB7" i="14"/>
  <c r="BO77" i="20"/>
  <c r="BO66" i="20"/>
  <c r="BV48" i="9"/>
  <c r="BV44" i="9" s="1"/>
  <c r="EC37" i="20"/>
  <c r="EB54" i="9"/>
  <c r="EC33" i="20"/>
  <c r="EC36" i="20" s="1"/>
  <c r="BU109" i="9"/>
  <c r="BU110" i="9"/>
  <c r="BW90" i="9"/>
  <c r="BW85" i="9" s="1"/>
  <c r="BW91" i="9" s="1"/>
  <c r="BW92" i="9" s="1"/>
  <c r="BW93" i="9" s="1"/>
  <c r="BW23" i="20"/>
  <c r="BW59" i="20"/>
  <c r="BW71" i="20"/>
  <c r="BW73" i="20" s="1"/>
  <c r="BW25" i="9"/>
  <c r="EJ45" i="9"/>
  <c r="BX27" i="20"/>
  <c r="EC31" i="9"/>
  <c r="ED34" i="9"/>
  <c r="BT82" i="20" l="1"/>
  <c r="ES43" i="20"/>
  <c r="ES40" i="20"/>
  <c r="ES42" i="20" s="1"/>
  <c r="BW40" i="9"/>
  <c r="BW36" i="9" s="1"/>
  <c r="BW41" i="9" s="1"/>
  <c r="BX66" i="9"/>
  <c r="EC60" i="20"/>
  <c r="EC24" i="9"/>
  <c r="BY21" i="20"/>
  <c r="ED31" i="9"/>
  <c r="EE34" i="9"/>
  <c r="BX24" i="20"/>
  <c r="ED37" i="20"/>
  <c r="EC54" i="9"/>
  <c r="ED33" i="20"/>
  <c r="ED36" i="20" s="1"/>
  <c r="BV110" i="9"/>
  <c r="BV109" i="9"/>
  <c r="BW11" i="14"/>
  <c r="BW8" i="14" s="1"/>
  <c r="BW23" i="9"/>
  <c r="BW26" i="9" s="1"/>
  <c r="BW28" i="9" s="1"/>
  <c r="BW49" i="9" s="1"/>
  <c r="EK45" i="9"/>
  <c r="BW76" i="20"/>
  <c r="L173" i="12" l="1"/>
  <c r="BT53" i="20"/>
  <c r="BU64" i="20"/>
  <c r="ET43" i="20"/>
  <c r="ET40" i="20"/>
  <c r="ET42" i="20" s="1"/>
  <c r="EE31" i="9"/>
  <c r="EF34" i="9"/>
  <c r="BQ62" i="20"/>
  <c r="BQ97" i="9"/>
  <c r="ED24" i="9"/>
  <c r="ED60" i="20"/>
  <c r="BW48" i="9"/>
  <c r="BW44" i="9" s="1"/>
  <c r="BW74" i="20"/>
  <c r="EL45" i="9"/>
  <c r="ED54" i="9"/>
  <c r="EE37" i="20"/>
  <c r="EE33" i="20"/>
  <c r="EE36" i="20" s="1"/>
  <c r="BX23" i="20"/>
  <c r="BX90" i="9"/>
  <c r="BX85" i="9" s="1"/>
  <c r="BX91" i="9" s="1"/>
  <c r="BX92" i="9" s="1"/>
  <c r="BX93" i="9" s="1"/>
  <c r="BX71" i="20"/>
  <c r="BX73" i="20" s="1"/>
  <c r="BX59" i="20"/>
  <c r="BX25" i="9"/>
  <c r="BY27" i="20"/>
  <c r="BY24" i="20" s="1"/>
  <c r="EC7" i="14"/>
  <c r="BU82" i="20" l="1"/>
  <c r="BV64" i="20"/>
  <c r="EU43" i="20"/>
  <c r="EU40" i="20"/>
  <c r="EU42" i="20" s="1"/>
  <c r="BX40" i="9"/>
  <c r="BX36" i="9" s="1"/>
  <c r="BX41" i="9" s="1"/>
  <c r="BY66" i="9"/>
  <c r="BX76" i="20"/>
  <c r="BZ21" i="20"/>
  <c r="EE60" i="20"/>
  <c r="EE24" i="9"/>
  <c r="BQ58" i="20"/>
  <c r="BY90" i="9"/>
  <c r="BY85" i="9" s="1"/>
  <c r="BY91" i="9" s="1"/>
  <c r="BY92" i="9" s="1"/>
  <c r="BY23" i="20"/>
  <c r="BY59" i="20"/>
  <c r="BY71" i="20"/>
  <c r="BY73" i="20" s="1"/>
  <c r="BY25" i="9"/>
  <c r="ED7" i="14"/>
  <c r="EF31" i="9"/>
  <c r="EG34" i="9"/>
  <c r="BX11" i="14"/>
  <c r="BX8" i="14" s="1"/>
  <c r="BX23" i="9"/>
  <c r="BX26" i="9" s="1"/>
  <c r="BX28" i="9" s="1"/>
  <c r="BX49" i="9" s="1"/>
  <c r="EM45" i="9"/>
  <c r="EF37" i="20"/>
  <c r="EE54" i="9"/>
  <c r="EF33" i="20"/>
  <c r="EF36" i="20" s="1"/>
  <c r="BW109" i="9"/>
  <c r="BW110" i="9"/>
  <c r="BV82" i="20" l="1"/>
  <c r="EV43" i="20"/>
  <c r="EV40" i="20"/>
  <c r="EV42" i="20" s="1"/>
  <c r="BS62" i="20"/>
  <c r="BS58" i="20" s="1"/>
  <c r="BS97" i="9"/>
  <c r="EE7" i="14"/>
  <c r="BZ27" i="20"/>
  <c r="BY93" i="9"/>
  <c r="EG37" i="20"/>
  <c r="EF54" i="9"/>
  <c r="EG33" i="20"/>
  <c r="EG36" i="20" s="1"/>
  <c r="EF24" i="9"/>
  <c r="EF60" i="20"/>
  <c r="BR62" i="20"/>
  <c r="BR97" i="9"/>
  <c r="BY76" i="20"/>
  <c r="BQ77" i="20"/>
  <c r="BQ66" i="20"/>
  <c r="EG31" i="9"/>
  <c r="EH34" i="9"/>
  <c r="EN45" i="9"/>
  <c r="BX48" i="9"/>
  <c r="BX44" i="9" s="1"/>
  <c r="BY11" i="14"/>
  <c r="BY8" i="14" s="1"/>
  <c r="BY23" i="9"/>
  <c r="BY26" i="9" s="1"/>
  <c r="BY28" i="9" s="1"/>
  <c r="BY49" i="9" s="1"/>
  <c r="BX74" i="20"/>
  <c r="EW43" i="20" l="1"/>
  <c r="EW40" i="20"/>
  <c r="EW42" i="20" s="1"/>
  <c r="BY48" i="9"/>
  <c r="BY44" i="9" s="1"/>
  <c r="EH31" i="9"/>
  <c r="EI34" i="9"/>
  <c r="EH37" i="20"/>
  <c r="EG54" i="9"/>
  <c r="EH33" i="20"/>
  <c r="EH36" i="20" s="1"/>
  <c r="CA27" i="20"/>
  <c r="CB21" i="20"/>
  <c r="BX110" i="9"/>
  <c r="BX109" i="9"/>
  <c r="BZ24" i="20"/>
  <c r="BY74" i="20"/>
  <c r="EF7" i="14"/>
  <c r="EG24" i="9"/>
  <c r="EG60" i="20"/>
  <c r="EO45" i="9"/>
  <c r="BR58" i="20"/>
  <c r="BY40" i="9"/>
  <c r="BY36" i="9" s="1"/>
  <c r="BY41" i="9" s="1"/>
  <c r="BZ66" i="9"/>
  <c r="BS77" i="20"/>
  <c r="BS66" i="20"/>
  <c r="BW64" i="20" l="1"/>
  <c r="EX43" i="20"/>
  <c r="EX40" i="20"/>
  <c r="EX42" i="20" s="1"/>
  <c r="EI31" i="9"/>
  <c r="EJ34" i="9"/>
  <c r="EP45" i="9"/>
  <c r="EI37" i="20"/>
  <c r="EH54" i="9"/>
  <c r="EI33" i="20"/>
  <c r="EI36" i="20" s="1"/>
  <c r="EG7" i="14"/>
  <c r="BZ90" i="9"/>
  <c r="BZ23" i="20"/>
  <c r="BZ71" i="20"/>
  <c r="BZ73" i="20" s="1"/>
  <c r="BZ59" i="20"/>
  <c r="BZ25" i="9"/>
  <c r="CA24" i="20"/>
  <c r="CA71" i="20" s="1"/>
  <c r="CA73" i="20" s="1"/>
  <c r="CN21" i="20"/>
  <c r="CB27" i="20"/>
  <c r="BR77" i="20"/>
  <c r="BR66" i="20"/>
  <c r="BM59" i="9"/>
  <c r="EH60" i="20"/>
  <c r="EH24" i="9"/>
  <c r="BY110" i="9"/>
  <c r="BY109" i="9"/>
  <c r="BW82" i="20" l="1"/>
  <c r="EY43" i="20"/>
  <c r="EY40" i="20"/>
  <c r="EY42" i="20" s="1"/>
  <c r="EJ31" i="9"/>
  <c r="EK34" i="9"/>
  <c r="CA23" i="20"/>
  <c r="EI24" i="9"/>
  <c r="EI60" i="20"/>
  <c r="CC21" i="20"/>
  <c r="BZ11" i="14"/>
  <c r="BZ23" i="9"/>
  <c r="CA25" i="9"/>
  <c r="BZ85" i="9"/>
  <c r="CA90" i="9"/>
  <c r="EQ45" i="9"/>
  <c r="EH7" i="14"/>
  <c r="BN59" i="9"/>
  <c r="BO59" i="9" s="1"/>
  <c r="BM56" i="9"/>
  <c r="BN56" i="9" s="1"/>
  <c r="BM55" i="9"/>
  <c r="CB24" i="20"/>
  <c r="BZ76" i="20"/>
  <c r="CA76" i="20" s="1"/>
  <c r="G30" i="22" s="1"/>
  <c r="CA59" i="20"/>
  <c r="EJ37" i="20"/>
  <c r="EI54" i="9"/>
  <c r="EJ33" i="20"/>
  <c r="EJ36" i="20" s="1"/>
  <c r="BX64" i="20" l="1"/>
  <c r="EZ43" i="20"/>
  <c r="FA43" i="20" s="1"/>
  <c r="EZ40" i="20"/>
  <c r="EZ42" i="20" s="1"/>
  <c r="G60" i="22"/>
  <c r="G82" i="22"/>
  <c r="G31" i="22"/>
  <c r="BN55" i="9"/>
  <c r="BM53" i="9"/>
  <c r="BZ8" i="14"/>
  <c r="CA11" i="14"/>
  <c r="CA8" i="14" s="1"/>
  <c r="CA12" i="14" s="1"/>
  <c r="BT62" i="20"/>
  <c r="BT97" i="9"/>
  <c r="EK31" i="9"/>
  <c r="EL34" i="9"/>
  <c r="BZ91" i="9"/>
  <c r="BZ92" i="9" s="1"/>
  <c r="CA85" i="9"/>
  <c r="CA91" i="9" s="1"/>
  <c r="CC27" i="20"/>
  <c r="CC24" i="20" s="1"/>
  <c r="CB90" i="9"/>
  <c r="CB23" i="20"/>
  <c r="CB71" i="20"/>
  <c r="CB73" i="20" s="1"/>
  <c r="CB59" i="20"/>
  <c r="CB25" i="9"/>
  <c r="BO56" i="9"/>
  <c r="BP59" i="9"/>
  <c r="BO55" i="9"/>
  <c r="BO53" i="9" s="1"/>
  <c r="ER45" i="9"/>
  <c r="EK37" i="20"/>
  <c r="EJ54" i="9"/>
  <c r="EK33" i="20"/>
  <c r="EK36" i="20" s="1"/>
  <c r="EJ60" i="20"/>
  <c r="EJ24" i="9"/>
  <c r="BZ26" i="9"/>
  <c r="CA23" i="9"/>
  <c r="CA74" i="20" s="1"/>
  <c r="EI7" i="14"/>
  <c r="BZ74" i="20"/>
  <c r="BX82" i="20" l="1"/>
  <c r="BY64" i="20"/>
  <c r="FA42" i="20"/>
  <c r="FB43" i="20" s="1"/>
  <c r="FB40" i="20"/>
  <c r="BO52" i="9"/>
  <c r="BO60" i="9" s="1"/>
  <c r="BO62" i="9" s="1"/>
  <c r="EK54" i="9"/>
  <c r="EL37" i="20"/>
  <c r="EL33" i="20"/>
  <c r="EL36" i="20" s="1"/>
  <c r="CB11" i="14"/>
  <c r="CB23" i="9"/>
  <c r="CB74" i="20" s="1"/>
  <c r="CC23" i="20"/>
  <c r="BY82" i="20" s="1"/>
  <c r="CC90" i="9"/>
  <c r="CC85" i="9" s="1"/>
  <c r="CC91" i="9" s="1"/>
  <c r="CC92" i="9" s="1"/>
  <c r="CC71" i="20"/>
  <c r="CC73" i="20" s="1"/>
  <c r="CC59" i="20"/>
  <c r="CC25" i="9"/>
  <c r="EL31" i="9"/>
  <c r="EM34" i="9"/>
  <c r="CA13" i="14"/>
  <c r="CA14" i="14" s="1"/>
  <c r="EJ7" i="14"/>
  <c r="CB76" i="20"/>
  <c r="CB85" i="9"/>
  <c r="G61" i="22"/>
  <c r="G59" i="22" s="1"/>
  <c r="G83" i="22"/>
  <c r="EK60" i="20"/>
  <c r="EK24" i="9"/>
  <c r="BQ59" i="9"/>
  <c r="BP56" i="9"/>
  <c r="BP55" i="9"/>
  <c r="BP53" i="9" s="1"/>
  <c r="CA92" i="9"/>
  <c r="BZ93" i="9"/>
  <c r="BM52" i="9"/>
  <c r="BM60" i="9" s="1"/>
  <c r="BM62" i="9" s="1"/>
  <c r="BN53" i="9"/>
  <c r="BN52" i="9" s="1"/>
  <c r="BN60" i="9" s="1"/>
  <c r="BN62" i="9" s="1"/>
  <c r="G97" i="22"/>
  <c r="AJ81" i="22"/>
  <c r="CA26" i="9"/>
  <c r="ES45" i="9"/>
  <c r="CD21" i="20"/>
  <c r="BT58" i="20"/>
  <c r="FN40" i="20" l="1"/>
  <c r="FB42" i="20"/>
  <c r="CA27" i="9"/>
  <c r="BZ27" i="9" s="1"/>
  <c r="CB30" i="20"/>
  <c r="G96" i="22"/>
  <c r="G66" i="22"/>
  <c r="BZ40" i="9"/>
  <c r="CA93" i="9"/>
  <c r="BQ56" i="9"/>
  <c r="BR59" i="9"/>
  <c r="BQ55" i="9"/>
  <c r="BQ53" i="9" s="1"/>
  <c r="CB91" i="9"/>
  <c r="BV62" i="20"/>
  <c r="BV58" i="20" s="1"/>
  <c r="BV97" i="9"/>
  <c r="EK7" i="14"/>
  <c r="AJ82" i="22"/>
  <c r="G98" i="22"/>
  <c r="CA15" i="14"/>
  <c r="CC11" i="14"/>
  <c r="CC8" i="14" s="1"/>
  <c r="CC23" i="9"/>
  <c r="CC26" i="9" s="1"/>
  <c r="CC28" i="9" s="1"/>
  <c r="BU62" i="20"/>
  <c r="BU97" i="9"/>
  <c r="EM37" i="20"/>
  <c r="EL54" i="9"/>
  <c r="EM33" i="20"/>
  <c r="EM36" i="20" s="1"/>
  <c r="BT77" i="20"/>
  <c r="BT66" i="20"/>
  <c r="ET45" i="9"/>
  <c r="BP52" i="9"/>
  <c r="BP60" i="9" s="1"/>
  <c r="BP62" i="9" s="1"/>
  <c r="CA18" i="14"/>
  <c r="CA19" i="14" s="1"/>
  <c r="CN17" i="14" s="1"/>
  <c r="CC76" i="20"/>
  <c r="CB26" i="9"/>
  <c r="EL60" i="20"/>
  <c r="EL24" i="9"/>
  <c r="CD27" i="20"/>
  <c r="CD24" i="20" s="1"/>
  <c r="EM31" i="9"/>
  <c r="EN34" i="9"/>
  <c r="CB8" i="14"/>
  <c r="BZ64" i="20" l="1"/>
  <c r="CA64" i="20" s="1"/>
  <c r="FC43" i="20"/>
  <c r="FC40" i="20"/>
  <c r="FC42" i="20" s="1"/>
  <c r="CC74" i="20"/>
  <c r="BQ52" i="9"/>
  <c r="BQ60" i="9" s="1"/>
  <c r="BQ62" i="9" s="1"/>
  <c r="EN31" i="9"/>
  <c r="EO34" i="9"/>
  <c r="EM60" i="20"/>
  <c r="EM24" i="9"/>
  <c r="EN37" i="20"/>
  <c r="L8" i="21" s="1"/>
  <c r="EL7" i="14"/>
  <c r="CN66" i="9"/>
  <c r="CB66" i="9"/>
  <c r="CB61" i="20"/>
  <c r="CN30" i="20"/>
  <c r="CB72" i="9"/>
  <c r="CE21" i="20"/>
  <c r="EU45" i="9"/>
  <c r="EM54" i="9"/>
  <c r="EN36" i="20"/>
  <c r="EO37" i="20" s="1"/>
  <c r="EO33" i="20"/>
  <c r="BU58" i="20"/>
  <c r="BV77" i="20"/>
  <c r="BV66" i="20"/>
  <c r="BZ36" i="9"/>
  <c r="BZ41" i="9" s="1"/>
  <c r="CA40" i="9"/>
  <c r="CA36" i="9" s="1"/>
  <c r="CA41" i="9" s="1"/>
  <c r="BZ57" i="9"/>
  <c r="CA57" i="9" s="1"/>
  <c r="BZ28" i="9"/>
  <c r="CD90" i="9"/>
  <c r="CD23" i="20"/>
  <c r="CD59" i="20"/>
  <c r="CD71" i="20"/>
  <c r="CD73" i="20" s="1"/>
  <c r="CD25" i="9"/>
  <c r="CB28" i="9"/>
  <c r="BR56" i="9"/>
  <c r="BS59" i="9"/>
  <c r="BR55" i="9"/>
  <c r="BR53" i="9" s="1"/>
  <c r="G103" i="22"/>
  <c r="BZ82" i="20" l="1"/>
  <c r="CA82" i="20" s="1"/>
  <c r="FD43" i="20"/>
  <c r="FD40" i="20"/>
  <c r="FD42" i="20" s="1"/>
  <c r="CB57" i="9"/>
  <c r="CC57" i="9" s="1"/>
  <c r="CD57" i="9" s="1"/>
  <c r="CE57" i="9" s="1"/>
  <c r="CF57" i="9" s="1"/>
  <c r="CG57" i="9" s="1"/>
  <c r="CH57" i="9" s="1"/>
  <c r="CI57" i="9" s="1"/>
  <c r="CJ57" i="9" s="1"/>
  <c r="CK57" i="9" s="1"/>
  <c r="CL57" i="9" s="1"/>
  <c r="CA28" i="9"/>
  <c r="CA49" i="9" s="1"/>
  <c r="CA48" i="9" s="1"/>
  <c r="CG49" i="20" s="1"/>
  <c r="BZ49" i="9"/>
  <c r="BZ48" i="9" s="1"/>
  <c r="BZ44" i="9" s="1"/>
  <c r="EN54" i="9"/>
  <c r="CE27" i="20"/>
  <c r="CE24" i="20" s="1"/>
  <c r="BU77" i="20"/>
  <c r="BU66" i="20"/>
  <c r="EV45" i="9"/>
  <c r="CN61" i="20"/>
  <c r="EO31" i="9"/>
  <c r="EP34" i="9"/>
  <c r="CD76" i="20"/>
  <c r="BR52" i="9"/>
  <c r="BR60" i="9" s="1"/>
  <c r="BR62" i="9" s="1"/>
  <c r="FA33" i="20"/>
  <c r="EO36" i="20"/>
  <c r="EM7" i="14"/>
  <c r="EN7" i="14" s="1"/>
  <c r="EN24" i="9"/>
  <c r="BS56" i="9"/>
  <c r="BT59" i="9"/>
  <c r="BS55" i="9"/>
  <c r="BS53" i="9" s="1"/>
  <c r="CB49" i="9"/>
  <c r="CD11" i="14"/>
  <c r="CD23" i="9"/>
  <c r="CD85" i="9"/>
  <c r="EO24" i="9"/>
  <c r="EO60" i="20"/>
  <c r="CN72" i="9"/>
  <c r="CB67" i="9"/>
  <c r="EN60" i="20"/>
  <c r="CB64" i="20" l="1"/>
  <c r="FE43" i="20"/>
  <c r="FE40" i="20"/>
  <c r="FE42" i="20" s="1"/>
  <c r="BS52" i="9"/>
  <c r="BS60" i="9" s="1"/>
  <c r="BS62" i="9" s="1"/>
  <c r="CD26" i="9"/>
  <c r="BW62" i="20"/>
  <c r="BW58" i="20" s="1"/>
  <c r="BW97" i="9"/>
  <c r="CF21" i="20"/>
  <c r="CN67" i="9"/>
  <c r="CB73" i="9"/>
  <c r="CD8" i="14"/>
  <c r="BT56" i="9"/>
  <c r="BU59" i="9"/>
  <c r="BT55" i="9"/>
  <c r="BT53" i="9" s="1"/>
  <c r="EP37" i="20"/>
  <c r="EO54" i="9"/>
  <c r="EP33" i="20"/>
  <c r="EP36" i="20" s="1"/>
  <c r="CE90" i="9"/>
  <c r="CE23" i="20"/>
  <c r="CE71" i="20"/>
  <c r="CE73" i="20" s="1"/>
  <c r="CE59" i="20"/>
  <c r="CE25" i="9"/>
  <c r="BZ109" i="9"/>
  <c r="BZ110" i="9"/>
  <c r="EO7" i="14"/>
  <c r="CD91" i="9"/>
  <c r="CD92" i="9" s="1"/>
  <c r="EP31" i="9"/>
  <c r="EQ34" i="9"/>
  <c r="EW45" i="9"/>
  <c r="CB50" i="9"/>
  <c r="CC50" i="9" s="1"/>
  <c r="CD50" i="9" s="1"/>
  <c r="CE50" i="9" s="1"/>
  <c r="CF50" i="9" s="1"/>
  <c r="CA44" i="9"/>
  <c r="CC49" i="9"/>
  <c r="CD74" i="20"/>
  <c r="CB82" i="20" l="1"/>
  <c r="FF43" i="20"/>
  <c r="FF40" i="20"/>
  <c r="FF42" i="20" s="1"/>
  <c r="BT52" i="9"/>
  <c r="BT60" i="9" s="1"/>
  <c r="BT62" i="9" s="1"/>
  <c r="CE85" i="9"/>
  <c r="M169" i="12"/>
  <c r="CG63" i="20"/>
  <c r="CN63" i="20" s="1"/>
  <c r="CG87" i="9"/>
  <c r="CG50" i="9" s="1"/>
  <c r="CH50" i="9" s="1"/>
  <c r="CI50" i="9" s="1"/>
  <c r="CJ50" i="9" s="1"/>
  <c r="CK50" i="9" s="1"/>
  <c r="CL50" i="9" s="1"/>
  <c r="CM50" i="9" s="1"/>
  <c r="CN50" i="9" s="1"/>
  <c r="CN49" i="20"/>
  <c r="CE76" i="20"/>
  <c r="EP54" i="9"/>
  <c r="EQ37" i="20"/>
  <c r="EQ33" i="20"/>
  <c r="EQ36" i="20" s="1"/>
  <c r="BV59" i="9"/>
  <c r="BU56" i="9"/>
  <c r="BU55" i="9"/>
  <c r="BU53" i="9" s="1"/>
  <c r="CF27" i="20"/>
  <c r="BW77" i="20"/>
  <c r="BW66" i="20"/>
  <c r="CE11" i="14"/>
  <c r="CE23" i="9"/>
  <c r="CC48" i="9"/>
  <c r="CC44" i="9" s="1"/>
  <c r="CB48" i="9"/>
  <c r="CB44" i="9" s="1"/>
  <c r="EX45" i="9"/>
  <c r="CA97" i="9"/>
  <c r="EQ31" i="9"/>
  <c r="ER34" i="9"/>
  <c r="CA96" i="9"/>
  <c r="CA110" i="9"/>
  <c r="CA109" i="9"/>
  <c r="EP60" i="20"/>
  <c r="EP24" i="9"/>
  <c r="CN73" i="9"/>
  <c r="CB92" i="9"/>
  <c r="CD28" i="9"/>
  <c r="CD49" i="9" s="1"/>
  <c r="FG43" i="20" l="1"/>
  <c r="FG40" i="20"/>
  <c r="FG42" i="20" s="1"/>
  <c r="CD48" i="9"/>
  <c r="CD44" i="9" s="1"/>
  <c r="CE26" i="9"/>
  <c r="CG21" i="20"/>
  <c r="BV56" i="9"/>
  <c r="BW59" i="9"/>
  <c r="BV55" i="9"/>
  <c r="BV53" i="9" s="1"/>
  <c r="CE8" i="14"/>
  <c r="CF24" i="20"/>
  <c r="EQ54" i="9"/>
  <c r="ER37" i="20"/>
  <c r="ER33" i="20"/>
  <c r="ER36" i="20" s="1"/>
  <c r="CN87" i="9"/>
  <c r="H7" i="21"/>
  <c r="H6" i="21" s="1"/>
  <c r="EP7" i="14"/>
  <c r="BX62" i="20"/>
  <c r="BX58" i="20" s="1"/>
  <c r="BX97" i="9"/>
  <c r="EY45" i="9"/>
  <c r="BU52" i="9"/>
  <c r="BU60" i="9" s="1"/>
  <c r="BU62" i="9" s="1"/>
  <c r="EQ60" i="20"/>
  <c r="EQ24" i="9"/>
  <c r="CE91" i="9"/>
  <c r="CE92" i="9" s="1"/>
  <c r="ER31" i="9"/>
  <c r="ES34" i="9"/>
  <c r="CB93" i="9"/>
  <c r="CE74" i="20"/>
  <c r="CC64" i="20" l="1"/>
  <c r="FH43" i="20"/>
  <c r="FH40" i="20"/>
  <c r="FH42" i="20" s="1"/>
  <c r="BV52" i="9"/>
  <c r="BV60" i="9" s="1"/>
  <c r="BV62" i="9" s="1"/>
  <c r="EQ7" i="14"/>
  <c r="CF90" i="9"/>
  <c r="CF23" i="20"/>
  <c r="CF71" i="20"/>
  <c r="CF73" i="20" s="1"/>
  <c r="CF59" i="20"/>
  <c r="CF25" i="9"/>
  <c r="ER54" i="9"/>
  <c r="ES37" i="20"/>
  <c r="ES33" i="20"/>
  <c r="ES36" i="20" s="1"/>
  <c r="BW56" i="9"/>
  <c r="BX59" i="9"/>
  <c r="BW55" i="9"/>
  <c r="BW53" i="9" s="1"/>
  <c r="CB40" i="9"/>
  <c r="CB36" i="9" s="1"/>
  <c r="CB41" i="9" s="1"/>
  <c r="CC66" i="9"/>
  <c r="CC93" i="9" s="1"/>
  <c r="BX77" i="20"/>
  <c r="BX66" i="20"/>
  <c r="ER60" i="20"/>
  <c r="ER24" i="9"/>
  <c r="CE28" i="9"/>
  <c r="ES31" i="9"/>
  <c r="ET34" i="9"/>
  <c r="EZ45" i="9"/>
  <c r="CG27" i="20"/>
  <c r="CG24" i="20" s="1"/>
  <c r="CC82" i="20" l="1"/>
  <c r="CD64" i="20"/>
  <c r="FI43" i="20"/>
  <c r="FI40" i="20"/>
  <c r="FI42" i="20" s="1"/>
  <c r="BW52" i="9"/>
  <c r="BW60" i="9" s="1"/>
  <c r="BW62" i="9" s="1"/>
  <c r="CG90" i="9"/>
  <c r="CG85" i="9" s="1"/>
  <c r="CG91" i="9" s="1"/>
  <c r="CG92" i="9" s="1"/>
  <c r="CG23" i="20"/>
  <c r="CD82" i="20" s="1"/>
  <c r="CG59" i="20"/>
  <c r="CG71" i="20"/>
  <c r="CG73" i="20" s="1"/>
  <c r="CG25" i="9"/>
  <c r="CE49" i="9"/>
  <c r="CC40" i="9"/>
  <c r="CC36" i="9" s="1"/>
  <c r="CC41" i="9" s="1"/>
  <c r="CD66" i="9"/>
  <c r="CD93" i="9" s="1"/>
  <c r="ES60" i="20"/>
  <c r="ES24" i="9"/>
  <c r="CF11" i="14"/>
  <c r="CF23" i="9"/>
  <c r="CF74" i="20" s="1"/>
  <c r="CF85" i="9"/>
  <c r="ET31" i="9"/>
  <c r="EU34" i="9"/>
  <c r="BY59" i="9"/>
  <c r="BX56" i="9"/>
  <c r="BX55" i="9"/>
  <c r="BX53" i="9" s="1"/>
  <c r="CF76" i="20"/>
  <c r="ER7" i="14"/>
  <c r="CH21" i="20"/>
  <c r="FA45" i="9"/>
  <c r="CB110" i="9"/>
  <c r="CB109" i="9"/>
  <c r="ES54" i="9"/>
  <c r="ET37" i="20"/>
  <c r="ET33" i="20"/>
  <c r="ET36" i="20" s="1"/>
  <c r="FJ43" i="20" l="1"/>
  <c r="FJ40" i="20"/>
  <c r="FJ42" i="20" s="1"/>
  <c r="BX52" i="9"/>
  <c r="BX60" i="9" s="1"/>
  <c r="BX62" i="9" s="1"/>
  <c r="ES7" i="14"/>
  <c r="ET54" i="9"/>
  <c r="EU37" i="20"/>
  <c r="EU33" i="20"/>
  <c r="EU36" i="20" s="1"/>
  <c r="CH27" i="20"/>
  <c r="CH24" i="20" s="1"/>
  <c r="BY56" i="9"/>
  <c r="BY55" i="9"/>
  <c r="BY53" i="9" s="1"/>
  <c r="CF91" i="9"/>
  <c r="CF92" i="9" s="1"/>
  <c r="CG76" i="20"/>
  <c r="BY62" i="20"/>
  <c r="BY58" i="20" s="1"/>
  <c r="BY97" i="9"/>
  <c r="ET24" i="9"/>
  <c r="ET60" i="20"/>
  <c r="EU31" i="9"/>
  <c r="EV34" i="9"/>
  <c r="CF26" i="9"/>
  <c r="CC109" i="9"/>
  <c r="CC110" i="9"/>
  <c r="CE48" i="9"/>
  <c r="CE44" i="9" s="1"/>
  <c r="FB45" i="9"/>
  <c r="CF8" i="14"/>
  <c r="CD40" i="9"/>
  <c r="CD36" i="9" s="1"/>
  <c r="CD41" i="9" s="1"/>
  <c r="CE66" i="9"/>
  <c r="CE93" i="9" s="1"/>
  <c r="CG11" i="14"/>
  <c r="CG8" i="14" s="1"/>
  <c r="CG23" i="9"/>
  <c r="CG26" i="9" s="1"/>
  <c r="CG28" i="9" s="1"/>
  <c r="CE64" i="20" l="1"/>
  <c r="FK43" i="20"/>
  <c r="FK40" i="20"/>
  <c r="FK42" i="20" s="1"/>
  <c r="CE40" i="9"/>
  <c r="CE36" i="9" s="1"/>
  <c r="CE41" i="9" s="1"/>
  <c r="CE109" i="9" s="1"/>
  <c r="CF66" i="9"/>
  <c r="CF93" i="9" s="1"/>
  <c r="EV31" i="9"/>
  <c r="EW34" i="9"/>
  <c r="BY52" i="9"/>
  <c r="BY60" i="9" s="1"/>
  <c r="BY62" i="9" s="1"/>
  <c r="EU54" i="9"/>
  <c r="EV37" i="20"/>
  <c r="EV33" i="20"/>
  <c r="EV36" i="20" s="1"/>
  <c r="CD110" i="9"/>
  <c r="CD109" i="9"/>
  <c r="ET7" i="14"/>
  <c r="EU60" i="20"/>
  <c r="EU24" i="9"/>
  <c r="BZ62" i="20"/>
  <c r="BZ97" i="9"/>
  <c r="CI21" i="20"/>
  <c r="FC45" i="9"/>
  <c r="CF28" i="9"/>
  <c r="BY77" i="20"/>
  <c r="BY66" i="20"/>
  <c r="CH23" i="20"/>
  <c r="CH90" i="9"/>
  <c r="CH71" i="20"/>
  <c r="CH73" i="20" s="1"/>
  <c r="CH59" i="20"/>
  <c r="CH25" i="9"/>
  <c r="CG74" i="20"/>
  <c r="CE82" i="20" l="1"/>
  <c r="FL43" i="20"/>
  <c r="FL40" i="20"/>
  <c r="FL42" i="20" s="1"/>
  <c r="CE110" i="9"/>
  <c r="CH85" i="9"/>
  <c r="CF49" i="9"/>
  <c r="CI27" i="20"/>
  <c r="BZ58" i="20"/>
  <c r="CA62" i="20"/>
  <c r="CA58" i="20" s="1"/>
  <c r="CA66" i="20" s="1"/>
  <c r="EU7" i="14"/>
  <c r="EV54" i="9"/>
  <c r="EW37" i="20"/>
  <c r="EW33" i="20"/>
  <c r="EW36" i="20" s="1"/>
  <c r="EW31" i="9"/>
  <c r="EX34" i="9"/>
  <c r="CH11" i="14"/>
  <c r="CH23" i="9"/>
  <c r="CH26" i="9" s="1"/>
  <c r="FD45" i="9"/>
  <c r="CH76" i="20"/>
  <c r="EV24" i="9"/>
  <c r="EV60" i="20"/>
  <c r="CF40" i="9"/>
  <c r="CF36" i="9" s="1"/>
  <c r="CF41" i="9" s="1"/>
  <c r="CG66" i="9"/>
  <c r="CG93" i="9" s="1"/>
  <c r="FM43" i="20" l="1"/>
  <c r="FN43" i="20" s="1"/>
  <c r="FM40" i="20"/>
  <c r="FM42" i="20" s="1"/>
  <c r="EX31" i="9"/>
  <c r="EY34" i="9"/>
  <c r="BZ77" i="20"/>
  <c r="CA77" i="20" s="1"/>
  <c r="BZ66" i="20"/>
  <c r="EV7" i="14"/>
  <c r="CB62" i="20"/>
  <c r="CB97" i="9"/>
  <c r="CJ21" i="20"/>
  <c r="FE45" i="9"/>
  <c r="CH28" i="9"/>
  <c r="EX37" i="20"/>
  <c r="EW54" i="9"/>
  <c r="EX33" i="20"/>
  <c r="EX36" i="20" s="1"/>
  <c r="CI24" i="20"/>
  <c r="CH91" i="9"/>
  <c r="CH92" i="9" s="1"/>
  <c r="CG40" i="9"/>
  <c r="CH66" i="9"/>
  <c r="CH8" i="14"/>
  <c r="EW60" i="20"/>
  <c r="EW24" i="9"/>
  <c r="CF48" i="9"/>
  <c r="CF44" i="9" s="1"/>
  <c r="CG49" i="9"/>
  <c r="CH74" i="20"/>
  <c r="CF64" i="20" l="1"/>
  <c r="FN42" i="20"/>
  <c r="FO43" i="20" s="1"/>
  <c r="FO40" i="20"/>
  <c r="EX60" i="20"/>
  <c r="EX24" i="9"/>
  <c r="EY31" i="9"/>
  <c r="EZ34" i="9"/>
  <c r="CH49" i="9"/>
  <c r="CG48" i="9"/>
  <c r="CG44" i="9" s="1"/>
  <c r="M171" i="12"/>
  <c r="CG36" i="9"/>
  <c r="CG41" i="9" s="1"/>
  <c r="CF109" i="9"/>
  <c r="CF110" i="9"/>
  <c r="EW7" i="14"/>
  <c r="EY37" i="20"/>
  <c r="EX54" i="9"/>
  <c r="EY33" i="20"/>
  <c r="EY36" i="20" s="1"/>
  <c r="CJ27" i="20"/>
  <c r="CJ24" i="20" s="1"/>
  <c r="CB58" i="20"/>
  <c r="CI23" i="20"/>
  <c r="CI90" i="9"/>
  <c r="CI85" i="9" s="1"/>
  <c r="CI91" i="9" s="1"/>
  <c r="CI92" i="9" s="1"/>
  <c r="CI71" i="20"/>
  <c r="CI73" i="20" s="1"/>
  <c r="CI59" i="20"/>
  <c r="CI25" i="9"/>
  <c r="CH93" i="9"/>
  <c r="FF45" i="9"/>
  <c r="CF82" i="20" l="1"/>
  <c r="CG64" i="20"/>
  <c r="GA40" i="20"/>
  <c r="FO42" i="20"/>
  <c r="CJ90" i="9"/>
  <c r="CJ85" i="9" s="1"/>
  <c r="CJ91" i="9" s="1"/>
  <c r="CJ92" i="9" s="1"/>
  <c r="CJ23" i="20"/>
  <c r="CG82" i="20" s="1"/>
  <c r="CJ71" i="20"/>
  <c r="CJ73" i="20" s="1"/>
  <c r="CJ59" i="20"/>
  <c r="CJ25" i="9"/>
  <c r="FG45" i="9"/>
  <c r="CI76" i="20"/>
  <c r="CH48" i="9"/>
  <c r="CH44" i="9" s="1"/>
  <c r="CB77" i="20"/>
  <c r="CB66" i="20"/>
  <c r="EY54" i="9"/>
  <c r="EZ37" i="20"/>
  <c r="EZ33" i="20"/>
  <c r="EZ36" i="20" s="1"/>
  <c r="EX7" i="14"/>
  <c r="CH40" i="9"/>
  <c r="CH36" i="9" s="1"/>
  <c r="CH41" i="9" s="1"/>
  <c r="CI66" i="9"/>
  <c r="CI93" i="9" s="1"/>
  <c r="CI11" i="14"/>
  <c r="CI8" i="14" s="1"/>
  <c r="CI23" i="9"/>
  <c r="CI26" i="9" s="1"/>
  <c r="CI28" i="9" s="1"/>
  <c r="CI49" i="9" s="1"/>
  <c r="CK21" i="20"/>
  <c r="EY60" i="20"/>
  <c r="EY24" i="9"/>
  <c r="CG110" i="9"/>
  <c r="CG109" i="9"/>
  <c r="EZ31" i="9"/>
  <c r="FA34" i="9"/>
  <c r="M173" i="12" l="1"/>
  <c r="CG53" i="20"/>
  <c r="FP43" i="20"/>
  <c r="FP40" i="20"/>
  <c r="FP42" i="20" s="1"/>
  <c r="CI48" i="9"/>
  <c r="CI44" i="9" s="1"/>
  <c r="CJ76" i="20"/>
  <c r="EY7" i="14"/>
  <c r="CC62" i="20"/>
  <c r="CC97" i="9"/>
  <c r="FH45" i="9"/>
  <c r="FB34" i="9"/>
  <c r="FA31" i="9"/>
  <c r="CD62" i="20"/>
  <c r="CD58" i="20" s="1"/>
  <c r="CD97" i="9"/>
  <c r="EZ54" i="9"/>
  <c r="FA36" i="20"/>
  <c r="FB37" i="20" s="1"/>
  <c r="FB33" i="20"/>
  <c r="CH109" i="9"/>
  <c r="CH110" i="9"/>
  <c r="CK27" i="20"/>
  <c r="CK24" i="20" s="1"/>
  <c r="CI40" i="9"/>
  <c r="CI36" i="9" s="1"/>
  <c r="CI41" i="9" s="1"/>
  <c r="CJ66" i="9"/>
  <c r="CJ93" i="9" s="1"/>
  <c r="EZ60" i="20"/>
  <c r="EZ24" i="9"/>
  <c r="FA37" i="20"/>
  <c r="M8" i="21" s="1"/>
  <c r="CI74" i="20"/>
  <c r="CJ11" i="14"/>
  <c r="CJ8" i="14" s="1"/>
  <c r="CJ23" i="9"/>
  <c r="CJ26" i="9" s="1"/>
  <c r="CJ28" i="9" s="1"/>
  <c r="CJ49" i="9" s="1"/>
  <c r="CH64" i="20" l="1"/>
  <c r="FQ43" i="20"/>
  <c r="FQ40" i="20"/>
  <c r="FQ42" i="20" s="1"/>
  <c r="CJ48" i="9"/>
  <c r="CJ44" i="9" s="1"/>
  <c r="EZ7" i="14"/>
  <c r="FA7" i="14" s="1"/>
  <c r="FA24" i="9"/>
  <c r="CK90" i="9"/>
  <c r="CK85" i="9" s="1"/>
  <c r="CK91" i="9" s="1"/>
  <c r="CK92" i="9" s="1"/>
  <c r="CK23" i="20"/>
  <c r="CK71" i="20"/>
  <c r="CK73" i="20" s="1"/>
  <c r="CK59" i="20"/>
  <c r="CK25" i="9"/>
  <c r="FA54" i="9"/>
  <c r="FB31" i="9"/>
  <c r="FC34" i="9"/>
  <c r="FA60" i="20"/>
  <c r="FN33" i="20"/>
  <c r="FB36" i="20"/>
  <c r="CD77" i="20"/>
  <c r="CD66" i="20"/>
  <c r="CJ74" i="20"/>
  <c r="CJ40" i="9"/>
  <c r="CJ36" i="9" s="1"/>
  <c r="CJ41" i="9" s="1"/>
  <c r="CK66" i="9"/>
  <c r="CL21" i="20"/>
  <c r="FB24" i="9"/>
  <c r="FB60" i="20"/>
  <c r="FI45" i="9"/>
  <c r="CC58" i="20"/>
  <c r="CI109" i="9"/>
  <c r="CI110" i="9"/>
  <c r="CH82" i="20" l="1"/>
  <c r="FR43" i="20"/>
  <c r="FR40" i="20"/>
  <c r="FR42" i="20" s="1"/>
  <c r="CK93" i="9"/>
  <c r="CL66" i="9" s="1"/>
  <c r="FB7" i="14"/>
  <c r="FB54" i="9"/>
  <c r="FC37" i="20"/>
  <c r="FC33" i="20"/>
  <c r="FC36" i="20" s="1"/>
  <c r="CC77" i="20"/>
  <c r="CC66" i="20"/>
  <c r="FD34" i="9"/>
  <c r="FC31" i="9"/>
  <c r="CK11" i="14"/>
  <c r="CK8" i="14" s="1"/>
  <c r="CK23" i="9"/>
  <c r="CK26" i="9" s="1"/>
  <c r="CK28" i="9" s="1"/>
  <c r="CK49" i="9" s="1"/>
  <c r="FJ45" i="9"/>
  <c r="CL27" i="20"/>
  <c r="CK76" i="20"/>
  <c r="CJ110" i="9"/>
  <c r="CJ109" i="9"/>
  <c r="FS43" i="20" l="1"/>
  <c r="FS40" i="20"/>
  <c r="FS42" i="20" s="1"/>
  <c r="CK40" i="9"/>
  <c r="CK36" i="9" s="1"/>
  <c r="CK41" i="9" s="1"/>
  <c r="FK45" i="9"/>
  <c r="FD31" i="9"/>
  <c r="FE34" i="9"/>
  <c r="CK74" i="20"/>
  <c r="CM21" i="20"/>
  <c r="CL24" i="20"/>
  <c r="FC54" i="9"/>
  <c r="FD37" i="20"/>
  <c r="FD33" i="20"/>
  <c r="FD36" i="20" s="1"/>
  <c r="CK48" i="9"/>
  <c r="CK44" i="9" s="1"/>
  <c r="CE62" i="20"/>
  <c r="CE97" i="9"/>
  <c r="FC60" i="20"/>
  <c r="FC24" i="9"/>
  <c r="CI64" i="20" l="1"/>
  <c r="FT43" i="20"/>
  <c r="FT40" i="20"/>
  <c r="FT42" i="20" s="1"/>
  <c r="FC7" i="14"/>
  <c r="CK110" i="9"/>
  <c r="CK109" i="9"/>
  <c r="FL45" i="9"/>
  <c r="FE37" i="20"/>
  <c r="FD54" i="9"/>
  <c r="FE33" i="20"/>
  <c r="FE36" i="20" s="1"/>
  <c r="CL90" i="9"/>
  <c r="CL85" i="9" s="1"/>
  <c r="CL91" i="9" s="1"/>
  <c r="CL92" i="9" s="1"/>
  <c r="CL93" i="9" s="1"/>
  <c r="CL23" i="20"/>
  <c r="CL59" i="20"/>
  <c r="CL71" i="20"/>
  <c r="CL73" i="20" s="1"/>
  <c r="CL25" i="9"/>
  <c r="CE58" i="20"/>
  <c r="FD60" i="20"/>
  <c r="FD24" i="9"/>
  <c r="CM27" i="20"/>
  <c r="CM24" i="20" s="1"/>
  <c r="FE31" i="9"/>
  <c r="FF34" i="9"/>
  <c r="CI82" i="20" l="1"/>
  <c r="CJ64" i="20"/>
  <c r="FU43" i="20"/>
  <c r="FU40" i="20"/>
  <c r="FU42" i="20" s="1"/>
  <c r="CM90" i="9"/>
  <c r="CM23" i="20"/>
  <c r="CM59" i="20"/>
  <c r="CM71" i="20"/>
  <c r="CM73" i="20" s="1"/>
  <c r="CM25" i="9"/>
  <c r="CN24" i="20"/>
  <c r="CN71" i="20" s="1"/>
  <c r="CN73" i="20" s="1"/>
  <c r="CL76" i="20"/>
  <c r="FM45" i="9"/>
  <c r="FF31" i="9"/>
  <c r="FG34" i="9"/>
  <c r="FD7" i="14"/>
  <c r="CE77" i="20"/>
  <c r="CE66" i="20"/>
  <c r="FE60" i="20"/>
  <c r="FE24" i="9"/>
  <c r="CL11" i="14"/>
  <c r="CL8" i="14" s="1"/>
  <c r="CL23" i="9"/>
  <c r="CL26" i="9" s="1"/>
  <c r="CL28" i="9" s="1"/>
  <c r="CL49" i="9" s="1"/>
  <c r="CL40" i="9"/>
  <c r="CL36" i="9" s="1"/>
  <c r="CL41" i="9" s="1"/>
  <c r="CM66" i="9"/>
  <c r="CN27" i="20"/>
  <c r="CO21" i="20"/>
  <c r="FE54" i="9"/>
  <c r="FF37" i="20"/>
  <c r="FF33" i="20"/>
  <c r="FF36" i="20" s="1"/>
  <c r="CJ82" i="20" l="1"/>
  <c r="FV43" i="20"/>
  <c r="FV40" i="20"/>
  <c r="FV42" i="20" s="1"/>
  <c r="CL74" i="20"/>
  <c r="DA21" i="20"/>
  <c r="CO27" i="20"/>
  <c r="CO24" i="20" s="1"/>
  <c r="CL48" i="9"/>
  <c r="CL44" i="9" s="1"/>
  <c r="FN45" i="9"/>
  <c r="FE7" i="14"/>
  <c r="FG31" i="9"/>
  <c r="FH34" i="9"/>
  <c r="CM76" i="20"/>
  <c r="CN76" i="20" s="1"/>
  <c r="H30" i="22" s="1"/>
  <c r="CN59" i="20"/>
  <c r="FF54" i="9"/>
  <c r="FG37" i="20"/>
  <c r="FG33" i="20"/>
  <c r="FG36" i="20" s="1"/>
  <c r="CG62" i="20"/>
  <c r="CG58" i="20" s="1"/>
  <c r="CG97" i="9"/>
  <c r="CN23" i="20"/>
  <c r="FF24" i="9"/>
  <c r="FF60" i="20"/>
  <c r="BZ59" i="9"/>
  <c r="CF62" i="20"/>
  <c r="CF97" i="9"/>
  <c r="CM11" i="14"/>
  <c r="CM23" i="9"/>
  <c r="CN25" i="9"/>
  <c r="CM85" i="9"/>
  <c r="CN90" i="9"/>
  <c r="CK64" i="20" l="1"/>
  <c r="FW43" i="20"/>
  <c r="FW40" i="20"/>
  <c r="FW42" i="20" s="1"/>
  <c r="CM91" i="9"/>
  <c r="CM92" i="9" s="1"/>
  <c r="CN85" i="9"/>
  <c r="CN91" i="9" s="1"/>
  <c r="CF58" i="20"/>
  <c r="CM26" i="9"/>
  <c r="CN23" i="9"/>
  <c r="CN74" i="20" s="1"/>
  <c r="CM8" i="14"/>
  <c r="CN11" i="14"/>
  <c r="CN8" i="14" s="1"/>
  <c r="CN12" i="14" s="1"/>
  <c r="CA59" i="9"/>
  <c r="CB59" i="9" s="1"/>
  <c r="BZ56" i="9"/>
  <c r="CA56" i="9" s="1"/>
  <c r="BZ55" i="9"/>
  <c r="FF7" i="14"/>
  <c r="FG60" i="20"/>
  <c r="FG24" i="9"/>
  <c r="FO45" i="9"/>
  <c r="CP21" i="20"/>
  <c r="FI34" i="9"/>
  <c r="FH31" i="9"/>
  <c r="CO90" i="9"/>
  <c r="CO23" i="20"/>
  <c r="CO71" i="20"/>
  <c r="CO73" i="20" s="1"/>
  <c r="CO59" i="20"/>
  <c r="CO25" i="9"/>
  <c r="CM74" i="20"/>
  <c r="CL109" i="9"/>
  <c r="CL110" i="9"/>
  <c r="CG77" i="20"/>
  <c r="CG66" i="20"/>
  <c r="FG54" i="9"/>
  <c r="FH37" i="20"/>
  <c r="FH33" i="20"/>
  <c r="FH36" i="20" s="1"/>
  <c r="H60" i="22"/>
  <c r="H82" i="22"/>
  <c r="H31" i="22"/>
  <c r="CK82" i="20" l="1"/>
  <c r="FX43" i="20"/>
  <c r="FX40" i="20"/>
  <c r="FX42" i="20" s="1"/>
  <c r="FH60" i="20"/>
  <c r="FH24" i="9"/>
  <c r="AK81" i="22"/>
  <c r="H97" i="22"/>
  <c r="FG7" i="14"/>
  <c r="CN13" i="14"/>
  <c r="CN18" i="14" s="1"/>
  <c r="CN19" i="14" s="1"/>
  <c r="DA17" i="14" s="1"/>
  <c r="FJ34" i="9"/>
  <c r="FI31" i="9"/>
  <c r="FP45" i="9"/>
  <c r="CA55" i="9"/>
  <c r="BZ53" i="9"/>
  <c r="CF77" i="20"/>
  <c r="CF66" i="20"/>
  <c r="FI37" i="20"/>
  <c r="FH54" i="9"/>
  <c r="FI33" i="20"/>
  <c r="FI36" i="20" s="1"/>
  <c r="CO11" i="14"/>
  <c r="CO23" i="9"/>
  <c r="CO74" i="20" s="1"/>
  <c r="H83" i="22"/>
  <c r="H61" i="22"/>
  <c r="H59" i="22" s="1"/>
  <c r="CO76" i="20"/>
  <c r="CO85" i="9"/>
  <c r="CP27" i="20"/>
  <c r="CC59" i="9"/>
  <c r="CB56" i="9"/>
  <c r="CB55" i="9"/>
  <c r="CB53" i="9" s="1"/>
  <c r="CN26" i="9"/>
  <c r="CN92" i="9"/>
  <c r="CM93" i="9"/>
  <c r="FY43" i="20" l="1"/>
  <c r="FY40" i="20"/>
  <c r="FY42" i="20" s="1"/>
  <c r="CB52" i="9"/>
  <c r="CB60" i="9" s="1"/>
  <c r="CB62" i="9" s="1"/>
  <c r="CM40" i="9"/>
  <c r="CN93" i="9"/>
  <c r="CO91" i="9"/>
  <c r="CH62" i="20"/>
  <c r="CH97" i="9"/>
  <c r="CO8" i="14"/>
  <c r="FQ45" i="9"/>
  <c r="CC56" i="9"/>
  <c r="CD59" i="9"/>
  <c r="CC55" i="9"/>
  <c r="CC53" i="9" s="1"/>
  <c r="H96" i="22"/>
  <c r="H66" i="22"/>
  <c r="FJ37" i="20"/>
  <c r="FI54" i="9"/>
  <c r="FJ33" i="20"/>
  <c r="FJ36" i="20" s="1"/>
  <c r="FH7" i="14"/>
  <c r="CQ21" i="20"/>
  <c r="CO26" i="9"/>
  <c r="BZ52" i="9"/>
  <c r="BZ60" i="9" s="1"/>
  <c r="BZ62" i="9" s="1"/>
  <c r="CA53" i="9"/>
  <c r="CA52" i="9" s="1"/>
  <c r="CA60" i="9" s="1"/>
  <c r="CA62" i="9" s="1"/>
  <c r="CP24" i="20"/>
  <c r="AK82" i="22"/>
  <c r="H98" i="22"/>
  <c r="FI60" i="20"/>
  <c r="FI24" i="9"/>
  <c r="FJ31" i="9"/>
  <c r="FK34" i="9"/>
  <c r="CN14" i="14"/>
  <c r="CL64" i="20" l="1"/>
  <c r="FZ43" i="20"/>
  <c r="GA43" i="20" s="1"/>
  <c r="FZ40" i="20"/>
  <c r="FZ42" i="20" s="1"/>
  <c r="CC52" i="9"/>
  <c r="CC60" i="9" s="1"/>
  <c r="CC62" i="9" s="1"/>
  <c r="CO30" i="20"/>
  <c r="CN27" i="9"/>
  <c r="CM27" i="9" s="1"/>
  <c r="H103" i="22"/>
  <c r="FR45" i="9"/>
  <c r="DA66" i="9"/>
  <c r="CO66" i="9"/>
  <c r="FJ60" i="20"/>
  <c r="FJ24" i="9"/>
  <c r="CH58" i="20"/>
  <c r="FL34" i="9"/>
  <c r="FK31" i="9"/>
  <c r="CP90" i="9"/>
  <c r="CP23" i="20"/>
  <c r="CP59" i="20"/>
  <c r="CP71" i="20"/>
  <c r="CP73" i="20" s="1"/>
  <c r="CP25" i="9"/>
  <c r="CN15" i="14"/>
  <c r="CQ27" i="20"/>
  <c r="CQ24" i="20" s="1"/>
  <c r="CM64" i="20" s="1"/>
  <c r="CN64" i="20" s="1"/>
  <c r="CE59" i="9"/>
  <c r="CD56" i="9"/>
  <c r="CD55" i="9"/>
  <c r="CD53" i="9" s="1"/>
  <c r="CN40" i="9"/>
  <c r="CN36" i="9" s="1"/>
  <c r="CN41" i="9" s="1"/>
  <c r="Q165" i="12"/>
  <c r="Q167" i="12" s="1"/>
  <c r="CM36" i="9"/>
  <c r="CM41" i="9" s="1"/>
  <c r="FI7" i="14"/>
  <c r="CO28" i="9"/>
  <c r="FJ54" i="9"/>
  <c r="FK37" i="20"/>
  <c r="FK33" i="20"/>
  <c r="FK36" i="20" s="1"/>
  <c r="CL82" i="20" l="1"/>
  <c r="GB40" i="20"/>
  <c r="GA42" i="20"/>
  <c r="GB43" i="20" s="1"/>
  <c r="CD52" i="9"/>
  <c r="CD60" i="9" s="1"/>
  <c r="CD62" i="9" s="1"/>
  <c r="CO49" i="9"/>
  <c r="CP85" i="9"/>
  <c r="CH77" i="20"/>
  <c r="CH66" i="20"/>
  <c r="CE56" i="9"/>
  <c r="CF59" i="9"/>
  <c r="CE55" i="9"/>
  <c r="CE53" i="9" s="1"/>
  <c r="CP76" i="20"/>
  <c r="FJ7" i="14"/>
  <c r="FL37" i="20"/>
  <c r="FK54" i="9"/>
  <c r="FL33" i="20"/>
  <c r="FL36" i="20" s="1"/>
  <c r="FK60" i="20"/>
  <c r="FK24" i="9"/>
  <c r="CR21" i="20"/>
  <c r="FM34" i="9"/>
  <c r="FL31" i="9"/>
  <c r="FS45" i="9"/>
  <c r="CM57" i="9"/>
  <c r="CN57" i="9" s="1"/>
  <c r="CM28" i="9"/>
  <c r="CQ90" i="9"/>
  <c r="CQ85" i="9" s="1"/>
  <c r="CQ91" i="9" s="1"/>
  <c r="CQ92" i="9" s="1"/>
  <c r="CQ23" i="20"/>
  <c r="CM82" i="20" s="1"/>
  <c r="CN82" i="20" s="1"/>
  <c r="CQ71" i="20"/>
  <c r="CQ73" i="20" s="1"/>
  <c r="CQ59" i="20"/>
  <c r="CQ25" i="9"/>
  <c r="CP11" i="14"/>
  <c r="CP23" i="9"/>
  <c r="DA30" i="20"/>
  <c r="CO61" i="20"/>
  <c r="CO72" i="9"/>
  <c r="CE52" i="9" l="1"/>
  <c r="CE60" i="9" s="1"/>
  <c r="CE62" i="9" s="1"/>
  <c r="GN40" i="20"/>
  <c r="GB42" i="20"/>
  <c r="CO57" i="9"/>
  <c r="CP57" i="9" s="1"/>
  <c r="CQ57" i="9" s="1"/>
  <c r="CR57" i="9" s="1"/>
  <c r="CS57" i="9" s="1"/>
  <c r="CT57" i="9" s="1"/>
  <c r="CU57" i="9" s="1"/>
  <c r="CV57" i="9" s="1"/>
  <c r="CW57" i="9" s="1"/>
  <c r="CX57" i="9" s="1"/>
  <c r="CY57" i="9" s="1"/>
  <c r="CP8" i="14"/>
  <c r="FT45" i="9"/>
  <c r="DA72" i="9"/>
  <c r="CO67" i="9"/>
  <c r="CJ62" i="20"/>
  <c r="CJ58" i="20" s="1"/>
  <c r="CJ97" i="9"/>
  <c r="FM37" i="20"/>
  <c r="FL54" i="9"/>
  <c r="FM33" i="20"/>
  <c r="FM36" i="20" s="1"/>
  <c r="CF56" i="9"/>
  <c r="CG59" i="9"/>
  <c r="CF55" i="9"/>
  <c r="CF53" i="9" s="1"/>
  <c r="CQ11" i="14"/>
  <c r="CQ8" i="14" s="1"/>
  <c r="CQ23" i="9"/>
  <c r="CQ26" i="9" s="1"/>
  <c r="CQ28" i="9" s="1"/>
  <c r="DA61" i="20"/>
  <c r="CQ76" i="20"/>
  <c r="CN28" i="9"/>
  <c r="CN49" i="9" s="1"/>
  <c r="CN48" i="9" s="1"/>
  <c r="CT49" i="20" s="1"/>
  <c r="CM49" i="9"/>
  <c r="CM48" i="9" s="1"/>
  <c r="CM44" i="9" s="1"/>
  <c r="FK7" i="14"/>
  <c r="CP91" i="9"/>
  <c r="CP92" i="9" s="1"/>
  <c r="CP26" i="9"/>
  <c r="CQ74" i="20"/>
  <c r="FN34" i="9"/>
  <c r="FM31" i="9"/>
  <c r="CI62" i="20"/>
  <c r="CI58" i="20" s="1"/>
  <c r="CI97" i="9"/>
  <c r="CR27" i="20"/>
  <c r="CR24" i="20" s="1"/>
  <c r="FL24" i="9"/>
  <c r="FL60" i="20"/>
  <c r="CP74" i="20"/>
  <c r="CO64" i="20" l="1"/>
  <c r="GC43" i="20"/>
  <c r="GC40" i="20"/>
  <c r="GC42" i="20" s="1"/>
  <c r="CI77" i="20"/>
  <c r="CI66" i="20"/>
  <c r="CF52" i="9"/>
  <c r="CF60" i="9" s="1"/>
  <c r="CF62" i="9" s="1"/>
  <c r="DA67" i="9"/>
  <c r="CO73" i="9"/>
  <c r="CR90" i="9"/>
  <c r="CR23" i="20"/>
  <c r="CR59" i="20"/>
  <c r="CR71" i="20"/>
  <c r="CR73" i="20" s="1"/>
  <c r="CR25" i="9"/>
  <c r="CM110" i="9"/>
  <c r="CM109" i="9"/>
  <c r="FL7" i="14"/>
  <c r="CS21" i="20"/>
  <c r="CG56" i="9"/>
  <c r="CH59" i="9"/>
  <c r="CG55" i="9"/>
  <c r="CG53" i="9" s="1"/>
  <c r="FM60" i="20"/>
  <c r="FM24" i="9"/>
  <c r="FN37" i="20"/>
  <c r="N8" i="21" s="1"/>
  <c r="FU45" i="9"/>
  <c r="CP28" i="9"/>
  <c r="FN31" i="9"/>
  <c r="FO34" i="9"/>
  <c r="CO50" i="9"/>
  <c r="CN44" i="9"/>
  <c r="FM54" i="9"/>
  <c r="FN36" i="20"/>
  <c r="FO37" i="20" s="1"/>
  <c r="FO33" i="20"/>
  <c r="CJ77" i="20"/>
  <c r="CJ66" i="20"/>
  <c r="CO82" i="20" l="1"/>
  <c r="GD43" i="20"/>
  <c r="GD40" i="20"/>
  <c r="GD42" i="20" s="1"/>
  <c r="CG52" i="9"/>
  <c r="CG60" i="9" s="1"/>
  <c r="CG62" i="9" s="1"/>
  <c r="CP50" i="9"/>
  <c r="CQ50" i="9" s="1"/>
  <c r="CR50" i="9" s="1"/>
  <c r="CS50" i="9" s="1"/>
  <c r="CO48" i="9"/>
  <c r="CO44" i="9" s="1"/>
  <c r="CN96" i="9"/>
  <c r="CN110" i="9"/>
  <c r="CN109" i="9"/>
  <c r="GA33" i="20"/>
  <c r="FO36" i="20"/>
  <c r="N169" i="12"/>
  <c r="CT87" i="9"/>
  <c r="DA49" i="20"/>
  <c r="CT63" i="20"/>
  <c r="DA63" i="20" s="1"/>
  <c r="FV45" i="9"/>
  <c r="CN97" i="9"/>
  <c r="CR76" i="20"/>
  <c r="DA73" i="9"/>
  <c r="CO92" i="9"/>
  <c r="CS27" i="20"/>
  <c r="FO24" i="9"/>
  <c r="FO60" i="20"/>
  <c r="FN54" i="9"/>
  <c r="FO31" i="9"/>
  <c r="FP34" i="9"/>
  <c r="CP49" i="9"/>
  <c r="FM7" i="14"/>
  <c r="FN7" i="14" s="1"/>
  <c r="FN24" i="9"/>
  <c r="CI59" i="9"/>
  <c r="CH56" i="9"/>
  <c r="CH55" i="9"/>
  <c r="CH53" i="9" s="1"/>
  <c r="CR11" i="14"/>
  <c r="CR23" i="9"/>
  <c r="CR74" i="20" s="1"/>
  <c r="CR85" i="9"/>
  <c r="FN60" i="20"/>
  <c r="GE43" i="20" l="1"/>
  <c r="GE40" i="20"/>
  <c r="GE42" i="20" s="1"/>
  <c r="CR26" i="9"/>
  <c r="CI56" i="9"/>
  <c r="CJ59" i="9"/>
  <c r="CI55" i="9"/>
  <c r="CI53" i="9" s="1"/>
  <c r="CP48" i="9"/>
  <c r="CP44" i="9" s="1"/>
  <c r="CQ49" i="9"/>
  <c r="FO54" i="9"/>
  <c r="FP37" i="20"/>
  <c r="FP33" i="20"/>
  <c r="FP36" i="20" s="1"/>
  <c r="CR8" i="14"/>
  <c r="CT21" i="20"/>
  <c r="DA87" i="9"/>
  <c r="I7" i="21"/>
  <c r="I6" i="21" s="1"/>
  <c r="CR91" i="9"/>
  <c r="CR92" i="9" s="1"/>
  <c r="CH52" i="9"/>
  <c r="CH60" i="9" s="1"/>
  <c r="CH62" i="9" s="1"/>
  <c r="FP31" i="9"/>
  <c r="FQ34" i="9"/>
  <c r="CS24" i="20"/>
  <c r="FO7" i="14"/>
  <c r="CK62" i="20"/>
  <c r="CK58" i="20" s="1"/>
  <c r="CK97" i="9"/>
  <c r="CO93" i="9"/>
  <c r="FW45" i="9"/>
  <c r="CT50" i="9"/>
  <c r="CU50" i="9" s="1"/>
  <c r="CV50" i="9" s="1"/>
  <c r="CW50" i="9" s="1"/>
  <c r="CX50" i="9" s="1"/>
  <c r="CY50" i="9" s="1"/>
  <c r="CZ50" i="9" s="1"/>
  <c r="DA50" i="9" s="1"/>
  <c r="CP64" i="20" l="1"/>
  <c r="GF43" i="20"/>
  <c r="GF40" i="20"/>
  <c r="GF42" i="20" s="1"/>
  <c r="CI52" i="9"/>
  <c r="CI60" i="9" s="1"/>
  <c r="CI62" i="9" s="1"/>
  <c r="CQ48" i="9"/>
  <c r="CQ44" i="9" s="1"/>
  <c r="FQ31" i="9"/>
  <c r="FR34" i="9"/>
  <c r="CT27" i="20"/>
  <c r="FQ37" i="20"/>
  <c r="FP54" i="9"/>
  <c r="FQ33" i="20"/>
  <c r="FQ36" i="20" s="1"/>
  <c r="FX45" i="9"/>
  <c r="CK77" i="20"/>
  <c r="CK66" i="20"/>
  <c r="CS90" i="9"/>
  <c r="CS23" i="20"/>
  <c r="CS71" i="20"/>
  <c r="CS73" i="20" s="1"/>
  <c r="CS59" i="20"/>
  <c r="CS25" i="9"/>
  <c r="FP24" i="9"/>
  <c r="FP60" i="20"/>
  <c r="CR28" i="9"/>
  <c r="CO40" i="9"/>
  <c r="CO36" i="9" s="1"/>
  <c r="CO41" i="9" s="1"/>
  <c r="CP66" i="9"/>
  <c r="CP93" i="9" s="1"/>
  <c r="CJ56" i="9"/>
  <c r="CK59" i="9"/>
  <c r="CJ55" i="9"/>
  <c r="CJ53" i="9" s="1"/>
  <c r="CP82" i="20" l="1"/>
  <c r="GG43" i="20"/>
  <c r="GG40" i="20"/>
  <c r="GG42" i="20" s="1"/>
  <c r="CJ52" i="9"/>
  <c r="CJ60" i="9" s="1"/>
  <c r="CJ62" i="9" s="1"/>
  <c r="CK56" i="9"/>
  <c r="CL59" i="9"/>
  <c r="CK55" i="9"/>
  <c r="CK53" i="9" s="1"/>
  <c r="FP7" i="14"/>
  <c r="CS76" i="20"/>
  <c r="FR31" i="9"/>
  <c r="FS34" i="9"/>
  <c r="FQ60" i="20"/>
  <c r="FQ24" i="9"/>
  <c r="CP40" i="9"/>
  <c r="CP36" i="9" s="1"/>
  <c r="CP41" i="9" s="1"/>
  <c r="CQ66" i="9"/>
  <c r="CQ93" i="9" s="1"/>
  <c r="FY45" i="9"/>
  <c r="CU21" i="20"/>
  <c r="CR49" i="9"/>
  <c r="CO110" i="9"/>
  <c r="CO109" i="9"/>
  <c r="CS11" i="14"/>
  <c r="CS23" i="9"/>
  <c r="CS85" i="9"/>
  <c r="FR37" i="20"/>
  <c r="FQ54" i="9"/>
  <c r="FR33" i="20"/>
  <c r="FR36" i="20" s="1"/>
  <c r="CT24" i="20"/>
  <c r="CQ64" i="20" l="1"/>
  <c r="GH43" i="20"/>
  <c r="GH40" i="20"/>
  <c r="GH42" i="20" s="1"/>
  <c r="CK52" i="9"/>
  <c r="CK60" i="9" s="1"/>
  <c r="CK62" i="9" s="1"/>
  <c r="FR60" i="20"/>
  <c r="FR24" i="9"/>
  <c r="CS26" i="9"/>
  <c r="CU27" i="20"/>
  <c r="CU24" i="20" s="1"/>
  <c r="CP109" i="9"/>
  <c r="CP110" i="9"/>
  <c r="FQ7" i="14"/>
  <c r="FT34" i="9"/>
  <c r="FS31" i="9"/>
  <c r="CT23" i="20"/>
  <c r="CT90" i="9"/>
  <c r="CT85" i="9" s="1"/>
  <c r="CT91" i="9" s="1"/>
  <c r="CT92" i="9" s="1"/>
  <c r="CT71" i="20"/>
  <c r="CT73" i="20" s="1"/>
  <c r="CT59" i="20"/>
  <c r="CT25" i="9"/>
  <c r="FR54" i="9"/>
  <c r="FS37" i="20"/>
  <c r="FS33" i="20"/>
  <c r="FS36" i="20" s="1"/>
  <c r="CS91" i="9"/>
  <c r="CS92" i="9" s="1"/>
  <c r="CL62" i="20"/>
  <c r="CL58" i="20" s="1"/>
  <c r="CL97" i="9"/>
  <c r="CL56" i="9"/>
  <c r="CL55" i="9"/>
  <c r="CL53" i="9" s="1"/>
  <c r="CS8" i="14"/>
  <c r="CR48" i="9"/>
  <c r="CR44" i="9" s="1"/>
  <c r="FZ45" i="9"/>
  <c r="CQ40" i="9"/>
  <c r="CQ36" i="9" s="1"/>
  <c r="CQ41" i="9" s="1"/>
  <c r="CR66" i="9"/>
  <c r="CR93" i="9" s="1"/>
  <c r="CS74" i="20"/>
  <c r="CQ82" i="20" l="1"/>
  <c r="CR64" i="20"/>
  <c r="GI43" i="20"/>
  <c r="GI40" i="20"/>
  <c r="GI42" i="20" s="1"/>
  <c r="CR40" i="9"/>
  <c r="CR36" i="9" s="1"/>
  <c r="CR41" i="9" s="1"/>
  <c r="CR110" i="9" s="1"/>
  <c r="CS66" i="9"/>
  <c r="CS93" i="9" s="1"/>
  <c r="GA45" i="9"/>
  <c r="FT37" i="20"/>
  <c r="FS54" i="9"/>
  <c r="FT33" i="20"/>
  <c r="FT36" i="20" s="1"/>
  <c r="CT76" i="20"/>
  <c r="CV21" i="20"/>
  <c r="CL77" i="20"/>
  <c r="CL66" i="20"/>
  <c r="FS60" i="20"/>
  <c r="FS24" i="9"/>
  <c r="FT31" i="9"/>
  <c r="FU34" i="9"/>
  <c r="CU90" i="9"/>
  <c r="CU85" i="9" s="1"/>
  <c r="CU23" i="20"/>
  <c r="CU71" i="20"/>
  <c r="CU73" i="20" s="1"/>
  <c r="CU59" i="20"/>
  <c r="CU25" i="9"/>
  <c r="FR7" i="14"/>
  <c r="CQ110" i="9"/>
  <c r="CQ109" i="9"/>
  <c r="CL52" i="9"/>
  <c r="CL60" i="9" s="1"/>
  <c r="CL62" i="9" s="1"/>
  <c r="CT11" i="14"/>
  <c r="CT8" i="14" s="1"/>
  <c r="CT23" i="9"/>
  <c r="CS28" i="9"/>
  <c r="CR82" i="20" l="1"/>
  <c r="CR109" i="9"/>
  <c r="GJ43" i="20"/>
  <c r="GJ40" i="20"/>
  <c r="GJ42" i="20" s="1"/>
  <c r="CS49" i="9"/>
  <c r="CM62" i="20"/>
  <c r="CM97" i="9"/>
  <c r="CU76" i="20"/>
  <c r="FU31" i="9"/>
  <c r="FV34" i="9"/>
  <c r="CV27" i="20"/>
  <c r="CV24" i="20" s="1"/>
  <c r="CO62" i="20"/>
  <c r="CO97" i="9"/>
  <c r="FU37" i="20"/>
  <c r="FT54" i="9"/>
  <c r="FU33" i="20"/>
  <c r="FU36" i="20" s="1"/>
  <c r="GB45" i="9"/>
  <c r="CT26" i="9"/>
  <c r="CT74" i="20"/>
  <c r="CS40" i="9"/>
  <c r="CS36" i="9" s="1"/>
  <c r="CS41" i="9" s="1"/>
  <c r="CT66" i="9"/>
  <c r="CT93" i="9" s="1"/>
  <c r="CU11" i="14"/>
  <c r="CU8" i="14" s="1"/>
  <c r="CU23" i="9"/>
  <c r="CU26" i="9" s="1"/>
  <c r="CU28" i="9" s="1"/>
  <c r="CU91" i="9"/>
  <c r="CU92" i="9" s="1"/>
  <c r="FS7" i="14"/>
  <c r="FT24" i="9"/>
  <c r="FT60" i="20"/>
  <c r="CS64" i="20" l="1"/>
  <c r="GK43" i="20"/>
  <c r="GK40" i="20"/>
  <c r="GK42" i="20" s="1"/>
  <c r="GC45" i="9"/>
  <c r="FU24" i="9"/>
  <c r="FU60" i="20"/>
  <c r="FV31" i="9"/>
  <c r="FW34" i="9"/>
  <c r="CO58" i="20"/>
  <c r="CM58" i="20"/>
  <c r="CN62" i="20"/>
  <c r="CN58" i="20" s="1"/>
  <c r="CN66" i="20" s="1"/>
  <c r="FV37" i="20"/>
  <c r="FU54" i="9"/>
  <c r="FV33" i="20"/>
  <c r="FV36" i="20" s="1"/>
  <c r="CW21" i="20"/>
  <c r="CS48" i="9"/>
  <c r="CS44" i="9" s="1"/>
  <c r="FT7" i="14"/>
  <c r="CT40" i="9"/>
  <c r="CU66" i="9"/>
  <c r="CU93" i="9" s="1"/>
  <c r="CT28" i="9"/>
  <c r="CT49" i="9" s="1"/>
  <c r="CU74" i="20"/>
  <c r="CV23" i="20"/>
  <c r="CV90" i="9"/>
  <c r="CV85" i="9" s="1"/>
  <c r="CV91" i="9" s="1"/>
  <c r="CV92" i="9" s="1"/>
  <c r="CV59" i="20"/>
  <c r="CV71" i="20"/>
  <c r="CV73" i="20" s="1"/>
  <c r="CV25" i="9"/>
  <c r="CS82" i="20" l="1"/>
  <c r="GL43" i="20"/>
  <c r="GL40" i="20"/>
  <c r="GL42" i="20" s="1"/>
  <c r="CT48" i="9"/>
  <c r="CT44" i="9" s="1"/>
  <c r="CU49" i="9"/>
  <c r="CV76" i="20"/>
  <c r="CW27" i="20"/>
  <c r="FV24" i="9"/>
  <c r="FV60" i="20"/>
  <c r="CM77" i="20"/>
  <c r="CN77" i="20" s="1"/>
  <c r="CM66" i="20"/>
  <c r="N171" i="12"/>
  <c r="CT36" i="9"/>
  <c r="CT41" i="9" s="1"/>
  <c r="FW31" i="9"/>
  <c r="FX34" i="9"/>
  <c r="FU7" i="14"/>
  <c r="CV11" i="14"/>
  <c r="CV8" i="14" s="1"/>
  <c r="CV23" i="9"/>
  <c r="CV26" i="9" s="1"/>
  <c r="CV28" i="9" s="1"/>
  <c r="FW37" i="20"/>
  <c r="FV54" i="9"/>
  <c r="FW33" i="20"/>
  <c r="FW36" i="20" s="1"/>
  <c r="CO77" i="20"/>
  <c r="CO66" i="20"/>
  <c r="CU40" i="9"/>
  <c r="CU36" i="9" s="1"/>
  <c r="CU41" i="9" s="1"/>
  <c r="CV66" i="9"/>
  <c r="CV93" i="9" s="1"/>
  <c r="CS110" i="9"/>
  <c r="CS109" i="9"/>
  <c r="GD45" i="9"/>
  <c r="GM43" i="20" l="1"/>
  <c r="GN43" i="20" s="1"/>
  <c r="GM40" i="20"/>
  <c r="GM42" i="20" s="1"/>
  <c r="GN42" i="20" s="1"/>
  <c r="GE45" i="9"/>
  <c r="FW24" i="9"/>
  <c r="FW60" i="20"/>
  <c r="FX31" i="9"/>
  <c r="FY34" i="9"/>
  <c r="CV40" i="9"/>
  <c r="CV36" i="9" s="1"/>
  <c r="CV41" i="9" s="1"/>
  <c r="CW66" i="9"/>
  <c r="CX21" i="20"/>
  <c r="CV74" i="20"/>
  <c r="FX37" i="20"/>
  <c r="FW54" i="9"/>
  <c r="FX33" i="20"/>
  <c r="FX36" i="20" s="1"/>
  <c r="CP62" i="20"/>
  <c r="CP97" i="9"/>
  <c r="CW24" i="20"/>
  <c r="CU48" i="9"/>
  <c r="CU44" i="9" s="1"/>
  <c r="CV49" i="9"/>
  <c r="FV7" i="14"/>
  <c r="CT109" i="9"/>
  <c r="CT110" i="9"/>
  <c r="CT64" i="20" l="1"/>
  <c r="CV48" i="9"/>
  <c r="CV44" i="9" s="1"/>
  <c r="FX54" i="9"/>
  <c r="FY37" i="20"/>
  <c r="FY33" i="20"/>
  <c r="FY36" i="20" s="1"/>
  <c r="FW7" i="14"/>
  <c r="CU110" i="9"/>
  <c r="CU109" i="9"/>
  <c r="CX27" i="20"/>
  <c r="CX24" i="20" s="1"/>
  <c r="FZ34" i="9"/>
  <c r="FY31" i="9"/>
  <c r="FX24" i="9"/>
  <c r="FX60" i="20"/>
  <c r="GF45" i="9"/>
  <c r="CW90" i="9"/>
  <c r="CW85" i="9" s="1"/>
  <c r="CW91" i="9" s="1"/>
  <c r="CW92" i="9" s="1"/>
  <c r="CW93" i="9" s="1"/>
  <c r="CW23" i="20"/>
  <c r="CW59" i="20"/>
  <c r="CW71" i="20"/>
  <c r="CW73" i="20" s="1"/>
  <c r="CW25" i="9"/>
  <c r="CP58" i="20"/>
  <c r="CT82" i="20" l="1"/>
  <c r="CU64" i="20"/>
  <c r="CW40" i="9"/>
  <c r="CW36" i="9" s="1"/>
  <c r="CW41" i="9" s="1"/>
  <c r="CX66" i="9"/>
  <c r="CX90" i="9"/>
  <c r="CX85" i="9" s="1"/>
  <c r="CX91" i="9" s="1"/>
  <c r="CX92" i="9" s="1"/>
  <c r="CX23" i="20"/>
  <c r="CU82" i="20" s="1"/>
  <c r="CX71" i="20"/>
  <c r="CX73" i="20" s="1"/>
  <c r="CX59" i="20"/>
  <c r="CX25" i="9"/>
  <c r="FY24" i="9"/>
  <c r="FY60" i="20"/>
  <c r="FZ31" i="9"/>
  <c r="GA34" i="9"/>
  <c r="GG45" i="9"/>
  <c r="CW76" i="20"/>
  <c r="CW11" i="14"/>
  <c r="CW8" i="14" s="1"/>
  <c r="CW23" i="9"/>
  <c r="CW26" i="9" s="1"/>
  <c r="CW28" i="9" s="1"/>
  <c r="CW49" i="9" s="1"/>
  <c r="CP77" i="20"/>
  <c r="CP66" i="20"/>
  <c r="FX7" i="14"/>
  <c r="CY21" i="20"/>
  <c r="FZ37" i="20"/>
  <c r="FY54" i="9"/>
  <c r="FZ33" i="20"/>
  <c r="FZ36" i="20" s="1"/>
  <c r="CV109" i="9"/>
  <c r="CV110" i="9"/>
  <c r="N173" i="12" l="1"/>
  <c r="CT53" i="20"/>
  <c r="CW74" i="20"/>
  <c r="CR62" i="20"/>
  <c r="CR58" i="20" s="1"/>
  <c r="CR97" i="9"/>
  <c r="FZ54" i="9"/>
  <c r="GB33" i="20"/>
  <c r="GA36" i="20"/>
  <c r="GB37" i="20" s="1"/>
  <c r="FY7" i="14"/>
  <c r="CX93" i="9"/>
  <c r="CX11" i="14"/>
  <c r="CX8" i="14" s="1"/>
  <c r="CX23" i="9"/>
  <c r="CX26" i="9" s="1"/>
  <c r="CX28" i="9" s="1"/>
  <c r="CX49" i="9" s="1"/>
  <c r="GH45" i="9"/>
  <c r="FZ60" i="20"/>
  <c r="FZ24" i="9"/>
  <c r="GA37" i="20"/>
  <c r="O8" i="21" s="1"/>
  <c r="CY27" i="20"/>
  <c r="CY24" i="20" s="1"/>
  <c r="CQ62" i="20"/>
  <c r="CQ97" i="9"/>
  <c r="CW48" i="9"/>
  <c r="CW44" i="9" s="1"/>
  <c r="GB34" i="9"/>
  <c r="GA31" i="9"/>
  <c r="CX76" i="20"/>
  <c r="CV64" i="20" l="1"/>
  <c r="CX74" i="20"/>
  <c r="CX48" i="9"/>
  <c r="CX44" i="9" s="1"/>
  <c r="CZ21" i="20"/>
  <c r="GA54" i="9"/>
  <c r="CW110" i="9"/>
  <c r="CW109" i="9"/>
  <c r="CY90" i="9"/>
  <c r="CY85" i="9" s="1"/>
  <c r="CY91" i="9" s="1"/>
  <c r="CY92" i="9" s="1"/>
  <c r="CY23" i="20"/>
  <c r="CY59" i="20"/>
  <c r="CY71" i="20"/>
  <c r="CY73" i="20" s="1"/>
  <c r="CY25" i="9"/>
  <c r="GA60" i="20"/>
  <c r="CX40" i="9"/>
  <c r="CX36" i="9" s="1"/>
  <c r="CX41" i="9" s="1"/>
  <c r="CY66" i="9"/>
  <c r="CR77" i="20"/>
  <c r="CR66" i="20"/>
  <c r="GB24" i="9"/>
  <c r="GB60" i="20"/>
  <c r="GC34" i="9"/>
  <c r="GB31" i="9"/>
  <c r="CQ58" i="20"/>
  <c r="FZ7" i="14"/>
  <c r="GA7" i="14" s="1"/>
  <c r="GA24" i="9"/>
  <c r="GI45" i="9"/>
  <c r="GN33" i="20"/>
  <c r="GB36" i="20"/>
  <c r="CV82" i="20" l="1"/>
  <c r="CY93" i="9"/>
  <c r="CZ66" i="9" s="1"/>
  <c r="GC31" i="9"/>
  <c r="GD34" i="9"/>
  <c r="CY76" i="20"/>
  <c r="CZ27" i="20"/>
  <c r="GJ45" i="9"/>
  <c r="GB54" i="9"/>
  <c r="GC37" i="20"/>
  <c r="GC33" i="20"/>
  <c r="GC36" i="20" s="1"/>
  <c r="GB7" i="14"/>
  <c r="CY11" i="14"/>
  <c r="CY8" i="14" s="1"/>
  <c r="CY23" i="9"/>
  <c r="CY26" i="9" s="1"/>
  <c r="CY28" i="9" s="1"/>
  <c r="CY49" i="9" s="1"/>
  <c r="CQ77" i="20"/>
  <c r="CQ66" i="20"/>
  <c r="CX110" i="9"/>
  <c r="CX109" i="9"/>
  <c r="CY40" i="9" l="1"/>
  <c r="CY36" i="9" s="1"/>
  <c r="CY41" i="9" s="1"/>
  <c r="CY74" i="20"/>
  <c r="GK45" i="9"/>
  <c r="GC54" i="9"/>
  <c r="GD37" i="20"/>
  <c r="GD33" i="20"/>
  <c r="GD36" i="20" s="1"/>
  <c r="DA27" i="20"/>
  <c r="DB21" i="20"/>
  <c r="GD31" i="9"/>
  <c r="GE34" i="9"/>
  <c r="GC60" i="20"/>
  <c r="GC24" i="9"/>
  <c r="CY48" i="9"/>
  <c r="CY44" i="9" s="1"/>
  <c r="CS62" i="20"/>
  <c r="CS97" i="9"/>
  <c r="CZ24" i="20"/>
  <c r="CW64" i="20" l="1"/>
  <c r="GE31" i="9"/>
  <c r="GF34" i="9"/>
  <c r="GD60" i="20"/>
  <c r="GD24" i="9"/>
  <c r="CZ90" i="9"/>
  <c r="CZ23" i="20"/>
  <c r="CZ71" i="20"/>
  <c r="CZ73" i="20" s="1"/>
  <c r="CZ59" i="20"/>
  <c r="CZ25" i="9"/>
  <c r="DA24" i="20"/>
  <c r="DA71" i="20" s="1"/>
  <c r="DA73" i="20" s="1"/>
  <c r="GC7" i="14"/>
  <c r="CM59" i="9"/>
  <c r="CY110" i="9"/>
  <c r="CY109" i="9"/>
  <c r="CS58" i="20"/>
  <c r="DN21" i="20"/>
  <c r="DB27" i="20"/>
  <c r="DB24" i="20" s="1"/>
  <c r="GD54" i="9"/>
  <c r="GE37" i="20"/>
  <c r="GE33" i="20"/>
  <c r="GE36" i="20" s="1"/>
  <c r="GL45" i="9"/>
  <c r="CW82" i="20" l="1"/>
  <c r="CX64" i="20"/>
  <c r="CN59" i="9"/>
  <c r="CO59" i="9" s="1"/>
  <c r="CM56" i="9"/>
  <c r="CN56" i="9" s="1"/>
  <c r="CM55" i="9"/>
  <c r="GE24" i="9"/>
  <c r="GE60" i="20"/>
  <c r="DA23" i="20"/>
  <c r="DB90" i="9"/>
  <c r="DB23" i="20"/>
  <c r="DB71" i="20"/>
  <c r="DB73" i="20" s="1"/>
  <c r="DB59" i="20"/>
  <c r="DB25" i="9"/>
  <c r="CZ11" i="14"/>
  <c r="CZ23" i="9"/>
  <c r="DA25" i="9"/>
  <c r="CZ85" i="9"/>
  <c r="DA90" i="9"/>
  <c r="GF31" i="9"/>
  <c r="GG34" i="9"/>
  <c r="GE54" i="9"/>
  <c r="GF37" i="20"/>
  <c r="GF33" i="20"/>
  <c r="GF36" i="20" s="1"/>
  <c r="CS77" i="20"/>
  <c r="CS66" i="20"/>
  <c r="GM45" i="9"/>
  <c r="DC21" i="20"/>
  <c r="CZ76" i="20"/>
  <c r="DA76" i="20" s="1"/>
  <c r="I30" i="22" s="1"/>
  <c r="DA59" i="20"/>
  <c r="GD7" i="14"/>
  <c r="CX82" i="20" l="1"/>
  <c r="GN45" i="9"/>
  <c r="GF54" i="9"/>
  <c r="GG37" i="20"/>
  <c r="GG33" i="20"/>
  <c r="GG36" i="20" s="1"/>
  <c r="CZ26" i="9"/>
  <c r="DA23" i="9"/>
  <c r="DA74" i="20" s="1"/>
  <c r="CZ74" i="20"/>
  <c r="DC27" i="20"/>
  <c r="GF60" i="20"/>
  <c r="GF24" i="9"/>
  <c r="CZ8" i="14"/>
  <c r="DA11" i="14"/>
  <c r="DA8" i="14" s="1"/>
  <c r="DA12" i="14" s="1"/>
  <c r="CN55" i="9"/>
  <c r="CM53" i="9"/>
  <c r="I82" i="22"/>
  <c r="I60" i="22"/>
  <c r="I31" i="22"/>
  <c r="CZ91" i="9"/>
  <c r="CZ92" i="9" s="1"/>
  <c r="DA85" i="9"/>
  <c r="DA91" i="9" s="1"/>
  <c r="DB11" i="14"/>
  <c r="DB23" i="9"/>
  <c r="GE7" i="14"/>
  <c r="GG31" i="9"/>
  <c r="GH34" i="9"/>
  <c r="DB76" i="20"/>
  <c r="DB85" i="9"/>
  <c r="CT62" i="20"/>
  <c r="CT97" i="9"/>
  <c r="CP59" i="9"/>
  <c r="CO56" i="9"/>
  <c r="CO55" i="9"/>
  <c r="CO53" i="9" s="1"/>
  <c r="CO52" i="9" l="1"/>
  <c r="CO60" i="9" s="1"/>
  <c r="CO62" i="9" s="1"/>
  <c r="DA92" i="9"/>
  <c r="CZ93" i="9"/>
  <c r="CU62" i="20"/>
  <c r="CU58" i="20" s="1"/>
  <c r="CU97" i="9"/>
  <c r="GG54" i="9"/>
  <c r="GH37" i="20"/>
  <c r="GH33" i="20"/>
  <c r="GH36" i="20" s="1"/>
  <c r="DB91" i="9"/>
  <c r="GG24" i="9"/>
  <c r="GG60" i="20"/>
  <c r="DB26" i="9"/>
  <c r="DA13" i="14"/>
  <c r="DA14" i="14" s="1"/>
  <c r="CT58" i="20"/>
  <c r="DB8" i="14"/>
  <c r="AL81" i="22"/>
  <c r="I97" i="22"/>
  <c r="CP56" i="9"/>
  <c r="CQ59" i="9"/>
  <c r="CP55" i="9"/>
  <c r="CP53" i="9" s="1"/>
  <c r="CN53" i="9"/>
  <c r="CN52" i="9" s="1"/>
  <c r="CN60" i="9" s="1"/>
  <c r="CN62" i="9" s="1"/>
  <c r="CM52" i="9"/>
  <c r="CM60" i="9" s="1"/>
  <c r="CM62" i="9" s="1"/>
  <c r="DD21" i="20"/>
  <c r="GH31" i="9"/>
  <c r="GI34" i="9"/>
  <c r="I83" i="22"/>
  <c r="I61" i="22"/>
  <c r="I59" i="22" s="1"/>
  <c r="DB74" i="20"/>
  <c r="GF7" i="14"/>
  <c r="DC24" i="20"/>
  <c r="DA26" i="9"/>
  <c r="CY64" i="20" l="1"/>
  <c r="CP52" i="9"/>
  <c r="CP60" i="9" s="1"/>
  <c r="CP62" i="9" s="1"/>
  <c r="DA27" i="9"/>
  <c r="CZ27" i="9" s="1"/>
  <c r="DB30" i="20"/>
  <c r="I96" i="22"/>
  <c r="I66" i="22"/>
  <c r="AL82" i="22"/>
  <c r="I98" i="22"/>
  <c r="CQ56" i="9"/>
  <c r="CR59" i="9"/>
  <c r="CQ55" i="9"/>
  <c r="CQ53" i="9" s="1"/>
  <c r="CT77" i="20"/>
  <c r="CT66" i="20"/>
  <c r="DA18" i="14"/>
  <c r="DA19" i="14" s="1"/>
  <c r="DN17" i="14" s="1"/>
  <c r="GH54" i="9"/>
  <c r="GI37" i="20"/>
  <c r="GI33" i="20"/>
  <c r="GI36" i="20" s="1"/>
  <c r="CU77" i="20"/>
  <c r="CU66" i="20"/>
  <c r="GJ34" i="9"/>
  <c r="GI31" i="9"/>
  <c r="DB28" i="9"/>
  <c r="GG7" i="14"/>
  <c r="GH60" i="20"/>
  <c r="GH24" i="9"/>
  <c r="CZ40" i="9"/>
  <c r="DA93" i="9"/>
  <c r="DC90" i="9"/>
  <c r="DC23" i="20"/>
  <c r="DC71" i="20"/>
  <c r="DC73" i="20" s="1"/>
  <c r="DC59" i="20"/>
  <c r="DC25" i="9"/>
  <c r="DD27" i="20"/>
  <c r="DD24" i="20" s="1"/>
  <c r="CZ64" i="20" s="1"/>
  <c r="DA64" i="20" s="1"/>
  <c r="DA15" i="14"/>
  <c r="CY82" i="20" l="1"/>
  <c r="CQ52" i="9"/>
  <c r="CQ60" i="9" s="1"/>
  <c r="CQ62" i="9" s="1"/>
  <c r="DD90" i="9"/>
  <c r="DD85" i="9" s="1"/>
  <c r="DD91" i="9" s="1"/>
  <c r="DD92" i="9" s="1"/>
  <c r="DD23" i="20"/>
  <c r="DD71" i="20"/>
  <c r="DD73" i="20" s="1"/>
  <c r="DD59" i="20"/>
  <c r="DD25" i="9"/>
  <c r="GJ31" i="9"/>
  <c r="GK34" i="9"/>
  <c r="GI24" i="9"/>
  <c r="GI60" i="20"/>
  <c r="DC85" i="9"/>
  <c r="DC76" i="20"/>
  <c r="DB49" i="9"/>
  <c r="I103" i="22"/>
  <c r="DN66" i="9"/>
  <c r="DB66" i="9"/>
  <c r="CR56" i="9"/>
  <c r="CS59" i="9"/>
  <c r="CR55" i="9"/>
  <c r="CR53" i="9" s="1"/>
  <c r="DN30" i="20"/>
  <c r="DB61" i="20"/>
  <c r="DB72" i="9"/>
  <c r="DC11" i="14"/>
  <c r="DC23" i="9"/>
  <c r="DE21" i="20"/>
  <c r="CZ36" i="9"/>
  <c r="CZ41" i="9" s="1"/>
  <c r="DA40" i="9"/>
  <c r="DA36" i="9" s="1"/>
  <c r="DA41" i="9" s="1"/>
  <c r="GH7" i="14"/>
  <c r="GJ37" i="20"/>
  <c r="GI54" i="9"/>
  <c r="GJ33" i="20"/>
  <c r="GJ36" i="20" s="1"/>
  <c r="CZ57" i="9"/>
  <c r="DA57" i="9" s="1"/>
  <c r="CZ28" i="9"/>
  <c r="CZ82" i="20" l="1"/>
  <c r="DA82" i="20" s="1"/>
  <c r="DB57" i="9"/>
  <c r="DC57" i="9" s="1"/>
  <c r="DD57" i="9" s="1"/>
  <c r="DE57" i="9" s="1"/>
  <c r="DF57" i="9" s="1"/>
  <c r="DG57" i="9" s="1"/>
  <c r="DH57" i="9" s="1"/>
  <c r="DI57" i="9" s="1"/>
  <c r="DJ57" i="9" s="1"/>
  <c r="DK57" i="9" s="1"/>
  <c r="DL57" i="9" s="1"/>
  <c r="CR52" i="9"/>
  <c r="CR60" i="9" s="1"/>
  <c r="CR62" i="9" s="1"/>
  <c r="DN61" i="20"/>
  <c r="GK37" i="20"/>
  <c r="GJ54" i="9"/>
  <c r="GK33" i="20"/>
  <c r="GK36" i="20" s="1"/>
  <c r="DA28" i="9"/>
  <c r="DA49" i="9" s="1"/>
  <c r="DA48" i="9" s="1"/>
  <c r="DG49" i="20" s="1"/>
  <c r="CZ49" i="9"/>
  <c r="CZ48" i="9" s="1"/>
  <c r="CZ44" i="9" s="1"/>
  <c r="GJ60" i="20"/>
  <c r="GJ24" i="9"/>
  <c r="DC26" i="9"/>
  <c r="DC91" i="9"/>
  <c r="DC92" i="9" s="1"/>
  <c r="CV62" i="20"/>
  <c r="CV58" i="20" s="1"/>
  <c r="CV97" i="9"/>
  <c r="DE27" i="20"/>
  <c r="DE24" i="20" s="1"/>
  <c r="DC8" i="14"/>
  <c r="DC74" i="20"/>
  <c r="GI7" i="14"/>
  <c r="DD11" i="14"/>
  <c r="DD8" i="14" s="1"/>
  <c r="DD23" i="9"/>
  <c r="DD26" i="9" s="1"/>
  <c r="DD28" i="9" s="1"/>
  <c r="DN72" i="9"/>
  <c r="DB67" i="9"/>
  <c r="CS56" i="9"/>
  <c r="CT59" i="9"/>
  <c r="CS55" i="9"/>
  <c r="CS53" i="9" s="1"/>
  <c r="GL34" i="9"/>
  <c r="GK31" i="9"/>
  <c r="DD76" i="20"/>
  <c r="DB64" i="20" l="1"/>
  <c r="CS52" i="9"/>
  <c r="CS60" i="9" s="1"/>
  <c r="CS62" i="9" s="1"/>
  <c r="DF21" i="20"/>
  <c r="GJ7" i="14"/>
  <c r="DB50" i="9"/>
  <c r="DA44" i="9"/>
  <c r="DD74" i="20"/>
  <c r="CT56" i="9"/>
  <c r="CU59" i="9"/>
  <c r="CT55" i="9"/>
  <c r="CT53" i="9" s="1"/>
  <c r="DE90" i="9"/>
  <c r="DE23" i="20"/>
  <c r="DE59" i="20"/>
  <c r="DE71" i="20"/>
  <c r="DE73" i="20" s="1"/>
  <c r="DE25" i="9"/>
  <c r="CW62" i="20"/>
  <c r="CW58" i="20" s="1"/>
  <c r="CW97" i="9"/>
  <c r="GK54" i="9"/>
  <c r="GL37" i="20"/>
  <c r="GL33" i="20"/>
  <c r="GL36" i="20" s="1"/>
  <c r="DC28" i="9"/>
  <c r="GL31" i="9"/>
  <c r="GM34" i="9"/>
  <c r="DN67" i="9"/>
  <c r="DB73" i="9"/>
  <c r="CV77" i="20"/>
  <c r="CV66" i="20"/>
  <c r="CZ110" i="9"/>
  <c r="CZ109" i="9"/>
  <c r="GK24" i="9"/>
  <c r="GK60" i="20"/>
  <c r="DB82" i="20" l="1"/>
  <c r="CT52" i="9"/>
  <c r="CT60" i="9" s="1"/>
  <c r="CT62" i="9" s="1"/>
  <c r="DC49" i="9"/>
  <c r="DN73" i="9"/>
  <c r="DB92" i="9"/>
  <c r="DA97" i="9"/>
  <c r="DE76" i="20"/>
  <c r="CU56" i="9"/>
  <c r="CV59" i="9"/>
  <c r="CU55" i="9"/>
  <c r="CU53" i="9" s="1"/>
  <c r="DC50" i="9"/>
  <c r="DD50" i="9" s="1"/>
  <c r="DE50" i="9" s="1"/>
  <c r="DF50" i="9" s="1"/>
  <c r="DB48" i="9"/>
  <c r="DB44" i="9" s="1"/>
  <c r="DF27" i="20"/>
  <c r="DF24" i="20" s="1"/>
  <c r="GK7" i="14"/>
  <c r="GM37" i="20"/>
  <c r="GL54" i="9"/>
  <c r="GM33" i="20"/>
  <c r="GM36" i="20" s="1"/>
  <c r="DG87" i="9"/>
  <c r="O169" i="12"/>
  <c r="DG63" i="20"/>
  <c r="DN63" i="20" s="1"/>
  <c r="DN49" i="20"/>
  <c r="GL24" i="9"/>
  <c r="GL60" i="20"/>
  <c r="DE11" i="14"/>
  <c r="DE23" i="9"/>
  <c r="DE85" i="9"/>
  <c r="GM31" i="9"/>
  <c r="GN34" i="9"/>
  <c r="CW77" i="20"/>
  <c r="CW66" i="20"/>
  <c r="DA109" i="9"/>
  <c r="DA110" i="9"/>
  <c r="DA96" i="9"/>
  <c r="DC64" i="20" l="1"/>
  <c r="GO34" i="9"/>
  <c r="GN31" i="9"/>
  <c r="DE91" i="9"/>
  <c r="DE92" i="9" s="1"/>
  <c r="CX62" i="20"/>
  <c r="CX58" i="20" s="1"/>
  <c r="CX97" i="9"/>
  <c r="GM60" i="20"/>
  <c r="GM24" i="9"/>
  <c r="GN37" i="20"/>
  <c r="P8" i="21" s="1"/>
  <c r="DF23" i="20"/>
  <c r="DF90" i="9"/>
  <c r="DF71" i="20"/>
  <c r="DF73" i="20" s="1"/>
  <c r="DF59" i="20"/>
  <c r="DF25" i="9"/>
  <c r="CV56" i="9"/>
  <c r="CW59" i="9"/>
  <c r="CV55" i="9"/>
  <c r="CV53" i="9" s="1"/>
  <c r="GL7" i="14"/>
  <c r="DE26" i="9"/>
  <c r="GO33" i="20"/>
  <c r="GN36" i="20"/>
  <c r="GM54" i="9"/>
  <c r="DG50" i="9"/>
  <c r="DH50" i="9" s="1"/>
  <c r="DI50" i="9" s="1"/>
  <c r="DJ50" i="9" s="1"/>
  <c r="DK50" i="9" s="1"/>
  <c r="DL50" i="9" s="1"/>
  <c r="DM50" i="9" s="1"/>
  <c r="DN50" i="9" s="1"/>
  <c r="DC48" i="9"/>
  <c r="DC44" i="9" s="1"/>
  <c r="DD49" i="9"/>
  <c r="DE74" i="20"/>
  <c r="DE8" i="14"/>
  <c r="DN87" i="9"/>
  <c r="J7" i="21"/>
  <c r="J6" i="21" s="1"/>
  <c r="DG21" i="20"/>
  <c r="CU52" i="9"/>
  <c r="CU60" i="9" s="1"/>
  <c r="CU62" i="9" s="1"/>
  <c r="DB93" i="9"/>
  <c r="DC82" i="20" l="1"/>
  <c r="GN54" i="9"/>
  <c r="CV52" i="9"/>
  <c r="CV60" i="9" s="1"/>
  <c r="CV62" i="9" s="1"/>
  <c r="DF11" i="14"/>
  <c r="DF23" i="9"/>
  <c r="DF74" i="20" s="1"/>
  <c r="GN60" i="20"/>
  <c r="GO37" i="20"/>
  <c r="CW56" i="9"/>
  <c r="CX59" i="9"/>
  <c r="CW55" i="9"/>
  <c r="CW53" i="9" s="1"/>
  <c r="DF76" i="20"/>
  <c r="DG27" i="20"/>
  <c r="DG24" i="20" s="1"/>
  <c r="DD48" i="9"/>
  <c r="DD44" i="9" s="1"/>
  <c r="DE28" i="9"/>
  <c r="DB40" i="9"/>
  <c r="DC66" i="9"/>
  <c r="DC93" i="9" s="1"/>
  <c r="HA33" i="20"/>
  <c r="GO36" i="20"/>
  <c r="GM7" i="14"/>
  <c r="GN7" i="14" s="1"/>
  <c r="GN24" i="9"/>
  <c r="CX77" i="20"/>
  <c r="CX66" i="20"/>
  <c r="DF85" i="9"/>
  <c r="GO31" i="9"/>
  <c r="GO41" i="9" s="1"/>
  <c r="GP34" i="9"/>
  <c r="DD64" i="20" l="1"/>
  <c r="CW52" i="9"/>
  <c r="CW60" i="9" s="1"/>
  <c r="CW62" i="9" s="1"/>
  <c r="DG90" i="9"/>
  <c r="DG23" i="20"/>
  <c r="DG71" i="20"/>
  <c r="DG73" i="20" s="1"/>
  <c r="DG59" i="20"/>
  <c r="DG25" i="9"/>
  <c r="CY62" i="20"/>
  <c r="CY58" i="20" s="1"/>
  <c r="CY97" i="9"/>
  <c r="DF8" i="14"/>
  <c r="DB36" i="9"/>
  <c r="DB41" i="9" s="1"/>
  <c r="R165" i="12"/>
  <c r="R167" i="12" s="1"/>
  <c r="DE49" i="9"/>
  <c r="CX56" i="9"/>
  <c r="CY59" i="9"/>
  <c r="CX55" i="9"/>
  <c r="CX53" i="9" s="1"/>
  <c r="DF91" i="9"/>
  <c r="DF92" i="9" s="1"/>
  <c r="GO54" i="9"/>
  <c r="GP37" i="20"/>
  <c r="GP33" i="20"/>
  <c r="GP36" i="20" s="1"/>
  <c r="GP31" i="9"/>
  <c r="GP41" i="9" s="1"/>
  <c r="GQ34" i="9"/>
  <c r="DC40" i="9"/>
  <c r="DC36" i="9" s="1"/>
  <c r="DC41" i="9" s="1"/>
  <c r="DD66" i="9"/>
  <c r="DD93" i="9" s="1"/>
  <c r="DH21" i="20"/>
  <c r="DF26" i="9"/>
  <c r="DD82" i="20" l="1"/>
  <c r="CX52" i="9"/>
  <c r="CX60" i="9" s="1"/>
  <c r="CX62" i="9" s="1"/>
  <c r="DF28" i="9"/>
  <c r="DF49" i="9" s="1"/>
  <c r="GR34" i="9"/>
  <c r="GQ31" i="9"/>
  <c r="GQ41" i="9" s="1"/>
  <c r="DH27" i="20"/>
  <c r="DH24" i="20" s="1"/>
  <c r="DC110" i="9"/>
  <c r="DC109" i="9"/>
  <c r="GP54" i="9"/>
  <c r="GQ37" i="20"/>
  <c r="GQ33" i="20"/>
  <c r="GQ36" i="20" s="1"/>
  <c r="DE48" i="9"/>
  <c r="DE44" i="9" s="1"/>
  <c r="DG11" i="14"/>
  <c r="DG8" i="14" s="1"/>
  <c r="DG23" i="9"/>
  <c r="DG26" i="9" s="1"/>
  <c r="DG28" i="9" s="1"/>
  <c r="DG85" i="9"/>
  <c r="DD40" i="9"/>
  <c r="DD36" i="9" s="1"/>
  <c r="DD41" i="9" s="1"/>
  <c r="DE66" i="9"/>
  <c r="DE93" i="9" s="1"/>
  <c r="CY56" i="9"/>
  <c r="CY55" i="9"/>
  <c r="CY53" i="9" s="1"/>
  <c r="DB110" i="9"/>
  <c r="DB109" i="9"/>
  <c r="CY77" i="20"/>
  <c r="CY66" i="20"/>
  <c r="DG76" i="20"/>
  <c r="DG74" i="20"/>
  <c r="DE64" i="20" l="1"/>
  <c r="CY52" i="9"/>
  <c r="CY60" i="9" s="1"/>
  <c r="CY62" i="9" s="1"/>
  <c r="DG49" i="9"/>
  <c r="DF48" i="9"/>
  <c r="DF44" i="9" s="1"/>
  <c r="DG91" i="9"/>
  <c r="DG92" i="9" s="1"/>
  <c r="CZ62" i="20"/>
  <c r="CZ97" i="9"/>
  <c r="GS34" i="9"/>
  <c r="GR31" i="9"/>
  <c r="GR41" i="9" s="1"/>
  <c r="DD109" i="9"/>
  <c r="DD110" i="9"/>
  <c r="DI21" i="20"/>
  <c r="DE40" i="9"/>
  <c r="DE36" i="9" s="1"/>
  <c r="DE41" i="9" s="1"/>
  <c r="DF66" i="9"/>
  <c r="DF93" i="9" s="1"/>
  <c r="GQ54" i="9"/>
  <c r="GR37" i="20"/>
  <c r="GR33" i="20"/>
  <c r="GR36" i="20" s="1"/>
  <c r="DH90" i="9"/>
  <c r="DH85" i="9" s="1"/>
  <c r="DH91" i="9" s="1"/>
  <c r="DH92" i="9" s="1"/>
  <c r="DH23" i="20"/>
  <c r="DH59" i="20"/>
  <c r="DH71" i="20"/>
  <c r="DH73" i="20" s="1"/>
  <c r="DH25" i="9"/>
  <c r="DE82" i="20" l="1"/>
  <c r="GR54" i="9"/>
  <c r="GS37" i="20"/>
  <c r="GS33" i="20"/>
  <c r="GS36" i="20" s="1"/>
  <c r="DI27" i="20"/>
  <c r="CZ58" i="20"/>
  <c r="DA62" i="20"/>
  <c r="DA58" i="20" s="1"/>
  <c r="DA66" i="20" s="1"/>
  <c r="DH11" i="14"/>
  <c r="DH8" i="14" s="1"/>
  <c r="DH23" i="9"/>
  <c r="DH26" i="9" s="1"/>
  <c r="DH28" i="9" s="1"/>
  <c r="DH49" i="9" s="1"/>
  <c r="DH76" i="20"/>
  <c r="DE109" i="9"/>
  <c r="GS31" i="9"/>
  <c r="GS41" i="9" s="1"/>
  <c r="GT34" i="9"/>
  <c r="DE110" i="9"/>
  <c r="DG48" i="9"/>
  <c r="DG44" i="9" s="1"/>
  <c r="DF40" i="9"/>
  <c r="DF36" i="9" s="1"/>
  <c r="DF41" i="9" s="1"/>
  <c r="DG66" i="9"/>
  <c r="DG93" i="9" s="1"/>
  <c r="DH48" i="9" l="1"/>
  <c r="DH44" i="9" s="1"/>
  <c r="CZ77" i="20"/>
  <c r="DA77" i="20" s="1"/>
  <c r="CZ66" i="20"/>
  <c r="GS54" i="9"/>
  <c r="GT37" i="20"/>
  <c r="GT33" i="20"/>
  <c r="GT36" i="20" s="1"/>
  <c r="DF109" i="9"/>
  <c r="DJ21" i="20"/>
  <c r="DG40" i="9"/>
  <c r="DH66" i="9"/>
  <c r="DH93" i="9" s="1"/>
  <c r="DB62" i="20"/>
  <c r="DB97" i="9"/>
  <c r="DF110" i="9"/>
  <c r="DI24" i="20"/>
  <c r="GT31" i="9"/>
  <c r="GT41" i="9" s="1"/>
  <c r="GU34" i="9"/>
  <c r="DH74" i="20"/>
  <c r="DF64" i="20" l="1"/>
  <c r="DI90" i="9"/>
  <c r="DI85" i="9" s="1"/>
  <c r="DI91" i="9" s="1"/>
  <c r="DI92" i="9" s="1"/>
  <c r="DI23" i="20"/>
  <c r="DI71" i="20"/>
  <c r="DI73" i="20" s="1"/>
  <c r="DI59" i="20"/>
  <c r="DI25" i="9"/>
  <c r="O171" i="12"/>
  <c r="DG36" i="9"/>
  <c r="DG41" i="9" s="1"/>
  <c r="DJ27" i="20"/>
  <c r="DJ24" i="20" s="1"/>
  <c r="DB58" i="20"/>
  <c r="GV34" i="9"/>
  <c r="GU31" i="9"/>
  <c r="GU41" i="9" s="1"/>
  <c r="DH40" i="9"/>
  <c r="DH36" i="9" s="1"/>
  <c r="DH41" i="9" s="1"/>
  <c r="DH110" i="9" s="1"/>
  <c r="DI66" i="9"/>
  <c r="GT54" i="9"/>
  <c r="GU37" i="20"/>
  <c r="GU33" i="20"/>
  <c r="GU36" i="20" s="1"/>
  <c r="DF82" i="20" l="1"/>
  <c r="DG64" i="20"/>
  <c r="DI93" i="9"/>
  <c r="DJ90" i="9"/>
  <c r="DJ85" i="9" s="1"/>
  <c r="DJ91" i="9" s="1"/>
  <c r="DJ92" i="9" s="1"/>
  <c r="DJ23" i="20"/>
  <c r="DJ59" i="20"/>
  <c r="DJ71" i="20"/>
  <c r="DJ73" i="20" s="1"/>
  <c r="DJ25" i="9"/>
  <c r="DH109" i="9"/>
  <c r="DI76" i="20"/>
  <c r="GV31" i="9"/>
  <c r="GV41" i="9" s="1"/>
  <c r="GW34" i="9"/>
  <c r="DB77" i="20"/>
  <c r="DB66" i="20"/>
  <c r="DG109" i="9"/>
  <c r="DG110" i="9"/>
  <c r="GU54" i="9"/>
  <c r="GV37" i="20"/>
  <c r="GV33" i="20"/>
  <c r="GV36" i="20" s="1"/>
  <c r="DK21" i="20"/>
  <c r="DI11" i="14"/>
  <c r="DI8" i="14" s="1"/>
  <c r="DI23" i="9"/>
  <c r="DI26" i="9" s="1"/>
  <c r="DI28" i="9" s="1"/>
  <c r="DI49" i="9" s="1"/>
  <c r="DG82" i="20" l="1"/>
  <c r="DJ66" i="9"/>
  <c r="DJ93" i="9" s="1"/>
  <c r="DI40" i="9"/>
  <c r="DI36" i="9" s="1"/>
  <c r="DI41" i="9" s="1"/>
  <c r="DI74" i="20"/>
  <c r="GW37" i="20"/>
  <c r="GV54" i="9"/>
  <c r="GW33" i="20"/>
  <c r="GW36" i="20" s="1"/>
  <c r="DJ76" i="20"/>
  <c r="DK27" i="20"/>
  <c r="DI48" i="9"/>
  <c r="DI44" i="9" s="1"/>
  <c r="DD62" i="20"/>
  <c r="DD58" i="20" s="1"/>
  <c r="DD97" i="9"/>
  <c r="DC62" i="20"/>
  <c r="DC97" i="9"/>
  <c r="GX34" i="9"/>
  <c r="GW31" i="9"/>
  <c r="GW41" i="9" s="1"/>
  <c r="DJ11" i="14"/>
  <c r="DJ8" i="14" s="1"/>
  <c r="DJ23" i="9"/>
  <c r="DJ26" i="9" s="1"/>
  <c r="DJ28" i="9" s="1"/>
  <c r="DJ49" i="9" s="1"/>
  <c r="O173" i="12" l="1"/>
  <c r="DG53" i="20"/>
  <c r="DK66" i="9"/>
  <c r="DJ40" i="9"/>
  <c r="DJ36" i="9" s="1"/>
  <c r="DJ41" i="9" s="1"/>
  <c r="DJ48" i="9"/>
  <c r="DJ44" i="9" s="1"/>
  <c r="DI110" i="9"/>
  <c r="DI109" i="9"/>
  <c r="DL21" i="20"/>
  <c r="DJ74" i="20"/>
  <c r="DC58" i="20"/>
  <c r="GX31" i="9"/>
  <c r="GX41" i="9" s="1"/>
  <c r="GY34" i="9"/>
  <c r="DD77" i="20"/>
  <c r="DD66" i="20"/>
  <c r="DK24" i="20"/>
  <c r="GX37" i="20"/>
  <c r="GW54" i="9"/>
  <c r="GX33" i="20"/>
  <c r="GX36" i="20" s="1"/>
  <c r="DH64" i="20" l="1"/>
  <c r="GZ34" i="9"/>
  <c r="GZ31" i="9" s="1"/>
  <c r="GZ41" i="9" s="1"/>
  <c r="GY31" i="9"/>
  <c r="GY41" i="9" s="1"/>
  <c r="DK23" i="20"/>
  <c r="DK90" i="9"/>
  <c r="DK85" i="9" s="1"/>
  <c r="DK91" i="9" s="1"/>
  <c r="DK92" i="9" s="1"/>
  <c r="DK93" i="9" s="1"/>
  <c r="DK59" i="20"/>
  <c r="DK71" i="20"/>
  <c r="DK73" i="20" s="1"/>
  <c r="DK25" i="9"/>
  <c r="GY37" i="20"/>
  <c r="GX54" i="9"/>
  <c r="GY33" i="20"/>
  <c r="GY36" i="20" s="1"/>
  <c r="DL27" i="20"/>
  <c r="DJ109" i="9"/>
  <c r="DJ110" i="9"/>
  <c r="DC77" i="20"/>
  <c r="DC66" i="20"/>
  <c r="DH82" i="20" l="1"/>
  <c r="GZ37" i="20"/>
  <c r="GY54" i="9"/>
  <c r="GZ33" i="20"/>
  <c r="GZ36" i="20" s="1"/>
  <c r="DK76" i="20"/>
  <c r="DM21" i="20"/>
  <c r="DK40" i="9"/>
  <c r="DK36" i="9" s="1"/>
  <c r="DK41" i="9" s="1"/>
  <c r="DL66" i="9"/>
  <c r="DL24" i="20"/>
  <c r="DK11" i="14"/>
  <c r="DK8" i="14" s="1"/>
  <c r="DK23" i="9"/>
  <c r="DK26" i="9" s="1"/>
  <c r="DK28" i="9" s="1"/>
  <c r="DK49" i="9" s="1"/>
  <c r="DI64" i="20" l="1"/>
  <c r="DE62" i="20"/>
  <c r="DE97" i="9"/>
  <c r="DK48" i="9"/>
  <c r="DK44" i="9" s="1"/>
  <c r="DK74" i="20"/>
  <c r="DM27" i="20"/>
  <c r="GZ54" i="9"/>
  <c r="HA36" i="20"/>
  <c r="HB37" i="20" s="1"/>
  <c r="HB33" i="20"/>
  <c r="DL90" i="9"/>
  <c r="DL85" i="9" s="1"/>
  <c r="DL91" i="9" s="1"/>
  <c r="DL92" i="9" s="1"/>
  <c r="DL93" i="9" s="1"/>
  <c r="DL23" i="20"/>
  <c r="DL71" i="20"/>
  <c r="DL73" i="20" s="1"/>
  <c r="DL59" i="20"/>
  <c r="DL25" i="9"/>
  <c r="HA37" i="20"/>
  <c r="Q8" i="21" s="1"/>
  <c r="Q6" i="21" s="1"/>
  <c r="DI82" i="20" l="1"/>
  <c r="DL40" i="9"/>
  <c r="DL36" i="9" s="1"/>
  <c r="DL41" i="9" s="1"/>
  <c r="DM66" i="9"/>
  <c r="DN27" i="20"/>
  <c r="DO21" i="20"/>
  <c r="DK109" i="9"/>
  <c r="DK110" i="9"/>
  <c r="DL11" i="14"/>
  <c r="DL8" i="14" s="1"/>
  <c r="DL23" i="9"/>
  <c r="DL26" i="9" s="1"/>
  <c r="DL28" i="9" s="1"/>
  <c r="DL49" i="9" s="1"/>
  <c r="DL76" i="20"/>
  <c r="HN33" i="20"/>
  <c r="HB36" i="20"/>
  <c r="DM24" i="20"/>
  <c r="HA54" i="9"/>
  <c r="DE58" i="20"/>
  <c r="DJ64" i="20" l="1"/>
  <c r="DL74" i="20"/>
  <c r="HB54" i="9"/>
  <c r="HC37" i="20"/>
  <c r="HC33" i="20"/>
  <c r="HC36" i="20" s="1"/>
  <c r="DL48" i="9"/>
  <c r="DL44" i="9" s="1"/>
  <c r="EA21" i="20"/>
  <c r="DO27" i="20"/>
  <c r="DO24" i="20" s="1"/>
  <c r="DF62" i="20"/>
  <c r="DF97" i="9"/>
  <c r="CZ59" i="9"/>
  <c r="DE77" i="20"/>
  <c r="DE66" i="20"/>
  <c r="DM90" i="9"/>
  <c r="DM23" i="20"/>
  <c r="DM59" i="20"/>
  <c r="DM71" i="20"/>
  <c r="DM73" i="20" s="1"/>
  <c r="DM25" i="9"/>
  <c r="DN24" i="20"/>
  <c r="DN71" i="20" s="1"/>
  <c r="DN73" i="20" s="1"/>
  <c r="DJ82" i="20" l="1"/>
  <c r="DK64" i="20"/>
  <c r="DO90" i="9"/>
  <c r="DO23" i="20"/>
  <c r="DO71" i="20"/>
  <c r="DO73" i="20" s="1"/>
  <c r="DO59" i="20"/>
  <c r="DO25" i="9"/>
  <c r="DL110" i="9"/>
  <c r="DL109" i="9"/>
  <c r="DM76" i="20"/>
  <c r="DN76" i="20" s="1"/>
  <c r="J30" i="22" s="1"/>
  <c r="DN59" i="20"/>
  <c r="DF58" i="20"/>
  <c r="HC54" i="9"/>
  <c r="HD37" i="20"/>
  <c r="HD33" i="20"/>
  <c r="HD36" i="20" s="1"/>
  <c r="DN23" i="20"/>
  <c r="DA59" i="9"/>
  <c r="DB59" i="9" s="1"/>
  <c r="CZ56" i="9"/>
  <c r="DA56" i="9" s="1"/>
  <c r="CZ55" i="9"/>
  <c r="DM11" i="14"/>
  <c r="DM23" i="9"/>
  <c r="DN25" i="9"/>
  <c r="DM85" i="9"/>
  <c r="DN90" i="9"/>
  <c r="DP21" i="20"/>
  <c r="DK82" i="20" l="1"/>
  <c r="DC59" i="9"/>
  <c r="DB56" i="9"/>
  <c r="DB55" i="9"/>
  <c r="DB53" i="9" s="1"/>
  <c r="DG62" i="20"/>
  <c r="DG97" i="9"/>
  <c r="J82" i="22"/>
  <c r="J60" i="22"/>
  <c r="J31" i="22"/>
  <c r="DP27" i="20"/>
  <c r="HD54" i="9"/>
  <c r="HE37" i="20"/>
  <c r="HE33" i="20"/>
  <c r="HE36" i="20" s="1"/>
  <c r="DF77" i="20"/>
  <c r="DF66" i="20"/>
  <c r="DM91" i="9"/>
  <c r="DM92" i="9" s="1"/>
  <c r="DN85" i="9"/>
  <c r="DN91" i="9" s="1"/>
  <c r="DM26" i="9"/>
  <c r="DN23" i="9"/>
  <c r="DN74" i="20" s="1"/>
  <c r="DA55" i="9"/>
  <c r="CZ53" i="9"/>
  <c r="DH62" i="20"/>
  <c r="DH58" i="20" s="1"/>
  <c r="DH97" i="9"/>
  <c r="DM74" i="20"/>
  <c r="DO11" i="14"/>
  <c r="DO23" i="9"/>
  <c r="DM8" i="14"/>
  <c r="DN11" i="14"/>
  <c r="DN8" i="14" s="1"/>
  <c r="DN12" i="14" s="1"/>
  <c r="DO76" i="20"/>
  <c r="DO85" i="9"/>
  <c r="DB52" i="9" l="1"/>
  <c r="DB60" i="9" s="1"/>
  <c r="DB62" i="9" s="1"/>
  <c r="J83" i="22"/>
  <c r="J61" i="22"/>
  <c r="J59" i="22" s="1"/>
  <c r="DG58" i="20"/>
  <c r="DN13" i="14"/>
  <c r="DN18" i="14" s="1"/>
  <c r="DN19" i="14" s="1"/>
  <c r="EA17" i="14" s="1"/>
  <c r="DO26" i="9"/>
  <c r="DH77" i="20"/>
  <c r="DH66" i="20"/>
  <c r="DN26" i="9"/>
  <c r="DQ21" i="20"/>
  <c r="DO91" i="9"/>
  <c r="DO8" i="14"/>
  <c r="CZ52" i="9"/>
  <c r="CZ60" i="9" s="1"/>
  <c r="CZ62" i="9" s="1"/>
  <c r="DA53" i="9"/>
  <c r="DA52" i="9" s="1"/>
  <c r="DA60" i="9" s="1"/>
  <c r="DA62" i="9" s="1"/>
  <c r="HF37" i="20"/>
  <c r="HE54" i="9"/>
  <c r="HF33" i="20"/>
  <c r="HF36" i="20" s="1"/>
  <c r="DP24" i="20"/>
  <c r="AM81" i="22"/>
  <c r="J97" i="22"/>
  <c r="DN92" i="9"/>
  <c r="DM93" i="9"/>
  <c r="DO74" i="20"/>
  <c r="DD59" i="9"/>
  <c r="DC56" i="9"/>
  <c r="DC55" i="9"/>
  <c r="DC53" i="9" s="1"/>
  <c r="DL64" i="20" l="1"/>
  <c r="DM40" i="9"/>
  <c r="DN93" i="9"/>
  <c r="DP90" i="9"/>
  <c r="DP23" i="20"/>
  <c r="DP71" i="20"/>
  <c r="DP73" i="20" s="1"/>
  <c r="DP59" i="20"/>
  <c r="DP25" i="9"/>
  <c r="DN14" i="14"/>
  <c r="DN15" i="14" s="1"/>
  <c r="HF54" i="9"/>
  <c r="HG37" i="20"/>
  <c r="HG33" i="20"/>
  <c r="HG36" i="20" s="1"/>
  <c r="DO28" i="9"/>
  <c r="J98" i="22"/>
  <c r="AM82" i="22"/>
  <c r="DD56" i="9"/>
  <c r="DE59" i="9"/>
  <c r="DD55" i="9"/>
  <c r="DD53" i="9" s="1"/>
  <c r="DC52" i="9"/>
  <c r="DC60" i="9" s="1"/>
  <c r="DC62" i="9" s="1"/>
  <c r="J96" i="22"/>
  <c r="J103" i="22" s="1"/>
  <c r="J66" i="22"/>
  <c r="DQ27" i="20"/>
  <c r="DG77" i="20"/>
  <c r="DG66" i="20"/>
  <c r="DL82" i="20" l="1"/>
  <c r="DD52" i="9"/>
  <c r="DD60" i="9" s="1"/>
  <c r="DD62" i="9" s="1"/>
  <c r="DR21" i="20"/>
  <c r="HG54" i="9"/>
  <c r="HH37" i="20"/>
  <c r="HH33" i="20"/>
  <c r="HH36" i="20" s="1"/>
  <c r="DN40" i="9"/>
  <c r="DN36" i="9" s="1"/>
  <c r="DN41" i="9" s="1"/>
  <c r="DM36" i="9"/>
  <c r="DM41" i="9" s="1"/>
  <c r="DP11" i="14"/>
  <c r="DP23" i="9"/>
  <c r="DP74" i="20" s="1"/>
  <c r="DE56" i="9"/>
  <c r="DF59" i="9"/>
  <c r="DE55" i="9"/>
  <c r="DE53" i="9" s="1"/>
  <c r="DP76" i="20"/>
  <c r="DP85" i="9"/>
  <c r="DQ24" i="20"/>
  <c r="DO49" i="9"/>
  <c r="DN27" i="9"/>
  <c r="DM27" i="9" s="1"/>
  <c r="DO30" i="20"/>
  <c r="EA66" i="9"/>
  <c r="DO66" i="9"/>
  <c r="DM64" i="20" l="1"/>
  <c r="DN64" i="20" s="1"/>
  <c r="DM57" i="9"/>
  <c r="DN57" i="9" s="1"/>
  <c r="DM28" i="9"/>
  <c r="DP91" i="9"/>
  <c r="DP92" i="9" s="1"/>
  <c r="EA30" i="20"/>
  <c r="DO72" i="9"/>
  <c r="DO61" i="20"/>
  <c r="DE52" i="9"/>
  <c r="DE60" i="9" s="1"/>
  <c r="DE62" i="9" s="1"/>
  <c r="DP26" i="9"/>
  <c r="DI62" i="20"/>
  <c r="DI58" i="20" s="1"/>
  <c r="DI97" i="9"/>
  <c r="DR27" i="20"/>
  <c r="DR24" i="20" s="1"/>
  <c r="DQ90" i="9"/>
  <c r="DQ23" i="20"/>
  <c r="DQ59" i="20"/>
  <c r="DQ71" i="20"/>
  <c r="DQ73" i="20" s="1"/>
  <c r="DQ25" i="9"/>
  <c r="DF56" i="9"/>
  <c r="DG59" i="9"/>
  <c r="DF55" i="9"/>
  <c r="DF53" i="9" s="1"/>
  <c r="DP8" i="14"/>
  <c r="HH54" i="9"/>
  <c r="HI37" i="20"/>
  <c r="HI33" i="20"/>
  <c r="HI36" i="20" s="1"/>
  <c r="DM82" i="20" l="1"/>
  <c r="DN82" i="20" s="1"/>
  <c r="DO64" i="20"/>
  <c r="DQ11" i="14"/>
  <c r="DQ23" i="9"/>
  <c r="DQ74" i="20" s="1"/>
  <c r="DS21" i="20"/>
  <c r="DF52" i="9"/>
  <c r="DF60" i="9" s="1"/>
  <c r="DF62" i="9" s="1"/>
  <c r="DQ76" i="20"/>
  <c r="DR23" i="20"/>
  <c r="DO82" i="20" s="1"/>
  <c r="DR90" i="9"/>
  <c r="DR85" i="9" s="1"/>
  <c r="DR91" i="9" s="1"/>
  <c r="DR92" i="9" s="1"/>
  <c r="DR71" i="20"/>
  <c r="DR73" i="20" s="1"/>
  <c r="DR59" i="20"/>
  <c r="DR25" i="9"/>
  <c r="EA61" i="20"/>
  <c r="DG56" i="9"/>
  <c r="DH59" i="9"/>
  <c r="DG55" i="9"/>
  <c r="DG53" i="9" s="1"/>
  <c r="DN97" i="9"/>
  <c r="DP28" i="9"/>
  <c r="EA72" i="9"/>
  <c r="DO67" i="9"/>
  <c r="DN28" i="9"/>
  <c r="DN49" i="9" s="1"/>
  <c r="DN48" i="9" s="1"/>
  <c r="DT49" i="20" s="1"/>
  <c r="DM49" i="9"/>
  <c r="DM48" i="9" s="1"/>
  <c r="DM44" i="9" s="1"/>
  <c r="HI54" i="9"/>
  <c r="HJ37" i="20"/>
  <c r="HJ33" i="20"/>
  <c r="HJ36" i="20" s="1"/>
  <c r="DQ85" i="9"/>
  <c r="DI77" i="20"/>
  <c r="DI66" i="20"/>
  <c r="DO57" i="9"/>
  <c r="DP57" i="9" s="1"/>
  <c r="DQ57" i="9" s="1"/>
  <c r="DR57" i="9" s="1"/>
  <c r="DS57" i="9" s="1"/>
  <c r="DT57" i="9" s="1"/>
  <c r="DU57" i="9" s="1"/>
  <c r="DV57" i="9" s="1"/>
  <c r="DW57" i="9" s="1"/>
  <c r="DX57" i="9" s="1"/>
  <c r="DY57" i="9" s="1"/>
  <c r="DG52" i="9" l="1"/>
  <c r="DG60" i="9" s="1"/>
  <c r="DG62" i="9" s="1"/>
  <c r="HJ54" i="9"/>
  <c r="HK37" i="20"/>
  <c r="HK33" i="20"/>
  <c r="HK36" i="20" s="1"/>
  <c r="EA67" i="9"/>
  <c r="DO73" i="9"/>
  <c r="DS27" i="20"/>
  <c r="DJ62" i="20"/>
  <c r="DJ58" i="20" s="1"/>
  <c r="DJ97" i="9"/>
  <c r="DK62" i="20"/>
  <c r="DK58" i="20" s="1"/>
  <c r="DK97" i="9"/>
  <c r="DQ91" i="9"/>
  <c r="DQ92" i="9" s="1"/>
  <c r="DM110" i="9"/>
  <c r="DM109" i="9"/>
  <c r="DH56" i="9"/>
  <c r="DI59" i="9"/>
  <c r="DH55" i="9"/>
  <c r="DH53" i="9" s="1"/>
  <c r="DR11" i="14"/>
  <c r="DR8" i="14" s="1"/>
  <c r="DR23" i="9"/>
  <c r="DR26" i="9" s="1"/>
  <c r="DR28" i="9" s="1"/>
  <c r="DQ26" i="9"/>
  <c r="DO50" i="9"/>
  <c r="DN44" i="9"/>
  <c r="DP49" i="9"/>
  <c r="DR76" i="20"/>
  <c r="DQ8" i="14"/>
  <c r="DH52" i="9" l="1"/>
  <c r="DH60" i="9" s="1"/>
  <c r="DH62" i="9" s="1"/>
  <c r="EA49" i="20"/>
  <c r="DT63" i="20"/>
  <c r="EA63" i="20" s="1"/>
  <c r="P169" i="12"/>
  <c r="DT87" i="9"/>
  <c r="DI56" i="9"/>
  <c r="DJ59" i="9"/>
  <c r="DI55" i="9"/>
  <c r="DI53" i="9" s="1"/>
  <c r="DR74" i="20"/>
  <c r="HK54" i="9"/>
  <c r="HL37" i="20"/>
  <c r="HL33" i="20"/>
  <c r="HL36" i="20" s="1"/>
  <c r="DP50" i="9"/>
  <c r="DQ50" i="9" s="1"/>
  <c r="DR50" i="9" s="1"/>
  <c r="DS50" i="9" s="1"/>
  <c r="DO48" i="9"/>
  <c r="DO44" i="9" s="1"/>
  <c r="DK77" i="20"/>
  <c r="DK66" i="20"/>
  <c r="DT21" i="20"/>
  <c r="EA73" i="9"/>
  <c r="DO92" i="9"/>
  <c r="DS24" i="20"/>
  <c r="DN96" i="9"/>
  <c r="DN110" i="9"/>
  <c r="DN109" i="9"/>
  <c r="DQ28" i="9"/>
  <c r="DQ49" i="9" s="1"/>
  <c r="DJ77" i="20"/>
  <c r="DJ66" i="20"/>
  <c r="DI52" i="9" l="1"/>
  <c r="DI60" i="9" s="1"/>
  <c r="DI62" i="9" s="1"/>
  <c r="DP64" i="20"/>
  <c r="DQ48" i="9"/>
  <c r="DQ44" i="9" s="1"/>
  <c r="DR49" i="9"/>
  <c r="HL54" i="9"/>
  <c r="HM37" i="20"/>
  <c r="HM33" i="20"/>
  <c r="HM36" i="20" s="1"/>
  <c r="DT50" i="9"/>
  <c r="DU50" i="9" s="1"/>
  <c r="DV50" i="9" s="1"/>
  <c r="DW50" i="9" s="1"/>
  <c r="DX50" i="9" s="1"/>
  <c r="DY50" i="9" s="1"/>
  <c r="DZ50" i="9" s="1"/>
  <c r="EA50" i="9" s="1"/>
  <c r="DK59" i="9"/>
  <c r="DJ56" i="9"/>
  <c r="DJ55" i="9"/>
  <c r="DJ53" i="9" s="1"/>
  <c r="DS90" i="9"/>
  <c r="DS23" i="20"/>
  <c r="DS71" i="20"/>
  <c r="DS73" i="20" s="1"/>
  <c r="DS59" i="20"/>
  <c r="DS25" i="9"/>
  <c r="DT27" i="20"/>
  <c r="DO93" i="9"/>
  <c r="DP48" i="9"/>
  <c r="DP44" i="9" s="1"/>
  <c r="EA87" i="9"/>
  <c r="K7" i="21"/>
  <c r="K6" i="21" s="1"/>
  <c r="DP82" i="20" l="1"/>
  <c r="DS11" i="14"/>
  <c r="DS23" i="9"/>
  <c r="DS74" i="20" s="1"/>
  <c r="HN36" i="20"/>
  <c r="HO37" i="20" s="1"/>
  <c r="HO33" i="20"/>
  <c r="HM54" i="9"/>
  <c r="DS85" i="9"/>
  <c r="DK56" i="9"/>
  <c r="DL59" i="9"/>
  <c r="DK55" i="9"/>
  <c r="DK53" i="9" s="1"/>
  <c r="HN37" i="20"/>
  <c r="R8" i="21" s="1"/>
  <c r="R6" i="21" s="1"/>
  <c r="DU21" i="20"/>
  <c r="DS76" i="20"/>
  <c r="DR48" i="9"/>
  <c r="DR44" i="9" s="1"/>
  <c r="DO40" i="9"/>
  <c r="DP66" i="9"/>
  <c r="DP93" i="9" s="1"/>
  <c r="DT24" i="20"/>
  <c r="DJ52" i="9"/>
  <c r="DJ60" i="9" s="1"/>
  <c r="DJ62" i="9" s="1"/>
  <c r="DQ64" i="20" l="1"/>
  <c r="DL56" i="9"/>
  <c r="DL55" i="9"/>
  <c r="DL53" i="9" s="1"/>
  <c r="IA33" i="20"/>
  <c r="HO36" i="20"/>
  <c r="DL62" i="20"/>
  <c r="DL58" i="20" s="1"/>
  <c r="DL97" i="9"/>
  <c r="DT90" i="9"/>
  <c r="DT23" i="20"/>
  <c r="DT59" i="20"/>
  <c r="DT71" i="20"/>
  <c r="DT73" i="20" s="1"/>
  <c r="DT25" i="9"/>
  <c r="DP40" i="9"/>
  <c r="DP36" i="9" s="1"/>
  <c r="DP41" i="9" s="1"/>
  <c r="DQ66" i="9"/>
  <c r="DQ93" i="9" s="1"/>
  <c r="DS26" i="9"/>
  <c r="DU27" i="20"/>
  <c r="HN54" i="9"/>
  <c r="HO54" i="9"/>
  <c r="DO36" i="9"/>
  <c r="DO41" i="9" s="1"/>
  <c r="S165" i="12"/>
  <c r="S167" i="12" s="1"/>
  <c r="DK52" i="9"/>
  <c r="DK60" i="9" s="1"/>
  <c r="DK62" i="9" s="1"/>
  <c r="DS91" i="9"/>
  <c r="DS92" i="9" s="1"/>
  <c r="DS8" i="14"/>
  <c r="DQ82" i="20" l="1"/>
  <c r="DL52" i="9"/>
  <c r="DL60" i="9" s="1"/>
  <c r="DL62" i="9" s="1"/>
  <c r="DS28" i="9"/>
  <c r="DP110" i="9"/>
  <c r="DP109" i="9"/>
  <c r="DT11" i="14"/>
  <c r="DT23" i="9"/>
  <c r="DT85" i="9"/>
  <c r="DQ40" i="9"/>
  <c r="DQ36" i="9" s="1"/>
  <c r="DQ41" i="9" s="1"/>
  <c r="DR66" i="9"/>
  <c r="DR93" i="9" s="1"/>
  <c r="DO110" i="9"/>
  <c r="DO109" i="9"/>
  <c r="DV21" i="20"/>
  <c r="HP37" i="20"/>
  <c r="HP33" i="20"/>
  <c r="HP36" i="20" s="1"/>
  <c r="HP54" i="9"/>
  <c r="DU24" i="20"/>
  <c r="DT76" i="20"/>
  <c r="DL77" i="20"/>
  <c r="DL66" i="20"/>
  <c r="DR64" i="20" l="1"/>
  <c r="DT26" i="9"/>
  <c r="DT74" i="20"/>
  <c r="DT8" i="14"/>
  <c r="DV27" i="20"/>
  <c r="DV24" i="20" s="1"/>
  <c r="DR40" i="9"/>
  <c r="DR36" i="9" s="1"/>
  <c r="DR41" i="9" s="1"/>
  <c r="DS66" i="9"/>
  <c r="DS93" i="9" s="1"/>
  <c r="DS49" i="9"/>
  <c r="DU90" i="9"/>
  <c r="DU85" i="9" s="1"/>
  <c r="DU91" i="9" s="1"/>
  <c r="DU92" i="9" s="1"/>
  <c r="DU23" i="20"/>
  <c r="DU71" i="20"/>
  <c r="DU73" i="20" s="1"/>
  <c r="DU59" i="20"/>
  <c r="DU25" i="9"/>
  <c r="DQ110" i="9"/>
  <c r="DQ109" i="9"/>
  <c r="HQ54" i="9"/>
  <c r="HQ37" i="20"/>
  <c r="HQ33" i="20"/>
  <c r="HQ36" i="20" s="1"/>
  <c r="DM62" i="20"/>
  <c r="DM97" i="9"/>
  <c r="DT91" i="9"/>
  <c r="DT92" i="9" s="1"/>
  <c r="DR82" i="20" l="1"/>
  <c r="DS64" i="20"/>
  <c r="DM58" i="20"/>
  <c r="DN62" i="20"/>
  <c r="DN58" i="20" s="1"/>
  <c r="DN66" i="20" s="1"/>
  <c r="DV90" i="9"/>
  <c r="DV85" i="9" s="1"/>
  <c r="DV91" i="9" s="1"/>
  <c r="DV92" i="9" s="1"/>
  <c r="DV23" i="20"/>
  <c r="DS82" i="20" s="1"/>
  <c r="DV71" i="20"/>
  <c r="DV73" i="20" s="1"/>
  <c r="DV59" i="20"/>
  <c r="DV25" i="9"/>
  <c r="HR37" i="20"/>
  <c r="HR33" i="20"/>
  <c r="HR36" i="20" s="1"/>
  <c r="DU76" i="20"/>
  <c r="DS48" i="9"/>
  <c r="DS44" i="9" s="1"/>
  <c r="DT28" i="9"/>
  <c r="DT49" i="9" s="1"/>
  <c r="DU11" i="14"/>
  <c r="DU8" i="14" s="1"/>
  <c r="DU23" i="9"/>
  <c r="DU26" i="9" s="1"/>
  <c r="DU28" i="9" s="1"/>
  <c r="DR110" i="9"/>
  <c r="DR109" i="9"/>
  <c r="HR54" i="9"/>
  <c r="DS40" i="9"/>
  <c r="DS36" i="9" s="1"/>
  <c r="DS41" i="9" s="1"/>
  <c r="DT66" i="9"/>
  <c r="DT93" i="9" s="1"/>
  <c r="DW21" i="20"/>
  <c r="DU74" i="20" l="1"/>
  <c r="DV11" i="14"/>
  <c r="DV8" i="14" s="1"/>
  <c r="DV23" i="9"/>
  <c r="DV26" i="9" s="1"/>
  <c r="DV28" i="9" s="1"/>
  <c r="DO62" i="20"/>
  <c r="DO97" i="9"/>
  <c r="DT48" i="9"/>
  <c r="DT44" i="9" s="1"/>
  <c r="DU49" i="9"/>
  <c r="DW27" i="20"/>
  <c r="DW24" i="20" s="1"/>
  <c r="HS54" i="9"/>
  <c r="DV76" i="20"/>
  <c r="DT40" i="9"/>
  <c r="DU66" i="9"/>
  <c r="DU93" i="9" s="1"/>
  <c r="DS110" i="9"/>
  <c r="DS109" i="9"/>
  <c r="HS37" i="20"/>
  <c r="HS33" i="20"/>
  <c r="HS36" i="20" s="1"/>
  <c r="DM77" i="20"/>
  <c r="DN77" i="20" s="1"/>
  <c r="DM66" i="20"/>
  <c r="DT64" i="20" l="1"/>
  <c r="DV74" i="20"/>
  <c r="DW90" i="9"/>
  <c r="DW85" i="9" s="1"/>
  <c r="DW91" i="9" s="1"/>
  <c r="DW92" i="9" s="1"/>
  <c r="DW23" i="20"/>
  <c r="DW59" i="20"/>
  <c r="DW71" i="20"/>
  <c r="DW73" i="20" s="1"/>
  <c r="DW25" i="9"/>
  <c r="HT37" i="20"/>
  <c r="HT33" i="20"/>
  <c r="HT36" i="20" s="1"/>
  <c r="DT36" i="9"/>
  <c r="DT41" i="9" s="1"/>
  <c r="P171" i="12"/>
  <c r="HT54" i="9"/>
  <c r="DO58" i="20"/>
  <c r="DX21" i="20"/>
  <c r="DP62" i="20"/>
  <c r="DP58" i="20" s="1"/>
  <c r="DP97" i="9"/>
  <c r="DU40" i="9"/>
  <c r="DU36" i="9" s="1"/>
  <c r="DU41" i="9" s="1"/>
  <c r="DV66" i="9"/>
  <c r="DV93" i="9" s="1"/>
  <c r="DU48" i="9"/>
  <c r="DU44" i="9" s="1"/>
  <c r="DV49" i="9"/>
  <c r="DT82" i="20" l="1"/>
  <c r="DX27" i="20"/>
  <c r="DU109" i="9"/>
  <c r="DU110" i="9"/>
  <c r="DT110" i="9"/>
  <c r="HU37" i="20"/>
  <c r="HU33" i="20"/>
  <c r="HU36" i="20" s="1"/>
  <c r="DW76" i="20"/>
  <c r="DP77" i="20"/>
  <c r="DP66" i="20"/>
  <c r="DV48" i="9"/>
  <c r="DV44" i="9" s="1"/>
  <c r="DV40" i="9"/>
  <c r="DV36" i="9" s="1"/>
  <c r="DV41" i="9" s="1"/>
  <c r="DW66" i="9"/>
  <c r="DW93" i="9" s="1"/>
  <c r="DO77" i="20"/>
  <c r="DO66" i="20"/>
  <c r="DT109" i="9"/>
  <c r="HU54" i="9"/>
  <c r="DW11" i="14"/>
  <c r="DW8" i="14" s="1"/>
  <c r="DW23" i="9"/>
  <c r="DW26" i="9" s="1"/>
  <c r="DW28" i="9" s="1"/>
  <c r="DW49" i="9" s="1"/>
  <c r="P173" i="12" l="1"/>
  <c r="DT53" i="20"/>
  <c r="DW48" i="9"/>
  <c r="DW44" i="9" s="1"/>
  <c r="HV37" i="20"/>
  <c r="HV33" i="20"/>
  <c r="HV36" i="20" s="1"/>
  <c r="DY21" i="20"/>
  <c r="DX24" i="20"/>
  <c r="DQ62" i="20"/>
  <c r="DQ97" i="9"/>
  <c r="DW40" i="9"/>
  <c r="DW36" i="9" s="1"/>
  <c r="DW41" i="9" s="1"/>
  <c r="DX66" i="9"/>
  <c r="DW74" i="20"/>
  <c r="HV54" i="9"/>
  <c r="DV110" i="9"/>
  <c r="DV109" i="9"/>
  <c r="DU64" i="20" l="1"/>
  <c r="HW54" i="9"/>
  <c r="DQ58" i="20"/>
  <c r="DX23" i="20"/>
  <c r="DX90" i="9"/>
  <c r="DX85" i="9" s="1"/>
  <c r="DX91" i="9" s="1"/>
  <c r="DX92" i="9" s="1"/>
  <c r="DX93" i="9" s="1"/>
  <c r="DX71" i="20"/>
  <c r="DX73" i="20" s="1"/>
  <c r="DX59" i="20"/>
  <c r="DX25" i="9"/>
  <c r="DY27" i="20"/>
  <c r="DY24" i="20" s="1"/>
  <c r="DV64" i="20" s="1"/>
  <c r="DW110" i="9"/>
  <c r="DW109" i="9"/>
  <c r="HW37" i="20"/>
  <c r="HW33" i="20"/>
  <c r="HW36" i="20" s="1"/>
  <c r="DU82" i="20" l="1"/>
  <c r="DX40" i="9"/>
  <c r="DX36" i="9" s="1"/>
  <c r="DX41" i="9" s="1"/>
  <c r="DY66" i="9"/>
  <c r="HX54" i="9"/>
  <c r="DY23" i="20"/>
  <c r="DY90" i="9"/>
  <c r="DY85" i="9" s="1"/>
  <c r="DY91" i="9" s="1"/>
  <c r="DY92" i="9" s="1"/>
  <c r="DY59" i="20"/>
  <c r="DY71" i="20"/>
  <c r="DY73" i="20" s="1"/>
  <c r="DY25" i="9"/>
  <c r="DX76" i="20"/>
  <c r="DQ77" i="20"/>
  <c r="DQ66" i="20"/>
  <c r="HX37" i="20"/>
  <c r="HX33" i="20"/>
  <c r="HX36" i="20" s="1"/>
  <c r="DZ21" i="20"/>
  <c r="DX11" i="14"/>
  <c r="DX8" i="14" s="1"/>
  <c r="DX23" i="9"/>
  <c r="DX26" i="9" s="1"/>
  <c r="DX28" i="9" s="1"/>
  <c r="DX49" i="9" s="1"/>
  <c r="DV82" i="20" l="1"/>
  <c r="DY11" i="14"/>
  <c r="DY8" i="14" s="1"/>
  <c r="DY23" i="9"/>
  <c r="DY26" i="9" s="1"/>
  <c r="DY28" i="9" s="1"/>
  <c r="DY49" i="9" s="1"/>
  <c r="DY93" i="9"/>
  <c r="DS62" i="20"/>
  <c r="DS58" i="20" s="1"/>
  <c r="DS97" i="9"/>
  <c r="HY37" i="20"/>
  <c r="HY33" i="20"/>
  <c r="HY36" i="20" s="1"/>
  <c r="DX74" i="20"/>
  <c r="DX48" i="9"/>
  <c r="DX44" i="9" s="1"/>
  <c r="DR62" i="20"/>
  <c r="DR97" i="9"/>
  <c r="DZ27" i="20"/>
  <c r="DY76" i="20"/>
  <c r="HY54" i="9"/>
  <c r="DY74" i="20" l="1"/>
  <c r="DR58" i="20"/>
  <c r="DS77" i="20"/>
  <c r="DS66" i="20"/>
  <c r="DX110" i="9"/>
  <c r="DX109" i="9"/>
  <c r="HZ37" i="20"/>
  <c r="HZ33" i="20"/>
  <c r="HZ36" i="20" s="1"/>
  <c r="DY40" i="9"/>
  <c r="DY36" i="9" s="1"/>
  <c r="DY41" i="9" s="1"/>
  <c r="DZ66" i="9"/>
  <c r="HZ54" i="9"/>
  <c r="EA27" i="20"/>
  <c r="EB21" i="20"/>
  <c r="DZ24" i="20"/>
  <c r="DY48" i="9"/>
  <c r="DY44" i="9" s="1"/>
  <c r="DW64" i="20" l="1"/>
  <c r="DZ90" i="9"/>
  <c r="DZ23" i="20"/>
  <c r="DZ71" i="20"/>
  <c r="DZ73" i="20" s="1"/>
  <c r="DZ59" i="20"/>
  <c r="DZ25" i="9"/>
  <c r="EA24" i="20"/>
  <c r="EA71" i="20" s="1"/>
  <c r="EA73" i="20" s="1"/>
  <c r="IA54" i="9"/>
  <c r="IB54" i="9"/>
  <c r="DY110" i="9"/>
  <c r="DY109" i="9"/>
  <c r="IA37" i="20"/>
  <c r="S8" i="21" s="1"/>
  <c r="S6" i="21" s="1"/>
  <c r="EN21" i="20"/>
  <c r="EB27" i="20"/>
  <c r="DM59" i="9"/>
  <c r="IA36" i="20"/>
  <c r="IB37" i="20" s="1"/>
  <c r="IB33" i="20"/>
  <c r="DR77" i="20"/>
  <c r="DR66" i="20"/>
  <c r="DW82" i="20" l="1"/>
  <c r="EA23" i="20"/>
  <c r="IN33" i="20"/>
  <c r="IB36" i="20"/>
  <c r="EC21" i="20"/>
  <c r="DZ11" i="14"/>
  <c r="DZ23" i="9"/>
  <c r="EA25" i="9"/>
  <c r="DZ85" i="9"/>
  <c r="EA90" i="9"/>
  <c r="DN59" i="9"/>
  <c r="DO59" i="9" s="1"/>
  <c r="DM56" i="9"/>
  <c r="DN56" i="9" s="1"/>
  <c r="DM55" i="9"/>
  <c r="IC54" i="9"/>
  <c r="EB24" i="20"/>
  <c r="DZ76" i="20"/>
  <c r="EA76" i="20" s="1"/>
  <c r="K30" i="22" s="1"/>
  <c r="EA59" i="20"/>
  <c r="DX64" i="20" l="1"/>
  <c r="DZ26" i="9"/>
  <c r="EA23" i="9"/>
  <c r="EA74" i="20" s="1"/>
  <c r="EB90" i="9"/>
  <c r="EB23" i="20"/>
  <c r="EB71" i="20"/>
  <c r="EB73" i="20" s="1"/>
  <c r="EB59" i="20"/>
  <c r="EB25" i="9"/>
  <c r="DZ8" i="14"/>
  <c r="EA11" i="14"/>
  <c r="EA8" i="14" s="1"/>
  <c r="EA12" i="14" s="1"/>
  <c r="DN55" i="9"/>
  <c r="DM53" i="9"/>
  <c r="DZ91" i="9"/>
  <c r="DZ92" i="9" s="1"/>
  <c r="EA85" i="9"/>
  <c r="EA91" i="9" s="1"/>
  <c r="EC27" i="20"/>
  <c r="EC24" i="20" s="1"/>
  <c r="DY64" i="20" s="1"/>
  <c r="DZ74" i="20"/>
  <c r="DO56" i="9"/>
  <c r="DP59" i="9"/>
  <c r="DO55" i="9"/>
  <c r="DO53" i="9" s="1"/>
  <c r="IC37" i="20"/>
  <c r="IC33" i="20"/>
  <c r="IC36" i="20" s="1"/>
  <c r="K60" i="22"/>
  <c r="K82" i="22"/>
  <c r="K31" i="22"/>
  <c r="ID54" i="9"/>
  <c r="DT62" i="20"/>
  <c r="DT97" i="9"/>
  <c r="DX82" i="20" l="1"/>
  <c r="DT58" i="20"/>
  <c r="AN81" i="22"/>
  <c r="K97" i="22"/>
  <c r="DQ59" i="9"/>
  <c r="DP56" i="9"/>
  <c r="DP55" i="9"/>
  <c r="DP53" i="9" s="1"/>
  <c r="EC90" i="9"/>
  <c r="EC85" i="9" s="1"/>
  <c r="EC91" i="9" s="1"/>
  <c r="EC92" i="9" s="1"/>
  <c r="EC23" i="20"/>
  <c r="EC71" i="20"/>
  <c r="EC73" i="20" s="1"/>
  <c r="EC59" i="20"/>
  <c r="EC25" i="9"/>
  <c r="EB11" i="14"/>
  <c r="EB23" i="9"/>
  <c r="EB74" i="20" s="1"/>
  <c r="IE54" i="9"/>
  <c r="ID37" i="20"/>
  <c r="ID33" i="20"/>
  <c r="ID36" i="20" s="1"/>
  <c r="EB76" i="20"/>
  <c r="EB85" i="9"/>
  <c r="EA92" i="9"/>
  <c r="DZ93" i="9"/>
  <c r="EA13" i="14"/>
  <c r="EA14" i="14" s="1"/>
  <c r="K61" i="22"/>
  <c r="K59" i="22" s="1"/>
  <c r="K83" i="22"/>
  <c r="DO52" i="9"/>
  <c r="DO60" i="9" s="1"/>
  <c r="DO62" i="9" s="1"/>
  <c r="ED21" i="20"/>
  <c r="DM52" i="9"/>
  <c r="DM60" i="9" s="1"/>
  <c r="DM62" i="9" s="1"/>
  <c r="DN53" i="9"/>
  <c r="DN52" i="9" s="1"/>
  <c r="DN60" i="9" s="1"/>
  <c r="DN62" i="9" s="1"/>
  <c r="EA26" i="9"/>
  <c r="DY82" i="20" l="1"/>
  <c r="EA27" i="9"/>
  <c r="DZ27" i="9" s="1"/>
  <c r="EB30" i="20"/>
  <c r="K96" i="22"/>
  <c r="K103" i="22" s="1"/>
  <c r="K66" i="22"/>
  <c r="IE37" i="20"/>
  <c r="IE33" i="20"/>
  <c r="IE36" i="20" s="1"/>
  <c r="DV62" i="20"/>
  <c r="DV58" i="20" s="1"/>
  <c r="DV97" i="9"/>
  <c r="EB26" i="9"/>
  <c r="EC76" i="20"/>
  <c r="EA15" i="14"/>
  <c r="DU62" i="20"/>
  <c r="DU58" i="20" s="1"/>
  <c r="DU97" i="9"/>
  <c r="DP52" i="9"/>
  <c r="DP60" i="9" s="1"/>
  <c r="DP62" i="9" s="1"/>
  <c r="ED27" i="20"/>
  <c r="ED24" i="20" s="1"/>
  <c r="EA18" i="14"/>
  <c r="EA19" i="14" s="1"/>
  <c r="EN17" i="14" s="1"/>
  <c r="EB8" i="14"/>
  <c r="K98" i="22"/>
  <c r="AN82" i="22"/>
  <c r="DZ40" i="9"/>
  <c r="EA93" i="9"/>
  <c r="EB91" i="9"/>
  <c r="IF54" i="9"/>
  <c r="EC11" i="14"/>
  <c r="EC8" i="14" s="1"/>
  <c r="EC23" i="9"/>
  <c r="EC26" i="9" s="1"/>
  <c r="EC28" i="9" s="1"/>
  <c r="DQ56" i="9"/>
  <c r="DR59" i="9"/>
  <c r="DQ55" i="9"/>
  <c r="DQ53" i="9" s="1"/>
  <c r="DT77" i="20"/>
  <c r="DT66" i="20"/>
  <c r="DZ64" i="20" l="1"/>
  <c r="EA64" i="20" s="1"/>
  <c r="DQ52" i="9"/>
  <c r="DQ60" i="9" s="1"/>
  <c r="DQ62" i="9" s="1"/>
  <c r="ED90" i="9"/>
  <c r="ED23" i="20"/>
  <c r="ED59" i="20"/>
  <c r="ED71" i="20"/>
  <c r="ED73" i="20" s="1"/>
  <c r="ED25" i="9"/>
  <c r="DU77" i="20"/>
  <c r="DU66" i="20"/>
  <c r="DZ36" i="9"/>
  <c r="DZ41" i="9" s="1"/>
  <c r="EA40" i="9"/>
  <c r="EA36" i="9" s="1"/>
  <c r="EA41" i="9" s="1"/>
  <c r="DR56" i="9"/>
  <c r="DS59" i="9"/>
  <c r="DR55" i="9"/>
  <c r="DR53" i="9" s="1"/>
  <c r="IG54" i="9"/>
  <c r="EN66" i="9"/>
  <c r="EB66" i="9"/>
  <c r="DV77" i="20"/>
  <c r="DV66" i="20"/>
  <c r="EC74" i="20"/>
  <c r="EB28" i="9"/>
  <c r="IF37" i="20"/>
  <c r="IF33" i="20"/>
  <c r="IF36" i="20" s="1"/>
  <c r="EN30" i="20"/>
  <c r="EB61" i="20"/>
  <c r="EB72" i="9"/>
  <c r="EE21" i="20"/>
  <c r="DZ57" i="9"/>
  <c r="EA57" i="9" s="1"/>
  <c r="DZ28" i="9"/>
  <c r="DZ82" i="20" l="1"/>
  <c r="EA82" i="20" s="1"/>
  <c r="EB57" i="9"/>
  <c r="EC57" i="9" s="1"/>
  <c r="ED57" i="9" s="1"/>
  <c r="EE57" i="9" s="1"/>
  <c r="EF57" i="9" s="1"/>
  <c r="EG57" i="9" s="1"/>
  <c r="EH57" i="9" s="1"/>
  <c r="EI57" i="9" s="1"/>
  <c r="EJ57" i="9" s="1"/>
  <c r="EK57" i="9" s="1"/>
  <c r="EL57" i="9" s="1"/>
  <c r="DR52" i="9"/>
  <c r="DR60" i="9" s="1"/>
  <c r="DR62" i="9" s="1"/>
  <c r="EA28" i="9"/>
  <c r="EA49" i="9" s="1"/>
  <c r="EA48" i="9" s="1"/>
  <c r="EG49" i="20" s="1"/>
  <c r="DZ49" i="9"/>
  <c r="DZ48" i="9" s="1"/>
  <c r="DZ44" i="9" s="1"/>
  <c r="EN61" i="20"/>
  <c r="EB49" i="9"/>
  <c r="IH54" i="9"/>
  <c r="ED76" i="20"/>
  <c r="EE27" i="20"/>
  <c r="IG37" i="20"/>
  <c r="IG33" i="20"/>
  <c r="IG36" i="20" s="1"/>
  <c r="DS56" i="9"/>
  <c r="DT59" i="9"/>
  <c r="DS55" i="9"/>
  <c r="DS53" i="9" s="1"/>
  <c r="ED11" i="14"/>
  <c r="ED23" i="9"/>
  <c r="ED74" i="20" s="1"/>
  <c r="ED85" i="9"/>
  <c r="EN72" i="9"/>
  <c r="EB67" i="9"/>
  <c r="DS52" i="9" l="1"/>
  <c r="DS60" i="9" s="1"/>
  <c r="DS62" i="9" s="1"/>
  <c r="II54" i="9"/>
  <c r="EN67" i="9"/>
  <c r="EB73" i="9"/>
  <c r="DU59" i="9"/>
  <c r="DT56" i="9"/>
  <c r="DT55" i="9"/>
  <c r="DT53" i="9" s="1"/>
  <c r="ED91" i="9"/>
  <c r="ED92" i="9" s="1"/>
  <c r="ED26" i="9"/>
  <c r="DW62" i="20"/>
  <c r="DW58" i="20" s="1"/>
  <c r="DW97" i="9"/>
  <c r="EF21" i="20"/>
  <c r="DZ110" i="9"/>
  <c r="DZ109" i="9"/>
  <c r="ED8" i="14"/>
  <c r="IH37" i="20"/>
  <c r="IH33" i="20"/>
  <c r="IH36" i="20" s="1"/>
  <c r="EE24" i="20"/>
  <c r="EC49" i="9"/>
  <c r="EB50" i="9"/>
  <c r="EC50" i="9" s="1"/>
  <c r="ED50" i="9" s="1"/>
  <c r="EE50" i="9" s="1"/>
  <c r="EF50" i="9" s="1"/>
  <c r="EA44" i="9"/>
  <c r="EB64" i="20" l="1"/>
  <c r="EB48" i="9"/>
  <c r="EB44" i="9" s="1"/>
  <c r="IJ54" i="9"/>
  <c r="DW77" i="20"/>
  <c r="DW66" i="20"/>
  <c r="DV59" i="9"/>
  <c r="DU56" i="9"/>
  <c r="DU55" i="9"/>
  <c r="DU53" i="9" s="1"/>
  <c r="EE90" i="9"/>
  <c r="EE23" i="20"/>
  <c r="EE59" i="20"/>
  <c r="EE71" i="20"/>
  <c r="EE73" i="20" s="1"/>
  <c r="EE25" i="9"/>
  <c r="EF27" i="20"/>
  <c r="EF24" i="20" s="1"/>
  <c r="EN73" i="9"/>
  <c r="EB92" i="9"/>
  <c r="EC48" i="9"/>
  <c r="EC44" i="9" s="1"/>
  <c r="EA96" i="9"/>
  <c r="EA110" i="9"/>
  <c r="EA109" i="9"/>
  <c r="Q169" i="12"/>
  <c r="EG63" i="20"/>
  <c r="EN63" i="20" s="1"/>
  <c r="EG87" i="9"/>
  <c r="EG50" i="9" s="1"/>
  <c r="EH50" i="9" s="1"/>
  <c r="EI50" i="9" s="1"/>
  <c r="EJ50" i="9" s="1"/>
  <c r="EK50" i="9" s="1"/>
  <c r="EL50" i="9" s="1"/>
  <c r="EM50" i="9" s="1"/>
  <c r="EN50" i="9" s="1"/>
  <c r="EN49" i="20"/>
  <c r="II37" i="20"/>
  <c r="II33" i="20"/>
  <c r="II36" i="20" s="1"/>
  <c r="ED28" i="9"/>
  <c r="ED49" i="9" s="1"/>
  <c r="DT52" i="9"/>
  <c r="DT60" i="9" s="1"/>
  <c r="DT62" i="9" s="1"/>
  <c r="EB82" i="20" l="1"/>
  <c r="EC64" i="20"/>
  <c r="DU52" i="9"/>
  <c r="DU60" i="9" s="1"/>
  <c r="DU62" i="9" s="1"/>
  <c r="ED48" i="9"/>
  <c r="ED44" i="9" s="1"/>
  <c r="IJ37" i="20"/>
  <c r="IJ33" i="20"/>
  <c r="IJ36" i="20" s="1"/>
  <c r="EG21" i="20"/>
  <c r="EE11" i="14"/>
  <c r="EE23" i="9"/>
  <c r="EE74" i="20" s="1"/>
  <c r="EE85" i="9"/>
  <c r="EF23" i="20"/>
  <c r="EC82" i="20" s="1"/>
  <c r="EF90" i="9"/>
  <c r="EF85" i="9" s="1"/>
  <c r="EF91" i="9" s="1"/>
  <c r="EF92" i="9" s="1"/>
  <c r="EF59" i="20"/>
  <c r="EF71" i="20"/>
  <c r="EF73" i="20" s="1"/>
  <c r="EF25" i="9"/>
  <c r="IK54" i="9"/>
  <c r="EN87" i="9"/>
  <c r="L7" i="21"/>
  <c r="L6" i="21" s="1"/>
  <c r="EB93" i="9"/>
  <c r="EE76" i="20"/>
  <c r="EA97" i="9"/>
  <c r="DV56" i="9"/>
  <c r="DW59" i="9"/>
  <c r="DV55" i="9"/>
  <c r="DV53" i="9" s="1"/>
  <c r="DV52" i="9" l="1"/>
  <c r="DV60" i="9" s="1"/>
  <c r="DV62" i="9" s="1"/>
  <c r="DW56" i="9"/>
  <c r="DX59" i="9"/>
  <c r="DW55" i="9"/>
  <c r="DW53" i="9" s="1"/>
  <c r="EB40" i="9"/>
  <c r="EC66" i="9"/>
  <c r="EC93" i="9" s="1"/>
  <c r="EF11" i="14"/>
  <c r="EF8" i="14" s="1"/>
  <c r="EF23" i="9"/>
  <c r="EF26" i="9" s="1"/>
  <c r="EF28" i="9" s="1"/>
  <c r="EE26" i="9"/>
  <c r="IK37" i="20"/>
  <c r="IK33" i="20"/>
  <c r="IK36" i="20" s="1"/>
  <c r="EE8" i="14"/>
  <c r="DX62" i="20"/>
  <c r="DX58" i="20" s="1"/>
  <c r="DX97" i="9"/>
  <c r="IL54" i="9"/>
  <c r="EF76" i="20"/>
  <c r="EE91" i="9"/>
  <c r="EE92" i="9" s="1"/>
  <c r="EG27" i="20"/>
  <c r="EG24" i="20" s="1"/>
  <c r="DY62" i="20"/>
  <c r="DY58" i="20" s="1"/>
  <c r="DY97" i="9"/>
  <c r="ED64" i="20" l="1"/>
  <c r="EF74" i="20"/>
  <c r="DW52" i="9"/>
  <c r="DW60" i="9" s="1"/>
  <c r="DW62" i="9" s="1"/>
  <c r="EG90" i="9"/>
  <c r="EG23" i="20"/>
  <c r="EG71" i="20"/>
  <c r="EG73" i="20" s="1"/>
  <c r="EG59" i="20"/>
  <c r="EG25" i="9"/>
  <c r="DY77" i="20"/>
  <c r="DY66" i="20"/>
  <c r="DX77" i="20"/>
  <c r="DX66" i="20"/>
  <c r="EE28" i="9"/>
  <c r="EC40" i="9"/>
  <c r="EC36" i="9" s="1"/>
  <c r="EC41" i="9" s="1"/>
  <c r="ED66" i="9"/>
  <c r="ED93" i="9" s="1"/>
  <c r="IM54" i="9"/>
  <c r="IL37" i="20"/>
  <c r="IL33" i="20"/>
  <c r="IL36" i="20" s="1"/>
  <c r="DY59" i="9"/>
  <c r="DX56" i="9"/>
  <c r="DX55" i="9"/>
  <c r="DX53" i="9" s="1"/>
  <c r="T165" i="12"/>
  <c r="T167" i="12" s="1"/>
  <c r="EB36" i="9"/>
  <c r="EB41" i="9" s="1"/>
  <c r="EH21" i="20"/>
  <c r="ED82" i="20" l="1"/>
  <c r="DX52" i="9"/>
  <c r="DX60" i="9" s="1"/>
  <c r="DX62" i="9" s="1"/>
  <c r="EH27" i="20"/>
  <c r="DY56" i="9"/>
  <c r="DY55" i="9"/>
  <c r="DY53" i="9" s="1"/>
  <c r="EG76" i="20"/>
  <c r="IM37" i="20"/>
  <c r="IM33" i="20"/>
  <c r="IM36" i="20" s="1"/>
  <c r="ED40" i="9"/>
  <c r="ED36" i="9" s="1"/>
  <c r="ED41" i="9" s="1"/>
  <c r="EE66" i="9"/>
  <c r="EE93" i="9" s="1"/>
  <c r="EC109" i="9"/>
  <c r="EC110" i="9"/>
  <c r="EE49" i="9"/>
  <c r="EB110" i="9"/>
  <c r="EB109" i="9"/>
  <c r="IN54" i="9"/>
  <c r="IO54" i="9"/>
  <c r="EG11" i="14"/>
  <c r="EG23" i="9"/>
  <c r="EG85" i="9"/>
  <c r="IN37" i="20" l="1"/>
  <c r="T8" i="21" s="1"/>
  <c r="T6" i="21" s="1"/>
  <c r="DY52" i="9"/>
  <c r="DY60" i="9" s="1"/>
  <c r="DY62" i="9" s="1"/>
  <c r="EF49" i="9"/>
  <c r="EE48" i="9"/>
  <c r="EE44" i="9" s="1"/>
  <c r="EG91" i="9"/>
  <c r="EG92" i="9" s="1"/>
  <c r="EG26" i="9"/>
  <c r="EG8" i="14"/>
  <c r="DZ62" i="20"/>
  <c r="DZ97" i="9"/>
  <c r="EG74" i="20"/>
  <c r="ED109" i="9"/>
  <c r="ED110" i="9"/>
  <c r="EI21" i="20"/>
  <c r="IP54" i="9"/>
  <c r="EE40" i="9"/>
  <c r="EE36" i="9" s="1"/>
  <c r="EE41" i="9" s="1"/>
  <c r="EF66" i="9"/>
  <c r="EF93" i="9" s="1"/>
  <c r="IN36" i="20"/>
  <c r="IO37" i="20" s="1"/>
  <c r="IO33" i="20"/>
  <c r="EH24" i="20"/>
  <c r="EE64" i="20" l="1"/>
  <c r="EH90" i="9"/>
  <c r="EH23" i="20"/>
  <c r="EH71" i="20"/>
  <c r="EH73" i="20" s="1"/>
  <c r="EH59" i="20"/>
  <c r="EH25" i="9"/>
  <c r="IQ54" i="9"/>
  <c r="DZ58" i="20"/>
  <c r="EA62" i="20"/>
  <c r="EA58" i="20" s="1"/>
  <c r="EA66" i="20" s="1"/>
  <c r="EG28" i="9"/>
  <c r="EG49" i="9" s="1"/>
  <c r="EF48" i="9"/>
  <c r="EF44" i="9" s="1"/>
  <c r="JA33" i="20"/>
  <c r="IO36" i="20"/>
  <c r="EI27" i="20"/>
  <c r="EF40" i="9"/>
  <c r="EF36" i="9" s="1"/>
  <c r="EF41" i="9" s="1"/>
  <c r="EG66" i="9"/>
  <c r="EG93" i="9" s="1"/>
  <c r="EE110" i="9"/>
  <c r="EE109" i="9"/>
  <c r="EE82" i="20" l="1"/>
  <c r="IP37" i="20"/>
  <c r="IP33" i="20"/>
  <c r="IP36" i="20" s="1"/>
  <c r="IR54" i="9"/>
  <c r="EH76" i="20"/>
  <c r="EJ21" i="20"/>
  <c r="EG48" i="9"/>
  <c r="EG44" i="9" s="1"/>
  <c r="EG40" i="9"/>
  <c r="EH66" i="9"/>
  <c r="EI24" i="20"/>
  <c r="EF110" i="9"/>
  <c r="EF109" i="9"/>
  <c r="DZ77" i="20"/>
  <c r="EA77" i="20" s="1"/>
  <c r="DZ66" i="20"/>
  <c r="EH11" i="14"/>
  <c r="EH8" i="14" s="1"/>
  <c r="EH23" i="9"/>
  <c r="EH26" i="9" s="1"/>
  <c r="EH85" i="9"/>
  <c r="EF64" i="20" l="1"/>
  <c r="EH91" i="9"/>
  <c r="EH92" i="9" s="1"/>
  <c r="EH93" i="9" s="1"/>
  <c r="Q171" i="12"/>
  <c r="EG36" i="9"/>
  <c r="EG41" i="9" s="1"/>
  <c r="EG109" i="9" s="1"/>
  <c r="EJ27" i="20"/>
  <c r="IQ37" i="20"/>
  <c r="IQ33" i="20"/>
  <c r="IQ36" i="20" s="1"/>
  <c r="EI23" i="20"/>
  <c r="EI90" i="9"/>
  <c r="EI85" i="9" s="1"/>
  <c r="EI91" i="9" s="1"/>
  <c r="EI92" i="9" s="1"/>
  <c r="EI71" i="20"/>
  <c r="EI73" i="20" s="1"/>
  <c r="EI59" i="20"/>
  <c r="EI25" i="9"/>
  <c r="EH74" i="20"/>
  <c r="EH28" i="9"/>
  <c r="EH49" i="9" s="1"/>
  <c r="EB62" i="20"/>
  <c r="EB97" i="9"/>
  <c r="IS54" i="9"/>
  <c r="EF82" i="20" l="1"/>
  <c r="EG110" i="9"/>
  <c r="EB58" i="20"/>
  <c r="EI76" i="20"/>
  <c r="IR37" i="20"/>
  <c r="IR33" i="20"/>
  <c r="IR36" i="20" s="1"/>
  <c r="EH40" i="9"/>
  <c r="EH36" i="9" s="1"/>
  <c r="EH41" i="9" s="1"/>
  <c r="EI66" i="9"/>
  <c r="EI93" i="9" s="1"/>
  <c r="IT54" i="9"/>
  <c r="EK21" i="20"/>
  <c r="EH48" i="9"/>
  <c r="EH44" i="9" s="1"/>
  <c r="EI11" i="14"/>
  <c r="EI8" i="14" s="1"/>
  <c r="EI23" i="9"/>
  <c r="EI26" i="9" s="1"/>
  <c r="EI28" i="9" s="1"/>
  <c r="EI49" i="9" s="1"/>
  <c r="EJ24" i="20"/>
  <c r="EG64" i="20" l="1"/>
  <c r="EH110" i="9"/>
  <c r="EH109" i="9"/>
  <c r="IS37" i="20"/>
  <c r="IS33" i="20"/>
  <c r="IS36" i="20" s="1"/>
  <c r="EI48" i="9"/>
  <c r="EI44" i="9" s="1"/>
  <c r="IU54" i="9"/>
  <c r="EB77" i="20"/>
  <c r="EB66" i="20"/>
  <c r="EC62" i="20"/>
  <c r="EC97" i="9"/>
  <c r="EK27" i="20"/>
  <c r="EK24" i="20" s="1"/>
  <c r="EI40" i="9"/>
  <c r="EI36" i="9" s="1"/>
  <c r="EI41" i="9" s="1"/>
  <c r="EJ66" i="9"/>
  <c r="EI74" i="20"/>
  <c r="EJ90" i="9"/>
  <c r="EJ85" i="9" s="1"/>
  <c r="EJ91" i="9" s="1"/>
  <c r="EJ92" i="9" s="1"/>
  <c r="EJ23" i="20"/>
  <c r="EJ59" i="20"/>
  <c r="EJ71" i="20"/>
  <c r="EJ73" i="20" s="1"/>
  <c r="EJ25" i="9"/>
  <c r="EG82" i="20" l="1"/>
  <c r="EH64" i="20"/>
  <c r="EK90" i="9"/>
  <c r="EK85" i="9" s="1"/>
  <c r="EK91" i="9" s="1"/>
  <c r="EK92" i="9" s="1"/>
  <c r="EK23" i="20"/>
  <c r="EK71" i="20"/>
  <c r="EK73" i="20" s="1"/>
  <c r="EK59" i="20"/>
  <c r="EK25" i="9"/>
  <c r="EJ11" i="14"/>
  <c r="EJ8" i="14" s="1"/>
  <c r="EJ23" i="9"/>
  <c r="EJ26" i="9" s="1"/>
  <c r="EJ28" i="9" s="1"/>
  <c r="EJ49" i="9" s="1"/>
  <c r="EJ76" i="20"/>
  <c r="EI110" i="9"/>
  <c r="EI109" i="9"/>
  <c r="EC58" i="20"/>
  <c r="IV54" i="9"/>
  <c r="IT37" i="20"/>
  <c r="IT33" i="20"/>
  <c r="IT36" i="20" s="1"/>
  <c r="EJ93" i="9"/>
  <c r="EL21" i="20"/>
  <c r="Q173" i="12" l="1"/>
  <c r="EG53" i="20"/>
  <c r="EH82" i="20"/>
  <c r="EJ74" i="20"/>
  <c r="EJ40" i="9"/>
  <c r="EJ36" i="9" s="1"/>
  <c r="EJ41" i="9" s="1"/>
  <c r="EK66" i="9"/>
  <c r="EK93" i="9" s="1"/>
  <c r="EL27" i="20"/>
  <c r="EC77" i="20"/>
  <c r="EC66" i="20"/>
  <c r="EK76" i="20"/>
  <c r="EJ48" i="9"/>
  <c r="EJ44" i="9" s="1"/>
  <c r="IW54" i="9"/>
  <c r="ED62" i="20"/>
  <c r="ED97" i="9"/>
  <c r="IU37" i="20"/>
  <c r="IU33" i="20"/>
  <c r="IU36" i="20" s="1"/>
  <c r="EK11" i="14"/>
  <c r="EK8" i="14" s="1"/>
  <c r="EK23" i="9"/>
  <c r="EK26" i="9" s="1"/>
  <c r="EK28" i="9" s="1"/>
  <c r="EK49" i="9" s="1"/>
  <c r="EK48" i="9" l="1"/>
  <c r="EK44" i="9" s="1"/>
  <c r="EE62" i="20"/>
  <c r="EE58" i="20" s="1"/>
  <c r="EE97" i="9"/>
  <c r="EJ110" i="9"/>
  <c r="EJ109" i="9"/>
  <c r="EK40" i="9"/>
  <c r="EK36" i="9" s="1"/>
  <c r="EK41" i="9" s="1"/>
  <c r="EL66" i="9"/>
  <c r="IV37" i="20"/>
  <c r="IV33" i="20"/>
  <c r="IV36" i="20" s="1"/>
  <c r="EK74" i="20"/>
  <c r="EM21" i="20"/>
  <c r="IX54" i="9"/>
  <c r="ED58" i="20"/>
  <c r="EL24" i="20"/>
  <c r="EI64" i="20" l="1"/>
  <c r="EM27" i="20"/>
  <c r="EE77" i="20"/>
  <c r="EE66" i="20"/>
  <c r="ED77" i="20"/>
  <c r="ED66" i="20"/>
  <c r="IY54" i="9"/>
  <c r="EL90" i="9"/>
  <c r="EL85" i="9" s="1"/>
  <c r="EL91" i="9" s="1"/>
  <c r="EL92" i="9" s="1"/>
  <c r="EL93" i="9" s="1"/>
  <c r="EL23" i="20"/>
  <c r="EL59" i="20"/>
  <c r="EL71" i="20"/>
  <c r="EL73" i="20" s="1"/>
  <c r="EL25" i="9"/>
  <c r="IW37" i="20"/>
  <c r="IW33" i="20"/>
  <c r="IW36" i="20" s="1"/>
  <c r="EK109" i="9"/>
  <c r="EK110" i="9"/>
  <c r="EI82" i="20" l="1"/>
  <c r="EL40" i="9"/>
  <c r="EL36" i="9" s="1"/>
  <c r="EL41" i="9" s="1"/>
  <c r="EM66" i="9"/>
  <c r="EL11" i="14"/>
  <c r="EL8" i="14" s="1"/>
  <c r="EL23" i="9"/>
  <c r="EL26" i="9" s="1"/>
  <c r="EL28" i="9" s="1"/>
  <c r="EL49" i="9" s="1"/>
  <c r="IX37" i="20"/>
  <c r="IX33" i="20"/>
  <c r="IX36" i="20" s="1"/>
  <c r="IZ54" i="9"/>
  <c r="EN27" i="20"/>
  <c r="EO21" i="20"/>
  <c r="EL76" i="20"/>
  <c r="EM24" i="20"/>
  <c r="EJ64" i="20" l="1"/>
  <c r="EL74" i="20"/>
  <c r="JA54" i="9"/>
  <c r="JB54" i="9"/>
  <c r="FA21" i="20"/>
  <c r="EO27" i="20"/>
  <c r="EF62" i="20"/>
  <c r="EF97" i="9"/>
  <c r="DZ59" i="9"/>
  <c r="IY37" i="20"/>
  <c r="IY33" i="20"/>
  <c r="IY36" i="20" s="1"/>
  <c r="EL48" i="9"/>
  <c r="EL44" i="9" s="1"/>
  <c r="EM90" i="9"/>
  <c r="EM23" i="20"/>
  <c r="EM71" i="20"/>
  <c r="EM73" i="20" s="1"/>
  <c r="EM59" i="20"/>
  <c r="EM25" i="9"/>
  <c r="EN24" i="20"/>
  <c r="EN71" i="20" s="1"/>
  <c r="EN73" i="20" s="1"/>
  <c r="EJ82" i="20" l="1"/>
  <c r="EA59" i="9"/>
  <c r="EB59" i="9" s="1"/>
  <c r="DZ56" i="9"/>
  <c r="EA56" i="9" s="1"/>
  <c r="DZ55" i="9"/>
  <c r="EL110" i="9"/>
  <c r="EL109" i="9"/>
  <c r="EP21" i="20"/>
  <c r="JC54" i="9"/>
  <c r="EM76" i="20"/>
  <c r="EN76" i="20" s="1"/>
  <c r="L30" i="22" s="1"/>
  <c r="EN59" i="20"/>
  <c r="EO24" i="20"/>
  <c r="EN23" i="20"/>
  <c r="IZ37" i="20"/>
  <c r="IZ33" i="20"/>
  <c r="IZ36" i="20" s="1"/>
  <c r="EM11" i="14"/>
  <c r="EM23" i="9"/>
  <c r="EM74" i="20" s="1"/>
  <c r="EN25" i="9"/>
  <c r="EM85" i="9"/>
  <c r="EN90" i="9"/>
  <c r="EF58" i="20"/>
  <c r="EK64" i="20" l="1"/>
  <c r="EF77" i="20"/>
  <c r="EF66" i="20"/>
  <c r="JA37" i="20"/>
  <c r="U8" i="21" s="1"/>
  <c r="U6" i="21" s="1"/>
  <c r="EM26" i="9"/>
  <c r="EN23" i="9"/>
  <c r="EN74" i="20" s="1"/>
  <c r="EO90" i="9"/>
  <c r="EO23" i="20"/>
  <c r="EO71" i="20"/>
  <c r="EO73" i="20" s="1"/>
  <c r="EO59" i="20"/>
  <c r="EO25" i="9"/>
  <c r="EA55" i="9"/>
  <c r="DZ53" i="9"/>
  <c r="EM8" i="14"/>
  <c r="EN11" i="14"/>
  <c r="EN8" i="14" s="1"/>
  <c r="EN12" i="14" s="1"/>
  <c r="EG62" i="20"/>
  <c r="EG97" i="9"/>
  <c r="JD54" i="9"/>
  <c r="EM91" i="9"/>
  <c r="EM92" i="9" s="1"/>
  <c r="EN85" i="9"/>
  <c r="EN91" i="9" s="1"/>
  <c r="JA36" i="20"/>
  <c r="JB37" i="20" s="1"/>
  <c r="JB33" i="20"/>
  <c r="L82" i="22"/>
  <c r="L60" i="22"/>
  <c r="L31" i="22"/>
  <c r="EP27" i="20"/>
  <c r="EB56" i="9"/>
  <c r="EC59" i="9"/>
  <c r="EB55" i="9"/>
  <c r="EB53" i="9" s="1"/>
  <c r="EK82" i="20" l="1"/>
  <c r="EC56" i="9"/>
  <c r="ED59" i="9"/>
  <c r="EC55" i="9"/>
  <c r="EC53" i="9" s="1"/>
  <c r="EN13" i="14"/>
  <c r="EN18" i="14" s="1"/>
  <c r="EN19" i="14" s="1"/>
  <c r="FA17" i="14" s="1"/>
  <c r="EO11" i="14"/>
  <c r="EO23" i="9"/>
  <c r="L83" i="22"/>
  <c r="L61" i="22"/>
  <c r="L59" i="22" s="1"/>
  <c r="EO76" i="20"/>
  <c r="EO85" i="9"/>
  <c r="EQ21" i="20"/>
  <c r="L97" i="22"/>
  <c r="AO81" i="22"/>
  <c r="EA53" i="9"/>
  <c r="EA52" i="9" s="1"/>
  <c r="EA60" i="9" s="1"/>
  <c r="EA62" i="9" s="1"/>
  <c r="DZ52" i="9"/>
  <c r="DZ60" i="9" s="1"/>
  <c r="DZ62" i="9" s="1"/>
  <c r="EN92" i="9"/>
  <c r="EM93" i="9"/>
  <c r="EB52" i="9"/>
  <c r="EB60" i="9" s="1"/>
  <c r="EB62" i="9" s="1"/>
  <c r="EP24" i="20"/>
  <c r="JN33" i="20"/>
  <c r="JB36" i="20"/>
  <c r="JE54" i="9"/>
  <c r="EG58" i="20"/>
  <c r="EN26" i="9"/>
  <c r="EL64" i="20" l="1"/>
  <c r="EC52" i="9"/>
  <c r="EC60" i="9" s="1"/>
  <c r="EC62" i="9" s="1"/>
  <c r="EN14" i="14"/>
  <c r="EN15" i="14" s="1"/>
  <c r="L96" i="22"/>
  <c r="L103" i="22" s="1"/>
  <c r="L66" i="22"/>
  <c r="JC37" i="20"/>
  <c r="JC33" i="20"/>
  <c r="JC36" i="20" s="1"/>
  <c r="EQ27" i="20"/>
  <c r="EH62" i="20"/>
  <c r="EH58" i="20" s="1"/>
  <c r="EH97" i="9"/>
  <c r="EM40" i="9"/>
  <c r="EN93" i="9"/>
  <c r="AO82" i="22"/>
  <c r="L98" i="22"/>
  <c r="EO26" i="9"/>
  <c r="EG77" i="20"/>
  <c r="EG66" i="20"/>
  <c r="EO91" i="9"/>
  <c r="ED56" i="9"/>
  <c r="EE59" i="9"/>
  <c r="ED55" i="9"/>
  <c r="ED53" i="9" s="1"/>
  <c r="JF54" i="9"/>
  <c r="EP90" i="9"/>
  <c r="EP23" i="20"/>
  <c r="EP71" i="20"/>
  <c r="EP73" i="20" s="1"/>
  <c r="EP59" i="20"/>
  <c r="EP25" i="9"/>
  <c r="EO74" i="20"/>
  <c r="EO8" i="14"/>
  <c r="EL82" i="20" l="1"/>
  <c r="EN27" i="9"/>
  <c r="EM27" i="9" s="1"/>
  <c r="EM28" i="9" s="1"/>
  <c r="EO30" i="20"/>
  <c r="FA30" i="20" s="1"/>
  <c r="ED52" i="9"/>
  <c r="ED60" i="9" s="1"/>
  <c r="ED62" i="9" s="1"/>
  <c r="EP11" i="14"/>
  <c r="EP23" i="9"/>
  <c r="EP74" i="20" s="1"/>
  <c r="EH77" i="20"/>
  <c r="EH66" i="20"/>
  <c r="JD37" i="20"/>
  <c r="JD33" i="20"/>
  <c r="JD36" i="20" s="1"/>
  <c r="EP76" i="20"/>
  <c r="EP85" i="9"/>
  <c r="EF59" i="9"/>
  <c r="EE56" i="9"/>
  <c r="EE55" i="9"/>
  <c r="EE53" i="9" s="1"/>
  <c r="EO28" i="9"/>
  <c r="FA66" i="9"/>
  <c r="EO66" i="9"/>
  <c r="JG54" i="9"/>
  <c r="EM36" i="9"/>
  <c r="EM41" i="9" s="1"/>
  <c r="EN40" i="9"/>
  <c r="EN36" i="9" s="1"/>
  <c r="EN41" i="9" s="1"/>
  <c r="ER21" i="20"/>
  <c r="EQ24" i="20"/>
  <c r="EM57" i="9" l="1"/>
  <c r="EN57" i="9" s="1"/>
  <c r="EM64" i="20"/>
  <c r="EN64" i="20" s="1"/>
  <c r="EO61" i="20"/>
  <c r="FA61" i="20" s="1"/>
  <c r="EO72" i="9"/>
  <c r="EE52" i="9"/>
  <c r="EE60" i="9" s="1"/>
  <c r="EE62" i="9" s="1"/>
  <c r="JH54" i="9"/>
  <c r="EI62" i="20"/>
  <c r="EI58" i="20" s="1"/>
  <c r="EI97" i="9"/>
  <c r="EP91" i="9"/>
  <c r="EP92" i="9" s="1"/>
  <c r="JE37" i="20"/>
  <c r="JE33" i="20"/>
  <c r="JE36" i="20" s="1"/>
  <c r="EP26" i="9"/>
  <c r="EQ90" i="9"/>
  <c r="EQ23" i="20"/>
  <c r="EQ71" i="20"/>
  <c r="EQ73" i="20" s="1"/>
  <c r="EQ59" i="20"/>
  <c r="EQ25" i="9"/>
  <c r="ER27" i="20"/>
  <c r="ER24" i="20" s="1"/>
  <c r="EN28" i="9"/>
  <c r="EN49" i="9" s="1"/>
  <c r="EN48" i="9" s="1"/>
  <c r="ET49" i="20" s="1"/>
  <c r="EM49" i="9"/>
  <c r="EM48" i="9" s="1"/>
  <c r="EM44" i="9" s="1"/>
  <c r="EO49" i="9"/>
  <c r="EG59" i="9"/>
  <c r="EF56" i="9"/>
  <c r="EF55" i="9"/>
  <c r="EF53" i="9" s="1"/>
  <c r="EP8" i="14"/>
  <c r="EM82" i="20" l="1"/>
  <c r="EN82" i="20" s="1"/>
  <c r="EO57" i="9"/>
  <c r="EP57" i="9" s="1"/>
  <c r="EQ57" i="9" s="1"/>
  <c r="ER57" i="9" s="1"/>
  <c r="ES57" i="9" s="1"/>
  <c r="ET57" i="9" s="1"/>
  <c r="EU57" i="9" s="1"/>
  <c r="EV57" i="9" s="1"/>
  <c r="EW57" i="9" s="1"/>
  <c r="EX57" i="9" s="1"/>
  <c r="EY57" i="9" s="1"/>
  <c r="EO64" i="20"/>
  <c r="EO67" i="9"/>
  <c r="EO73" i="9" s="1"/>
  <c r="FA72" i="9"/>
  <c r="EF52" i="9"/>
  <c r="EF60" i="9" s="1"/>
  <c r="EF62" i="9" s="1"/>
  <c r="ER90" i="9"/>
  <c r="ER85" i="9" s="1"/>
  <c r="ER91" i="9" s="1"/>
  <c r="ER92" i="9" s="1"/>
  <c r="ER23" i="20"/>
  <c r="ER71" i="20"/>
  <c r="ER73" i="20" s="1"/>
  <c r="ER59" i="20"/>
  <c r="ER25" i="9"/>
  <c r="EM110" i="9"/>
  <c r="EM109" i="9"/>
  <c r="EO50" i="9"/>
  <c r="EP50" i="9" s="1"/>
  <c r="EQ50" i="9" s="1"/>
  <c r="ER50" i="9" s="1"/>
  <c r="ES50" i="9" s="1"/>
  <c r="EN44" i="9"/>
  <c r="EQ85" i="9"/>
  <c r="JI54" i="9"/>
  <c r="EQ11" i="14"/>
  <c r="EQ23" i="9"/>
  <c r="EQ74" i="20" s="1"/>
  <c r="EQ76" i="20"/>
  <c r="JF37" i="20"/>
  <c r="JF33" i="20"/>
  <c r="JF36" i="20" s="1"/>
  <c r="EI77" i="20"/>
  <c r="EI66" i="20"/>
  <c r="ES21" i="20"/>
  <c r="EG56" i="9"/>
  <c r="EH59" i="9"/>
  <c r="EG55" i="9"/>
  <c r="EG53" i="9" s="1"/>
  <c r="EP28" i="9"/>
  <c r="EP49" i="9" s="1"/>
  <c r="EO82" i="20" l="1"/>
  <c r="FA67" i="9"/>
  <c r="EG52" i="9"/>
  <c r="EG60" i="9" s="1"/>
  <c r="EG62" i="9" s="1"/>
  <c r="EO48" i="9"/>
  <c r="EO44" i="9" s="1"/>
  <c r="EP48" i="9"/>
  <c r="EP44" i="9" s="1"/>
  <c r="FA73" i="9"/>
  <c r="EO92" i="9"/>
  <c r="EI59" i="9"/>
  <c r="EH56" i="9"/>
  <c r="EH55" i="9"/>
  <c r="EH53" i="9" s="1"/>
  <c r="EQ26" i="9"/>
  <c r="ER76" i="20"/>
  <c r="EQ8" i="14"/>
  <c r="EQ91" i="9"/>
  <c r="EQ92" i="9" s="1"/>
  <c r="EN96" i="9"/>
  <c r="EN109" i="9"/>
  <c r="EN110" i="9"/>
  <c r="ES27" i="20"/>
  <c r="JG37" i="20"/>
  <c r="JG33" i="20"/>
  <c r="JG36" i="20" s="1"/>
  <c r="JJ54" i="9"/>
  <c r="EK62" i="20"/>
  <c r="EK58" i="20" s="1"/>
  <c r="EK97" i="9"/>
  <c r="EN97" i="9"/>
  <c r="EJ62" i="20"/>
  <c r="EJ58" i="20" s="1"/>
  <c r="EJ97" i="9"/>
  <c r="R169" i="12"/>
  <c r="ET87" i="9"/>
  <c r="ET63" i="20"/>
  <c r="FA63" i="20" s="1"/>
  <c r="FA49" i="20"/>
  <c r="ER11" i="14"/>
  <c r="ER8" i="14" s="1"/>
  <c r="ER23" i="9"/>
  <c r="ER26" i="9" s="1"/>
  <c r="ER28" i="9" s="1"/>
  <c r="EH52" i="9" l="1"/>
  <c r="EH60" i="9" s="1"/>
  <c r="EH62" i="9" s="1"/>
  <c r="FA87" i="9"/>
  <c r="M7" i="21"/>
  <c r="M6" i="21" s="1"/>
  <c r="EK77" i="20"/>
  <c r="EK66" i="20"/>
  <c r="EQ28" i="9"/>
  <c r="EO93" i="9"/>
  <c r="JK54" i="9"/>
  <c r="ET21" i="20"/>
  <c r="EJ77" i="20"/>
  <c r="EJ66" i="20"/>
  <c r="ET50" i="9"/>
  <c r="EU50" i="9" s="1"/>
  <c r="EV50" i="9" s="1"/>
  <c r="EW50" i="9" s="1"/>
  <c r="EX50" i="9" s="1"/>
  <c r="EY50" i="9" s="1"/>
  <c r="EZ50" i="9" s="1"/>
  <c r="FA50" i="9" s="1"/>
  <c r="ES24" i="20"/>
  <c r="JH37" i="20"/>
  <c r="JH33" i="20"/>
  <c r="JH36" i="20" s="1"/>
  <c r="ER74" i="20"/>
  <c r="EJ59" i="9"/>
  <c r="EI56" i="9"/>
  <c r="EI55" i="9"/>
  <c r="EI53" i="9" s="1"/>
  <c r="EI52" i="9" l="1"/>
  <c r="EI60" i="9" s="1"/>
  <c r="EI62" i="9" s="1"/>
  <c r="EP64" i="20"/>
  <c r="ES90" i="9"/>
  <c r="ES23" i="20"/>
  <c r="ES71" i="20"/>
  <c r="ES73" i="20" s="1"/>
  <c r="ES59" i="20"/>
  <c r="ES25" i="9"/>
  <c r="JL54" i="9"/>
  <c r="EQ49" i="9"/>
  <c r="JI37" i="20"/>
  <c r="JI33" i="20"/>
  <c r="JI36" i="20" s="1"/>
  <c r="ET27" i="20"/>
  <c r="EO40" i="9"/>
  <c r="EP66" i="9"/>
  <c r="EP93" i="9" s="1"/>
  <c r="EJ56" i="9"/>
  <c r="EK59" i="9"/>
  <c r="EJ55" i="9"/>
  <c r="EJ53" i="9" s="1"/>
  <c r="EP82" i="20" l="1"/>
  <c r="U165" i="12"/>
  <c r="U167" i="12" s="1"/>
  <c r="EO36" i="9"/>
  <c r="EO41" i="9" s="1"/>
  <c r="EP40" i="9"/>
  <c r="EP36" i="9" s="1"/>
  <c r="EP41" i="9" s="1"/>
  <c r="EQ66" i="9"/>
  <c r="EQ93" i="9" s="1"/>
  <c r="EU21" i="20"/>
  <c r="EJ52" i="9"/>
  <c r="EJ60" i="9" s="1"/>
  <c r="EJ62" i="9" s="1"/>
  <c r="ET24" i="20"/>
  <c r="EQ48" i="9"/>
  <c r="EQ44" i="9" s="1"/>
  <c r="ER49" i="9"/>
  <c r="ES11" i="14"/>
  <c r="ES23" i="9"/>
  <c r="ES74" i="20" s="1"/>
  <c r="ES85" i="9"/>
  <c r="EL59" i="9"/>
  <c r="EK56" i="9"/>
  <c r="EK55" i="9"/>
  <c r="EK53" i="9" s="1"/>
  <c r="JJ37" i="20"/>
  <c r="JJ33" i="20"/>
  <c r="JJ36" i="20" s="1"/>
  <c r="JM54" i="9"/>
  <c r="ES76" i="20"/>
  <c r="EQ64" i="20" l="1"/>
  <c r="EK52" i="9"/>
  <c r="EK60" i="9" s="1"/>
  <c r="EK62" i="9" s="1"/>
  <c r="EL62" i="20"/>
  <c r="EL58" i="20" s="1"/>
  <c r="EL97" i="9"/>
  <c r="EQ40" i="9"/>
  <c r="EQ36" i="9" s="1"/>
  <c r="EQ41" i="9" s="1"/>
  <c r="ER66" i="9"/>
  <c r="ER93" i="9" s="1"/>
  <c r="EL56" i="9"/>
  <c r="EL55" i="9"/>
  <c r="EL53" i="9" s="1"/>
  <c r="ET90" i="9"/>
  <c r="ET23" i="20"/>
  <c r="ET59" i="20"/>
  <c r="ET71" i="20"/>
  <c r="ET73" i="20" s="1"/>
  <c r="ET25" i="9"/>
  <c r="EP110" i="9"/>
  <c r="EP109" i="9"/>
  <c r="ES91" i="9"/>
  <c r="ES92" i="9" s="1"/>
  <c r="ER48" i="9"/>
  <c r="ER44" i="9" s="1"/>
  <c r="JK37" i="20"/>
  <c r="JK33" i="20"/>
  <c r="JK36" i="20" s="1"/>
  <c r="ES26" i="9"/>
  <c r="ES8" i="14"/>
  <c r="EU27" i="20"/>
  <c r="EU24" i="20" s="1"/>
  <c r="ER64" i="20" s="1"/>
  <c r="EO109" i="9"/>
  <c r="EO110" i="9"/>
  <c r="JN54" i="9"/>
  <c r="JO54" i="9"/>
  <c r="EQ82" i="20" l="1"/>
  <c r="EL52" i="9"/>
  <c r="EL60" i="9" s="1"/>
  <c r="EL62" i="9" s="1"/>
  <c r="EV21" i="20"/>
  <c r="ET11" i="14"/>
  <c r="ET8" i="14" s="1"/>
  <c r="ET23" i="9"/>
  <c r="ET26" i="9" s="1"/>
  <c r="ET28" i="9" s="1"/>
  <c r="ET85" i="9"/>
  <c r="EL77" i="20"/>
  <c r="EL66" i="20"/>
  <c r="EU23" i="20"/>
  <c r="EU90" i="9"/>
  <c r="EU85" i="9" s="1"/>
  <c r="EU91" i="9" s="1"/>
  <c r="EU92" i="9" s="1"/>
  <c r="EU59" i="20"/>
  <c r="EU71" i="20"/>
  <c r="EU73" i="20" s="1"/>
  <c r="EU25" i="9"/>
  <c r="EQ110" i="9"/>
  <c r="JP54" i="9"/>
  <c r="ES28" i="9"/>
  <c r="ET76" i="20"/>
  <c r="JL37" i="20"/>
  <c r="JL33" i="20"/>
  <c r="JL36" i="20" s="1"/>
  <c r="ER40" i="9"/>
  <c r="ER36" i="9" s="1"/>
  <c r="ER41" i="9" s="1"/>
  <c r="ER110" i="9" s="1"/>
  <c r="ES66" i="9"/>
  <c r="ES93" i="9" s="1"/>
  <c r="EQ109" i="9"/>
  <c r="ER82" i="20" l="1"/>
  <c r="ET74" i="20"/>
  <c r="ER109" i="9"/>
  <c r="JQ54" i="9"/>
  <c r="EU11" i="14"/>
  <c r="EU8" i="14" s="1"/>
  <c r="EU23" i="9"/>
  <c r="EU26" i="9" s="1"/>
  <c r="ET91" i="9"/>
  <c r="ET92" i="9" s="1"/>
  <c r="JM37" i="20"/>
  <c r="JM33" i="20"/>
  <c r="JM36" i="20" s="1"/>
  <c r="ES40" i="9"/>
  <c r="ES36" i="9" s="1"/>
  <c r="ES41" i="9" s="1"/>
  <c r="ET66" i="9"/>
  <c r="EM62" i="20"/>
  <c r="EM97" i="9"/>
  <c r="ES49" i="9"/>
  <c r="EU76" i="20"/>
  <c r="EV27" i="20"/>
  <c r="EV24" i="20" s="1"/>
  <c r="EO62" i="20"/>
  <c r="EO97" i="9"/>
  <c r="ES64" i="20" l="1"/>
  <c r="EU74" i="20"/>
  <c r="ET93" i="9"/>
  <c r="ET40" i="9" s="1"/>
  <c r="EV90" i="9"/>
  <c r="EV85" i="9" s="1"/>
  <c r="EV91" i="9" s="1"/>
  <c r="EV92" i="9" s="1"/>
  <c r="EV23" i="20"/>
  <c r="EV71" i="20"/>
  <c r="EV73" i="20" s="1"/>
  <c r="EV59" i="20"/>
  <c r="EV25" i="9"/>
  <c r="EW21" i="20"/>
  <c r="ES48" i="9"/>
  <c r="ES44" i="9" s="1"/>
  <c r="ET49" i="9"/>
  <c r="EM58" i="20"/>
  <c r="EN62" i="20"/>
  <c r="EN58" i="20" s="1"/>
  <c r="EN66" i="20" s="1"/>
  <c r="JR54" i="9"/>
  <c r="EO58" i="20"/>
  <c r="JN36" i="20"/>
  <c r="JO37" i="20" s="1"/>
  <c r="JO33" i="20"/>
  <c r="JN37" i="20"/>
  <c r="V8" i="21" s="1"/>
  <c r="V6" i="21" s="1"/>
  <c r="EU28" i="9"/>
  <c r="ES82" i="20" l="1"/>
  <c r="EU66" i="9"/>
  <c r="EU93" i="9" s="1"/>
  <c r="KA33" i="20"/>
  <c r="JO36" i="20"/>
  <c r="EO77" i="20"/>
  <c r="EO66" i="20"/>
  <c r="R171" i="12"/>
  <c r="ET36" i="9"/>
  <c r="ET41" i="9" s="1"/>
  <c r="ES109" i="9"/>
  <c r="ES110" i="9"/>
  <c r="EV76" i="20"/>
  <c r="EW27" i="20"/>
  <c r="EW24" i="20" s="1"/>
  <c r="JS54" i="9"/>
  <c r="EM77" i="20"/>
  <c r="EN77" i="20" s="1"/>
  <c r="EM66" i="20"/>
  <c r="EU49" i="9"/>
  <c r="ET48" i="9"/>
  <c r="ET44" i="9" s="1"/>
  <c r="EV11" i="14"/>
  <c r="EV8" i="14" s="1"/>
  <c r="EV23" i="9"/>
  <c r="EV26" i="9" s="1"/>
  <c r="EV28" i="9" s="1"/>
  <c r="ET64" i="20" l="1"/>
  <c r="EV66" i="9"/>
  <c r="EV93" i="9" s="1"/>
  <c r="EW66" i="9" s="1"/>
  <c r="EU40" i="9"/>
  <c r="EU36" i="9" s="1"/>
  <c r="EU41" i="9" s="1"/>
  <c r="EW90" i="9"/>
  <c r="EW85" i="9" s="1"/>
  <c r="EW91" i="9" s="1"/>
  <c r="EW92" i="9" s="1"/>
  <c r="EW23" i="20"/>
  <c r="EW59" i="20"/>
  <c r="EW71" i="20"/>
  <c r="EW73" i="20" s="1"/>
  <c r="EW25" i="9"/>
  <c r="EP62" i="20"/>
  <c r="EP97" i="9"/>
  <c r="ET109" i="9"/>
  <c r="ET110" i="9"/>
  <c r="EU48" i="9"/>
  <c r="EU44" i="9" s="1"/>
  <c r="EV49" i="9"/>
  <c r="JT54" i="9"/>
  <c r="EV74" i="20"/>
  <c r="JP37" i="20"/>
  <c r="JP33" i="20"/>
  <c r="JP36" i="20" s="1"/>
  <c r="EX21" i="20"/>
  <c r="ET82" i="20" l="1"/>
  <c r="EV40" i="9"/>
  <c r="EV36" i="9" s="1"/>
  <c r="EV41" i="9" s="1"/>
  <c r="EW93" i="9"/>
  <c r="JQ37" i="20"/>
  <c r="JQ33" i="20"/>
  <c r="JQ36" i="20" s="1"/>
  <c r="EV48" i="9"/>
  <c r="EV44" i="9" s="1"/>
  <c r="JU54" i="9"/>
  <c r="EU110" i="9"/>
  <c r="EU109" i="9"/>
  <c r="EW76" i="20"/>
  <c r="EX27" i="20"/>
  <c r="EX24" i="20" s="1"/>
  <c r="EP58" i="20"/>
  <c r="EW11" i="14"/>
  <c r="EW8" i="14" s="1"/>
  <c r="EW23" i="9"/>
  <c r="EW26" i="9" s="1"/>
  <c r="EW28" i="9" s="1"/>
  <c r="EW49" i="9" s="1"/>
  <c r="R173" i="12" l="1"/>
  <c r="ET53" i="20"/>
  <c r="EU64" i="20"/>
  <c r="EX66" i="9"/>
  <c r="EW40" i="9"/>
  <c r="EW36" i="9" s="1"/>
  <c r="EW41" i="9" s="1"/>
  <c r="EW48" i="9"/>
  <c r="EW44" i="9" s="1"/>
  <c r="EY21" i="20"/>
  <c r="JR37" i="20"/>
  <c r="JR33" i="20"/>
  <c r="JR36" i="20" s="1"/>
  <c r="EX23" i="20"/>
  <c r="EX90" i="9"/>
  <c r="EX85" i="9" s="1"/>
  <c r="EX91" i="9" s="1"/>
  <c r="EX92" i="9" s="1"/>
  <c r="EX59" i="20"/>
  <c r="EX71" i="20"/>
  <c r="EX73" i="20" s="1"/>
  <c r="EX25" i="9"/>
  <c r="EW74" i="20"/>
  <c r="EQ62" i="20"/>
  <c r="EQ97" i="9"/>
  <c r="EP77" i="20"/>
  <c r="EP66" i="20"/>
  <c r="JV54" i="9"/>
  <c r="EV110" i="9"/>
  <c r="EV109" i="9"/>
  <c r="EU82" i="20" l="1"/>
  <c r="EX93" i="9"/>
  <c r="EX40" i="9" s="1"/>
  <c r="EX36" i="9" s="1"/>
  <c r="EX41" i="9" s="1"/>
  <c r="EX76" i="20"/>
  <c r="JS37" i="20"/>
  <c r="JS33" i="20"/>
  <c r="JS36" i="20" s="1"/>
  <c r="JW54" i="9"/>
  <c r="EQ58" i="20"/>
  <c r="EX11" i="14"/>
  <c r="EX8" i="14" s="1"/>
  <c r="EX23" i="9"/>
  <c r="EX26" i="9" s="1"/>
  <c r="EX28" i="9" s="1"/>
  <c r="EX49" i="9" s="1"/>
  <c r="EY27" i="20"/>
  <c r="EY24" i="20" s="1"/>
  <c r="EW110" i="9"/>
  <c r="EW109" i="9"/>
  <c r="EV64" i="20" l="1"/>
  <c r="EY66" i="9"/>
  <c r="JX54" i="9"/>
  <c r="ER62" i="20"/>
  <c r="ER97" i="9"/>
  <c r="EQ77" i="20"/>
  <c r="EQ66" i="20"/>
  <c r="JT37" i="20"/>
  <c r="JT33" i="20"/>
  <c r="JT36" i="20" s="1"/>
  <c r="EY90" i="9"/>
  <c r="EY85" i="9" s="1"/>
  <c r="EY91" i="9" s="1"/>
  <c r="EY92" i="9" s="1"/>
  <c r="EY23" i="20"/>
  <c r="EY59" i="20"/>
  <c r="EY71" i="20"/>
  <c r="EY73" i="20" s="1"/>
  <c r="EY25" i="9"/>
  <c r="EZ21" i="20"/>
  <c r="EX48" i="9"/>
  <c r="EX44" i="9" s="1"/>
  <c r="EX74" i="20"/>
  <c r="EV82" i="20" l="1"/>
  <c r="EY93" i="9"/>
  <c r="EZ27" i="20"/>
  <c r="EY76" i="20"/>
  <c r="ER58" i="20"/>
  <c r="EY11" i="14"/>
  <c r="EY8" i="14" s="1"/>
  <c r="EY23" i="9"/>
  <c r="EY26" i="9" s="1"/>
  <c r="EY28" i="9" s="1"/>
  <c r="EY49" i="9" s="1"/>
  <c r="JY54" i="9"/>
  <c r="EX109" i="9"/>
  <c r="EX110" i="9"/>
  <c r="JU37" i="20"/>
  <c r="JU33" i="20"/>
  <c r="JU36" i="20" s="1"/>
  <c r="EZ66" i="9" l="1"/>
  <c r="EY40" i="9"/>
  <c r="EY36" i="9" s="1"/>
  <c r="EY41" i="9" s="1"/>
  <c r="ES62" i="20"/>
  <c r="ES97" i="9"/>
  <c r="ER77" i="20"/>
  <c r="ER66" i="20"/>
  <c r="FA27" i="20"/>
  <c r="FB21" i="20"/>
  <c r="JZ54" i="9"/>
  <c r="EY48" i="9"/>
  <c r="EY44" i="9" s="1"/>
  <c r="EZ24" i="20"/>
  <c r="JV37" i="20"/>
  <c r="JV33" i="20"/>
  <c r="JV36" i="20" s="1"/>
  <c r="EY74" i="20"/>
  <c r="EW64" i="20" l="1"/>
  <c r="JW37" i="20"/>
  <c r="JW33" i="20"/>
  <c r="JW36" i="20" s="1"/>
  <c r="EY110" i="9"/>
  <c r="EY109" i="9"/>
  <c r="FN21" i="20"/>
  <c r="FB27" i="20"/>
  <c r="FB24" i="20" s="1"/>
  <c r="EX64" i="20" s="1"/>
  <c r="KA54" i="9"/>
  <c r="KB54" i="9"/>
  <c r="EM59" i="9"/>
  <c r="EZ90" i="9"/>
  <c r="EZ23" i="20"/>
  <c r="EZ71" i="20"/>
  <c r="EZ73" i="20" s="1"/>
  <c r="EZ59" i="20"/>
  <c r="EZ25" i="9"/>
  <c r="FA24" i="20"/>
  <c r="FA71" i="20" s="1"/>
  <c r="FA73" i="20" s="1"/>
  <c r="ES58" i="20"/>
  <c r="EW82" i="20" l="1"/>
  <c r="FA23" i="20"/>
  <c r="KC54" i="9"/>
  <c r="FB90" i="9"/>
  <c r="FB23" i="20"/>
  <c r="FB71" i="20"/>
  <c r="FB73" i="20" s="1"/>
  <c r="FB59" i="20"/>
  <c r="FB25" i="9"/>
  <c r="EZ11" i="14"/>
  <c r="EZ23" i="9"/>
  <c r="EZ74" i="20" s="1"/>
  <c r="FA25" i="9"/>
  <c r="EZ85" i="9"/>
  <c r="FA90" i="9"/>
  <c r="JX37" i="20"/>
  <c r="JX33" i="20"/>
  <c r="JX36" i="20" s="1"/>
  <c r="EZ76" i="20"/>
  <c r="FA76" i="20" s="1"/>
  <c r="M30" i="22" s="1"/>
  <c r="FA59" i="20"/>
  <c r="EN59" i="9"/>
  <c r="EO59" i="9" s="1"/>
  <c r="EM56" i="9"/>
  <c r="EN56" i="9" s="1"/>
  <c r="EM55" i="9"/>
  <c r="ES77" i="20"/>
  <c r="ES66" i="20"/>
  <c r="FC21" i="20"/>
  <c r="EX82" i="20" l="1"/>
  <c r="EN55" i="9"/>
  <c r="EM53" i="9"/>
  <c r="EZ8" i="14"/>
  <c r="FA11" i="14"/>
  <c r="FA8" i="14" s="1"/>
  <c r="FA12" i="14" s="1"/>
  <c r="KD54" i="9"/>
  <c r="FC27" i="20"/>
  <c r="FC24" i="20" s="1"/>
  <c r="EO56" i="9"/>
  <c r="EP59" i="9"/>
  <c r="EO55" i="9"/>
  <c r="EO53" i="9" s="1"/>
  <c r="EZ91" i="9"/>
  <c r="EZ92" i="9" s="1"/>
  <c r="FA85" i="9"/>
  <c r="FA91" i="9" s="1"/>
  <c r="FB11" i="14"/>
  <c r="FB23" i="9"/>
  <c r="FB74" i="20" s="1"/>
  <c r="ET62" i="20"/>
  <c r="ET58" i="20" s="1"/>
  <c r="ET97" i="9"/>
  <c r="JY37" i="20"/>
  <c r="JY33" i="20"/>
  <c r="JY36" i="20" s="1"/>
  <c r="FB76" i="20"/>
  <c r="FB85" i="9"/>
  <c r="M82" i="22"/>
  <c r="M60" i="22"/>
  <c r="M31" i="22"/>
  <c r="EZ26" i="9"/>
  <c r="FA23" i="9"/>
  <c r="FA74" i="20" s="1"/>
  <c r="EY64" i="20" l="1"/>
  <c r="EO52" i="9"/>
  <c r="EO60" i="9" s="1"/>
  <c r="EO62" i="9" s="1"/>
  <c r="FC90" i="9"/>
  <c r="FC23" i="20"/>
  <c r="FC71" i="20"/>
  <c r="FC73" i="20" s="1"/>
  <c r="FC59" i="20"/>
  <c r="FC25" i="9"/>
  <c r="EU62" i="20"/>
  <c r="EU58" i="20" s="1"/>
  <c r="EU97" i="9"/>
  <c r="M83" i="22"/>
  <c r="M61" i="22"/>
  <c r="M59" i="22" s="1"/>
  <c r="FB8" i="14"/>
  <c r="EP56" i="9"/>
  <c r="EQ59" i="9"/>
  <c r="EP55" i="9"/>
  <c r="EP53" i="9" s="1"/>
  <c r="KE54" i="9"/>
  <c r="EM52" i="9"/>
  <c r="EM60" i="9" s="1"/>
  <c r="EM62" i="9" s="1"/>
  <c r="EN53" i="9"/>
  <c r="EN52" i="9" s="1"/>
  <c r="EN60" i="9" s="1"/>
  <c r="EN62" i="9" s="1"/>
  <c r="FB91" i="9"/>
  <c r="FA26" i="9"/>
  <c r="M97" i="22"/>
  <c r="AP81" i="22"/>
  <c r="JZ37" i="20"/>
  <c r="JZ33" i="20"/>
  <c r="JZ36" i="20" s="1"/>
  <c r="ET77" i="20"/>
  <c r="ET66" i="20"/>
  <c r="FB26" i="9"/>
  <c r="FA92" i="9"/>
  <c r="EZ93" i="9"/>
  <c r="FD21" i="20"/>
  <c r="FA13" i="14"/>
  <c r="FA18" i="14" s="1"/>
  <c r="FA19" i="14" s="1"/>
  <c r="FN17" i="14" s="1"/>
  <c r="EY82" i="20" l="1"/>
  <c r="FA14" i="14"/>
  <c r="FA27" i="9" s="1"/>
  <c r="EZ27" i="9" s="1"/>
  <c r="EP52" i="9"/>
  <c r="EP60" i="9" s="1"/>
  <c r="EP62" i="9" s="1"/>
  <c r="FB28" i="9"/>
  <c r="KF54" i="9"/>
  <c r="AP82" i="22"/>
  <c r="M98" i="22"/>
  <c r="KA36" i="20"/>
  <c r="KB37" i="20" s="1"/>
  <c r="KB33" i="20"/>
  <c r="KA37" i="20"/>
  <c r="W8" i="21" s="1"/>
  <c r="W6" i="21" s="1"/>
  <c r="EU77" i="20"/>
  <c r="EU66" i="20"/>
  <c r="FC11" i="14"/>
  <c r="FC23" i="9"/>
  <c r="FD27" i="20"/>
  <c r="EZ40" i="9"/>
  <c r="FA93" i="9"/>
  <c r="M96" i="22"/>
  <c r="M103" i="22" s="1"/>
  <c r="M66" i="22"/>
  <c r="ER59" i="9"/>
  <c r="EQ56" i="9"/>
  <c r="EQ55" i="9"/>
  <c r="EQ53" i="9" s="1"/>
  <c r="FC76" i="20"/>
  <c r="FC85" i="9"/>
  <c r="FB30" i="20" l="1"/>
  <c r="FB72" i="9" s="1"/>
  <c r="FA15" i="14"/>
  <c r="EQ52" i="9"/>
  <c r="EQ60" i="9" s="1"/>
  <c r="EQ62" i="9" s="1"/>
  <c r="FC91" i="9"/>
  <c r="FC92" i="9" s="1"/>
  <c r="FN66" i="9"/>
  <c r="FB66" i="9"/>
  <c r="FC26" i="9"/>
  <c r="EV62" i="20"/>
  <c r="EV58" i="20" s="1"/>
  <c r="EV97" i="9"/>
  <c r="FC74" i="20"/>
  <c r="ER56" i="9"/>
  <c r="ES59" i="9"/>
  <c r="ER55" i="9"/>
  <c r="ER53" i="9" s="1"/>
  <c r="FE21" i="20"/>
  <c r="FC8" i="14"/>
  <c r="FD24" i="20"/>
  <c r="KN33" i="20"/>
  <c r="KB36" i="20"/>
  <c r="FB49" i="9"/>
  <c r="EZ36" i="9"/>
  <c r="EZ41" i="9" s="1"/>
  <c r="FA40" i="9"/>
  <c r="FA36" i="9" s="1"/>
  <c r="FA41" i="9" s="1"/>
  <c r="EZ57" i="9"/>
  <c r="FA57" i="9" s="1"/>
  <c r="EZ28" i="9"/>
  <c r="KG54" i="9"/>
  <c r="EZ64" i="20" l="1"/>
  <c r="FA64" i="20" s="1"/>
  <c r="FB61" i="20"/>
  <c r="FN61" i="20" s="1"/>
  <c r="FN30" i="20"/>
  <c r="ER52" i="9"/>
  <c r="ER60" i="9" s="1"/>
  <c r="ER62" i="9" s="1"/>
  <c r="FB57" i="9"/>
  <c r="FC57" i="9" s="1"/>
  <c r="FD57" i="9" s="1"/>
  <c r="FE57" i="9" s="1"/>
  <c r="FF57" i="9" s="1"/>
  <c r="FG57" i="9" s="1"/>
  <c r="FH57" i="9" s="1"/>
  <c r="FI57" i="9" s="1"/>
  <c r="FJ57" i="9" s="1"/>
  <c r="FK57" i="9" s="1"/>
  <c r="FL57" i="9" s="1"/>
  <c r="FD23" i="20"/>
  <c r="FD90" i="9"/>
  <c r="FD59" i="20"/>
  <c r="FD71" i="20"/>
  <c r="FD73" i="20" s="1"/>
  <c r="FD25" i="9"/>
  <c r="FA28" i="9"/>
  <c r="FA49" i="9" s="1"/>
  <c r="FA48" i="9" s="1"/>
  <c r="FG49" i="20" s="1"/>
  <c r="EZ49" i="9"/>
  <c r="EZ48" i="9" s="1"/>
  <c r="EZ44" i="9" s="1"/>
  <c r="FN72" i="9"/>
  <c r="FB67" i="9"/>
  <c r="FC28" i="9"/>
  <c r="FC49" i="9" s="1"/>
  <c r="KH54" i="9"/>
  <c r="ES56" i="9"/>
  <c r="ET59" i="9"/>
  <c r="ES55" i="9"/>
  <c r="ES53" i="9" s="1"/>
  <c r="KC37" i="20"/>
  <c r="KC33" i="20"/>
  <c r="KC36" i="20" s="1"/>
  <c r="FE27" i="20"/>
  <c r="FE24" i="20" s="1"/>
  <c r="EV77" i="20"/>
  <c r="EV66" i="20"/>
  <c r="EZ82" i="20" l="1"/>
  <c r="FA82" i="20" s="1"/>
  <c r="FB64" i="20"/>
  <c r="ES52" i="9"/>
  <c r="ES60" i="9" s="1"/>
  <c r="ES62" i="9" s="1"/>
  <c r="FA97" i="9"/>
  <c r="KD37" i="20"/>
  <c r="KD33" i="20"/>
  <c r="KD36" i="20" s="1"/>
  <c r="KI54" i="9"/>
  <c r="FN67" i="9"/>
  <c r="FB73" i="9"/>
  <c r="FD76" i="20"/>
  <c r="FD85" i="9"/>
  <c r="FF21" i="20"/>
  <c r="EU59" i="9"/>
  <c r="ET56" i="9"/>
  <c r="ET55" i="9"/>
  <c r="ET53" i="9" s="1"/>
  <c r="EZ110" i="9"/>
  <c r="EZ109" i="9"/>
  <c r="FD11" i="14"/>
  <c r="FD23" i="9"/>
  <c r="FD74" i="20" s="1"/>
  <c r="FE90" i="9"/>
  <c r="FE85" i="9" s="1"/>
  <c r="FE91" i="9" s="1"/>
  <c r="FE92" i="9" s="1"/>
  <c r="FE23" i="20"/>
  <c r="FE59" i="20"/>
  <c r="FE71" i="20"/>
  <c r="FE73" i="20" s="1"/>
  <c r="FE25" i="9"/>
  <c r="FB50" i="9"/>
  <c r="FA44" i="9"/>
  <c r="FB82" i="20" l="1"/>
  <c r="ET52" i="9"/>
  <c r="ET60" i="9" s="1"/>
  <c r="ET62" i="9" s="1"/>
  <c r="EX62" i="20"/>
  <c r="EX58" i="20" s="1"/>
  <c r="EX97" i="9"/>
  <c r="FE11" i="14"/>
  <c r="FE8" i="14" s="1"/>
  <c r="FE23" i="9"/>
  <c r="FE26" i="9" s="1"/>
  <c r="FE28" i="9" s="1"/>
  <c r="FN49" i="20"/>
  <c r="FG63" i="20"/>
  <c r="FN63" i="20" s="1"/>
  <c r="FG87" i="9"/>
  <c r="S169" i="12"/>
  <c r="FD26" i="9"/>
  <c r="FN73" i="9"/>
  <c r="FB92" i="9"/>
  <c r="KE37" i="20"/>
  <c r="KE33" i="20"/>
  <c r="KE36" i="20" s="1"/>
  <c r="FA96" i="9"/>
  <c r="FA110" i="9"/>
  <c r="FA109" i="9"/>
  <c r="FC50" i="9"/>
  <c r="FB48" i="9"/>
  <c r="FB44" i="9" s="1"/>
  <c r="FE76" i="20"/>
  <c r="EW62" i="20"/>
  <c r="EW58" i="20" s="1"/>
  <c r="EW97" i="9"/>
  <c r="FD8" i="14"/>
  <c r="EV59" i="9"/>
  <c r="EU56" i="9"/>
  <c r="EU55" i="9"/>
  <c r="EU53" i="9" s="1"/>
  <c r="FF27" i="20"/>
  <c r="KJ54" i="9"/>
  <c r="FD91" i="9"/>
  <c r="FD92" i="9" s="1"/>
  <c r="EU52" i="9" l="1"/>
  <c r="EU60" i="9" s="1"/>
  <c r="EU62" i="9" s="1"/>
  <c r="FE74" i="20"/>
  <c r="FB93" i="9"/>
  <c r="KK54" i="9"/>
  <c r="EW77" i="20"/>
  <c r="EW66" i="20"/>
  <c r="FG21" i="20"/>
  <c r="FF24" i="20"/>
  <c r="EV56" i="9"/>
  <c r="EW59" i="9"/>
  <c r="EV55" i="9"/>
  <c r="EV53" i="9" s="1"/>
  <c r="FD50" i="9"/>
  <c r="FE50" i="9" s="1"/>
  <c r="FF50" i="9" s="1"/>
  <c r="FG50" i="9" s="1"/>
  <c r="FH50" i="9" s="1"/>
  <c r="FI50" i="9" s="1"/>
  <c r="FJ50" i="9" s="1"/>
  <c r="FK50" i="9" s="1"/>
  <c r="FL50" i="9" s="1"/>
  <c r="FM50" i="9" s="1"/>
  <c r="FN50" i="9" s="1"/>
  <c r="FC48" i="9"/>
  <c r="FC44" i="9" s="1"/>
  <c r="KF37" i="20"/>
  <c r="KF33" i="20"/>
  <c r="KF36" i="20" s="1"/>
  <c r="FN87" i="9"/>
  <c r="N7" i="21"/>
  <c r="N6" i="21" s="1"/>
  <c r="EX77" i="20"/>
  <c r="EX66" i="20"/>
  <c r="FD28" i="9"/>
  <c r="FC64" i="20" l="1"/>
  <c r="EV52" i="9"/>
  <c r="EV60" i="9" s="1"/>
  <c r="EV62" i="9" s="1"/>
  <c r="FG27" i="20"/>
  <c r="KL54" i="9"/>
  <c r="KG37" i="20"/>
  <c r="KG33" i="20"/>
  <c r="KG36" i="20" s="1"/>
  <c r="FD49" i="9"/>
  <c r="EW56" i="9"/>
  <c r="EX59" i="9"/>
  <c r="EW55" i="9"/>
  <c r="EW53" i="9" s="1"/>
  <c r="FF90" i="9"/>
  <c r="FF23" i="20"/>
  <c r="FF71" i="20"/>
  <c r="FF73" i="20" s="1"/>
  <c r="FF59" i="20"/>
  <c r="FF25" i="9"/>
  <c r="FB40" i="9"/>
  <c r="FC66" i="9"/>
  <c r="FC93" i="9" s="1"/>
  <c r="FC82" i="20" l="1"/>
  <c r="EW52" i="9"/>
  <c r="EW60" i="9" s="1"/>
  <c r="EW62" i="9" s="1"/>
  <c r="FF85" i="9"/>
  <c r="FE49" i="9"/>
  <c r="FD48" i="9"/>
  <c r="FD44" i="9" s="1"/>
  <c r="KM54" i="9"/>
  <c r="FF76" i="20"/>
  <c r="EY59" i="9"/>
  <c r="EX56" i="9"/>
  <c r="EX55" i="9"/>
  <c r="EX53" i="9" s="1"/>
  <c r="FF11" i="14"/>
  <c r="FF23" i="9"/>
  <c r="FF74" i="20" s="1"/>
  <c r="FB36" i="9"/>
  <c r="FB41" i="9" s="1"/>
  <c r="V165" i="12"/>
  <c r="KH37" i="20"/>
  <c r="KH33" i="20"/>
  <c r="KH36" i="20" s="1"/>
  <c r="FH21" i="20"/>
  <c r="FC40" i="9"/>
  <c r="FC36" i="9" s="1"/>
  <c r="FC41" i="9" s="1"/>
  <c r="FD66" i="9"/>
  <c r="FD93" i="9" s="1"/>
  <c r="FG24" i="20"/>
  <c r="V167" i="12" l="1"/>
  <c r="FD64" i="20"/>
  <c r="FF8" i="14"/>
  <c r="FD40" i="9"/>
  <c r="FD36" i="9" s="1"/>
  <c r="FD41" i="9" s="1"/>
  <c r="FE66" i="9"/>
  <c r="FE93" i="9" s="1"/>
  <c r="KI37" i="20"/>
  <c r="KI33" i="20"/>
  <c r="KI36" i="20" s="1"/>
  <c r="FB110" i="9"/>
  <c r="FB109" i="9"/>
  <c r="EX52" i="9"/>
  <c r="EX60" i="9" s="1"/>
  <c r="EX62" i="9" s="1"/>
  <c r="FE48" i="9"/>
  <c r="FE44" i="9" s="1"/>
  <c r="KN54" i="9"/>
  <c r="KO54" i="9"/>
  <c r="FG90" i="9"/>
  <c r="FG85" i="9" s="1"/>
  <c r="FG91" i="9" s="1"/>
  <c r="FG92" i="9" s="1"/>
  <c r="FG23" i="20"/>
  <c r="FG71" i="20"/>
  <c r="FG73" i="20" s="1"/>
  <c r="FG59" i="20"/>
  <c r="FG25" i="9"/>
  <c r="FC110" i="9"/>
  <c r="FC109" i="9"/>
  <c r="EY62" i="20"/>
  <c r="EY58" i="20" s="1"/>
  <c r="EY97" i="9"/>
  <c r="FH27" i="20"/>
  <c r="FF26" i="9"/>
  <c r="EY56" i="9"/>
  <c r="EY55" i="9"/>
  <c r="EY53" i="9" s="1"/>
  <c r="FF91" i="9"/>
  <c r="FF92" i="9" s="1"/>
  <c r="EY52" i="9" l="1"/>
  <c r="EY60" i="9" s="1"/>
  <c r="EY62" i="9" s="1"/>
  <c r="FD82" i="20"/>
  <c r="FF28" i="9"/>
  <c r="FG11" i="14"/>
  <c r="FG23" i="9"/>
  <c r="FI21" i="20"/>
  <c r="FG76" i="20"/>
  <c r="KP54" i="9"/>
  <c r="FD109" i="9"/>
  <c r="EY77" i="20"/>
  <c r="EY66" i="20"/>
  <c r="FH24" i="20"/>
  <c r="FG74" i="20"/>
  <c r="FD110" i="9"/>
  <c r="KJ37" i="20"/>
  <c r="KJ33" i="20"/>
  <c r="KJ36" i="20" s="1"/>
  <c r="FE40" i="9"/>
  <c r="FE36" i="9" s="1"/>
  <c r="FE41" i="9" s="1"/>
  <c r="FF66" i="9"/>
  <c r="FF93" i="9" s="1"/>
  <c r="FE64" i="20" l="1"/>
  <c r="FG26" i="9"/>
  <c r="KK37" i="20"/>
  <c r="KK33" i="20"/>
  <c r="KK36" i="20" s="1"/>
  <c r="EZ62" i="20"/>
  <c r="EZ97" i="9"/>
  <c r="FE109" i="9"/>
  <c r="FG8" i="14"/>
  <c r="FE110" i="9"/>
  <c r="FG66" i="9"/>
  <c r="FG93" i="9" s="1"/>
  <c r="FF40" i="9"/>
  <c r="FF36" i="9" s="1"/>
  <c r="FF41" i="9" s="1"/>
  <c r="FH23" i="20"/>
  <c r="FH90" i="9"/>
  <c r="FH85" i="9" s="1"/>
  <c r="FH71" i="20"/>
  <c r="FH73" i="20" s="1"/>
  <c r="FH59" i="20"/>
  <c r="FH25" i="9"/>
  <c r="KQ54" i="9"/>
  <c r="FI27" i="20"/>
  <c r="FI24" i="20" s="1"/>
  <c r="FF64" i="20" s="1"/>
  <c r="FF49" i="9"/>
  <c r="FE82" i="20" l="1"/>
  <c r="FI90" i="9"/>
  <c r="FI85" i="9" s="1"/>
  <c r="FI91" i="9" s="1"/>
  <c r="FI92" i="9" s="1"/>
  <c r="FI23" i="20"/>
  <c r="FF82" i="20" s="1"/>
  <c r="FI71" i="20"/>
  <c r="FI73" i="20" s="1"/>
  <c r="FI59" i="20"/>
  <c r="FI25" i="9"/>
  <c r="FH76" i="20"/>
  <c r="FF48" i="9"/>
  <c r="FF44" i="9" s="1"/>
  <c r="FH66" i="9"/>
  <c r="FG40" i="9"/>
  <c r="KR54" i="9"/>
  <c r="FH91" i="9"/>
  <c r="FH92" i="9" s="1"/>
  <c r="FA62" i="20"/>
  <c r="FA58" i="20" s="1"/>
  <c r="FA66" i="20" s="1"/>
  <c r="EZ58" i="20"/>
  <c r="FG28" i="9"/>
  <c r="FG49" i="9" s="1"/>
  <c r="FJ21" i="20"/>
  <c r="FH11" i="14"/>
  <c r="FH8" i="14" s="1"/>
  <c r="FH23" i="9"/>
  <c r="FH26" i="9" s="1"/>
  <c r="FH28" i="9" s="1"/>
  <c r="KL37" i="20"/>
  <c r="KL33" i="20"/>
  <c r="KL36" i="20" s="1"/>
  <c r="FG48" i="9" l="1"/>
  <c r="FG44" i="9" s="1"/>
  <c r="FH49" i="9"/>
  <c r="KM37" i="20"/>
  <c r="KM33" i="20"/>
  <c r="KM36" i="20" s="1"/>
  <c r="FC62" i="20"/>
  <c r="FC58" i="20" s="1"/>
  <c r="FC97" i="9"/>
  <c r="FH74" i="20"/>
  <c r="FH93" i="9"/>
  <c r="FI76" i="20"/>
  <c r="FB62" i="20"/>
  <c r="FB97" i="9"/>
  <c r="FJ27" i="20"/>
  <c r="FF109" i="9"/>
  <c r="FF110" i="9"/>
  <c r="EZ77" i="20"/>
  <c r="FA77" i="20" s="1"/>
  <c r="EZ66" i="20"/>
  <c r="KS54" i="9"/>
  <c r="FG36" i="9"/>
  <c r="FG41" i="9" s="1"/>
  <c r="S171" i="12"/>
  <c r="FI11" i="14"/>
  <c r="FI8" i="14" s="1"/>
  <c r="FI23" i="9"/>
  <c r="FI26" i="9" s="1"/>
  <c r="FI28" i="9" s="1"/>
  <c r="FK21" i="20" l="1"/>
  <c r="FH40" i="9"/>
  <c r="FH36" i="9" s="1"/>
  <c r="FH41" i="9" s="1"/>
  <c r="FI66" i="9"/>
  <c r="FI93" i="9" s="1"/>
  <c r="KN36" i="20"/>
  <c r="KO37" i="20" s="1"/>
  <c r="KO33" i="20"/>
  <c r="FJ24" i="20"/>
  <c r="FI74" i="20"/>
  <c r="KN37" i="20"/>
  <c r="X8" i="21" s="1"/>
  <c r="X6" i="21" s="1"/>
  <c r="FI49" i="9"/>
  <c r="FH48" i="9"/>
  <c r="FH44" i="9" s="1"/>
  <c r="KT54" i="9"/>
  <c r="FB58" i="20"/>
  <c r="FC77" i="20"/>
  <c r="FC66" i="20"/>
  <c r="FG109" i="9"/>
  <c r="FG110" i="9"/>
  <c r="FG64" i="20" l="1"/>
  <c r="LA33" i="20"/>
  <c r="KO36" i="20"/>
  <c r="FB77" i="20"/>
  <c r="FB66" i="20"/>
  <c r="FH110" i="9"/>
  <c r="FH109" i="9"/>
  <c r="FK27" i="20"/>
  <c r="KU54" i="9"/>
  <c r="FI48" i="9"/>
  <c r="FI44" i="9" s="1"/>
  <c r="FJ90" i="9"/>
  <c r="FJ85" i="9" s="1"/>
  <c r="FJ91" i="9" s="1"/>
  <c r="FJ92" i="9" s="1"/>
  <c r="FJ23" i="20"/>
  <c r="FJ71" i="20"/>
  <c r="FJ73" i="20" s="1"/>
  <c r="FJ59" i="20"/>
  <c r="FJ25" i="9"/>
  <c r="FJ66" i="9"/>
  <c r="FI40" i="9"/>
  <c r="FI36" i="9" s="1"/>
  <c r="FI41" i="9" s="1"/>
  <c r="FG82" i="20" l="1"/>
  <c r="FJ93" i="9"/>
  <c r="FJ76" i="20"/>
  <c r="FI110" i="9"/>
  <c r="FI109" i="9"/>
  <c r="FL21" i="20"/>
  <c r="FK24" i="20"/>
  <c r="KV54" i="9"/>
  <c r="KP37" i="20"/>
  <c r="KP33" i="20"/>
  <c r="KP36" i="20" s="1"/>
  <c r="FJ11" i="14"/>
  <c r="FJ8" i="14" s="1"/>
  <c r="FJ23" i="9"/>
  <c r="FJ26" i="9" s="1"/>
  <c r="FJ28" i="9" s="1"/>
  <c r="FJ49" i="9" s="1"/>
  <c r="S173" i="12" l="1"/>
  <c r="FG53" i="20"/>
  <c r="FH64" i="20"/>
  <c r="FJ40" i="9"/>
  <c r="FJ36" i="9" s="1"/>
  <c r="FJ41" i="9" s="1"/>
  <c r="FK66" i="9"/>
  <c r="KW54" i="9"/>
  <c r="KQ37" i="20"/>
  <c r="KQ33" i="20"/>
  <c r="KQ36" i="20" s="1"/>
  <c r="FJ74" i="20"/>
  <c r="FJ48" i="9"/>
  <c r="FJ44" i="9" s="1"/>
  <c r="FL27" i="20"/>
  <c r="FD62" i="20"/>
  <c r="FD97" i="9"/>
  <c r="FK90" i="9"/>
  <c r="FK85" i="9" s="1"/>
  <c r="FK91" i="9" s="1"/>
  <c r="FK92" i="9" s="1"/>
  <c r="FK23" i="20"/>
  <c r="FK71" i="20"/>
  <c r="FK73" i="20" s="1"/>
  <c r="FK59" i="20"/>
  <c r="FK25" i="9"/>
  <c r="FH82" i="20" l="1"/>
  <c r="FK93" i="9"/>
  <c r="KR37" i="20"/>
  <c r="KR33" i="20"/>
  <c r="KR36" i="20" s="1"/>
  <c r="FK76" i="20"/>
  <c r="FJ109" i="9"/>
  <c r="FJ110" i="9"/>
  <c r="FM21" i="20"/>
  <c r="FD58" i="20"/>
  <c r="FL24" i="20"/>
  <c r="KX54" i="9"/>
  <c r="FK11" i="14"/>
  <c r="FK8" i="14" s="1"/>
  <c r="FK23" i="9"/>
  <c r="FK26" i="9" s="1"/>
  <c r="FK28" i="9" s="1"/>
  <c r="FK49" i="9" s="1"/>
  <c r="FI64" i="20" l="1"/>
  <c r="FL66" i="9"/>
  <c r="FK40" i="9"/>
  <c r="FK36" i="9" s="1"/>
  <c r="FK41" i="9" s="1"/>
  <c r="FE62" i="20"/>
  <c r="FE97" i="9"/>
  <c r="KY54" i="9"/>
  <c r="FD77" i="20"/>
  <c r="FD66" i="20"/>
  <c r="FK74" i="20"/>
  <c r="FM27" i="20"/>
  <c r="KS37" i="20"/>
  <c r="KS33" i="20"/>
  <c r="KS36" i="20" s="1"/>
  <c r="FK48" i="9"/>
  <c r="FK44" i="9" s="1"/>
  <c r="FL23" i="20"/>
  <c r="FL90" i="9"/>
  <c r="FL85" i="9" s="1"/>
  <c r="FL91" i="9" s="1"/>
  <c r="FL92" i="9" s="1"/>
  <c r="FL59" i="20"/>
  <c r="FL71" i="20"/>
  <c r="FL73" i="20" s="1"/>
  <c r="FL25" i="9"/>
  <c r="FI82" i="20" l="1"/>
  <c r="FL93" i="9"/>
  <c r="KT37" i="20"/>
  <c r="KT33" i="20"/>
  <c r="KT36" i="20" s="1"/>
  <c r="FL11" i="14"/>
  <c r="FL8" i="14" s="1"/>
  <c r="FL23" i="9"/>
  <c r="FL26" i="9" s="1"/>
  <c r="FL28" i="9" s="1"/>
  <c r="FL49" i="9" s="1"/>
  <c r="FN27" i="20"/>
  <c r="FO21" i="20"/>
  <c r="FL76" i="20"/>
  <c r="FK109" i="9"/>
  <c r="FK110" i="9"/>
  <c r="FM24" i="20"/>
  <c r="KZ54" i="9"/>
  <c r="FE58" i="20"/>
  <c r="FJ64" i="20" l="1"/>
  <c r="FM66" i="9"/>
  <c r="FL40" i="9"/>
  <c r="FL36" i="9" s="1"/>
  <c r="FL41" i="9" s="1"/>
  <c r="FL74" i="20"/>
  <c r="GA21" i="20"/>
  <c r="FO27" i="20"/>
  <c r="FL48" i="9"/>
  <c r="FL44" i="9" s="1"/>
  <c r="FM23" i="20"/>
  <c r="FM90" i="9"/>
  <c r="FM71" i="20"/>
  <c r="FM73" i="20" s="1"/>
  <c r="FM59" i="20"/>
  <c r="FM25" i="9"/>
  <c r="FN24" i="20"/>
  <c r="FN71" i="20" s="1"/>
  <c r="FN73" i="20" s="1"/>
  <c r="EZ59" i="9"/>
  <c r="FE77" i="20"/>
  <c r="FE66" i="20"/>
  <c r="KU37" i="20"/>
  <c r="KU33" i="20"/>
  <c r="KU36" i="20" s="1"/>
  <c r="LA54" i="9"/>
  <c r="LB54" i="9"/>
  <c r="FF62" i="20"/>
  <c r="FF97" i="9"/>
  <c r="FJ82" i="20" l="1"/>
  <c r="FM85" i="9"/>
  <c r="FN90" i="9"/>
  <c r="FL109" i="9"/>
  <c r="FL110" i="9"/>
  <c r="FF58" i="20"/>
  <c r="FM11" i="14"/>
  <c r="FM23" i="9"/>
  <c r="FM74" i="20" s="1"/>
  <c r="FN25" i="9"/>
  <c r="FN23" i="20"/>
  <c r="FP21" i="20"/>
  <c r="LC54" i="9"/>
  <c r="KV37" i="20"/>
  <c r="KV33" i="20"/>
  <c r="KV36" i="20" s="1"/>
  <c r="FA59" i="9"/>
  <c r="FB59" i="9" s="1"/>
  <c r="EZ56" i="9"/>
  <c r="FA56" i="9" s="1"/>
  <c r="EZ55" i="9"/>
  <c r="FM76" i="20"/>
  <c r="FN76" i="20" s="1"/>
  <c r="N30" i="22" s="1"/>
  <c r="FN59" i="20"/>
  <c r="FO24" i="20"/>
  <c r="FK64" i="20" l="1"/>
  <c r="FO23" i="20"/>
  <c r="FO90" i="9"/>
  <c r="FO71" i="20"/>
  <c r="FO73" i="20" s="1"/>
  <c r="FO59" i="20"/>
  <c r="FO25" i="9"/>
  <c r="FA55" i="9"/>
  <c r="EZ53" i="9"/>
  <c r="FG62" i="20"/>
  <c r="FG97" i="9"/>
  <c r="LD54" i="9"/>
  <c r="FM26" i="9"/>
  <c r="FN23" i="9"/>
  <c r="FN74" i="20" s="1"/>
  <c r="FF77" i="20"/>
  <c r="FF66" i="20"/>
  <c r="N82" i="22"/>
  <c r="N60" i="22"/>
  <c r="N31" i="22"/>
  <c r="FB56" i="9"/>
  <c r="FC59" i="9"/>
  <c r="FB55" i="9"/>
  <c r="FB53" i="9" s="1"/>
  <c r="FM8" i="14"/>
  <c r="FN11" i="14"/>
  <c r="FN8" i="14" s="1"/>
  <c r="FN12" i="14" s="1"/>
  <c r="FM91" i="9"/>
  <c r="FM92" i="9" s="1"/>
  <c r="FN85" i="9"/>
  <c r="FN91" i="9" s="1"/>
  <c r="KW37" i="20"/>
  <c r="KW33" i="20"/>
  <c r="KW36" i="20" s="1"/>
  <c r="FP27" i="20"/>
  <c r="FK82" i="20" l="1"/>
  <c r="FB52" i="9"/>
  <c r="FB60" i="9" s="1"/>
  <c r="FB62" i="9" s="1"/>
  <c r="FN13" i="14"/>
  <c r="FN14" i="14" s="1"/>
  <c r="EZ52" i="9"/>
  <c r="EZ60" i="9" s="1"/>
  <c r="EZ62" i="9" s="1"/>
  <c r="FA53" i="9"/>
  <c r="FA52" i="9" s="1"/>
  <c r="FA60" i="9" s="1"/>
  <c r="FA62" i="9" s="1"/>
  <c r="FC56" i="9"/>
  <c r="FD59" i="9"/>
  <c r="FC55" i="9"/>
  <c r="FC53" i="9" s="1"/>
  <c r="N97" i="22"/>
  <c r="AQ81" i="22"/>
  <c r="FN26" i="9"/>
  <c r="KX37" i="20"/>
  <c r="KX33" i="20"/>
  <c r="KX36" i="20" s="1"/>
  <c r="LE54" i="9"/>
  <c r="FG58" i="20"/>
  <c r="FO11" i="14"/>
  <c r="FO23" i="9"/>
  <c r="FO85" i="9"/>
  <c r="FQ21" i="20"/>
  <c r="FP24" i="20"/>
  <c r="FN92" i="9"/>
  <c r="FM93" i="9"/>
  <c r="N61" i="22"/>
  <c r="N59" i="22" s="1"/>
  <c r="N83" i="22"/>
  <c r="FO76" i="20"/>
  <c r="FL64" i="20" l="1"/>
  <c r="FC52" i="9"/>
  <c r="FC60" i="9" s="1"/>
  <c r="FC62" i="9" s="1"/>
  <c r="N96" i="22"/>
  <c r="N103" i="22" s="1"/>
  <c r="N66" i="22"/>
  <c r="FQ27" i="20"/>
  <c r="FQ24" i="20" s="1"/>
  <c r="KY37" i="20"/>
  <c r="KY33" i="20"/>
  <c r="KY36" i="20" s="1"/>
  <c r="FN93" i="9"/>
  <c r="FM40" i="9"/>
  <c r="FO26" i="9"/>
  <c r="FG77" i="20"/>
  <c r="FG66" i="20"/>
  <c r="FO74" i="20"/>
  <c r="FN27" i="9"/>
  <c r="FM27" i="9" s="1"/>
  <c r="FO30" i="20"/>
  <c r="FO8" i="14"/>
  <c r="LF54" i="9"/>
  <c r="FN15" i="14"/>
  <c r="FH62" i="20"/>
  <c r="FH58" i="20" s="1"/>
  <c r="FH97" i="9"/>
  <c r="N98" i="22"/>
  <c r="AQ82" i="22"/>
  <c r="FP23" i="20"/>
  <c r="FP90" i="9"/>
  <c r="FP71" i="20"/>
  <c r="FP73" i="20" s="1"/>
  <c r="FP59" i="20"/>
  <c r="FP25" i="9"/>
  <c r="FO91" i="9"/>
  <c r="FE59" i="9"/>
  <c r="FD56" i="9"/>
  <c r="FD55" i="9"/>
  <c r="FD53" i="9" s="1"/>
  <c r="FN18" i="14"/>
  <c r="FN19" i="14" s="1"/>
  <c r="GA17" i="14" s="1"/>
  <c r="FL82" i="20" l="1"/>
  <c r="FM64" i="20"/>
  <c r="FN64" i="20" s="1"/>
  <c r="FQ23" i="20"/>
  <c r="FM82" i="20" s="1"/>
  <c r="FN82" i="20" s="1"/>
  <c r="FQ90" i="9"/>
  <c r="FQ85" i="9" s="1"/>
  <c r="FQ91" i="9" s="1"/>
  <c r="FQ92" i="9" s="1"/>
  <c r="FQ71" i="20"/>
  <c r="FQ73" i="20" s="1"/>
  <c r="FQ59" i="20"/>
  <c r="FQ25" i="9"/>
  <c r="FP11" i="14"/>
  <c r="FP23" i="9"/>
  <c r="FP74" i="20" s="1"/>
  <c r="FD52" i="9"/>
  <c r="FD60" i="9" s="1"/>
  <c r="FD62" i="9" s="1"/>
  <c r="GA66" i="9"/>
  <c r="FO66" i="9"/>
  <c r="FP85" i="9"/>
  <c r="LG54" i="9"/>
  <c r="GA30" i="20"/>
  <c r="FO61" i="20"/>
  <c r="FO72" i="9"/>
  <c r="KZ37" i="20"/>
  <c r="KZ33" i="20"/>
  <c r="KZ36" i="20" s="1"/>
  <c r="FE56" i="9"/>
  <c r="FF59" i="9"/>
  <c r="FE55" i="9"/>
  <c r="FE53" i="9" s="1"/>
  <c r="FM57" i="9"/>
  <c r="FN57" i="9" s="1"/>
  <c r="FM28" i="9"/>
  <c r="FM36" i="9"/>
  <c r="FM41" i="9" s="1"/>
  <c r="FN40" i="9"/>
  <c r="FN36" i="9" s="1"/>
  <c r="FN41" i="9" s="1"/>
  <c r="FP76" i="20"/>
  <c r="FH77" i="20"/>
  <c r="FH66" i="20"/>
  <c r="FO28" i="9"/>
  <c r="FR21" i="20"/>
  <c r="FO57" i="9" l="1"/>
  <c r="FP57" i="9" s="1"/>
  <c r="FQ57" i="9" s="1"/>
  <c r="FR57" i="9" s="1"/>
  <c r="FS57" i="9" s="1"/>
  <c r="FT57" i="9" s="1"/>
  <c r="FU57" i="9" s="1"/>
  <c r="FV57" i="9" s="1"/>
  <c r="FW57" i="9" s="1"/>
  <c r="FX57" i="9" s="1"/>
  <c r="FY57" i="9" s="1"/>
  <c r="FE52" i="9"/>
  <c r="FE60" i="9" s="1"/>
  <c r="FE62" i="9" s="1"/>
  <c r="LB33" i="20"/>
  <c r="LA36" i="20"/>
  <c r="LB37" i="20" s="1"/>
  <c r="FP91" i="9"/>
  <c r="FP92" i="9" s="1"/>
  <c r="FJ62" i="20"/>
  <c r="FJ58" i="20" s="1"/>
  <c r="FJ97" i="9"/>
  <c r="FP8" i="14"/>
  <c r="FQ76" i="20"/>
  <c r="FO49" i="9"/>
  <c r="LA37" i="20"/>
  <c r="Y8" i="21" s="1"/>
  <c r="Y6" i="21" s="1"/>
  <c r="LH54" i="9"/>
  <c r="FF56" i="9"/>
  <c r="FG59" i="9"/>
  <c r="FF55" i="9"/>
  <c r="FF53" i="9" s="1"/>
  <c r="GA72" i="9"/>
  <c r="FO67" i="9"/>
  <c r="FR27" i="20"/>
  <c r="FR24" i="20" s="1"/>
  <c r="FN28" i="9"/>
  <c r="FN49" i="9" s="1"/>
  <c r="FN48" i="9" s="1"/>
  <c r="FT49" i="20" s="1"/>
  <c r="FM49" i="9"/>
  <c r="FM48" i="9" s="1"/>
  <c r="FM44" i="9" s="1"/>
  <c r="GA61" i="20"/>
  <c r="FI62" i="20"/>
  <c r="FI58" i="20" s="1"/>
  <c r="FI97" i="9"/>
  <c r="FP26" i="9"/>
  <c r="FQ11" i="14"/>
  <c r="FQ8" i="14" s="1"/>
  <c r="FQ23" i="9"/>
  <c r="FQ26" i="9" s="1"/>
  <c r="FQ28" i="9" s="1"/>
  <c r="FO64" i="20" l="1"/>
  <c r="FF52" i="9"/>
  <c r="FF60" i="9" s="1"/>
  <c r="FF62" i="9" s="1"/>
  <c r="FP28" i="9"/>
  <c r="FP49" i="9" s="1"/>
  <c r="FR90" i="9"/>
  <c r="FR23" i="20"/>
  <c r="FR71" i="20"/>
  <c r="FR73" i="20" s="1"/>
  <c r="FR59" i="20"/>
  <c r="FR25" i="9"/>
  <c r="FM110" i="9"/>
  <c r="FM109" i="9"/>
  <c r="FI77" i="20"/>
  <c r="FI66" i="20"/>
  <c r="FO50" i="9"/>
  <c r="FP50" i="9" s="1"/>
  <c r="FQ50" i="9" s="1"/>
  <c r="FR50" i="9" s="1"/>
  <c r="FS50" i="9" s="1"/>
  <c r="FN44" i="9"/>
  <c r="FG56" i="9"/>
  <c r="FH59" i="9"/>
  <c r="FG55" i="9"/>
  <c r="FG53" i="9" s="1"/>
  <c r="LI54" i="9"/>
  <c r="FJ77" i="20"/>
  <c r="FJ66" i="20"/>
  <c r="LN33" i="20"/>
  <c r="LB36" i="20"/>
  <c r="FQ74" i="20"/>
  <c r="FS21" i="20"/>
  <c r="GA67" i="9"/>
  <c r="FO73" i="9"/>
  <c r="FO82" i="20" l="1"/>
  <c r="FG52" i="9"/>
  <c r="FG60" i="9" s="1"/>
  <c r="FG62" i="9" s="1"/>
  <c r="FN97" i="9"/>
  <c r="FT87" i="9"/>
  <c r="T169" i="12"/>
  <c r="FT63" i="20"/>
  <c r="GA63" i="20" s="1"/>
  <c r="GA49" i="20"/>
  <c r="FP48" i="9"/>
  <c r="FP44" i="9" s="1"/>
  <c r="FQ49" i="9"/>
  <c r="FR11" i="14"/>
  <c r="FR23" i="9"/>
  <c r="FR85" i="9"/>
  <c r="GA73" i="9"/>
  <c r="FO92" i="9"/>
  <c r="FI59" i="9"/>
  <c r="FH56" i="9"/>
  <c r="FH55" i="9"/>
  <c r="FH53" i="9" s="1"/>
  <c r="FS27" i="20"/>
  <c r="LC37" i="20"/>
  <c r="LC33" i="20"/>
  <c r="LC36" i="20" s="1"/>
  <c r="LJ54" i="9"/>
  <c r="FO48" i="9"/>
  <c r="FO44" i="9" s="1"/>
  <c r="FR76" i="20"/>
  <c r="FN96" i="9"/>
  <c r="FN110" i="9"/>
  <c r="FN109" i="9"/>
  <c r="FR74" i="20"/>
  <c r="FH52" i="9" l="1"/>
  <c r="FH60" i="9" s="1"/>
  <c r="FH62" i="9" s="1"/>
  <c r="FT21" i="20"/>
  <c r="FQ48" i="9"/>
  <c r="FQ44" i="9" s="1"/>
  <c r="LK54" i="9"/>
  <c r="FR91" i="9"/>
  <c r="FR92" i="9" s="1"/>
  <c r="FS24" i="20"/>
  <c r="FO93" i="9"/>
  <c r="LD37" i="20"/>
  <c r="LD33" i="20"/>
  <c r="LD36" i="20" s="1"/>
  <c r="FR26" i="9"/>
  <c r="GA87" i="9"/>
  <c r="O7" i="21"/>
  <c r="O6" i="21" s="1"/>
  <c r="FK62" i="20"/>
  <c r="FK58" i="20" s="1"/>
  <c r="FK97" i="9"/>
  <c r="FJ59" i="9"/>
  <c r="FI56" i="9"/>
  <c r="FI55" i="9"/>
  <c r="FI53" i="9" s="1"/>
  <c r="FR8" i="14"/>
  <c r="FT50" i="9"/>
  <c r="FU50" i="9" s="1"/>
  <c r="FV50" i="9" s="1"/>
  <c r="FW50" i="9" s="1"/>
  <c r="FX50" i="9" s="1"/>
  <c r="FY50" i="9" s="1"/>
  <c r="FZ50" i="9" s="1"/>
  <c r="GA50" i="9" s="1"/>
  <c r="FP64" i="20" l="1"/>
  <c r="FI52" i="9"/>
  <c r="FI60" i="9" s="1"/>
  <c r="FI62" i="9" s="1"/>
  <c r="FK77" i="20"/>
  <c r="FK66" i="20"/>
  <c r="FR28" i="9"/>
  <c r="FO40" i="9"/>
  <c r="FP66" i="9"/>
  <c r="FP93" i="9" s="1"/>
  <c r="LE37" i="20"/>
  <c r="LE33" i="20"/>
  <c r="LE36" i="20" s="1"/>
  <c r="LL54" i="9"/>
  <c r="FT27" i="20"/>
  <c r="FJ56" i="9"/>
  <c r="FK59" i="9"/>
  <c r="FJ55" i="9"/>
  <c r="FJ53" i="9" s="1"/>
  <c r="FS90" i="9"/>
  <c r="FS23" i="20"/>
  <c r="FS59" i="20"/>
  <c r="FS71" i="20"/>
  <c r="FS73" i="20" s="1"/>
  <c r="FS25" i="9"/>
  <c r="FP82" i="20" l="1"/>
  <c r="FK56" i="9"/>
  <c r="FL59" i="9"/>
  <c r="FK55" i="9"/>
  <c r="FK53" i="9" s="1"/>
  <c r="LM54" i="9"/>
  <c r="FO36" i="9"/>
  <c r="FO41" i="9" s="1"/>
  <c r="W165" i="12"/>
  <c r="FR49" i="9"/>
  <c r="FS85" i="9"/>
  <c r="FU21" i="20"/>
  <c r="LF33" i="20"/>
  <c r="LF36" i="20" s="1"/>
  <c r="LF37" i="20"/>
  <c r="FS11" i="14"/>
  <c r="FS23" i="9"/>
  <c r="FS74" i="20" s="1"/>
  <c r="FS76" i="20"/>
  <c r="FJ52" i="9"/>
  <c r="FJ60" i="9" s="1"/>
  <c r="FJ62" i="9" s="1"/>
  <c r="FT24" i="20"/>
  <c r="FP40" i="9"/>
  <c r="FP36" i="9" s="1"/>
  <c r="FP41" i="9" s="1"/>
  <c r="FQ66" i="9"/>
  <c r="FQ93" i="9" s="1"/>
  <c r="FK52" i="9" l="1"/>
  <c r="FK60" i="9" s="1"/>
  <c r="FK62" i="9" s="1"/>
  <c r="FQ64" i="20"/>
  <c r="FQ40" i="9"/>
  <c r="FQ36" i="9" s="1"/>
  <c r="FQ41" i="9" s="1"/>
  <c r="FR66" i="9"/>
  <c r="FR93" i="9" s="1"/>
  <c r="FS8" i="14"/>
  <c r="FR48" i="9"/>
  <c r="FR44" i="9" s="1"/>
  <c r="LN54" i="9"/>
  <c r="FP110" i="9"/>
  <c r="FP109" i="9"/>
  <c r="FT90" i="9"/>
  <c r="FT23" i="20"/>
  <c r="FT71" i="20"/>
  <c r="FT73" i="20" s="1"/>
  <c r="FT59" i="20"/>
  <c r="FT25" i="9"/>
  <c r="FL62" i="20"/>
  <c r="FL58" i="20" s="1"/>
  <c r="FL97" i="9"/>
  <c r="LG37" i="20"/>
  <c r="LG33" i="20"/>
  <c r="LG36" i="20" s="1"/>
  <c r="FS26" i="9"/>
  <c r="FU27" i="20"/>
  <c r="FU24" i="20" s="1"/>
  <c r="FS91" i="9"/>
  <c r="FS92" i="9" s="1"/>
  <c r="FO110" i="9"/>
  <c r="FO109" i="9"/>
  <c r="FL56" i="9"/>
  <c r="FL55" i="9"/>
  <c r="FL53" i="9" s="1"/>
  <c r="FQ82" i="20" l="1"/>
  <c r="FR64" i="20"/>
  <c r="FL52" i="9"/>
  <c r="FL60" i="9" s="1"/>
  <c r="FL62" i="9" s="1"/>
  <c r="FV21" i="20"/>
  <c r="FL77" i="20"/>
  <c r="FL66" i="20"/>
  <c r="FS66" i="9"/>
  <c r="FS93" i="9" s="1"/>
  <c r="FR40" i="9"/>
  <c r="FR36" i="9" s="1"/>
  <c r="FR41" i="9" s="1"/>
  <c r="FR109" i="9" s="1"/>
  <c r="FU90" i="9"/>
  <c r="FU85" i="9" s="1"/>
  <c r="FU91" i="9" s="1"/>
  <c r="FU92" i="9" s="1"/>
  <c r="FU23" i="20"/>
  <c r="FR82" i="20" s="1"/>
  <c r="FU71" i="20"/>
  <c r="FU73" i="20" s="1"/>
  <c r="FU59" i="20"/>
  <c r="FU25" i="9"/>
  <c r="LH33" i="20"/>
  <c r="LH36" i="20" s="1"/>
  <c r="LH37" i="20"/>
  <c r="FT11" i="14"/>
  <c r="FT8" i="14" s="1"/>
  <c r="FT23" i="9"/>
  <c r="FT26" i="9" s="1"/>
  <c r="FT28" i="9" s="1"/>
  <c r="FT85" i="9"/>
  <c r="FQ110" i="9"/>
  <c r="FQ109" i="9"/>
  <c r="FS28" i="9"/>
  <c r="FT76" i="20"/>
  <c r="FR110" i="9" l="1"/>
  <c r="FT91" i="9"/>
  <c r="FT92" i="9" s="1"/>
  <c r="FO62" i="20"/>
  <c r="FO97" i="9"/>
  <c r="LI37" i="20"/>
  <c r="LI33" i="20"/>
  <c r="LI36" i="20" s="1"/>
  <c r="FU11" i="14"/>
  <c r="FU8" i="14" s="1"/>
  <c r="FU23" i="9"/>
  <c r="FU26" i="9" s="1"/>
  <c r="FV27" i="20"/>
  <c r="FV24" i="20" s="1"/>
  <c r="FS49" i="9"/>
  <c r="FU76" i="20"/>
  <c r="FT74" i="20"/>
  <c r="FM62" i="20"/>
  <c r="FM97" i="9"/>
  <c r="FS40" i="9"/>
  <c r="FS36" i="9" s="1"/>
  <c r="FS41" i="9" s="1"/>
  <c r="FT66" i="9"/>
  <c r="FS64" i="20" l="1"/>
  <c r="FT93" i="9"/>
  <c r="FU74" i="20"/>
  <c r="FW21" i="20"/>
  <c r="FO58" i="20"/>
  <c r="FM58" i="20"/>
  <c r="FN62" i="20"/>
  <c r="FN58" i="20" s="1"/>
  <c r="FN66" i="20" s="1"/>
  <c r="FV23" i="20"/>
  <c r="FV90" i="9"/>
  <c r="FV85" i="9" s="1"/>
  <c r="FV91" i="9" s="1"/>
  <c r="FV92" i="9" s="1"/>
  <c r="FV71" i="20"/>
  <c r="FV73" i="20" s="1"/>
  <c r="FV59" i="20"/>
  <c r="FV25" i="9"/>
  <c r="LJ33" i="20"/>
  <c r="LJ36" i="20" s="1"/>
  <c r="LJ37" i="20"/>
  <c r="FS48" i="9"/>
  <c r="FS44" i="9" s="1"/>
  <c r="FT49" i="9"/>
  <c r="FU28" i="9"/>
  <c r="FS82" i="20" l="1"/>
  <c r="FU66" i="9"/>
  <c r="FU93" i="9" s="1"/>
  <c r="FV66" i="9" s="1"/>
  <c r="FV93" i="9" s="1"/>
  <c r="FT40" i="9"/>
  <c r="FT36" i="9" s="1"/>
  <c r="FT41" i="9" s="1"/>
  <c r="LK37" i="20"/>
  <c r="LK33" i="20"/>
  <c r="LK36" i="20" s="1"/>
  <c r="FO77" i="20"/>
  <c r="FO66" i="20"/>
  <c r="FU49" i="9"/>
  <c r="FT48" i="9"/>
  <c r="FT44" i="9" s="1"/>
  <c r="FV11" i="14"/>
  <c r="FV8" i="14" s="1"/>
  <c r="FV23" i="9"/>
  <c r="FV26" i="9" s="1"/>
  <c r="FV28" i="9" s="1"/>
  <c r="FS109" i="9"/>
  <c r="FS110" i="9"/>
  <c r="FV76" i="20"/>
  <c r="FW27" i="20"/>
  <c r="FW24" i="20" s="1"/>
  <c r="FM77" i="20"/>
  <c r="FN77" i="20" s="1"/>
  <c r="FM66" i="20"/>
  <c r="T171" i="12" l="1"/>
  <c r="FT64" i="20"/>
  <c r="FU40" i="9"/>
  <c r="FU36" i="9" s="1"/>
  <c r="FU41" i="9" s="1"/>
  <c r="FV74" i="20"/>
  <c r="FW23" i="20"/>
  <c r="FW90" i="9"/>
  <c r="FW85" i="9" s="1"/>
  <c r="FW91" i="9" s="1"/>
  <c r="FW92" i="9" s="1"/>
  <c r="FW59" i="20"/>
  <c r="FW71" i="20"/>
  <c r="FW73" i="20" s="1"/>
  <c r="FW25" i="9"/>
  <c r="FW66" i="9"/>
  <c r="FV40" i="9"/>
  <c r="FV36" i="9" s="1"/>
  <c r="FV41" i="9" s="1"/>
  <c r="FX21" i="20"/>
  <c r="FT109" i="9"/>
  <c r="FT110" i="9"/>
  <c r="LL37" i="20"/>
  <c r="LL33" i="20"/>
  <c r="LL36" i="20" s="1"/>
  <c r="FP62" i="20"/>
  <c r="FP97" i="9"/>
  <c r="FU48" i="9"/>
  <c r="FU44" i="9" s="1"/>
  <c r="FV49" i="9"/>
  <c r="FT82" i="20" l="1"/>
  <c r="FW93" i="9"/>
  <c r="FW40" i="9" s="1"/>
  <c r="FW36" i="9" s="1"/>
  <c r="FW41" i="9" s="1"/>
  <c r="FU109" i="9"/>
  <c r="FU110" i="9"/>
  <c r="FX27" i="20"/>
  <c r="FX24" i="20" s="1"/>
  <c r="FP58" i="20"/>
  <c r="FV48" i="9"/>
  <c r="FV44" i="9" s="1"/>
  <c r="LM37" i="20"/>
  <c r="LM33" i="20"/>
  <c r="LM36" i="20" s="1"/>
  <c r="LN36" i="20" s="1"/>
  <c r="FW76" i="20"/>
  <c r="FW11" i="14"/>
  <c r="FW8" i="14" s="1"/>
  <c r="FW23" i="9"/>
  <c r="FW26" i="9" s="1"/>
  <c r="FW28" i="9" s="1"/>
  <c r="FW49" i="9" s="1"/>
  <c r="T173" i="12" l="1"/>
  <c r="FT53" i="20"/>
  <c r="FU64" i="20"/>
  <c r="FX66" i="9"/>
  <c r="FX90" i="9"/>
  <c r="FX85" i="9" s="1"/>
  <c r="FX91" i="9" s="1"/>
  <c r="FX92" i="9" s="1"/>
  <c r="FX23" i="20"/>
  <c r="FX59" i="20"/>
  <c r="FX71" i="20"/>
  <c r="FX73" i="20" s="1"/>
  <c r="FX25" i="9"/>
  <c r="FW48" i="9"/>
  <c r="FW44" i="9" s="1"/>
  <c r="FQ62" i="20"/>
  <c r="FQ97" i="9"/>
  <c r="LN37" i="20"/>
  <c r="FP77" i="20"/>
  <c r="FP66" i="20"/>
  <c r="FV109" i="9"/>
  <c r="FV110" i="9"/>
  <c r="FW74" i="20"/>
  <c r="FY21" i="20"/>
  <c r="FU82" i="20" l="1"/>
  <c r="Z8" i="21"/>
  <c r="Z6" i="21" s="1"/>
  <c r="FX93" i="9"/>
  <c r="FY66" i="9" s="1"/>
  <c r="FX76" i="20"/>
  <c r="FW109" i="9"/>
  <c r="FW110" i="9"/>
  <c r="FY27" i="20"/>
  <c r="FQ58" i="20"/>
  <c r="FX11" i="14"/>
  <c r="FX8" i="14" s="1"/>
  <c r="FX23" i="9"/>
  <c r="FX26" i="9" s="1"/>
  <c r="FX28" i="9" s="1"/>
  <c r="FX49" i="9" s="1"/>
  <c r="B12" i="21" l="1"/>
  <c r="FX40" i="9"/>
  <c r="FX36" i="9" s="1"/>
  <c r="FX41" i="9" s="1"/>
  <c r="FZ21" i="20"/>
  <c r="FR62" i="20"/>
  <c r="FR97" i="9"/>
  <c r="FX48" i="9"/>
  <c r="FX44" i="9" s="1"/>
  <c r="FY24" i="20"/>
  <c r="FX74" i="20"/>
  <c r="FQ77" i="20"/>
  <c r="FQ66" i="20"/>
  <c r="FV64" i="20" l="1"/>
  <c r="FY90" i="9"/>
  <c r="FY85" i="9" s="1"/>
  <c r="FY91" i="9" s="1"/>
  <c r="FY92" i="9" s="1"/>
  <c r="FY93" i="9" s="1"/>
  <c r="FY23" i="20"/>
  <c r="FY71" i="20"/>
  <c r="FY73" i="20" s="1"/>
  <c r="FY59" i="20"/>
  <c r="FY25" i="9"/>
  <c r="FR58" i="20"/>
  <c r="FX110" i="9"/>
  <c r="FX109" i="9"/>
  <c r="FZ27" i="20"/>
  <c r="FZ24" i="20" s="1"/>
  <c r="FW64" i="20" s="1"/>
  <c r="FV82" i="20" l="1"/>
  <c r="FZ23" i="20"/>
  <c r="FZ90" i="9"/>
  <c r="FZ71" i="20"/>
  <c r="FZ73" i="20" s="1"/>
  <c r="FZ59" i="20"/>
  <c r="FZ25" i="9"/>
  <c r="GA24" i="20"/>
  <c r="GA71" i="20" s="1"/>
  <c r="GA73" i="20" s="1"/>
  <c r="FY76" i="20"/>
  <c r="GA27" i="20"/>
  <c r="GB21" i="20"/>
  <c r="FR77" i="20"/>
  <c r="FR66" i="20"/>
  <c r="FY11" i="14"/>
  <c r="FY8" i="14" s="1"/>
  <c r="FY23" i="9"/>
  <c r="FY26" i="9" s="1"/>
  <c r="FY28" i="9" s="1"/>
  <c r="FY49" i="9" s="1"/>
  <c r="FY40" i="9"/>
  <c r="FY36" i="9" s="1"/>
  <c r="FY41" i="9" s="1"/>
  <c r="FZ66" i="9"/>
  <c r="FW82" i="20" l="1"/>
  <c r="GN21" i="20"/>
  <c r="GB27" i="20"/>
  <c r="FZ76" i="20"/>
  <c r="GA76" i="20" s="1"/>
  <c r="O30" i="22" s="1"/>
  <c r="GA59" i="20"/>
  <c r="FM59" i="9"/>
  <c r="FS62" i="20"/>
  <c r="FS97" i="9"/>
  <c r="FZ85" i="9"/>
  <c r="GA90" i="9"/>
  <c r="FY48" i="9"/>
  <c r="FY44" i="9" s="1"/>
  <c r="FY74" i="20"/>
  <c r="FZ11" i="14"/>
  <c r="FZ23" i="9"/>
  <c r="FZ74" i="20" s="1"/>
  <c r="GA25" i="9"/>
  <c r="GA23" i="20"/>
  <c r="FS58" i="20" l="1"/>
  <c r="GC21" i="20"/>
  <c r="FT62" i="20"/>
  <c r="FT58" i="20" s="1"/>
  <c r="FT97" i="9"/>
  <c r="FZ8" i="14"/>
  <c r="GA11" i="14"/>
  <c r="GA8" i="14" s="1"/>
  <c r="GA12" i="14" s="1"/>
  <c r="FZ91" i="9"/>
  <c r="FZ92" i="9" s="1"/>
  <c r="GA85" i="9"/>
  <c r="GA91" i="9" s="1"/>
  <c r="GB24" i="20"/>
  <c r="FZ26" i="9"/>
  <c r="GA23" i="9"/>
  <c r="GA74" i="20" s="1"/>
  <c r="FY110" i="9"/>
  <c r="FY109" i="9"/>
  <c r="FN59" i="9"/>
  <c r="FO59" i="9" s="1"/>
  <c r="FM56" i="9"/>
  <c r="FN56" i="9" s="1"/>
  <c r="FM55" i="9"/>
  <c r="O82" i="22"/>
  <c r="O60" i="22"/>
  <c r="O31" i="22"/>
  <c r="FX64" i="20" l="1"/>
  <c r="FO56" i="9"/>
  <c r="FP59" i="9"/>
  <c r="FO55" i="9"/>
  <c r="FO53" i="9" s="1"/>
  <c r="AR81" i="22"/>
  <c r="O97" i="22"/>
  <c r="GA26" i="9"/>
  <c r="GA92" i="9"/>
  <c r="FZ93" i="9"/>
  <c r="FT77" i="20"/>
  <c r="FT66" i="20"/>
  <c r="FS77" i="20"/>
  <c r="FS66" i="20"/>
  <c r="GB90" i="9"/>
  <c r="GB23" i="20"/>
  <c r="GB59" i="20"/>
  <c r="GB71" i="20"/>
  <c r="GB73" i="20" s="1"/>
  <c r="GB25" i="9"/>
  <c r="GA13" i="14"/>
  <c r="GA18" i="14" s="1"/>
  <c r="GA19" i="14" s="1"/>
  <c r="GN17" i="14" s="1"/>
  <c r="GC27" i="20"/>
  <c r="FN55" i="9"/>
  <c r="FM53" i="9"/>
  <c r="O83" i="22"/>
  <c r="O61" i="22"/>
  <c r="O59" i="22" s="1"/>
  <c r="FX82" i="20" l="1"/>
  <c r="FO52" i="9"/>
  <c r="FO60" i="9" s="1"/>
  <c r="FO62" i="9" s="1"/>
  <c r="GD21" i="20"/>
  <c r="GB76" i="20"/>
  <c r="GB11" i="14"/>
  <c r="GB23" i="9"/>
  <c r="GB74" i="20" s="1"/>
  <c r="O96" i="22"/>
  <c r="O103" i="22" s="1"/>
  <c r="O66" i="22"/>
  <c r="O98" i="22"/>
  <c r="AR82" i="22"/>
  <c r="GC24" i="20"/>
  <c r="FM52" i="9"/>
  <c r="FM60" i="9" s="1"/>
  <c r="FM62" i="9" s="1"/>
  <c r="FN53" i="9"/>
  <c r="FN52" i="9" s="1"/>
  <c r="FN60" i="9" s="1"/>
  <c r="FN62" i="9" s="1"/>
  <c r="GA14" i="14"/>
  <c r="GB85" i="9"/>
  <c r="FP56" i="9"/>
  <c r="FQ59" i="9"/>
  <c r="FP55" i="9"/>
  <c r="FP53" i="9" s="1"/>
  <c r="GA93" i="9"/>
  <c r="FZ40" i="9"/>
  <c r="FY64" i="20" l="1"/>
  <c r="FR59" i="9"/>
  <c r="FQ56" i="9"/>
  <c r="FQ55" i="9"/>
  <c r="FQ53" i="9" s="1"/>
  <c r="GA27" i="9"/>
  <c r="FZ27" i="9" s="1"/>
  <c r="GB30" i="20"/>
  <c r="GB8" i="14"/>
  <c r="FZ36" i="9"/>
  <c r="FZ41" i="9" s="1"/>
  <c r="GA40" i="9"/>
  <c r="GA36" i="9" s="1"/>
  <c r="GA41" i="9" s="1"/>
  <c r="GA15" i="14"/>
  <c r="GB91" i="9"/>
  <c r="GC90" i="9"/>
  <c r="GC23" i="20"/>
  <c r="GC71" i="20"/>
  <c r="GC73" i="20" s="1"/>
  <c r="GC59" i="20"/>
  <c r="GC25" i="9"/>
  <c r="GD27" i="20"/>
  <c r="GD24" i="20" s="1"/>
  <c r="GB66" i="9"/>
  <c r="GN66" i="9"/>
  <c r="FP52" i="9"/>
  <c r="FP60" i="9" s="1"/>
  <c r="FP62" i="9" s="1"/>
  <c r="FU62" i="20"/>
  <c r="FU58" i="20" s="1"/>
  <c r="FU97" i="9"/>
  <c r="GB26" i="9"/>
  <c r="FY82" i="20" l="1"/>
  <c r="FZ64" i="20"/>
  <c r="GA64" i="20" s="1"/>
  <c r="FQ52" i="9"/>
  <c r="FQ60" i="9" s="1"/>
  <c r="FQ62" i="9" s="1"/>
  <c r="FU77" i="20"/>
  <c r="FU66" i="20"/>
  <c r="FZ57" i="9"/>
  <c r="GA57" i="9" s="1"/>
  <c r="FZ28" i="9"/>
  <c r="GB28" i="9"/>
  <c r="GE21" i="20"/>
  <c r="GC11" i="14"/>
  <c r="GC23" i="9"/>
  <c r="GD23" i="20"/>
  <c r="GD90" i="9"/>
  <c r="GD85" i="9" s="1"/>
  <c r="GD91" i="9" s="1"/>
  <c r="GD92" i="9" s="1"/>
  <c r="GD71" i="20"/>
  <c r="GD73" i="20" s="1"/>
  <c r="GD59" i="20"/>
  <c r="GD25" i="9"/>
  <c r="GC76" i="20"/>
  <c r="GC85" i="9"/>
  <c r="GB61" i="20"/>
  <c r="GB72" i="9"/>
  <c r="FR56" i="9"/>
  <c r="FS59" i="9"/>
  <c r="FR55" i="9"/>
  <c r="FR53" i="9" s="1"/>
  <c r="FZ82" i="20" l="1"/>
  <c r="GA82" i="20" s="1"/>
  <c r="FR52" i="9"/>
  <c r="FR60" i="9" s="1"/>
  <c r="FR62" i="9" s="1"/>
  <c r="GC91" i="9"/>
  <c r="GC92" i="9" s="1"/>
  <c r="GD11" i="14"/>
  <c r="GD8" i="14" s="1"/>
  <c r="GD23" i="9"/>
  <c r="GD26" i="9" s="1"/>
  <c r="GD28" i="9" s="1"/>
  <c r="GE27" i="20"/>
  <c r="GE24" i="20" s="1"/>
  <c r="FV62" i="20"/>
  <c r="FV58" i="20" s="1"/>
  <c r="FV97" i="9"/>
  <c r="GA28" i="9"/>
  <c r="GA49" i="9" s="1"/>
  <c r="GA48" i="9" s="1"/>
  <c r="FZ49" i="9"/>
  <c r="FZ48" i="9" s="1"/>
  <c r="FZ44" i="9" s="1"/>
  <c r="GD76" i="20"/>
  <c r="GB57" i="9"/>
  <c r="GC57" i="9" s="1"/>
  <c r="GD57" i="9" s="1"/>
  <c r="GE57" i="9" s="1"/>
  <c r="GF57" i="9" s="1"/>
  <c r="GG57" i="9" s="1"/>
  <c r="GH57" i="9" s="1"/>
  <c r="GI57" i="9" s="1"/>
  <c r="GJ57" i="9" s="1"/>
  <c r="GK57" i="9" s="1"/>
  <c r="GL57" i="9" s="1"/>
  <c r="FS56" i="9"/>
  <c r="FT59" i="9"/>
  <c r="FS55" i="9"/>
  <c r="FS53" i="9" s="1"/>
  <c r="GC26" i="9"/>
  <c r="GB67" i="9"/>
  <c r="GC8" i="14"/>
  <c r="GB49" i="9"/>
  <c r="GC74" i="20"/>
  <c r="GB64" i="20" l="1"/>
  <c r="GD74" i="20"/>
  <c r="GE90" i="9"/>
  <c r="GE23" i="20"/>
  <c r="GE71" i="20"/>
  <c r="GE73" i="20" s="1"/>
  <c r="GE59" i="20"/>
  <c r="GE25" i="9"/>
  <c r="FW62" i="20"/>
  <c r="FW58" i="20" s="1"/>
  <c r="FW97" i="9"/>
  <c r="GB73" i="9"/>
  <c r="FS52" i="9"/>
  <c r="FS60" i="9" s="1"/>
  <c r="FS62" i="9" s="1"/>
  <c r="FT56" i="9"/>
  <c r="FU59" i="9"/>
  <c r="FT55" i="9"/>
  <c r="FT53" i="9" s="1"/>
  <c r="GC28" i="9"/>
  <c r="FZ109" i="9"/>
  <c r="FZ110" i="9"/>
  <c r="FV77" i="20"/>
  <c r="FV66" i="20"/>
  <c r="GG49" i="20"/>
  <c r="GB50" i="9"/>
  <c r="GC50" i="9" s="1"/>
  <c r="GD50" i="9" s="1"/>
  <c r="GE50" i="9" s="1"/>
  <c r="GF50" i="9" s="1"/>
  <c r="GA44" i="9"/>
  <c r="GF21" i="20"/>
  <c r="GB82" i="20" l="1"/>
  <c r="FT52" i="9"/>
  <c r="FT60" i="9" s="1"/>
  <c r="FT62" i="9" s="1"/>
  <c r="GA109" i="9"/>
  <c r="GA96" i="9"/>
  <c r="GA110" i="9"/>
  <c r="FW77" i="20"/>
  <c r="FW66" i="20"/>
  <c r="GE76" i="20"/>
  <c r="GB92" i="9"/>
  <c r="GB48" i="9"/>
  <c r="GB44" i="9" s="1"/>
  <c r="GF27" i="20"/>
  <c r="GF24" i="20" s="1"/>
  <c r="GN49" i="20"/>
  <c r="GG87" i="9"/>
  <c r="U169" i="12"/>
  <c r="F169" i="12" s="1"/>
  <c r="GG63" i="20"/>
  <c r="GN63" i="20" s="1"/>
  <c r="GC49" i="9"/>
  <c r="FU56" i="9"/>
  <c r="FV59" i="9"/>
  <c r="FU55" i="9"/>
  <c r="FU53" i="9" s="1"/>
  <c r="GA97" i="9"/>
  <c r="GE11" i="14"/>
  <c r="GE23" i="9"/>
  <c r="GE85" i="9"/>
  <c r="GC64" i="20" l="1"/>
  <c r="GF23" i="20"/>
  <c r="GF90" i="9"/>
  <c r="GF71" i="20"/>
  <c r="GF73" i="20" s="1"/>
  <c r="GF59" i="20"/>
  <c r="GF25" i="9"/>
  <c r="GB93" i="9"/>
  <c r="FV56" i="9"/>
  <c r="FW59" i="9"/>
  <c r="FV55" i="9"/>
  <c r="FV53" i="9" s="1"/>
  <c r="FX62" i="20"/>
  <c r="FX58" i="20" s="1"/>
  <c r="FX97" i="9"/>
  <c r="GC48" i="9"/>
  <c r="GC44" i="9" s="1"/>
  <c r="GD49" i="9"/>
  <c r="GN87" i="9"/>
  <c r="P7" i="21"/>
  <c r="GG50" i="9"/>
  <c r="GH50" i="9" s="1"/>
  <c r="GI50" i="9" s="1"/>
  <c r="GJ50" i="9" s="1"/>
  <c r="GK50" i="9" s="1"/>
  <c r="GL50" i="9" s="1"/>
  <c r="GM50" i="9" s="1"/>
  <c r="GE26" i="9"/>
  <c r="GE8" i="14"/>
  <c r="GE91" i="9"/>
  <c r="GE92" i="9" s="1"/>
  <c r="FU52" i="9"/>
  <c r="FU60" i="9" s="1"/>
  <c r="FU62" i="9" s="1"/>
  <c r="GG21" i="20"/>
  <c r="GE74" i="20"/>
  <c r="GC82" i="20" l="1"/>
  <c r="FV52" i="9"/>
  <c r="FV60" i="9" s="1"/>
  <c r="FV62" i="9" s="1"/>
  <c r="P6" i="21"/>
  <c r="B10" i="21" s="1"/>
  <c r="K17" i="12" s="1"/>
  <c r="B11" i="21"/>
  <c r="N52" i="20" s="1"/>
  <c r="FX77" i="20"/>
  <c r="FX66" i="20"/>
  <c r="GC66" i="9"/>
  <c r="GC93" i="9" s="1"/>
  <c r="GB40" i="9"/>
  <c r="GB36" i="9" s="1"/>
  <c r="GB41" i="9" s="1"/>
  <c r="GF76" i="20"/>
  <c r="GG27" i="20"/>
  <c r="GE28" i="9"/>
  <c r="GD48" i="9"/>
  <c r="GD44" i="9" s="1"/>
  <c r="GN50" i="9"/>
  <c r="FW56" i="9"/>
  <c r="FX59" i="9"/>
  <c r="FW55" i="9"/>
  <c r="FW53" i="9" s="1"/>
  <c r="GF85" i="9"/>
  <c r="GF11" i="14"/>
  <c r="GF23" i="9"/>
  <c r="FW52" i="9" l="1"/>
  <c r="FW60" i="9" s="1"/>
  <c r="FW62" i="9" s="1"/>
  <c r="GD66" i="9"/>
  <c r="GD93" i="9" s="1"/>
  <c r="GC40" i="9"/>
  <c r="GC36" i="9" s="1"/>
  <c r="GC41" i="9" s="1"/>
  <c r="GF91" i="9"/>
  <c r="GF92" i="9" s="1"/>
  <c r="F134" i="12"/>
  <c r="J178" i="12"/>
  <c r="GF26" i="9"/>
  <c r="GF74" i="20"/>
  <c r="FY62" i="20"/>
  <c r="FY58" i="20" s="1"/>
  <c r="FY97" i="9"/>
  <c r="GF8" i="14"/>
  <c r="FY59" i="9"/>
  <c r="FX56" i="9"/>
  <c r="FX55" i="9"/>
  <c r="FX53" i="9" s="1"/>
  <c r="GH21" i="20"/>
  <c r="GE49" i="9"/>
  <c r="GG24" i="20"/>
  <c r="GB110" i="9"/>
  <c r="GB109" i="9"/>
  <c r="GD64" i="20" l="1"/>
  <c r="GE48" i="9"/>
  <c r="GE44" i="9" s="1"/>
  <c r="GH27" i="20"/>
  <c r="GH24" i="20" s="1"/>
  <c r="GE64" i="20" s="1"/>
  <c r="FY56" i="9"/>
  <c r="FY55" i="9"/>
  <c r="FY53" i="9" s="1"/>
  <c r="FY77" i="20"/>
  <c r="FY66" i="20"/>
  <c r="GC109" i="9"/>
  <c r="GC110" i="9"/>
  <c r="GG90" i="9"/>
  <c r="GG23" i="20"/>
  <c r="GG71" i="20"/>
  <c r="GG73" i="20" s="1"/>
  <c r="GG59" i="20"/>
  <c r="GG25" i="9"/>
  <c r="FX52" i="9"/>
  <c r="FX60" i="9" s="1"/>
  <c r="FX62" i="9" s="1"/>
  <c r="GE66" i="9"/>
  <c r="GE93" i="9" s="1"/>
  <c r="GD40" i="9"/>
  <c r="GD36" i="9" s="1"/>
  <c r="GD41" i="9" s="1"/>
  <c r="GF28" i="9"/>
  <c r="GF49" i="9" s="1"/>
  <c r="GD82" i="20" l="1"/>
  <c r="FY52" i="9"/>
  <c r="FY60" i="9" s="1"/>
  <c r="FY62" i="9" s="1"/>
  <c r="GF48" i="9"/>
  <c r="GF44" i="9" s="1"/>
  <c r="GG11" i="14"/>
  <c r="GG23" i="9"/>
  <c r="GG85" i="9"/>
  <c r="GI21" i="20"/>
  <c r="GE40" i="9"/>
  <c r="GE36" i="9" s="1"/>
  <c r="GE41" i="9" s="1"/>
  <c r="GE109" i="9" s="1"/>
  <c r="GF66" i="9"/>
  <c r="GF93" i="9" s="1"/>
  <c r="GG76" i="20"/>
  <c r="GH23" i="20"/>
  <c r="GH90" i="9"/>
  <c r="GH85" i="9" s="1"/>
  <c r="GH91" i="9" s="1"/>
  <c r="GH92" i="9" s="1"/>
  <c r="GH59" i="20"/>
  <c r="GH71" i="20"/>
  <c r="GH73" i="20" s="1"/>
  <c r="GH25" i="9"/>
  <c r="GG74" i="20"/>
  <c r="GD110" i="9"/>
  <c r="GD109" i="9"/>
  <c r="GE82" i="20" l="1"/>
  <c r="GE110" i="9"/>
  <c r="GG26" i="9"/>
  <c r="FZ62" i="20"/>
  <c r="FZ97" i="9"/>
  <c r="GH76" i="20"/>
  <c r="GG8" i="14"/>
  <c r="GB62" i="20"/>
  <c r="GB97" i="9"/>
  <c r="GG91" i="9"/>
  <c r="GG92" i="9" s="1"/>
  <c r="GH11" i="14"/>
  <c r="GH8" i="14" s="1"/>
  <c r="GH23" i="9"/>
  <c r="GH26" i="9" s="1"/>
  <c r="GH28" i="9" s="1"/>
  <c r="GG66" i="9"/>
  <c r="GF40" i="9"/>
  <c r="GF36" i="9" s="1"/>
  <c r="GF41" i="9" s="1"/>
  <c r="GF110" i="9" s="1"/>
  <c r="GI27" i="20"/>
  <c r="GI24" i="20" s="1"/>
  <c r="GF64" i="20" l="1"/>
  <c r="GG93" i="9"/>
  <c r="GG40" i="9" s="1"/>
  <c r="GF109" i="9"/>
  <c r="GJ21" i="20"/>
  <c r="GB58" i="20"/>
  <c r="GG28" i="9"/>
  <c r="GG49" i="9" s="1"/>
  <c r="GI90" i="9"/>
  <c r="GI85" i="9" s="1"/>
  <c r="GI91" i="9" s="1"/>
  <c r="GI92" i="9" s="1"/>
  <c r="GI23" i="20"/>
  <c r="GI71" i="20"/>
  <c r="GI73" i="20" s="1"/>
  <c r="GI59" i="20"/>
  <c r="GI25" i="9"/>
  <c r="FZ58" i="20"/>
  <c r="GA62" i="20"/>
  <c r="GA58" i="20" s="1"/>
  <c r="GA66" i="20" s="1"/>
  <c r="GH74" i="20"/>
  <c r="GF82" i="20" l="1"/>
  <c r="GH66" i="9"/>
  <c r="GH93" i="9" s="1"/>
  <c r="GI11" i="14"/>
  <c r="GI8" i="14" s="1"/>
  <c r="GI23" i="9"/>
  <c r="GI26" i="9" s="1"/>
  <c r="GI28" i="9" s="1"/>
  <c r="GB77" i="20"/>
  <c r="GB66" i="20"/>
  <c r="GI76" i="20"/>
  <c r="U171" i="12"/>
  <c r="GG36" i="9"/>
  <c r="GG41" i="9" s="1"/>
  <c r="GJ27" i="20"/>
  <c r="GJ24" i="20" s="1"/>
  <c r="FZ77" i="20"/>
  <c r="GA77" i="20" s="1"/>
  <c r="FZ66" i="20"/>
  <c r="GG48" i="9"/>
  <c r="GG44" i="9" s="1"/>
  <c r="GH49" i="9"/>
  <c r="GG64" i="20" l="1"/>
  <c r="GI66" i="9"/>
  <c r="GI93" i="9" s="1"/>
  <c r="GJ66" i="9" s="1"/>
  <c r="GH40" i="9"/>
  <c r="GH36" i="9" s="1"/>
  <c r="GH41" i="9" s="1"/>
  <c r="GI74" i="20"/>
  <c r="GG110" i="9"/>
  <c r="GG109" i="9"/>
  <c r="GK21" i="20"/>
  <c r="GC62" i="20"/>
  <c r="GC97" i="9"/>
  <c r="GJ90" i="9"/>
  <c r="GJ85" i="9" s="1"/>
  <c r="GJ91" i="9" s="1"/>
  <c r="GJ92" i="9" s="1"/>
  <c r="GJ23" i="20"/>
  <c r="GJ71" i="20"/>
  <c r="GJ73" i="20" s="1"/>
  <c r="GJ59" i="20"/>
  <c r="GJ25" i="9"/>
  <c r="GH48" i="9"/>
  <c r="GH44" i="9" s="1"/>
  <c r="GI49" i="9"/>
  <c r="GG82" i="20" l="1"/>
  <c r="GI40" i="9"/>
  <c r="GI36" i="9" s="1"/>
  <c r="GI41" i="9" s="1"/>
  <c r="GJ93" i="9"/>
  <c r="GJ11" i="14"/>
  <c r="GJ8" i="14" s="1"/>
  <c r="GJ23" i="9"/>
  <c r="GJ26" i="9" s="1"/>
  <c r="GJ28" i="9" s="1"/>
  <c r="GJ49" i="9" s="1"/>
  <c r="GJ76" i="20"/>
  <c r="GI48" i="9"/>
  <c r="GI44" i="9" s="1"/>
  <c r="GC58" i="20"/>
  <c r="GH109" i="9"/>
  <c r="GH110" i="9"/>
  <c r="GK27" i="20"/>
  <c r="U173" i="12" l="1"/>
  <c r="GG53" i="20"/>
  <c r="GK66" i="9"/>
  <c r="GJ40" i="9"/>
  <c r="GJ36" i="9" s="1"/>
  <c r="GJ41" i="9" s="1"/>
  <c r="GJ74" i="20"/>
  <c r="GD62" i="20"/>
  <c r="GD97" i="9"/>
  <c r="GL21" i="20"/>
  <c r="GK24" i="20"/>
  <c r="GJ48" i="9"/>
  <c r="GJ44" i="9" s="1"/>
  <c r="GI109" i="9"/>
  <c r="GI110" i="9"/>
  <c r="GC77" i="20"/>
  <c r="GC66" i="20"/>
  <c r="GH64" i="20" l="1"/>
  <c r="GL27" i="20"/>
  <c r="GJ109" i="9"/>
  <c r="GJ110" i="9"/>
  <c r="GK23" i="20"/>
  <c r="GK90" i="9"/>
  <c r="GK85" i="9" s="1"/>
  <c r="GK91" i="9" s="1"/>
  <c r="GK92" i="9" s="1"/>
  <c r="GK93" i="9" s="1"/>
  <c r="GK59" i="20"/>
  <c r="GK71" i="20"/>
  <c r="GK73" i="20" s="1"/>
  <c r="GK25" i="9"/>
  <c r="GD58" i="20"/>
  <c r="GH82" i="20" l="1"/>
  <c r="GL66" i="9"/>
  <c r="GK40" i="9"/>
  <c r="GK36" i="9" s="1"/>
  <c r="GK41" i="9" s="1"/>
  <c r="GK11" i="14"/>
  <c r="GK8" i="14" s="1"/>
  <c r="GK23" i="9"/>
  <c r="GK26" i="9" s="1"/>
  <c r="GK28" i="9" s="1"/>
  <c r="GK49" i="9" s="1"/>
  <c r="GM21" i="20"/>
  <c r="GL24" i="20"/>
  <c r="GD77" i="20"/>
  <c r="GD66" i="20"/>
  <c r="GK76" i="20"/>
  <c r="GI64" i="20" l="1"/>
  <c r="GK74" i="20"/>
  <c r="GL23" i="20"/>
  <c r="GL90" i="9"/>
  <c r="GL85" i="9" s="1"/>
  <c r="GL91" i="9" s="1"/>
  <c r="GL92" i="9" s="1"/>
  <c r="GL93" i="9" s="1"/>
  <c r="GL71" i="20"/>
  <c r="GL73" i="20" s="1"/>
  <c r="GL59" i="20"/>
  <c r="GL25" i="9"/>
  <c r="GE62" i="20"/>
  <c r="GE97" i="9"/>
  <c r="GK48" i="9"/>
  <c r="GK44" i="9" s="1"/>
  <c r="GM27" i="20"/>
  <c r="GM24" i="20" s="1"/>
  <c r="GJ64" i="20" s="1"/>
  <c r="GI82" i="20" l="1"/>
  <c r="GM90" i="9"/>
  <c r="GM23" i="20"/>
  <c r="GJ82" i="20" s="1"/>
  <c r="GM71" i="20"/>
  <c r="GM73" i="20" s="1"/>
  <c r="GM59" i="20"/>
  <c r="GM25" i="9"/>
  <c r="GN24" i="20"/>
  <c r="GN71" i="20" s="1"/>
  <c r="GN73" i="20" s="1"/>
  <c r="GK110" i="9"/>
  <c r="GK109" i="9"/>
  <c r="GO21" i="20"/>
  <c r="GN27" i="20"/>
  <c r="GL76" i="20"/>
  <c r="GM66" i="9"/>
  <c r="GL40" i="9"/>
  <c r="GL36" i="9" s="1"/>
  <c r="GL41" i="9" s="1"/>
  <c r="GE58" i="20"/>
  <c r="GL11" i="14"/>
  <c r="GL8" i="14" s="1"/>
  <c r="GL23" i="9"/>
  <c r="GL26" i="9" s="1"/>
  <c r="GL28" i="9" s="1"/>
  <c r="GL49" i="9" s="1"/>
  <c r="GE77" i="20" l="1"/>
  <c r="GE66" i="20"/>
  <c r="K19" i="12"/>
  <c r="FZ59" i="9"/>
  <c r="GM76" i="20"/>
  <c r="GN76" i="20" s="1"/>
  <c r="P30" i="22" s="1"/>
  <c r="GN59" i="20"/>
  <c r="GL48" i="9"/>
  <c r="GL44" i="9" s="1"/>
  <c r="GL74" i="20"/>
  <c r="HA21" i="20"/>
  <c r="GO27" i="20"/>
  <c r="GP21" i="20" s="1"/>
  <c r="GF62" i="20"/>
  <c r="GF97" i="9"/>
  <c r="GN23" i="20"/>
  <c r="GM11" i="14"/>
  <c r="GM23" i="9"/>
  <c r="GN25" i="9"/>
  <c r="GM85" i="9"/>
  <c r="GN90" i="9"/>
  <c r="GM26" i="9" l="1"/>
  <c r="GN23" i="9"/>
  <c r="GN74" i="20" s="1"/>
  <c r="GM8" i="14"/>
  <c r="GN11" i="14"/>
  <c r="GN8" i="14" s="1"/>
  <c r="GN12" i="14" s="1"/>
  <c r="GF58" i="20"/>
  <c r="GM74" i="20"/>
  <c r="P82" i="22"/>
  <c r="P60" i="22"/>
  <c r="P31" i="22"/>
  <c r="AA30" i="22"/>
  <c r="GM91" i="9"/>
  <c r="GN85" i="9"/>
  <c r="GN91" i="9" s="1"/>
  <c r="GG62" i="20"/>
  <c r="GG58" i="20" s="1"/>
  <c r="GG97" i="9"/>
  <c r="GP27" i="20"/>
  <c r="GQ21" i="20" s="1"/>
  <c r="GL110" i="9"/>
  <c r="J180" i="12" s="1"/>
  <c r="GL109" i="9"/>
  <c r="J179" i="12" s="1"/>
  <c r="GN80" i="20"/>
  <c r="GA80" i="20"/>
  <c r="GA99" i="9" s="1"/>
  <c r="GA100" i="9" s="1"/>
  <c r="BN80" i="20"/>
  <c r="BN99" i="9" s="1"/>
  <c r="BN100" i="9" s="1"/>
  <c r="DN80" i="20"/>
  <c r="DN99" i="9" s="1"/>
  <c r="DN100" i="9" s="1"/>
  <c r="FN80" i="20"/>
  <c r="FN99" i="9" s="1"/>
  <c r="FN100" i="9" s="1"/>
  <c r="CN80" i="20"/>
  <c r="CN99" i="9" s="1"/>
  <c r="CN100" i="9" s="1"/>
  <c r="EA80" i="20"/>
  <c r="EA99" i="9" s="1"/>
  <c r="EA100" i="9" s="1"/>
  <c r="BA80" i="20"/>
  <c r="BA99" i="9" s="1"/>
  <c r="BA100" i="9" s="1"/>
  <c r="CA80" i="20"/>
  <c r="CA99" i="9" s="1"/>
  <c r="CA100" i="9" s="1"/>
  <c r="FA80" i="20"/>
  <c r="FA99" i="9" s="1"/>
  <c r="FA100" i="9" s="1"/>
  <c r="DA80" i="20"/>
  <c r="DA99" i="9" s="1"/>
  <c r="DA100" i="9" s="1"/>
  <c r="EN80" i="20"/>
  <c r="EN99" i="9" s="1"/>
  <c r="EN100" i="9" s="1"/>
  <c r="GO24" i="20"/>
  <c r="GA59" i="9"/>
  <c r="GB59" i="9" s="1"/>
  <c r="FZ56" i="9"/>
  <c r="GA56" i="9" s="1"/>
  <c r="FZ55" i="9"/>
  <c r="GK64" i="20" l="1"/>
  <c r="A7" i="20"/>
  <c r="GN13" i="14"/>
  <c r="GN14" i="14" s="1"/>
  <c r="GB56" i="9"/>
  <c r="GC59" i="9"/>
  <c r="GB55" i="9"/>
  <c r="GB53" i="9" s="1"/>
  <c r="GG77" i="20"/>
  <c r="GG66" i="20"/>
  <c r="P61" i="22"/>
  <c r="AA61" i="22" s="1"/>
  <c r="P83" i="22"/>
  <c r="AA31" i="22"/>
  <c r="GQ27" i="20"/>
  <c r="GR21" i="20" s="1"/>
  <c r="AA60" i="22"/>
  <c r="GO23" i="20"/>
  <c r="GO25" i="9"/>
  <c r="GO71" i="20"/>
  <c r="GO73" i="20" s="1"/>
  <c r="GO90" i="9"/>
  <c r="GA55" i="9"/>
  <c r="FZ53" i="9"/>
  <c r="GP24" i="20"/>
  <c r="P97" i="22"/>
  <c r="AA97" i="22" s="1"/>
  <c r="AS81" i="22"/>
  <c r="AA82" i="22"/>
  <c r="AD81" i="22" s="1"/>
  <c r="GF77" i="20"/>
  <c r="GF66" i="20"/>
  <c r="GN26" i="9"/>
  <c r="GK82" i="20" l="1"/>
  <c r="GL64" i="20"/>
  <c r="P59" i="22"/>
  <c r="P96" i="22" s="1"/>
  <c r="GB52" i="9"/>
  <c r="GB60" i="9" s="1"/>
  <c r="GB62" i="9" s="1"/>
  <c r="GN27" i="9"/>
  <c r="GM27" i="9" s="1"/>
  <c r="GM30" i="20"/>
  <c r="GO85" i="9"/>
  <c r="GQ24" i="20"/>
  <c r="GM64" i="20" s="1"/>
  <c r="FZ52" i="9"/>
  <c r="FZ60" i="9" s="1"/>
  <c r="FZ62" i="9" s="1"/>
  <c r="GA53" i="9"/>
  <c r="GA52" i="9" s="1"/>
  <c r="GA60" i="9" s="1"/>
  <c r="GA62" i="9" s="1"/>
  <c r="AS82" i="22"/>
  <c r="P98" i="22"/>
  <c r="AA98" i="22" s="1"/>
  <c r="AA83" i="22"/>
  <c r="AD82" i="22" s="1"/>
  <c r="GN15" i="14"/>
  <c r="GP23" i="20"/>
  <c r="GP71" i="20"/>
  <c r="GP73" i="20" s="1"/>
  <c r="GP25" i="9"/>
  <c r="GP90" i="9"/>
  <c r="GP85" i="9" s="1"/>
  <c r="GP91" i="9" s="1"/>
  <c r="GP92" i="9" s="1"/>
  <c r="GO11" i="14"/>
  <c r="GO23" i="9"/>
  <c r="GR27" i="20"/>
  <c r="GS21" i="20" s="1"/>
  <c r="GC56" i="9"/>
  <c r="GD59" i="9"/>
  <c r="GC55" i="9"/>
  <c r="GC53" i="9" s="1"/>
  <c r="GN18" i="14"/>
  <c r="GN19" i="14" s="1"/>
  <c r="HA17" i="14" s="1"/>
  <c r="GL82" i="20" l="1"/>
  <c r="GN64" i="20"/>
  <c r="P66" i="22"/>
  <c r="AA66" i="22" s="1"/>
  <c r="AA59" i="22"/>
  <c r="GR24" i="20"/>
  <c r="GR90" i="9" s="1"/>
  <c r="GR85" i="9" s="1"/>
  <c r="GR91" i="9" s="1"/>
  <c r="GR92" i="9" s="1"/>
  <c r="GC52" i="9"/>
  <c r="GC60" i="9" s="1"/>
  <c r="GC62" i="9" s="1"/>
  <c r="GD56" i="9"/>
  <c r="GE59" i="9"/>
  <c r="GD55" i="9"/>
  <c r="GD53" i="9" s="1"/>
  <c r="GO26" i="9"/>
  <c r="GP11" i="14"/>
  <c r="GP8" i="14" s="1"/>
  <c r="GP23" i="9"/>
  <c r="GP26" i="9" s="1"/>
  <c r="GP28" i="9" s="1"/>
  <c r="GP49" i="9" s="1"/>
  <c r="GM61" i="20"/>
  <c r="GM72" i="9"/>
  <c r="GN30" i="20"/>
  <c r="GO8" i="14"/>
  <c r="GO74" i="20"/>
  <c r="GH62" i="20"/>
  <c r="GH58" i="20" s="1"/>
  <c r="GH97" i="9"/>
  <c r="GM28" i="9"/>
  <c r="GS27" i="20"/>
  <c r="GT21" i="20" s="1"/>
  <c r="P103" i="22"/>
  <c r="AA103" i="22" s="1"/>
  <c r="AA96" i="22"/>
  <c r="GQ25" i="9"/>
  <c r="GQ23" i="20"/>
  <c r="GM82" i="20" s="1"/>
  <c r="V173" i="12" s="1"/>
  <c r="GQ71" i="20"/>
  <c r="GQ73" i="20" s="1"/>
  <c r="GQ90" i="9"/>
  <c r="GQ85" i="9" s="1"/>
  <c r="GQ91" i="9" s="1"/>
  <c r="GQ92" i="9" s="1"/>
  <c r="GO91" i="9"/>
  <c r="GO92" i="9" s="1"/>
  <c r="GN82" i="20" l="1"/>
  <c r="N82" i="20" s="1"/>
  <c r="N64" i="20"/>
  <c r="AA64" i="20"/>
  <c r="AA68" i="22"/>
  <c r="GR71" i="20"/>
  <c r="GR73" i="20" s="1"/>
  <c r="N97" i="9"/>
  <c r="GR25" i="9"/>
  <c r="GR11" i="14" s="1"/>
  <c r="GR8" i="14" s="1"/>
  <c r="GR23" i="20"/>
  <c r="GS24" i="20"/>
  <c r="GS90" i="9" s="1"/>
  <c r="GS85" i="9" s="1"/>
  <c r="GD52" i="9"/>
  <c r="GD60" i="9" s="1"/>
  <c r="GD62" i="9" s="1"/>
  <c r="GP74" i="20"/>
  <c r="GH77" i="20"/>
  <c r="GH66" i="20"/>
  <c r="GM67" i="9"/>
  <c r="GN72" i="9"/>
  <c r="GQ11" i="14"/>
  <c r="GQ23" i="9"/>
  <c r="GQ26" i="9" s="1"/>
  <c r="GQ28" i="9" s="1"/>
  <c r="GQ49" i="9" s="1"/>
  <c r="GN28" i="9"/>
  <c r="GN49" i="9" s="1"/>
  <c r="GN48" i="9" s="1"/>
  <c r="GM49" i="9"/>
  <c r="GT27" i="20"/>
  <c r="GU21" i="20" s="1"/>
  <c r="GM57" i="9"/>
  <c r="GN57" i="9" s="1"/>
  <c r="GO57" i="9" s="1"/>
  <c r="GP57" i="9" s="1"/>
  <c r="GQ57" i="9" s="1"/>
  <c r="GR57" i="9" s="1"/>
  <c r="GS57" i="9" s="1"/>
  <c r="GT57" i="9" s="1"/>
  <c r="GU57" i="9" s="1"/>
  <c r="GV57" i="9" s="1"/>
  <c r="GW57" i="9" s="1"/>
  <c r="GX57" i="9" s="1"/>
  <c r="GY57" i="9" s="1"/>
  <c r="GN61" i="20"/>
  <c r="GF59" i="9"/>
  <c r="GE56" i="9"/>
  <c r="GE55" i="9"/>
  <c r="GE53" i="9" s="1"/>
  <c r="GI62" i="20"/>
  <c r="GI58" i="20" s="1"/>
  <c r="GI97" i="9"/>
  <c r="GO28" i="9"/>
  <c r="GK97" i="9" l="1"/>
  <c r="AA97" i="9"/>
  <c r="GR23" i="9"/>
  <c r="GR26" i="9" s="1"/>
  <c r="GR28" i="9" s="1"/>
  <c r="GR49" i="9" s="1"/>
  <c r="GQ74" i="20"/>
  <c r="AA71" i="22"/>
  <c r="L18" i="12" s="1"/>
  <c r="GS71" i="20"/>
  <c r="GS73" i="20" s="1"/>
  <c r="GS25" i="9"/>
  <c r="GS11" i="14" s="1"/>
  <c r="GS8" i="14" s="1"/>
  <c r="GS23" i="20"/>
  <c r="GT24" i="20"/>
  <c r="GQ8" i="14"/>
  <c r="GO49" i="9"/>
  <c r="GS91" i="9"/>
  <c r="GS92" i="9" s="1"/>
  <c r="GE52" i="9"/>
  <c r="GE60" i="9" s="1"/>
  <c r="GE62" i="9" s="1"/>
  <c r="GM48" i="9"/>
  <c r="GM44" i="9" s="1"/>
  <c r="GO50" i="9"/>
  <c r="GN44" i="9"/>
  <c r="K177" i="12" s="1"/>
  <c r="GM73" i="9"/>
  <c r="GN67" i="9"/>
  <c r="GI77" i="20"/>
  <c r="GI66" i="20"/>
  <c r="GJ62" i="20"/>
  <c r="GJ58" i="20" s="1"/>
  <c r="GJ97" i="9"/>
  <c r="GG59" i="9"/>
  <c r="GF56" i="9"/>
  <c r="GF55" i="9"/>
  <c r="GF53" i="9" s="1"/>
  <c r="GU27" i="20"/>
  <c r="GV21" i="20" s="1"/>
  <c r="GK62" i="20"/>
  <c r="GK58" i="20" s="1"/>
  <c r="GL97" i="9" l="1"/>
  <c r="GR74" i="20"/>
  <c r="GL62" i="20"/>
  <c r="GL58" i="20" s="1"/>
  <c r="GL66" i="20" s="1"/>
  <c r="GS23" i="9"/>
  <c r="GS26" i="9" s="1"/>
  <c r="GG56" i="9"/>
  <c r="GH59" i="9"/>
  <c r="GG55" i="9"/>
  <c r="GG53" i="9" s="1"/>
  <c r="GU24" i="20"/>
  <c r="GM92" i="9"/>
  <c r="GN73" i="9"/>
  <c r="GV27" i="20"/>
  <c r="GW21" i="20" s="1"/>
  <c r="GK77" i="20"/>
  <c r="GK66" i="20"/>
  <c r="GJ77" i="20"/>
  <c r="GJ66" i="20"/>
  <c r="GF52" i="9"/>
  <c r="GF60" i="9" s="1"/>
  <c r="GF62" i="9" s="1"/>
  <c r="HA50" i="9"/>
  <c r="GP50" i="9"/>
  <c r="GN96" i="9"/>
  <c r="GO48" i="9"/>
  <c r="GO44" i="9" s="1"/>
  <c r="GT25" i="9"/>
  <c r="GT71" i="20"/>
  <c r="GT73" i="20" s="1"/>
  <c r="GT23" i="20"/>
  <c r="GT90" i="9"/>
  <c r="GL77" i="20" l="1"/>
  <c r="GG52" i="9"/>
  <c r="GG60" i="9" s="1"/>
  <c r="GG62" i="9" s="1"/>
  <c r="GS74" i="20"/>
  <c r="GM62" i="20"/>
  <c r="GQ50" i="9"/>
  <c r="GP48" i="9"/>
  <c r="GP44" i="9" s="1"/>
  <c r="GU71" i="20"/>
  <c r="GU73" i="20" s="1"/>
  <c r="GU23" i="20"/>
  <c r="GU25" i="9"/>
  <c r="GU90" i="9"/>
  <c r="GU85" i="9" s="1"/>
  <c r="GU91" i="9" s="1"/>
  <c r="GU92" i="9" s="1"/>
  <c r="GW27" i="20"/>
  <c r="GX21" i="20" s="1"/>
  <c r="GT11" i="14"/>
  <c r="GT23" i="9"/>
  <c r="GV24" i="20"/>
  <c r="GI59" i="9"/>
  <c r="GH56" i="9"/>
  <c r="GH55" i="9"/>
  <c r="GH53" i="9" s="1"/>
  <c r="GT85" i="9"/>
  <c r="GS28" i="9"/>
  <c r="GN92" i="9"/>
  <c r="GM93" i="9"/>
  <c r="GT8" i="14" l="1"/>
  <c r="GI56" i="9"/>
  <c r="GJ59" i="9"/>
  <c r="GI55" i="9"/>
  <c r="GI53" i="9" s="1"/>
  <c r="GX27" i="20"/>
  <c r="GY21" i="20" s="1"/>
  <c r="GU11" i="14"/>
  <c r="GU8" i="14" s="1"/>
  <c r="GU23" i="9"/>
  <c r="GU26" i="9" s="1"/>
  <c r="GU28" i="9" s="1"/>
  <c r="GU49" i="9" s="1"/>
  <c r="GR50" i="9"/>
  <c r="GQ48" i="9"/>
  <c r="GQ44" i="9" s="1"/>
  <c r="GN93" i="9"/>
  <c r="GM97" i="9"/>
  <c r="GM40" i="9"/>
  <c r="GT91" i="9"/>
  <c r="GT92" i="9" s="1"/>
  <c r="GV23" i="20"/>
  <c r="GV25" i="9"/>
  <c r="GV71" i="20"/>
  <c r="GV73" i="20" s="1"/>
  <c r="GV90" i="9"/>
  <c r="GV85" i="9" s="1"/>
  <c r="GV91" i="9" s="1"/>
  <c r="GV92" i="9" s="1"/>
  <c r="GW24" i="20"/>
  <c r="GN62" i="20"/>
  <c r="GN58" i="20" s="1"/>
  <c r="GN66" i="20" s="1"/>
  <c r="GM58" i="20"/>
  <c r="GS49" i="9"/>
  <c r="GH52" i="9"/>
  <c r="GH60" i="9" s="1"/>
  <c r="GH62" i="9" s="1"/>
  <c r="GT26" i="9"/>
  <c r="GT74" i="20"/>
  <c r="GI52" i="9" l="1"/>
  <c r="GI60" i="9" s="1"/>
  <c r="GI62" i="9" s="1"/>
  <c r="GX24" i="20"/>
  <c r="GX25" i="9" s="1"/>
  <c r="GU74" i="20"/>
  <c r="GW23" i="20"/>
  <c r="GW25" i="9"/>
  <c r="GW71" i="20"/>
  <c r="GW73" i="20" s="1"/>
  <c r="GW90" i="9"/>
  <c r="GW85" i="9" s="1"/>
  <c r="GW91" i="9" s="1"/>
  <c r="GW92" i="9" s="1"/>
  <c r="GS50" i="9"/>
  <c r="GT50" i="9" s="1"/>
  <c r="GR48" i="9"/>
  <c r="GR44" i="9" s="1"/>
  <c r="GX23" i="20"/>
  <c r="GT28" i="9"/>
  <c r="GM77" i="20"/>
  <c r="GN77" i="20" s="1"/>
  <c r="GM66" i="20"/>
  <c r="A6" i="20" s="1"/>
  <c r="GN97" i="9"/>
  <c r="L177" i="12"/>
  <c r="GJ56" i="9"/>
  <c r="GK59" i="9"/>
  <c r="GJ55" i="9"/>
  <c r="GJ53" i="9" s="1"/>
  <c r="GV11" i="14"/>
  <c r="GV23" i="9"/>
  <c r="V171" i="12"/>
  <c r="GM36" i="9"/>
  <c r="GM41" i="9" s="1"/>
  <c r="GN40" i="9"/>
  <c r="GY27" i="20"/>
  <c r="GZ21" i="20" s="1"/>
  <c r="GX71" i="20" l="1"/>
  <c r="GX73" i="20" s="1"/>
  <c r="GX90" i="9"/>
  <c r="GX85" i="9" s="1"/>
  <c r="GX91" i="9" s="1"/>
  <c r="GX92" i="9" s="1"/>
  <c r="GJ52" i="9"/>
  <c r="GJ60" i="9" s="1"/>
  <c r="GJ62" i="9" s="1"/>
  <c r="GS48" i="9"/>
  <c r="GS44" i="9" s="1"/>
  <c r="GZ27" i="20"/>
  <c r="GY24" i="20"/>
  <c r="GX11" i="14"/>
  <c r="GX8" i="14" s="1"/>
  <c r="GX23" i="9"/>
  <c r="GX26" i="9" s="1"/>
  <c r="GX28" i="9" s="1"/>
  <c r="GX49" i="9" s="1"/>
  <c r="GV26" i="9"/>
  <c r="GK56" i="9"/>
  <c r="GL59" i="9"/>
  <c r="GK55" i="9"/>
  <c r="GK53" i="9" s="1"/>
  <c r="GN36" i="9"/>
  <c r="GN41" i="9" s="1"/>
  <c r="K20" i="12"/>
  <c r="F166" i="12" s="1"/>
  <c r="GV8" i="14"/>
  <c r="GV74" i="20"/>
  <c r="GT49" i="9"/>
  <c r="GT48" i="9" s="1"/>
  <c r="GT44" i="9" s="1"/>
  <c r="GW11" i="14"/>
  <c r="GW8" i="14" s="1"/>
  <c r="GW23" i="9"/>
  <c r="GW26" i="9" s="1"/>
  <c r="GW28" i="9" s="1"/>
  <c r="GW49" i="9" s="1"/>
  <c r="GX74" i="20" l="1"/>
  <c r="GU50" i="9"/>
  <c r="GV50" i="9" s="1"/>
  <c r="GL56" i="9"/>
  <c r="GL55" i="9"/>
  <c r="GL53" i="9" s="1"/>
  <c r="GY23" i="20"/>
  <c r="GY25" i="9"/>
  <c r="GY71" i="20"/>
  <c r="GY73" i="20" s="1"/>
  <c r="GY90" i="9"/>
  <c r="GY85" i="9" s="1"/>
  <c r="GV28" i="9"/>
  <c r="HA27" i="20"/>
  <c r="HB21" i="20"/>
  <c r="GK52" i="9"/>
  <c r="GK60" i="9" s="1"/>
  <c r="GK62" i="9" s="1"/>
  <c r="GW74" i="20"/>
  <c r="GZ24" i="20"/>
  <c r="GU48" i="9" l="1"/>
  <c r="GU44" i="9" s="1"/>
  <c r="GL52" i="9"/>
  <c r="GL60" i="9" s="1"/>
  <c r="GL62" i="9" s="1"/>
  <c r="GV49" i="9"/>
  <c r="GV48" i="9" s="1"/>
  <c r="GV44" i="9" s="1"/>
  <c r="HN21" i="20"/>
  <c r="HB27" i="20"/>
  <c r="HC21" i="20" s="1"/>
  <c r="GZ23" i="20"/>
  <c r="HA23" i="20" s="1"/>
  <c r="GZ25" i="9"/>
  <c r="GZ71" i="20"/>
  <c r="GZ73" i="20" s="1"/>
  <c r="GZ90" i="9"/>
  <c r="HA24" i="20"/>
  <c r="HA71" i="20" s="1"/>
  <c r="HA73" i="20" s="1"/>
  <c r="GY11" i="14"/>
  <c r="GY8" i="14" s="1"/>
  <c r="GY23" i="9"/>
  <c r="GY26" i="9" s="1"/>
  <c r="GM59" i="9"/>
  <c r="GY91" i="9"/>
  <c r="GY92" i="9" s="1"/>
  <c r="GW50" i="9" l="1"/>
  <c r="GX50" i="9" s="1"/>
  <c r="HB24" i="20"/>
  <c r="HB25" i="9" s="1"/>
  <c r="GN59" i="9"/>
  <c r="GO59" i="9" s="1"/>
  <c r="GM56" i="9"/>
  <c r="GN56" i="9" s="1"/>
  <c r="GM55" i="9"/>
  <c r="GZ85" i="9"/>
  <c r="HA90" i="9"/>
  <c r="GY74" i="20"/>
  <c r="GY28" i="9"/>
  <c r="HC27" i="20"/>
  <c r="HD21" i="20" s="1"/>
  <c r="GZ11" i="14"/>
  <c r="GZ23" i="9"/>
  <c r="HA25" i="9"/>
  <c r="HB11" i="14"/>
  <c r="HB8" i="14" s="1"/>
  <c r="GW48" i="9" l="1"/>
  <c r="GW44" i="9" s="1"/>
  <c r="HB90" i="9"/>
  <c r="HB71" i="20"/>
  <c r="HB73" i="20" s="1"/>
  <c r="HB23" i="20"/>
  <c r="GZ26" i="9"/>
  <c r="HA23" i="9"/>
  <c r="HA74" i="20" s="1"/>
  <c r="GZ74" i="20"/>
  <c r="GZ8" i="14"/>
  <c r="HA11" i="14"/>
  <c r="HA8" i="14" s="1"/>
  <c r="HA12" i="14" s="1"/>
  <c r="GZ91" i="9"/>
  <c r="GZ92" i="9" s="1"/>
  <c r="HA92" i="9" s="1"/>
  <c r="HA85" i="9"/>
  <c r="HA91" i="9" s="1"/>
  <c r="GP59" i="9"/>
  <c r="GO56" i="9"/>
  <c r="HB85" i="9"/>
  <c r="HD27" i="20"/>
  <c r="HE21" i="20" s="1"/>
  <c r="GY49" i="9"/>
  <c r="HB23" i="9"/>
  <c r="HC24" i="20"/>
  <c r="GN55" i="9"/>
  <c r="GO55" i="9"/>
  <c r="GM53" i="9"/>
  <c r="GY50" i="9"/>
  <c r="GX48" i="9"/>
  <c r="GX44" i="9" s="1"/>
  <c r="GZ50" i="9" l="1"/>
  <c r="GY48" i="9"/>
  <c r="GY44" i="9" s="1"/>
  <c r="GP55" i="9"/>
  <c r="GO53" i="9"/>
  <c r="GO52" i="9" s="1"/>
  <c r="GO60" i="9" s="1"/>
  <c r="GO62" i="9" s="1"/>
  <c r="GM52" i="9"/>
  <c r="GM60" i="9" s="1"/>
  <c r="GM62" i="9" s="1"/>
  <c r="GN53" i="9"/>
  <c r="GN52" i="9" s="1"/>
  <c r="GN60" i="9" s="1"/>
  <c r="GN62" i="9" s="1"/>
  <c r="HB26" i="9"/>
  <c r="HB91" i="9"/>
  <c r="HB92" i="9" s="1"/>
  <c r="HE27" i="20"/>
  <c r="HF21" i="20" s="1"/>
  <c r="HA13" i="14"/>
  <c r="HA14" i="14" s="1"/>
  <c r="HA27" i="9" s="1"/>
  <c r="GZ27" i="9" s="1"/>
  <c r="HA26" i="9"/>
  <c r="HC11" i="14"/>
  <c r="HC8" i="14" s="1"/>
  <c r="HC23" i="20"/>
  <c r="HC25" i="9"/>
  <c r="HC71" i="20"/>
  <c r="HC73" i="20" s="1"/>
  <c r="HC90" i="9"/>
  <c r="HD24" i="20"/>
  <c r="GQ59" i="9"/>
  <c r="GP56" i="9"/>
  <c r="HB74" i="20"/>
  <c r="K18" i="12" l="1"/>
  <c r="GZ57" i="9"/>
  <c r="HA57" i="9" s="1"/>
  <c r="HB57" i="9" s="1"/>
  <c r="HC57" i="9" s="1"/>
  <c r="HD57" i="9" s="1"/>
  <c r="HE57" i="9" s="1"/>
  <c r="HF57" i="9" s="1"/>
  <c r="HG57" i="9" s="1"/>
  <c r="HH57" i="9" s="1"/>
  <c r="HI57" i="9" s="1"/>
  <c r="HJ57" i="9" s="1"/>
  <c r="HK57" i="9" s="1"/>
  <c r="HL57" i="9" s="1"/>
  <c r="GZ28" i="9"/>
  <c r="HF27" i="20"/>
  <c r="HG21" i="20" s="1"/>
  <c r="HC85" i="9"/>
  <c r="HE24" i="20"/>
  <c r="HA15" i="14"/>
  <c r="HB28" i="9"/>
  <c r="GQ56" i="9"/>
  <c r="GR59" i="9"/>
  <c r="HD23" i="20"/>
  <c r="HD71" i="20"/>
  <c r="HD73" i="20" s="1"/>
  <c r="HD11" i="14"/>
  <c r="HD8" i="14" s="1"/>
  <c r="HD25" i="9"/>
  <c r="HD23" i="9" s="1"/>
  <c r="HD26" i="9" s="1"/>
  <c r="HD28" i="9" s="1"/>
  <c r="HD49" i="9" s="1"/>
  <c r="HD90" i="9"/>
  <c r="HD85" i="9" s="1"/>
  <c r="HD91" i="9" s="1"/>
  <c r="HD92" i="9" s="1"/>
  <c r="HC23" i="9"/>
  <c r="HA18" i="14"/>
  <c r="HA19" i="14" s="1"/>
  <c r="HN17" i="14" s="1"/>
  <c r="GQ55" i="9"/>
  <c r="GP53" i="9"/>
  <c r="GP52" i="9" s="1"/>
  <c r="GP60" i="9" s="1"/>
  <c r="GP62" i="9" s="1"/>
  <c r="HF24" i="20" l="1"/>
  <c r="HF71" i="20" s="1"/>
  <c r="HF73" i="20" s="1"/>
  <c r="HD74" i="20"/>
  <c r="HE71" i="20"/>
  <c r="HE73" i="20" s="1"/>
  <c r="HE23" i="20"/>
  <c r="HE25" i="9"/>
  <c r="HE23" i="9" s="1"/>
  <c r="HE26" i="9" s="1"/>
  <c r="HE28" i="9" s="1"/>
  <c r="HE49" i="9" s="1"/>
  <c r="HE11" i="14"/>
  <c r="HE8" i="14" s="1"/>
  <c r="HE90" i="9"/>
  <c r="HE85" i="9" s="1"/>
  <c r="HE91" i="9" s="1"/>
  <c r="HE92" i="9" s="1"/>
  <c r="GR55" i="9"/>
  <c r="GQ53" i="9"/>
  <c r="GQ52" i="9" s="1"/>
  <c r="GQ60" i="9" s="1"/>
  <c r="GQ62" i="9" s="1"/>
  <c r="HB49" i="9"/>
  <c r="GR56" i="9"/>
  <c r="GS59" i="9"/>
  <c r="HC91" i="9"/>
  <c r="HC92" i="9" s="1"/>
  <c r="HC26" i="9"/>
  <c r="HC74" i="20"/>
  <c r="HG27" i="20"/>
  <c r="HH21" i="20" s="1"/>
  <c r="GZ49" i="9"/>
  <c r="HA28" i="9"/>
  <c r="HA49" i="9" s="1"/>
  <c r="HA48" i="9" s="1"/>
  <c r="HA44" i="9" s="1"/>
  <c r="HF90" i="9" l="1"/>
  <c r="HF85" i="9" s="1"/>
  <c r="HF91" i="9" s="1"/>
  <c r="HF92" i="9" s="1"/>
  <c r="HF25" i="9"/>
  <c r="HF23" i="9" s="1"/>
  <c r="HF26" i="9" s="1"/>
  <c r="HF28" i="9" s="1"/>
  <c r="HF49" i="9" s="1"/>
  <c r="HF11" i="14"/>
  <c r="HF8" i="14" s="1"/>
  <c r="HF23" i="20"/>
  <c r="HG24" i="20"/>
  <c r="HG25" i="9" s="1"/>
  <c r="HG23" i="9" s="1"/>
  <c r="HG26" i="9" s="1"/>
  <c r="HG28" i="9" s="1"/>
  <c r="HG49" i="9" s="1"/>
  <c r="GS55" i="9"/>
  <c r="GR53" i="9"/>
  <c r="GR52" i="9" s="1"/>
  <c r="GR60" i="9" s="1"/>
  <c r="GR62" i="9" s="1"/>
  <c r="GS56" i="9"/>
  <c r="GT59" i="9"/>
  <c r="GZ48" i="9"/>
  <c r="GZ44" i="9" s="1"/>
  <c r="HB50" i="9"/>
  <c r="HB48" i="9" s="1"/>
  <c r="HB44" i="9" s="1"/>
  <c r="HC28" i="9"/>
  <c r="HE74" i="20"/>
  <c r="HH27" i="20"/>
  <c r="HI21" i="20" s="1"/>
  <c r="HF74" i="20" l="1"/>
  <c r="HG11" i="14"/>
  <c r="HG8" i="14" s="1"/>
  <c r="HG71" i="20"/>
  <c r="HG73" i="20" s="1"/>
  <c r="HG74" i="20" s="1"/>
  <c r="HG23" i="20"/>
  <c r="HG90" i="9"/>
  <c r="HG85" i="9" s="1"/>
  <c r="HG91" i="9" s="1"/>
  <c r="HG92" i="9" s="1"/>
  <c r="HH24" i="20"/>
  <c r="HH71" i="20" s="1"/>
  <c r="HH73" i="20" s="1"/>
  <c r="GT55" i="9"/>
  <c r="GS53" i="9"/>
  <c r="GS52" i="9" s="1"/>
  <c r="GS60" i="9" s="1"/>
  <c r="GS62" i="9" s="1"/>
  <c r="HC49" i="9"/>
  <c r="HN50" i="9"/>
  <c r="HC50" i="9"/>
  <c r="GT56" i="9"/>
  <c r="GU59" i="9"/>
  <c r="HI27" i="20"/>
  <c r="HJ21" i="20" s="1"/>
  <c r="HH23" i="20" l="1"/>
  <c r="HH25" i="9"/>
  <c r="HH23" i="9" s="1"/>
  <c r="HH74" i="20" s="1"/>
  <c r="HH90" i="9"/>
  <c r="HH85" i="9" s="1"/>
  <c r="HH11" i="14"/>
  <c r="HH8" i="14" s="1"/>
  <c r="HI24" i="20"/>
  <c r="HI11" i="14" s="1"/>
  <c r="HI8" i="14" s="1"/>
  <c r="HC48" i="9"/>
  <c r="HC44" i="9" s="1"/>
  <c r="GU55" i="9"/>
  <c r="GT53" i="9"/>
  <c r="GT52" i="9" s="1"/>
  <c r="GT60" i="9" s="1"/>
  <c r="GT62" i="9" s="1"/>
  <c r="GU56" i="9"/>
  <c r="GV59" i="9"/>
  <c r="HJ27" i="20"/>
  <c r="HK21" i="20" s="1"/>
  <c r="HD50" i="9"/>
  <c r="HI71" i="20" l="1"/>
  <c r="HI73" i="20" s="1"/>
  <c r="HI25" i="9"/>
  <c r="HI23" i="9" s="1"/>
  <c r="HI26" i="9" s="1"/>
  <c r="HI28" i="9" s="1"/>
  <c r="HI49" i="9" s="1"/>
  <c r="HI23" i="20"/>
  <c r="HJ24" i="20"/>
  <c r="HJ23" i="20" s="1"/>
  <c r="HI90" i="9"/>
  <c r="HI85" i="9" s="1"/>
  <c r="HI91" i="9" s="1"/>
  <c r="HI92" i="9" s="1"/>
  <c r="HH26" i="9"/>
  <c r="HE50" i="9"/>
  <c r="HD48" i="9"/>
  <c r="HD44" i="9" s="1"/>
  <c r="HH91" i="9"/>
  <c r="HH92" i="9" s="1"/>
  <c r="GV56" i="9"/>
  <c r="GW59" i="9"/>
  <c r="GV55" i="9"/>
  <c r="GU53" i="9"/>
  <c r="GU52" i="9" s="1"/>
  <c r="GU60" i="9" s="1"/>
  <c r="GU62" i="9" s="1"/>
  <c r="HK27" i="20"/>
  <c r="HL21" i="20" s="1"/>
  <c r="HJ90" i="9" l="1"/>
  <c r="HJ85" i="9" s="1"/>
  <c r="HJ91" i="9" s="1"/>
  <c r="HJ92" i="9" s="1"/>
  <c r="HJ71" i="20"/>
  <c r="HJ73" i="20" s="1"/>
  <c r="HJ11" i="14"/>
  <c r="HJ8" i="14" s="1"/>
  <c r="HJ25" i="9"/>
  <c r="HJ23" i="9" s="1"/>
  <c r="HJ26" i="9" s="1"/>
  <c r="HJ28" i="9" s="1"/>
  <c r="HJ49" i="9" s="1"/>
  <c r="HI74" i="20"/>
  <c r="HK24" i="20"/>
  <c r="HK71" i="20" s="1"/>
  <c r="HK73" i="20" s="1"/>
  <c r="HL27" i="20"/>
  <c r="HM21" i="20" s="1"/>
  <c r="GW55" i="9"/>
  <c r="GV53" i="9"/>
  <c r="GV52" i="9" s="1"/>
  <c r="GV60" i="9" s="1"/>
  <c r="GV62" i="9" s="1"/>
  <c r="HH28" i="9"/>
  <c r="GW56" i="9"/>
  <c r="GX59" i="9"/>
  <c r="HF50" i="9"/>
  <c r="HE48" i="9"/>
  <c r="HE44" i="9" s="1"/>
  <c r="HJ74" i="20" l="1"/>
  <c r="HK90" i="9"/>
  <c r="HK85" i="9" s="1"/>
  <c r="HK91" i="9" s="1"/>
  <c r="HK92" i="9" s="1"/>
  <c r="HK25" i="9"/>
  <c r="HK23" i="9" s="1"/>
  <c r="HK26" i="9" s="1"/>
  <c r="HK28" i="9" s="1"/>
  <c r="HK49" i="9" s="1"/>
  <c r="HK23" i="20"/>
  <c r="HK11" i="14"/>
  <c r="HK8" i="14" s="1"/>
  <c r="GX56" i="9"/>
  <c r="GY59" i="9"/>
  <c r="GY56" i="9" s="1"/>
  <c r="HG50" i="9"/>
  <c r="HF48" i="9"/>
  <c r="HF44" i="9" s="1"/>
  <c r="GX55" i="9"/>
  <c r="GW53" i="9"/>
  <c r="GW52" i="9" s="1"/>
  <c r="GW60" i="9" s="1"/>
  <c r="GW62" i="9" s="1"/>
  <c r="HM27" i="20"/>
  <c r="HM24" i="20" s="1"/>
  <c r="HH49" i="9"/>
  <c r="HL24" i="20"/>
  <c r="HK74" i="20" l="1"/>
  <c r="HL11" i="14"/>
  <c r="HL8" i="14" s="1"/>
  <c r="HL25" i="9"/>
  <c r="HL23" i="9" s="1"/>
  <c r="HL26" i="9" s="1"/>
  <c r="HL28" i="9" s="1"/>
  <c r="HL23" i="20"/>
  <c r="HL71" i="20"/>
  <c r="HL73" i="20" s="1"/>
  <c r="HL90" i="9"/>
  <c r="HL85" i="9" s="1"/>
  <c r="HL91" i="9" s="1"/>
  <c r="HL92" i="9" s="1"/>
  <c r="HN27" i="20"/>
  <c r="HO21" i="20"/>
  <c r="HH50" i="9"/>
  <c r="HI50" i="9" s="1"/>
  <c r="HG48" i="9"/>
  <c r="HG44" i="9" s="1"/>
  <c r="HM11" i="14"/>
  <c r="HM8" i="14" s="1"/>
  <c r="HM25" i="9"/>
  <c r="HM23" i="20"/>
  <c r="HM71" i="20"/>
  <c r="HM73" i="20" s="1"/>
  <c r="HM90" i="9"/>
  <c r="HN24" i="20"/>
  <c r="GY55" i="9"/>
  <c r="GX53" i="9"/>
  <c r="GX52" i="9" s="1"/>
  <c r="GX60" i="9" s="1"/>
  <c r="GX62" i="9" s="1"/>
  <c r="HH48" i="9" l="1"/>
  <c r="HH44" i="9" s="1"/>
  <c r="HN23" i="20"/>
  <c r="HL74" i="20"/>
  <c r="GY53" i="9"/>
  <c r="GY52" i="9" s="1"/>
  <c r="GY60" i="9" s="1"/>
  <c r="GY62" i="9" s="1"/>
  <c r="HJ50" i="9"/>
  <c r="HI48" i="9"/>
  <c r="HI44" i="9" s="1"/>
  <c r="HN71" i="20"/>
  <c r="HN73" i="20" s="1"/>
  <c r="HN11" i="14"/>
  <c r="HN8" i="14" s="1"/>
  <c r="HN12" i="14" s="1"/>
  <c r="HM23" i="9"/>
  <c r="HM74" i="20" s="1"/>
  <c r="HN25" i="9"/>
  <c r="IA21" i="20"/>
  <c r="HO27" i="20"/>
  <c r="HP21" i="20" s="1"/>
  <c r="HM85" i="9"/>
  <c r="HN90" i="9"/>
  <c r="GZ59" i="9"/>
  <c r="HL49" i="9"/>
  <c r="HO24" i="20" l="1"/>
  <c r="HO25" i="9" s="1"/>
  <c r="HA59" i="9"/>
  <c r="HB59" i="9" s="1"/>
  <c r="GZ56" i="9"/>
  <c r="HA56" i="9" s="1"/>
  <c r="HP27" i="20"/>
  <c r="HQ21" i="20" s="1"/>
  <c r="HM26" i="9"/>
  <c r="HN23" i="9"/>
  <c r="HN74" i="20" s="1"/>
  <c r="HN13" i="14"/>
  <c r="HN14" i="14" s="1"/>
  <c r="HN27" i="9" s="1"/>
  <c r="HM27" i="9" s="1"/>
  <c r="HM57" i="9" s="1"/>
  <c r="HN57" i="9" s="1"/>
  <c r="HO57" i="9" s="1"/>
  <c r="HP57" i="9" s="1"/>
  <c r="HQ57" i="9" s="1"/>
  <c r="HR57" i="9" s="1"/>
  <c r="HS57" i="9" s="1"/>
  <c r="HT57" i="9" s="1"/>
  <c r="HU57" i="9" s="1"/>
  <c r="HV57" i="9" s="1"/>
  <c r="HW57" i="9" s="1"/>
  <c r="HX57" i="9" s="1"/>
  <c r="HY57" i="9" s="1"/>
  <c r="HK50" i="9"/>
  <c r="HJ48" i="9"/>
  <c r="HJ44" i="9" s="1"/>
  <c r="HM91" i="9"/>
  <c r="HM92" i="9" s="1"/>
  <c r="HN92" i="9" s="1"/>
  <c r="HN85" i="9"/>
  <c r="HN91" i="9" s="1"/>
  <c r="GZ55" i="9"/>
  <c r="HO90" i="9" l="1"/>
  <c r="HO85" i="9" s="1"/>
  <c r="HO71" i="20"/>
  <c r="HO73" i="20" s="1"/>
  <c r="HO11" i="14"/>
  <c r="HO8" i="14" s="1"/>
  <c r="HO23" i="20"/>
  <c r="HP24" i="20"/>
  <c r="HP25" i="9" s="1"/>
  <c r="HP23" i="9" s="1"/>
  <c r="HP26" i="9" s="1"/>
  <c r="HP28" i="9" s="1"/>
  <c r="HP49" i="9" s="1"/>
  <c r="HL50" i="9"/>
  <c r="HK48" i="9"/>
  <c r="HK44" i="9" s="1"/>
  <c r="HO23" i="9"/>
  <c r="HQ27" i="20"/>
  <c r="HR21" i="20" s="1"/>
  <c r="HA55" i="9"/>
  <c r="HB55" i="9"/>
  <c r="GZ53" i="9"/>
  <c r="HN15" i="14"/>
  <c r="HN18" i="14" s="1"/>
  <c r="HN19" i="14" s="1"/>
  <c r="IA17" i="14" s="1"/>
  <c r="HM28" i="9"/>
  <c r="HN26" i="9"/>
  <c r="HB56" i="9"/>
  <c r="HC59" i="9"/>
  <c r="HO74" i="20" l="1"/>
  <c r="HP71" i="20"/>
  <c r="HP73" i="20" s="1"/>
  <c r="HP74" i="20" s="1"/>
  <c r="HP11" i="14"/>
  <c r="HP8" i="14" s="1"/>
  <c r="HP23" i="20"/>
  <c r="HP90" i="9"/>
  <c r="HP85" i="9" s="1"/>
  <c r="HP91" i="9" s="1"/>
  <c r="HP92" i="9" s="1"/>
  <c r="GZ52" i="9"/>
  <c r="GZ60" i="9" s="1"/>
  <c r="GZ62" i="9" s="1"/>
  <c r="HA53" i="9"/>
  <c r="HA52" i="9" s="1"/>
  <c r="HA60" i="9" s="1"/>
  <c r="HA62" i="9" s="1"/>
  <c r="HM49" i="9"/>
  <c r="HN28" i="9"/>
  <c r="HN49" i="9" s="1"/>
  <c r="HN48" i="9" s="1"/>
  <c r="HN44" i="9" s="1"/>
  <c r="HR27" i="20"/>
  <c r="HS21" i="20" s="1"/>
  <c r="HC55" i="9"/>
  <c r="HB53" i="9"/>
  <c r="HB52" i="9" s="1"/>
  <c r="HB60" i="9" s="1"/>
  <c r="HB62" i="9" s="1"/>
  <c r="HC56" i="9"/>
  <c r="HD59" i="9"/>
  <c r="HQ24" i="20"/>
  <c r="HM50" i="9"/>
  <c r="HL48" i="9"/>
  <c r="HL44" i="9" s="1"/>
  <c r="HO91" i="9"/>
  <c r="HO92" i="9" s="1"/>
  <c r="HO26" i="9"/>
  <c r="HO50" i="9" l="1"/>
  <c r="IA50" i="9" s="1"/>
  <c r="HR24" i="20"/>
  <c r="HR25" i="9" s="1"/>
  <c r="HR23" i="9" s="1"/>
  <c r="HR26" i="9" s="1"/>
  <c r="HR28" i="9" s="1"/>
  <c r="HR49" i="9" s="1"/>
  <c r="HQ11" i="14"/>
  <c r="HQ8" i="14" s="1"/>
  <c r="HQ23" i="20"/>
  <c r="HQ25" i="9"/>
  <c r="HQ71" i="20"/>
  <c r="HQ73" i="20" s="1"/>
  <c r="HQ90" i="9"/>
  <c r="HD55" i="9"/>
  <c r="HC53" i="9"/>
  <c r="HC52" i="9" s="1"/>
  <c r="HC60" i="9" s="1"/>
  <c r="HC62" i="9" s="1"/>
  <c r="HO28" i="9"/>
  <c r="HE59" i="9"/>
  <c r="HD56" i="9"/>
  <c r="HM48" i="9"/>
  <c r="HM44" i="9" s="1"/>
  <c r="HS27" i="20"/>
  <c r="HT21" i="20" s="1"/>
  <c r="HR71" i="20" l="1"/>
  <c r="HR73" i="20" s="1"/>
  <c r="HR74" i="20" s="1"/>
  <c r="HR11" i="14"/>
  <c r="HR8" i="14" s="1"/>
  <c r="HR23" i="20"/>
  <c r="HR90" i="9"/>
  <c r="HR85" i="9" s="1"/>
  <c r="HR91" i="9" s="1"/>
  <c r="HR92" i="9" s="1"/>
  <c r="HS24" i="20"/>
  <c r="HO49" i="9"/>
  <c r="HQ85" i="9"/>
  <c r="HF59" i="9"/>
  <c r="HE56" i="9"/>
  <c r="HE55" i="9"/>
  <c r="HD53" i="9"/>
  <c r="HD52" i="9" s="1"/>
  <c r="HD60" i="9" s="1"/>
  <c r="HD62" i="9" s="1"/>
  <c r="HQ23" i="9"/>
  <c r="HT27" i="20"/>
  <c r="HU21" i="20" s="1"/>
  <c r="HQ26" i="9" l="1"/>
  <c r="HG59" i="9"/>
  <c r="HF56" i="9"/>
  <c r="HQ74" i="20"/>
  <c r="HO48" i="9"/>
  <c r="HO44" i="9" s="1"/>
  <c r="HP50" i="9"/>
  <c r="HU27" i="20"/>
  <c r="HV21" i="20" s="1"/>
  <c r="HT24" i="20"/>
  <c r="HF55" i="9"/>
  <c r="HE53" i="9"/>
  <c r="HE52" i="9" s="1"/>
  <c r="HE60" i="9" s="1"/>
  <c r="HE62" i="9" s="1"/>
  <c r="HQ91" i="9"/>
  <c r="HQ92" i="9" s="1"/>
  <c r="HS25" i="9"/>
  <c r="HS11" i="14"/>
  <c r="HS8" i="14" s="1"/>
  <c r="HS23" i="20"/>
  <c r="HS71" i="20"/>
  <c r="HS73" i="20" s="1"/>
  <c r="HS90" i="9"/>
  <c r="HU24" i="20" l="1"/>
  <c r="HU11" i="14" s="1"/>
  <c r="HU8" i="14" s="1"/>
  <c r="HS85" i="9"/>
  <c r="HS23" i="9"/>
  <c r="HG55" i="9"/>
  <c r="HF53" i="9"/>
  <c r="HF52" i="9" s="1"/>
  <c r="HF60" i="9" s="1"/>
  <c r="HF62" i="9" s="1"/>
  <c r="HQ50" i="9"/>
  <c r="HP48" i="9"/>
  <c r="HP44" i="9" s="1"/>
  <c r="HG56" i="9"/>
  <c r="HH59" i="9"/>
  <c r="HT11" i="14"/>
  <c r="HT8" i="14" s="1"/>
  <c r="HT71" i="20"/>
  <c r="HT73" i="20" s="1"/>
  <c r="HT23" i="20"/>
  <c r="HT25" i="9"/>
  <c r="HT23" i="9" s="1"/>
  <c r="HT26" i="9" s="1"/>
  <c r="HT28" i="9" s="1"/>
  <c r="HT49" i="9" s="1"/>
  <c r="HT90" i="9"/>
  <c r="HT85" i="9" s="1"/>
  <c r="HT91" i="9" s="1"/>
  <c r="HT92" i="9" s="1"/>
  <c r="HS74" i="20"/>
  <c r="HV27" i="20"/>
  <c r="HW21" i="20" s="1"/>
  <c r="HQ28" i="9"/>
  <c r="HT74" i="20" l="1"/>
  <c r="HU23" i="20"/>
  <c r="HU71" i="20"/>
  <c r="HU73" i="20" s="1"/>
  <c r="HU25" i="9"/>
  <c r="HU23" i="9" s="1"/>
  <c r="HU26" i="9" s="1"/>
  <c r="HU28" i="9" s="1"/>
  <c r="HU49" i="9" s="1"/>
  <c r="HU90" i="9"/>
  <c r="HU85" i="9" s="1"/>
  <c r="HU91" i="9" s="1"/>
  <c r="HU92" i="9" s="1"/>
  <c r="HV24" i="20"/>
  <c r="HV11" i="14" s="1"/>
  <c r="HV8" i="14" s="1"/>
  <c r="HQ49" i="9"/>
  <c r="HQ48" i="9" s="1"/>
  <c r="HQ44" i="9" s="1"/>
  <c r="HS26" i="9"/>
  <c r="HI59" i="9"/>
  <c r="HH56" i="9"/>
  <c r="HW27" i="20"/>
  <c r="HX21" i="20" s="1"/>
  <c r="HH55" i="9"/>
  <c r="HG53" i="9"/>
  <c r="HG52" i="9" s="1"/>
  <c r="HG60" i="9" s="1"/>
  <c r="HG62" i="9" s="1"/>
  <c r="HS91" i="9"/>
  <c r="HS92" i="9" s="1"/>
  <c r="HV23" i="20" l="1"/>
  <c r="HR50" i="9"/>
  <c r="HS50" i="9" s="1"/>
  <c r="HV90" i="9"/>
  <c r="HV85" i="9" s="1"/>
  <c r="HV25" i="9"/>
  <c r="HV23" i="9" s="1"/>
  <c r="HV26" i="9" s="1"/>
  <c r="HV28" i="9" s="1"/>
  <c r="HV49" i="9" s="1"/>
  <c r="HV71" i="20"/>
  <c r="HV73" i="20" s="1"/>
  <c r="HU74" i="20"/>
  <c r="HI55" i="9"/>
  <c r="HH53" i="9"/>
  <c r="HH52" i="9" s="1"/>
  <c r="HH60" i="9" s="1"/>
  <c r="HH62" i="9" s="1"/>
  <c r="HJ59" i="9"/>
  <c r="HI56" i="9"/>
  <c r="HS28" i="9"/>
  <c r="HX27" i="20"/>
  <c r="HY21" i="20" s="1"/>
  <c r="HW24" i="20"/>
  <c r="HR48" i="9" l="1"/>
  <c r="HR44" i="9" s="1"/>
  <c r="HV74" i="20"/>
  <c r="HX24" i="20"/>
  <c r="HX23" i="20" s="1"/>
  <c r="HW71" i="20"/>
  <c r="HW73" i="20" s="1"/>
  <c r="HW23" i="20"/>
  <c r="HW25" i="9"/>
  <c r="HW23" i="9" s="1"/>
  <c r="HW11" i="14"/>
  <c r="HW8" i="14" s="1"/>
  <c r="HW90" i="9"/>
  <c r="HW85" i="9" s="1"/>
  <c r="HW91" i="9" s="1"/>
  <c r="HW92" i="9" s="1"/>
  <c r="HV91" i="9"/>
  <c r="HV92" i="9" s="1"/>
  <c r="HK59" i="9"/>
  <c r="HJ56" i="9"/>
  <c r="HS49" i="9"/>
  <c r="HS48" i="9" s="1"/>
  <c r="HS44" i="9" s="1"/>
  <c r="HJ55" i="9"/>
  <c r="HI53" i="9"/>
  <c r="HI52" i="9" s="1"/>
  <c r="HI60" i="9" s="1"/>
  <c r="HI62" i="9" s="1"/>
  <c r="HY27" i="20"/>
  <c r="HZ21" i="20" s="1"/>
  <c r="HX25" i="9" l="1"/>
  <c r="HX23" i="9" s="1"/>
  <c r="HX26" i="9" s="1"/>
  <c r="HX28" i="9" s="1"/>
  <c r="HX49" i="9" s="1"/>
  <c r="HX71" i="20"/>
  <c r="HX73" i="20" s="1"/>
  <c r="HX90" i="9"/>
  <c r="HX85" i="9" s="1"/>
  <c r="HX91" i="9" s="1"/>
  <c r="HX92" i="9" s="1"/>
  <c r="HX11" i="14"/>
  <c r="HX8" i="14" s="1"/>
  <c r="HY24" i="20"/>
  <c r="HY23" i="20" s="1"/>
  <c r="HT50" i="9"/>
  <c r="HW26" i="9"/>
  <c r="HK55" i="9"/>
  <c r="HJ53" i="9"/>
  <c r="HJ52" i="9" s="1"/>
  <c r="HJ60" i="9" s="1"/>
  <c r="HJ62" i="9" s="1"/>
  <c r="HZ27" i="20"/>
  <c r="HL59" i="9"/>
  <c r="HL56" i="9" s="1"/>
  <c r="HK56" i="9"/>
  <c r="HW74" i="20"/>
  <c r="HX74" i="20" l="1"/>
  <c r="HY71" i="20"/>
  <c r="HY73" i="20" s="1"/>
  <c r="HY25" i="9"/>
  <c r="HY23" i="9" s="1"/>
  <c r="HY26" i="9" s="1"/>
  <c r="HY28" i="9" s="1"/>
  <c r="HY49" i="9" s="1"/>
  <c r="HY11" i="14"/>
  <c r="HY8" i="14" s="1"/>
  <c r="HY90" i="9"/>
  <c r="HY85" i="9" s="1"/>
  <c r="HY91" i="9" s="1"/>
  <c r="HY92" i="9" s="1"/>
  <c r="HL55" i="9"/>
  <c r="HK53" i="9"/>
  <c r="HK52" i="9" s="1"/>
  <c r="HK60" i="9" s="1"/>
  <c r="HK62" i="9" s="1"/>
  <c r="IA27" i="20"/>
  <c r="IB21" i="20"/>
  <c r="HZ24" i="20"/>
  <c r="HW28" i="9"/>
  <c r="HU50" i="9"/>
  <c r="HT48" i="9"/>
  <c r="HT44" i="9" s="1"/>
  <c r="HY74" i="20" l="1"/>
  <c r="HM59" i="9"/>
  <c r="HW49" i="9"/>
  <c r="HZ23" i="20"/>
  <c r="IA23" i="20" s="1"/>
  <c r="HZ25" i="9"/>
  <c r="HZ11" i="14"/>
  <c r="HZ8" i="14" s="1"/>
  <c r="HZ71" i="20"/>
  <c r="HZ73" i="20" s="1"/>
  <c r="HZ90" i="9"/>
  <c r="IA24" i="20"/>
  <c r="HM55" i="9"/>
  <c r="HL53" i="9"/>
  <c r="HL52" i="9" s="1"/>
  <c r="HL60" i="9" s="1"/>
  <c r="HL62" i="9" s="1"/>
  <c r="HV50" i="9"/>
  <c r="HU48" i="9"/>
  <c r="HU44" i="9" s="1"/>
  <c r="IN21" i="20"/>
  <c r="IB27" i="20"/>
  <c r="IC21" i="20" s="1"/>
  <c r="IB24" i="20" l="1"/>
  <c r="IB23" i="20" s="1"/>
  <c r="HN55" i="9"/>
  <c r="HM53" i="9"/>
  <c r="IC27" i="20"/>
  <c r="ID21" i="20" s="1"/>
  <c r="HW50" i="9"/>
  <c r="HX50" i="9" s="1"/>
  <c r="HV48" i="9"/>
  <c r="HV44" i="9" s="1"/>
  <c r="IA71" i="20"/>
  <c r="IA73" i="20" s="1"/>
  <c r="IA11" i="14"/>
  <c r="IA8" i="14" s="1"/>
  <c r="IA12" i="14" s="1"/>
  <c r="HZ23" i="9"/>
  <c r="IA25" i="9"/>
  <c r="HN59" i="9"/>
  <c r="HO59" i="9" s="1"/>
  <c r="HM56" i="9"/>
  <c r="HN56" i="9" s="1"/>
  <c r="HZ85" i="9"/>
  <c r="IA90" i="9"/>
  <c r="IB25" i="9" l="1"/>
  <c r="IB23" i="9" s="1"/>
  <c r="IC24" i="20"/>
  <c r="IC23" i="20" s="1"/>
  <c r="IB71" i="20"/>
  <c r="IB73" i="20" s="1"/>
  <c r="IB11" i="14"/>
  <c r="IB8" i="14" s="1"/>
  <c r="IB90" i="9"/>
  <c r="IA13" i="14"/>
  <c r="IA14" i="14" s="1"/>
  <c r="IA27" i="9" s="1"/>
  <c r="HZ27" i="9" s="1"/>
  <c r="HZ57" i="9" s="1"/>
  <c r="IA57" i="9" s="1"/>
  <c r="IB57" i="9" s="1"/>
  <c r="IC57" i="9" s="1"/>
  <c r="ID57" i="9" s="1"/>
  <c r="IE57" i="9" s="1"/>
  <c r="IF57" i="9" s="1"/>
  <c r="IG57" i="9" s="1"/>
  <c r="IH57" i="9" s="1"/>
  <c r="II57" i="9" s="1"/>
  <c r="IJ57" i="9" s="1"/>
  <c r="IK57" i="9" s="1"/>
  <c r="IL57" i="9" s="1"/>
  <c r="ID27" i="20"/>
  <c r="IE21" i="20" s="1"/>
  <c r="HW48" i="9"/>
  <c r="HW44" i="9" s="1"/>
  <c r="HZ91" i="9"/>
  <c r="HZ92" i="9" s="1"/>
  <c r="IA92" i="9" s="1"/>
  <c r="IA85" i="9"/>
  <c r="IA91" i="9" s="1"/>
  <c r="HO56" i="9"/>
  <c r="HP59" i="9"/>
  <c r="IB85" i="9"/>
  <c r="HM52" i="9"/>
  <c r="HM60" i="9" s="1"/>
  <c r="HM62" i="9" s="1"/>
  <c r="HN53" i="9"/>
  <c r="HN52" i="9" s="1"/>
  <c r="HN60" i="9" s="1"/>
  <c r="HN62" i="9" s="1"/>
  <c r="HZ26" i="9"/>
  <c r="IA23" i="9"/>
  <c r="IA74" i="20" s="1"/>
  <c r="HY50" i="9"/>
  <c r="HX48" i="9"/>
  <c r="HX44" i="9" s="1"/>
  <c r="HO55" i="9"/>
  <c r="HZ74" i="20"/>
  <c r="IC11" i="14" l="1"/>
  <c r="IC8" i="14" s="1"/>
  <c r="IC25" i="9"/>
  <c r="IC23" i="9" s="1"/>
  <c r="IC26" i="9" s="1"/>
  <c r="IC28" i="9" s="1"/>
  <c r="IC49" i="9" s="1"/>
  <c r="IC71" i="20"/>
  <c r="IC73" i="20" s="1"/>
  <c r="IC90" i="9"/>
  <c r="IC85" i="9" s="1"/>
  <c r="IC91" i="9" s="1"/>
  <c r="IC92" i="9" s="1"/>
  <c r="ID24" i="20"/>
  <c r="ID23" i="20" s="1"/>
  <c r="IB26" i="9"/>
  <c r="HQ59" i="9"/>
  <c r="HP56" i="9"/>
  <c r="HZ50" i="9"/>
  <c r="HY48" i="9"/>
  <c r="HY44" i="9" s="1"/>
  <c r="IB91" i="9"/>
  <c r="IB92" i="9" s="1"/>
  <c r="IA15" i="14"/>
  <c r="IA18" i="14" s="1"/>
  <c r="IA19" i="14" s="1"/>
  <c r="IN17" i="14" s="1"/>
  <c r="HP55" i="9"/>
  <c r="HO53" i="9"/>
  <c r="HO52" i="9" s="1"/>
  <c r="HO60" i="9" s="1"/>
  <c r="HO62" i="9" s="1"/>
  <c r="HZ28" i="9"/>
  <c r="IA26" i="9"/>
  <c r="IE27" i="20"/>
  <c r="IF21" i="20" s="1"/>
  <c r="IB74" i="20"/>
  <c r="IC74" i="20" l="1"/>
  <c r="ID25" i="9"/>
  <c r="ID23" i="9" s="1"/>
  <c r="ID90" i="9"/>
  <c r="ID85" i="9" s="1"/>
  <c r="ID91" i="9" s="1"/>
  <c r="ID92" i="9" s="1"/>
  <c r="ID71" i="20"/>
  <c r="ID73" i="20" s="1"/>
  <c r="ID11" i="14"/>
  <c r="ID8" i="14" s="1"/>
  <c r="IF27" i="20"/>
  <c r="IG21" i="20" s="1"/>
  <c r="HZ49" i="9"/>
  <c r="HZ48" i="9" s="1"/>
  <c r="HZ44" i="9" s="1"/>
  <c r="IA28" i="9"/>
  <c r="IA49" i="9" s="1"/>
  <c r="IA48" i="9" s="1"/>
  <c r="IA44" i="9" s="1"/>
  <c r="IB28" i="9"/>
  <c r="IE24" i="20"/>
  <c r="HQ55" i="9"/>
  <c r="HP53" i="9"/>
  <c r="HP52" i="9" s="1"/>
  <c r="HP60" i="9" s="1"/>
  <c r="HP62" i="9" s="1"/>
  <c r="HR59" i="9"/>
  <c r="HQ56" i="9"/>
  <c r="ID74" i="20" l="1"/>
  <c r="HR55" i="9"/>
  <c r="HQ53" i="9"/>
  <c r="HQ52" i="9" s="1"/>
  <c r="HQ60" i="9" s="1"/>
  <c r="HQ62" i="9" s="1"/>
  <c r="IB49" i="9"/>
  <c r="ID26" i="9"/>
  <c r="IE11" i="14"/>
  <c r="IE8" i="14" s="1"/>
  <c r="IE23" i="20"/>
  <c r="IE25" i="9"/>
  <c r="IE71" i="20"/>
  <c r="IE73" i="20" s="1"/>
  <c r="IE90" i="9"/>
  <c r="IG27" i="20"/>
  <c r="IH21" i="20" s="1"/>
  <c r="HS59" i="9"/>
  <c r="HR56" i="9"/>
  <c r="IB50" i="9"/>
  <c r="IF24" i="20"/>
  <c r="HS56" i="9" l="1"/>
  <c r="HT59" i="9"/>
  <c r="IE85" i="9"/>
  <c r="IH27" i="20"/>
  <c r="II21" i="20" s="1"/>
  <c r="IB48" i="9"/>
  <c r="IB44" i="9" s="1"/>
  <c r="IN50" i="9"/>
  <c r="IC50" i="9"/>
  <c r="IG24" i="20"/>
  <c r="IE23" i="9"/>
  <c r="ID28" i="9"/>
  <c r="IF71" i="20"/>
  <c r="IF73" i="20" s="1"/>
  <c r="IF25" i="9"/>
  <c r="IF23" i="9" s="1"/>
  <c r="IF26" i="9" s="1"/>
  <c r="IF28" i="9" s="1"/>
  <c r="IF49" i="9" s="1"/>
  <c r="IF23" i="20"/>
  <c r="IF11" i="14"/>
  <c r="IF8" i="14" s="1"/>
  <c r="IF90" i="9"/>
  <c r="IF85" i="9" s="1"/>
  <c r="IF91" i="9" s="1"/>
  <c r="IF92" i="9" s="1"/>
  <c r="HS55" i="9"/>
  <c r="HR53" i="9"/>
  <c r="HR52" i="9" s="1"/>
  <c r="HR60" i="9" s="1"/>
  <c r="HR62" i="9" s="1"/>
  <c r="IF74" i="20" l="1"/>
  <c r="IE26" i="9"/>
  <c r="IE74" i="20"/>
  <c r="IG25" i="9"/>
  <c r="IG23" i="9" s="1"/>
  <c r="IG26" i="9" s="1"/>
  <c r="IG28" i="9" s="1"/>
  <c r="IG49" i="9" s="1"/>
  <c r="IG23" i="20"/>
  <c r="IG11" i="14"/>
  <c r="IG8" i="14" s="1"/>
  <c r="IG71" i="20"/>
  <c r="IG73" i="20" s="1"/>
  <c r="IG90" i="9"/>
  <c r="IG85" i="9" s="1"/>
  <c r="IG91" i="9" s="1"/>
  <c r="IG92" i="9" s="1"/>
  <c r="IE91" i="9"/>
  <c r="IE92" i="9" s="1"/>
  <c r="HT55" i="9"/>
  <c r="HS53" i="9"/>
  <c r="HS52" i="9" s="1"/>
  <c r="HS60" i="9" s="1"/>
  <c r="HS62" i="9" s="1"/>
  <c r="ID49" i="9"/>
  <c r="ID50" i="9"/>
  <c r="IC48" i="9"/>
  <c r="IC44" i="9" s="1"/>
  <c r="II27" i="20"/>
  <c r="IJ21" i="20" s="1"/>
  <c r="HU59" i="9"/>
  <c r="HT56" i="9"/>
  <c r="IH24" i="20"/>
  <c r="II24" i="20" l="1"/>
  <c r="II23" i="20" s="1"/>
  <c r="IE50" i="9"/>
  <c r="HV59" i="9"/>
  <c r="HU56" i="9"/>
  <c r="HU55" i="9"/>
  <c r="HT53" i="9"/>
  <c r="HT52" i="9" s="1"/>
  <c r="HT60" i="9" s="1"/>
  <c r="HT62" i="9" s="1"/>
  <c r="IJ27" i="20"/>
  <c r="IK21" i="20" s="1"/>
  <c r="IG74" i="20"/>
  <c r="ID48" i="9"/>
  <c r="ID44" i="9" s="1"/>
  <c r="IH25" i="9"/>
  <c r="IH11" i="14"/>
  <c r="IH8" i="14" s="1"/>
  <c r="IH23" i="20"/>
  <c r="IH71" i="20"/>
  <c r="IH73" i="20" s="1"/>
  <c r="IH90" i="9"/>
  <c r="IH85" i="9" s="1"/>
  <c r="IH91" i="9" s="1"/>
  <c r="IH92" i="9" s="1"/>
  <c r="IE28" i="9"/>
  <c r="II90" i="9" l="1"/>
  <c r="II85" i="9" s="1"/>
  <c r="II91" i="9" s="1"/>
  <c r="II92" i="9" s="1"/>
  <c r="II25" i="9"/>
  <c r="II23" i="9" s="1"/>
  <c r="II26" i="9" s="1"/>
  <c r="II28" i="9" s="1"/>
  <c r="II49" i="9" s="1"/>
  <c r="II71" i="20"/>
  <c r="II73" i="20" s="1"/>
  <c r="II11" i="14"/>
  <c r="II8" i="14" s="1"/>
  <c r="HV55" i="9"/>
  <c r="HU53" i="9"/>
  <c r="HU52" i="9" s="1"/>
  <c r="HU60" i="9" s="1"/>
  <c r="HU62" i="9" s="1"/>
  <c r="IE49" i="9"/>
  <c r="IK27" i="20"/>
  <c r="IL21" i="20" s="1"/>
  <c r="IH23" i="9"/>
  <c r="IJ24" i="20"/>
  <c r="HW59" i="9"/>
  <c r="HV56" i="9"/>
  <c r="II74" i="20" l="1"/>
  <c r="HW56" i="9"/>
  <c r="HX59" i="9"/>
  <c r="IH26" i="9"/>
  <c r="IE48" i="9"/>
  <c r="IE44" i="9" s="1"/>
  <c r="IF50" i="9"/>
  <c r="IL27" i="20"/>
  <c r="IM21" i="20" s="1"/>
  <c r="IJ23" i="20"/>
  <c r="IJ25" i="9"/>
  <c r="IJ23" i="9" s="1"/>
  <c r="IJ26" i="9" s="1"/>
  <c r="IJ28" i="9" s="1"/>
  <c r="IJ49" i="9" s="1"/>
  <c r="IJ11" i="14"/>
  <c r="IJ8" i="14" s="1"/>
  <c r="IJ71" i="20"/>
  <c r="IJ73" i="20" s="1"/>
  <c r="IJ90" i="9"/>
  <c r="IJ85" i="9" s="1"/>
  <c r="IJ91" i="9" s="1"/>
  <c r="IJ92" i="9" s="1"/>
  <c r="HW55" i="9"/>
  <c r="HV53" i="9"/>
  <c r="HV52" i="9" s="1"/>
  <c r="HV60" i="9" s="1"/>
  <c r="HV62" i="9" s="1"/>
  <c r="IH74" i="20"/>
  <c r="IK24" i="20"/>
  <c r="IJ74" i="20" l="1"/>
  <c r="IM27" i="20"/>
  <c r="IL24" i="20"/>
  <c r="IH28" i="9"/>
  <c r="HX55" i="9"/>
  <c r="HW53" i="9"/>
  <c r="HW52" i="9" s="1"/>
  <c r="HW60" i="9" s="1"/>
  <c r="HW62" i="9" s="1"/>
  <c r="IG50" i="9"/>
  <c r="IF48" i="9"/>
  <c r="IF44" i="9" s="1"/>
  <c r="HX56" i="9"/>
  <c r="HY59" i="9"/>
  <c r="HY56" i="9" s="1"/>
  <c r="IK25" i="9"/>
  <c r="IK23" i="9" s="1"/>
  <c r="IK26" i="9" s="1"/>
  <c r="IK28" i="9" s="1"/>
  <c r="IK49" i="9" s="1"/>
  <c r="IK23" i="20"/>
  <c r="IK71" i="20"/>
  <c r="IK73" i="20" s="1"/>
  <c r="IK11" i="14"/>
  <c r="IK8" i="14" s="1"/>
  <c r="IK90" i="9"/>
  <c r="IK85" i="9" s="1"/>
  <c r="IK91" i="9" s="1"/>
  <c r="IK92" i="9" s="1"/>
  <c r="IK74" i="20" l="1"/>
  <c r="IH49" i="9"/>
  <c r="IL23" i="20"/>
  <c r="IL25" i="9"/>
  <c r="IL23" i="9" s="1"/>
  <c r="IL26" i="9" s="1"/>
  <c r="IL28" i="9" s="1"/>
  <c r="IL49" i="9" s="1"/>
  <c r="IL11" i="14"/>
  <c r="IL8" i="14" s="1"/>
  <c r="IL71" i="20"/>
  <c r="IL73" i="20" s="1"/>
  <c r="IL90" i="9"/>
  <c r="IL85" i="9" s="1"/>
  <c r="IL91" i="9" s="1"/>
  <c r="IL92" i="9" s="1"/>
  <c r="HY55" i="9"/>
  <c r="HX53" i="9"/>
  <c r="HX52" i="9" s="1"/>
  <c r="HX60" i="9" s="1"/>
  <c r="HX62" i="9" s="1"/>
  <c r="IN27" i="20"/>
  <c r="IO21" i="20"/>
  <c r="IH50" i="9"/>
  <c r="IG48" i="9"/>
  <c r="IG44" i="9" s="1"/>
  <c r="IM24" i="20"/>
  <c r="II50" i="9" l="1"/>
  <c r="IJ50" i="9" s="1"/>
  <c r="IL74" i="20"/>
  <c r="JA21" i="20"/>
  <c r="IO27" i="20"/>
  <c r="IP21" i="20" s="1"/>
  <c r="HZ59" i="9"/>
  <c r="HZ55" i="9" s="1"/>
  <c r="IM23" i="20"/>
  <c r="IN23" i="20" s="1"/>
  <c r="IM25" i="9"/>
  <c r="IM11" i="14"/>
  <c r="IM8" i="14" s="1"/>
  <c r="IM71" i="20"/>
  <c r="IM73" i="20" s="1"/>
  <c r="IM90" i="9"/>
  <c r="IN24" i="20"/>
  <c r="HY53" i="9"/>
  <c r="HY52" i="9" s="1"/>
  <c r="HY60" i="9" s="1"/>
  <c r="HY62" i="9" s="1"/>
  <c r="IH48" i="9"/>
  <c r="IH44" i="9" s="1"/>
  <c r="II48" i="9" l="1"/>
  <c r="II44" i="9" s="1"/>
  <c r="IN11" i="14"/>
  <c r="IN8" i="14" s="1"/>
  <c r="IN12" i="14" s="1"/>
  <c r="IN71" i="20"/>
  <c r="IN73" i="20" s="1"/>
  <c r="IM23" i="9"/>
  <c r="IM74" i="20" s="1"/>
  <c r="IN25" i="9"/>
  <c r="IK50" i="9"/>
  <c r="IJ48" i="9"/>
  <c r="IJ44" i="9" s="1"/>
  <c r="IM85" i="9"/>
  <c r="IN90" i="9"/>
  <c r="HZ56" i="9"/>
  <c r="IA56" i="9" s="1"/>
  <c r="IA59" i="9"/>
  <c r="IB59" i="9" s="1"/>
  <c r="IB55" i="9" s="1"/>
  <c r="IP27" i="20"/>
  <c r="IQ21" i="20" s="1"/>
  <c r="IO24" i="20"/>
  <c r="IA55" i="9"/>
  <c r="HZ53" i="9"/>
  <c r="IP24" i="20" l="1"/>
  <c r="IM91" i="9"/>
  <c r="IM92" i="9" s="1"/>
  <c r="IN92" i="9" s="1"/>
  <c r="IN85" i="9"/>
  <c r="IN91" i="9" s="1"/>
  <c r="IO11" i="14"/>
  <c r="IO8" i="14" s="1"/>
  <c r="IO23" i="20"/>
  <c r="IO71" i="20"/>
  <c r="IO73" i="20" s="1"/>
  <c r="IO25" i="9"/>
  <c r="IO90" i="9"/>
  <c r="IB56" i="9"/>
  <c r="IC59" i="9"/>
  <c r="IC55" i="9" s="1"/>
  <c r="IM26" i="9"/>
  <c r="IN23" i="9"/>
  <c r="IN74" i="20" s="1"/>
  <c r="IA53" i="9"/>
  <c r="IA52" i="9" s="1"/>
  <c r="IA60" i="9" s="1"/>
  <c r="IA62" i="9" s="1"/>
  <c r="HZ52" i="9"/>
  <c r="HZ60" i="9" s="1"/>
  <c r="HZ62" i="9" s="1"/>
  <c r="IB53" i="9"/>
  <c r="IQ27" i="20"/>
  <c r="IR21" i="20" s="1"/>
  <c r="IL50" i="9"/>
  <c r="IK48" i="9"/>
  <c r="IK44" i="9" s="1"/>
  <c r="IN13" i="14"/>
  <c r="IN14" i="14" s="1"/>
  <c r="IN27" i="9" s="1"/>
  <c r="IM27" i="9" s="1"/>
  <c r="IM57" i="9" s="1"/>
  <c r="IN57" i="9" s="1"/>
  <c r="IO57" i="9" s="1"/>
  <c r="IP57" i="9" s="1"/>
  <c r="IQ57" i="9" s="1"/>
  <c r="IR57" i="9" s="1"/>
  <c r="IS57" i="9" s="1"/>
  <c r="IT57" i="9" s="1"/>
  <c r="IU57" i="9" s="1"/>
  <c r="IV57" i="9" s="1"/>
  <c r="IW57" i="9" s="1"/>
  <c r="IX57" i="9" s="1"/>
  <c r="IY57" i="9" s="1"/>
  <c r="IB52" i="9" l="1"/>
  <c r="IB60" i="9" s="1"/>
  <c r="IB62" i="9" s="1"/>
  <c r="IQ24" i="20"/>
  <c r="IQ23" i="20" s="1"/>
  <c r="IM28" i="9"/>
  <c r="IN26" i="9"/>
  <c r="IC56" i="9"/>
  <c r="ID59" i="9"/>
  <c r="ID55" i="9" s="1"/>
  <c r="IO23" i="9"/>
  <c r="IO74" i="20" s="1"/>
  <c r="IC53" i="9"/>
  <c r="IM50" i="9"/>
  <c r="IL48" i="9"/>
  <c r="IL44" i="9" s="1"/>
  <c r="IN15" i="14"/>
  <c r="IN18" i="14" s="1"/>
  <c r="IN19" i="14" s="1"/>
  <c r="JA17" i="14" s="1"/>
  <c r="IR27" i="20"/>
  <c r="IS21" i="20" s="1"/>
  <c r="IO85" i="9"/>
  <c r="IP23" i="20"/>
  <c r="IP25" i="9"/>
  <c r="IP23" i="9" s="1"/>
  <c r="IP26" i="9" s="1"/>
  <c r="IP28" i="9" s="1"/>
  <c r="IP49" i="9" s="1"/>
  <c r="IP11" i="14"/>
  <c r="IP8" i="14" s="1"/>
  <c r="IP71" i="20"/>
  <c r="IP73" i="20" s="1"/>
  <c r="IP90" i="9"/>
  <c r="IP85" i="9" s="1"/>
  <c r="IP91" i="9" s="1"/>
  <c r="IP92" i="9" s="1"/>
  <c r="IQ90" i="9" l="1"/>
  <c r="IQ85" i="9" s="1"/>
  <c r="IQ91" i="9" s="1"/>
  <c r="IQ92" i="9" s="1"/>
  <c r="IQ71" i="20"/>
  <c r="IQ73" i="20" s="1"/>
  <c r="IQ11" i="14"/>
  <c r="IQ8" i="14" s="1"/>
  <c r="IQ25" i="9"/>
  <c r="IQ23" i="9" s="1"/>
  <c r="IQ26" i="9" s="1"/>
  <c r="IQ28" i="9" s="1"/>
  <c r="IQ49" i="9" s="1"/>
  <c r="IR24" i="20"/>
  <c r="IR25" i="9" s="1"/>
  <c r="IR23" i="9" s="1"/>
  <c r="IR26" i="9" s="1"/>
  <c r="IR28" i="9" s="1"/>
  <c r="IR49" i="9" s="1"/>
  <c r="IC52" i="9"/>
  <c r="IC60" i="9" s="1"/>
  <c r="IC62" i="9" s="1"/>
  <c r="IE59" i="9"/>
  <c r="IE55" i="9" s="1"/>
  <c r="ID56" i="9"/>
  <c r="ID53" i="9"/>
  <c r="IM49" i="9"/>
  <c r="IM48" i="9" s="1"/>
  <c r="IM44" i="9" s="1"/>
  <c r="IN28" i="9"/>
  <c r="IN49" i="9" s="1"/>
  <c r="IN48" i="9" s="1"/>
  <c r="IN44" i="9" s="1"/>
  <c r="IO91" i="9"/>
  <c r="IO92" i="9" s="1"/>
  <c r="IS27" i="20"/>
  <c r="IT21" i="20" s="1"/>
  <c r="IO26" i="9"/>
  <c r="IP74" i="20"/>
  <c r="IO50" i="9" l="1"/>
  <c r="JA50" i="9" s="1"/>
  <c r="IR71" i="20"/>
  <c r="IR73" i="20" s="1"/>
  <c r="IR74" i="20" s="1"/>
  <c r="IR23" i="20"/>
  <c r="IR90" i="9"/>
  <c r="IR85" i="9" s="1"/>
  <c r="IR11" i="14"/>
  <c r="IR8" i="14" s="1"/>
  <c r="IQ74" i="20"/>
  <c r="IS24" i="20"/>
  <c r="IS23" i="20" s="1"/>
  <c r="ID52" i="9"/>
  <c r="ID60" i="9" s="1"/>
  <c r="ID62" i="9" s="1"/>
  <c r="IT27" i="20"/>
  <c r="IU21" i="20" s="1"/>
  <c r="IE53" i="9"/>
  <c r="IE56" i="9"/>
  <c r="IF59" i="9"/>
  <c r="IO28" i="9"/>
  <c r="IS25" i="9" l="1"/>
  <c r="IS23" i="9" s="1"/>
  <c r="IS90" i="9"/>
  <c r="IS85" i="9" s="1"/>
  <c r="IS91" i="9" s="1"/>
  <c r="IS92" i="9" s="1"/>
  <c r="IS71" i="20"/>
  <c r="IS73" i="20" s="1"/>
  <c r="IS11" i="14"/>
  <c r="IS8" i="14" s="1"/>
  <c r="IT24" i="20"/>
  <c r="IT25" i="9" s="1"/>
  <c r="IT23" i="9" s="1"/>
  <c r="IT26" i="9" s="1"/>
  <c r="IT28" i="9" s="1"/>
  <c r="IT49" i="9" s="1"/>
  <c r="IF56" i="9"/>
  <c r="IG59" i="9"/>
  <c r="IU27" i="20"/>
  <c r="IV21" i="20" s="1"/>
  <c r="IO49" i="9"/>
  <c r="IE52" i="9"/>
  <c r="IE60" i="9" s="1"/>
  <c r="IE62" i="9" s="1"/>
  <c r="IF55" i="9"/>
  <c r="IR91" i="9"/>
  <c r="IR92" i="9" s="1"/>
  <c r="IS74" i="20" l="1"/>
  <c r="IT11" i="14"/>
  <c r="IT8" i="14" s="1"/>
  <c r="IT90" i="9"/>
  <c r="IT85" i="9" s="1"/>
  <c r="IT91" i="9" s="1"/>
  <c r="IT92" i="9" s="1"/>
  <c r="IT71" i="20"/>
  <c r="IT73" i="20" s="1"/>
  <c r="IT74" i="20" s="1"/>
  <c r="IT23" i="20"/>
  <c r="IU24" i="20"/>
  <c r="IU71" i="20" s="1"/>
  <c r="IU73" i="20" s="1"/>
  <c r="IG56" i="9"/>
  <c r="IH59" i="9"/>
  <c r="IG55" i="9"/>
  <c r="IF53" i="9"/>
  <c r="IF52" i="9" s="1"/>
  <c r="IF60" i="9" s="1"/>
  <c r="IF62" i="9" s="1"/>
  <c r="IO48" i="9"/>
  <c r="IO44" i="9" s="1"/>
  <c r="IP50" i="9"/>
  <c r="IS26" i="9"/>
  <c r="IV27" i="20"/>
  <c r="IW21" i="20" s="1"/>
  <c r="IU90" i="9" l="1"/>
  <c r="IU85" i="9" s="1"/>
  <c r="IU23" i="20"/>
  <c r="IU11" i="14"/>
  <c r="IU8" i="14" s="1"/>
  <c r="IU25" i="9"/>
  <c r="IU23" i="9" s="1"/>
  <c r="IW27" i="20"/>
  <c r="IX21" i="20" s="1"/>
  <c r="IV24" i="20"/>
  <c r="II59" i="9"/>
  <c r="IH56" i="9"/>
  <c r="IQ50" i="9"/>
  <c r="IP48" i="9"/>
  <c r="IP44" i="9" s="1"/>
  <c r="IS28" i="9"/>
  <c r="IH55" i="9"/>
  <c r="IG53" i="9"/>
  <c r="IG52" i="9" s="1"/>
  <c r="IG60" i="9" s="1"/>
  <c r="IG62" i="9" s="1"/>
  <c r="IU91" i="9" l="1"/>
  <c r="IU92" i="9" s="1"/>
  <c r="IR50" i="9"/>
  <c r="IQ48" i="9"/>
  <c r="IQ44" i="9" s="1"/>
  <c r="IV23" i="20"/>
  <c r="IV25" i="9"/>
  <c r="IV11" i="14"/>
  <c r="IV8" i="14" s="1"/>
  <c r="IV71" i="20"/>
  <c r="IV73" i="20" s="1"/>
  <c r="IV90" i="9"/>
  <c r="IU26" i="9"/>
  <c r="IX27" i="20"/>
  <c r="IY21" i="20" s="1"/>
  <c r="IU74" i="20"/>
  <c r="II55" i="9"/>
  <c r="IH53" i="9"/>
  <c r="IH52" i="9" s="1"/>
  <c r="IH60" i="9" s="1"/>
  <c r="IH62" i="9" s="1"/>
  <c r="IS49" i="9"/>
  <c r="II56" i="9"/>
  <c r="IJ59" i="9"/>
  <c r="IW24" i="20"/>
  <c r="IJ55" i="9" l="1"/>
  <c r="II53" i="9"/>
  <c r="II52" i="9" s="1"/>
  <c r="II60" i="9" s="1"/>
  <c r="II62" i="9" s="1"/>
  <c r="IU28" i="9"/>
  <c r="IS50" i="9"/>
  <c r="IT50" i="9" s="1"/>
  <c r="IR48" i="9"/>
  <c r="IR44" i="9" s="1"/>
  <c r="IV23" i="9"/>
  <c r="IV74" i="20" s="1"/>
  <c r="IY27" i="20"/>
  <c r="IZ21" i="20" s="1"/>
  <c r="IJ56" i="9"/>
  <c r="IK59" i="9"/>
  <c r="IX24" i="20"/>
  <c r="IV85" i="9"/>
  <c r="IW23" i="20"/>
  <c r="IW25" i="9"/>
  <c r="IW23" i="9" s="1"/>
  <c r="IW26" i="9" s="1"/>
  <c r="IW28" i="9" s="1"/>
  <c r="IW49" i="9" s="1"/>
  <c r="IW11" i="14"/>
  <c r="IW8" i="14" s="1"/>
  <c r="IW71" i="20"/>
  <c r="IW73" i="20" s="1"/>
  <c r="IW90" i="9"/>
  <c r="IW85" i="9" s="1"/>
  <c r="IW91" i="9" s="1"/>
  <c r="IW92" i="9" s="1"/>
  <c r="IW74" i="20" l="1"/>
  <c r="IS48" i="9"/>
  <c r="IS44" i="9" s="1"/>
  <c r="IV91" i="9"/>
  <c r="IV92" i="9" s="1"/>
  <c r="IZ27" i="20"/>
  <c r="IZ24" i="20" s="1"/>
  <c r="IV26" i="9"/>
  <c r="IU49" i="9"/>
  <c r="IX25" i="9"/>
  <c r="IX23" i="9" s="1"/>
  <c r="IX26" i="9" s="1"/>
  <c r="IX28" i="9" s="1"/>
  <c r="IX49" i="9" s="1"/>
  <c r="IX71" i="20"/>
  <c r="IX73" i="20" s="1"/>
  <c r="IX23" i="20"/>
  <c r="IX11" i="14"/>
  <c r="IX8" i="14" s="1"/>
  <c r="IX90" i="9"/>
  <c r="IX85" i="9" s="1"/>
  <c r="IX91" i="9" s="1"/>
  <c r="IX92" i="9" s="1"/>
  <c r="IY24" i="20"/>
  <c r="IK56" i="9"/>
  <c r="IL59" i="9"/>
  <c r="IL56" i="9" s="1"/>
  <c r="IU50" i="9"/>
  <c r="IV50" i="9" s="1"/>
  <c r="IT48" i="9"/>
  <c r="IT44" i="9" s="1"/>
  <c r="IK55" i="9"/>
  <c r="IJ53" i="9"/>
  <c r="IJ52" i="9" s="1"/>
  <c r="IJ60" i="9" s="1"/>
  <c r="IJ62" i="9" s="1"/>
  <c r="IX74" i="20" l="1"/>
  <c r="IZ23" i="20"/>
  <c r="IZ11" i="14"/>
  <c r="IZ8" i="14" s="1"/>
  <c r="IZ25" i="9"/>
  <c r="IZ71" i="20"/>
  <c r="IZ73" i="20" s="1"/>
  <c r="IZ90" i="9"/>
  <c r="JA24" i="20"/>
  <c r="IU48" i="9"/>
  <c r="IU44" i="9" s="1"/>
  <c r="IY25" i="9"/>
  <c r="IY23" i="9" s="1"/>
  <c r="IY26" i="9" s="1"/>
  <c r="IY28" i="9" s="1"/>
  <c r="IY49" i="9" s="1"/>
  <c r="IY11" i="14"/>
  <c r="IY8" i="14" s="1"/>
  <c r="IY71" i="20"/>
  <c r="IY73" i="20" s="1"/>
  <c r="IY23" i="20"/>
  <c r="IY90" i="9"/>
  <c r="IY85" i="9" s="1"/>
  <c r="IY91" i="9" s="1"/>
  <c r="IY92" i="9" s="1"/>
  <c r="IL55" i="9"/>
  <c r="IK53" i="9"/>
  <c r="IK52" i="9" s="1"/>
  <c r="IK60" i="9" s="1"/>
  <c r="IK62" i="9" s="1"/>
  <c r="IV28" i="9"/>
  <c r="JA27" i="20"/>
  <c r="JB21" i="20"/>
  <c r="IY74" i="20" l="1"/>
  <c r="JN21" i="20"/>
  <c r="JB27" i="20"/>
  <c r="JC21" i="20" s="1"/>
  <c r="IM59" i="9"/>
  <c r="IM55" i="9" s="1"/>
  <c r="IZ23" i="9"/>
  <c r="IZ74" i="20" s="1"/>
  <c r="JA25" i="9"/>
  <c r="IL53" i="9"/>
  <c r="IL52" i="9" s="1"/>
  <c r="IL60" i="9" s="1"/>
  <c r="IL62" i="9" s="1"/>
  <c r="JA11" i="14"/>
  <c r="JA8" i="14" s="1"/>
  <c r="JA12" i="14" s="1"/>
  <c r="JA71" i="20"/>
  <c r="JA73" i="20" s="1"/>
  <c r="IV49" i="9"/>
  <c r="IZ85" i="9"/>
  <c r="JA90" i="9"/>
  <c r="JA23" i="20"/>
  <c r="JA13" i="14" l="1"/>
  <c r="JA14" i="14" s="1"/>
  <c r="JA27" i="9" s="1"/>
  <c r="IZ27" i="9" s="1"/>
  <c r="IZ57" i="9" s="1"/>
  <c r="JA57" i="9" s="1"/>
  <c r="JB57" i="9" s="1"/>
  <c r="JC57" i="9" s="1"/>
  <c r="JD57" i="9" s="1"/>
  <c r="JE57" i="9" s="1"/>
  <c r="JF57" i="9" s="1"/>
  <c r="JG57" i="9" s="1"/>
  <c r="JH57" i="9" s="1"/>
  <c r="JI57" i="9" s="1"/>
  <c r="JJ57" i="9" s="1"/>
  <c r="JK57" i="9" s="1"/>
  <c r="JL57" i="9" s="1"/>
  <c r="IZ26" i="9"/>
  <c r="JA23" i="9"/>
  <c r="JA74" i="20" s="1"/>
  <c r="JC27" i="20"/>
  <c r="JD21" i="20" s="1"/>
  <c r="IV48" i="9"/>
  <c r="IV44" i="9" s="1"/>
  <c r="IW50" i="9"/>
  <c r="IN55" i="9"/>
  <c r="IM53" i="9"/>
  <c r="JB24" i="20"/>
  <c r="IZ91" i="9"/>
  <c r="IZ92" i="9" s="1"/>
  <c r="JA92" i="9" s="1"/>
  <c r="JA85" i="9"/>
  <c r="JA91" i="9" s="1"/>
  <c r="IM56" i="9"/>
  <c r="IN56" i="9" s="1"/>
  <c r="IN59" i="9"/>
  <c r="IO59" i="9" s="1"/>
  <c r="JC24" i="20" l="1"/>
  <c r="JC11" i="14" s="1"/>
  <c r="JC8" i="14" s="1"/>
  <c r="JA15" i="14"/>
  <c r="JA18" i="14" s="1"/>
  <c r="JA19" i="14" s="1"/>
  <c r="JN17" i="14" s="1"/>
  <c r="JB11" i="14"/>
  <c r="JB8" i="14" s="1"/>
  <c r="JB23" i="20"/>
  <c r="JB71" i="20"/>
  <c r="JB73" i="20" s="1"/>
  <c r="JB25" i="9"/>
  <c r="JB90" i="9"/>
  <c r="IX50" i="9"/>
  <c r="IW48" i="9"/>
  <c r="IW44" i="9" s="1"/>
  <c r="IN53" i="9"/>
  <c r="IN52" i="9" s="1"/>
  <c r="IN60" i="9" s="1"/>
  <c r="IN62" i="9" s="1"/>
  <c r="IM52" i="9"/>
  <c r="IM60" i="9" s="1"/>
  <c r="IM62" i="9" s="1"/>
  <c r="IZ28" i="9"/>
  <c r="JA26" i="9"/>
  <c r="IO56" i="9"/>
  <c r="IP59" i="9"/>
  <c r="IO55" i="9"/>
  <c r="JD27" i="20"/>
  <c r="JE21" i="20" s="1"/>
  <c r="JC90" i="9" l="1"/>
  <c r="JC85" i="9" s="1"/>
  <c r="JC91" i="9" s="1"/>
  <c r="JC92" i="9" s="1"/>
  <c r="JC71" i="20"/>
  <c r="JC73" i="20" s="1"/>
  <c r="JC23" i="20"/>
  <c r="JC25" i="9"/>
  <c r="JC23" i="9" s="1"/>
  <c r="JC26" i="9" s="1"/>
  <c r="JC28" i="9" s="1"/>
  <c r="JC49" i="9" s="1"/>
  <c r="IZ49" i="9"/>
  <c r="JA28" i="9"/>
  <c r="JA49" i="9" s="1"/>
  <c r="JA48" i="9" s="1"/>
  <c r="JA44" i="9" s="1"/>
  <c r="IQ59" i="9"/>
  <c r="IP56" i="9"/>
  <c r="IY50" i="9"/>
  <c r="IX48" i="9"/>
  <c r="IX44" i="9" s="1"/>
  <c r="JE27" i="20"/>
  <c r="JF21" i="20" s="1"/>
  <c r="JB85" i="9"/>
  <c r="JD24" i="20"/>
  <c r="JB23" i="9"/>
  <c r="JB74" i="20" s="1"/>
  <c r="IP55" i="9"/>
  <c r="IO53" i="9"/>
  <c r="IO52" i="9" s="1"/>
  <c r="IO60" i="9" s="1"/>
  <c r="IO62" i="9" s="1"/>
  <c r="JC74" i="20" l="1"/>
  <c r="JE24" i="20"/>
  <c r="JE11" i="14" s="1"/>
  <c r="JE8" i="14" s="1"/>
  <c r="JF27" i="20"/>
  <c r="JG21" i="20" s="1"/>
  <c r="IR59" i="9"/>
  <c r="IQ56" i="9"/>
  <c r="JD23" i="20"/>
  <c r="JD11" i="14"/>
  <c r="JD8" i="14" s="1"/>
  <c r="JD25" i="9"/>
  <c r="JD71" i="20"/>
  <c r="JD73" i="20" s="1"/>
  <c r="JD90" i="9"/>
  <c r="JB91" i="9"/>
  <c r="JB92" i="9" s="1"/>
  <c r="IQ55" i="9"/>
  <c r="IP53" i="9"/>
  <c r="IP52" i="9" s="1"/>
  <c r="IP60" i="9" s="1"/>
  <c r="IP62" i="9" s="1"/>
  <c r="JB26" i="9"/>
  <c r="IZ50" i="9"/>
  <c r="JB50" i="9" s="1"/>
  <c r="IY48" i="9"/>
  <c r="IY44" i="9" s="1"/>
  <c r="JE71" i="20" l="1"/>
  <c r="JE73" i="20" s="1"/>
  <c r="JE25" i="9"/>
  <c r="JE23" i="9" s="1"/>
  <c r="JE26" i="9" s="1"/>
  <c r="JE28" i="9" s="1"/>
  <c r="JE49" i="9" s="1"/>
  <c r="JE90" i="9"/>
  <c r="JE85" i="9" s="1"/>
  <c r="JE91" i="9" s="1"/>
  <c r="JE92" i="9" s="1"/>
  <c r="JE23" i="20"/>
  <c r="IR55" i="9"/>
  <c r="IQ53" i="9"/>
  <c r="IQ52" i="9" s="1"/>
  <c r="IQ60" i="9" s="1"/>
  <c r="IQ62" i="9" s="1"/>
  <c r="JD23" i="9"/>
  <c r="JD74" i="20" s="1"/>
  <c r="IR56" i="9"/>
  <c r="IS59" i="9"/>
  <c r="JN50" i="9"/>
  <c r="IZ48" i="9"/>
  <c r="IZ44" i="9" s="1"/>
  <c r="JB28" i="9"/>
  <c r="JD85" i="9"/>
  <c r="JG27" i="20"/>
  <c r="JH21" i="20" s="1"/>
  <c r="JF24" i="20"/>
  <c r="JE74" i="20" l="1"/>
  <c r="JG24" i="20"/>
  <c r="JG25" i="9" s="1"/>
  <c r="JG23" i="9" s="1"/>
  <c r="JG26" i="9" s="1"/>
  <c r="JG28" i="9" s="1"/>
  <c r="JG49" i="9" s="1"/>
  <c r="JF23" i="20"/>
  <c r="JF71" i="20"/>
  <c r="JF73" i="20" s="1"/>
  <c r="JF25" i="9"/>
  <c r="JF11" i="14"/>
  <c r="JF8" i="14" s="1"/>
  <c r="JF90" i="9"/>
  <c r="JB49" i="9"/>
  <c r="JD26" i="9"/>
  <c r="IT59" i="9"/>
  <c r="IS56" i="9"/>
  <c r="JH27" i="20"/>
  <c r="JI21" i="20" s="1"/>
  <c r="JD91" i="9"/>
  <c r="JD92" i="9" s="1"/>
  <c r="IS55" i="9"/>
  <c r="IR53" i="9"/>
  <c r="IR52" i="9" s="1"/>
  <c r="IR60" i="9" s="1"/>
  <c r="IR62" i="9" s="1"/>
  <c r="JG11" i="14" l="1"/>
  <c r="JG8" i="14" s="1"/>
  <c r="JG90" i="9"/>
  <c r="JG85" i="9" s="1"/>
  <c r="JG91" i="9" s="1"/>
  <c r="JG92" i="9" s="1"/>
  <c r="JG71" i="20"/>
  <c r="JG73" i="20" s="1"/>
  <c r="JG74" i="20" s="1"/>
  <c r="JG23" i="20"/>
  <c r="IU59" i="9"/>
  <c r="IT56" i="9"/>
  <c r="JI27" i="20"/>
  <c r="JJ21" i="20" s="1"/>
  <c r="JB48" i="9"/>
  <c r="JB44" i="9" s="1"/>
  <c r="JC50" i="9"/>
  <c r="JF23" i="9"/>
  <c r="JF74" i="20" s="1"/>
  <c r="JH24" i="20"/>
  <c r="IT55" i="9"/>
  <c r="IS53" i="9"/>
  <c r="IS52" i="9" s="1"/>
  <c r="IS60" i="9" s="1"/>
  <c r="IS62" i="9" s="1"/>
  <c r="JD28" i="9"/>
  <c r="JF85" i="9"/>
  <c r="JD49" i="9" l="1"/>
  <c r="JF91" i="9"/>
  <c r="JF92" i="9" s="1"/>
  <c r="JD50" i="9"/>
  <c r="JC48" i="9"/>
  <c r="JC44" i="9" s="1"/>
  <c r="JH25" i="9"/>
  <c r="JH11" i="14"/>
  <c r="JH8" i="14" s="1"/>
  <c r="JH71" i="20"/>
  <c r="JH73" i="20" s="1"/>
  <c r="JH23" i="20"/>
  <c r="JH90" i="9"/>
  <c r="JJ27" i="20"/>
  <c r="JK21" i="20" s="1"/>
  <c r="IU56" i="9"/>
  <c r="IV59" i="9"/>
  <c r="IU55" i="9"/>
  <c r="IT53" i="9"/>
  <c r="IT52" i="9" s="1"/>
  <c r="IT60" i="9" s="1"/>
  <c r="IT62" i="9" s="1"/>
  <c r="JF26" i="9"/>
  <c r="JI24" i="20"/>
  <c r="JE50" i="9" l="1"/>
  <c r="JF50" i="9" s="1"/>
  <c r="JF28" i="9"/>
  <c r="JK27" i="20"/>
  <c r="JL21" i="20" s="1"/>
  <c r="JH85" i="9"/>
  <c r="JH23" i="9"/>
  <c r="JH74" i="20" s="1"/>
  <c r="JI25" i="9"/>
  <c r="JI23" i="9" s="1"/>
  <c r="JI26" i="9" s="1"/>
  <c r="JI28" i="9" s="1"/>
  <c r="JI49" i="9" s="1"/>
  <c r="JI11" i="14"/>
  <c r="JI8" i="14" s="1"/>
  <c r="JI23" i="20"/>
  <c r="JI71" i="20"/>
  <c r="JI73" i="20" s="1"/>
  <c r="JI90" i="9"/>
  <c r="JI85" i="9" s="1"/>
  <c r="JI91" i="9" s="1"/>
  <c r="JI92" i="9" s="1"/>
  <c r="IV55" i="9"/>
  <c r="IU53" i="9"/>
  <c r="IU52" i="9" s="1"/>
  <c r="IU60" i="9" s="1"/>
  <c r="IU62" i="9" s="1"/>
  <c r="JJ24" i="20"/>
  <c r="IV56" i="9"/>
  <c r="IW59" i="9"/>
  <c r="JD48" i="9"/>
  <c r="JD44" i="9" s="1"/>
  <c r="JE48" i="9" l="1"/>
  <c r="JE44" i="9" s="1"/>
  <c r="IW55" i="9"/>
  <c r="IV53" i="9"/>
  <c r="IV52" i="9" s="1"/>
  <c r="IV60" i="9" s="1"/>
  <c r="IV62" i="9" s="1"/>
  <c r="JH26" i="9"/>
  <c r="JK24" i="20"/>
  <c r="JJ11" i="14"/>
  <c r="JJ8" i="14" s="1"/>
  <c r="JJ71" i="20"/>
  <c r="JJ73" i="20" s="1"/>
  <c r="JJ25" i="9"/>
  <c r="JJ23" i="9" s="1"/>
  <c r="JJ26" i="9" s="1"/>
  <c r="JJ28" i="9" s="1"/>
  <c r="JJ49" i="9" s="1"/>
  <c r="JJ23" i="20"/>
  <c r="JJ90" i="9"/>
  <c r="JJ85" i="9" s="1"/>
  <c r="JJ91" i="9" s="1"/>
  <c r="JJ92" i="9" s="1"/>
  <c r="JI74" i="20"/>
  <c r="JH91" i="9"/>
  <c r="JH92" i="9" s="1"/>
  <c r="JF49" i="9"/>
  <c r="JF48" i="9" s="1"/>
  <c r="JF44" i="9" s="1"/>
  <c r="IW56" i="9"/>
  <c r="IX59" i="9"/>
  <c r="JL27" i="20"/>
  <c r="JM21" i="20" s="1"/>
  <c r="JJ74" i="20" l="1"/>
  <c r="JL24" i="20"/>
  <c r="JL23" i="20" s="1"/>
  <c r="JK23" i="20"/>
  <c r="JK71" i="20"/>
  <c r="JK73" i="20" s="1"/>
  <c r="JK11" i="14"/>
  <c r="JK8" i="14" s="1"/>
  <c r="JK25" i="9"/>
  <c r="JK23" i="9" s="1"/>
  <c r="JK26" i="9" s="1"/>
  <c r="JK28" i="9" s="1"/>
  <c r="JK49" i="9" s="1"/>
  <c r="JK90" i="9"/>
  <c r="JK85" i="9" s="1"/>
  <c r="IX55" i="9"/>
  <c r="IW53" i="9"/>
  <c r="IW52" i="9" s="1"/>
  <c r="IW60" i="9" s="1"/>
  <c r="IW62" i="9" s="1"/>
  <c r="IY59" i="9"/>
  <c r="IY56" i="9" s="1"/>
  <c r="IX56" i="9"/>
  <c r="JM27" i="20"/>
  <c r="JH28" i="9"/>
  <c r="JG50" i="9"/>
  <c r="JL71" i="20" l="1"/>
  <c r="JL73" i="20" s="1"/>
  <c r="JL25" i="9"/>
  <c r="JL23" i="9" s="1"/>
  <c r="JL26" i="9" s="1"/>
  <c r="JL28" i="9" s="1"/>
  <c r="JL49" i="9" s="1"/>
  <c r="JL11" i="14"/>
  <c r="JL8" i="14" s="1"/>
  <c r="JL90" i="9"/>
  <c r="JL85" i="9" s="1"/>
  <c r="JL91" i="9" s="1"/>
  <c r="JL92" i="9" s="1"/>
  <c r="JH49" i="9"/>
  <c r="IY55" i="9"/>
  <c r="IX53" i="9"/>
  <c r="IX52" i="9" s="1"/>
  <c r="IX60" i="9" s="1"/>
  <c r="IX62" i="9" s="1"/>
  <c r="JK74" i="20"/>
  <c r="JN27" i="20"/>
  <c r="JO21" i="20"/>
  <c r="JK91" i="9"/>
  <c r="JK92" i="9" s="1"/>
  <c r="JH50" i="9"/>
  <c r="JG48" i="9"/>
  <c r="JG44" i="9" s="1"/>
  <c r="JM24" i="20"/>
  <c r="JL74" i="20" l="1"/>
  <c r="JI50" i="9"/>
  <c r="JI48" i="9" s="1"/>
  <c r="JI44" i="9" s="1"/>
  <c r="JM23" i="20"/>
  <c r="JN23" i="20" s="1"/>
  <c r="JM11" i="14"/>
  <c r="JM8" i="14" s="1"/>
  <c r="JM25" i="9"/>
  <c r="JM71" i="20"/>
  <c r="JM73" i="20" s="1"/>
  <c r="JM90" i="9"/>
  <c r="JN24" i="20"/>
  <c r="IY53" i="9"/>
  <c r="IY52" i="9" s="1"/>
  <c r="IY60" i="9" s="1"/>
  <c r="IY62" i="9" s="1"/>
  <c r="KA21" i="20"/>
  <c r="JO27" i="20"/>
  <c r="JP21" i="20" s="1"/>
  <c r="IZ59" i="9"/>
  <c r="IZ55" i="9" s="1"/>
  <c r="JH48" i="9"/>
  <c r="JH44" i="9" s="1"/>
  <c r="JJ50" i="9" l="1"/>
  <c r="JK50" i="9" s="1"/>
  <c r="JA55" i="9"/>
  <c r="IZ53" i="9"/>
  <c r="JP27" i="20"/>
  <c r="JQ21" i="20" s="1"/>
  <c r="JO24" i="20"/>
  <c r="JM23" i="9"/>
  <c r="JN25" i="9"/>
  <c r="JN11" i="14"/>
  <c r="JN8" i="14" s="1"/>
  <c r="JN12" i="14" s="1"/>
  <c r="JN71" i="20"/>
  <c r="JN73" i="20" s="1"/>
  <c r="IZ56" i="9"/>
  <c r="JA56" i="9" s="1"/>
  <c r="JA59" i="9"/>
  <c r="JB59" i="9" s="1"/>
  <c r="JM85" i="9"/>
  <c r="JN90" i="9"/>
  <c r="JJ48" i="9" l="1"/>
  <c r="JJ44" i="9" s="1"/>
  <c r="JL50" i="9"/>
  <c r="JK48" i="9"/>
  <c r="JK44" i="9" s="1"/>
  <c r="JM26" i="9"/>
  <c r="JN23" i="9"/>
  <c r="JN74" i="20" s="1"/>
  <c r="JM74" i="20"/>
  <c r="JN13" i="14"/>
  <c r="JN14" i="14" s="1"/>
  <c r="JN27" i="9" s="1"/>
  <c r="JM27" i="9" s="1"/>
  <c r="JM57" i="9" s="1"/>
  <c r="JN57" i="9" s="1"/>
  <c r="JO57" i="9" s="1"/>
  <c r="JP57" i="9" s="1"/>
  <c r="JQ57" i="9" s="1"/>
  <c r="JR57" i="9" s="1"/>
  <c r="JS57" i="9" s="1"/>
  <c r="JT57" i="9" s="1"/>
  <c r="JU57" i="9" s="1"/>
  <c r="JV57" i="9" s="1"/>
  <c r="JW57" i="9" s="1"/>
  <c r="JX57" i="9" s="1"/>
  <c r="JY57" i="9" s="1"/>
  <c r="JO11" i="14"/>
  <c r="JO8" i="14" s="1"/>
  <c r="JO23" i="20"/>
  <c r="JO71" i="20"/>
  <c r="JO73" i="20" s="1"/>
  <c r="JO25" i="9"/>
  <c r="JO90" i="9"/>
  <c r="IZ52" i="9"/>
  <c r="IZ60" i="9" s="1"/>
  <c r="IZ62" i="9" s="1"/>
  <c r="JA53" i="9"/>
  <c r="JA52" i="9" s="1"/>
  <c r="JA60" i="9" s="1"/>
  <c r="JA62" i="9" s="1"/>
  <c r="JM91" i="9"/>
  <c r="JM92" i="9" s="1"/>
  <c r="JN92" i="9" s="1"/>
  <c r="JN85" i="9"/>
  <c r="JN91" i="9" s="1"/>
  <c r="JB56" i="9"/>
  <c r="JC59" i="9"/>
  <c r="JQ27" i="20"/>
  <c r="JR21" i="20" s="1"/>
  <c r="JB55" i="9"/>
  <c r="JP24" i="20"/>
  <c r="JC55" i="9" l="1"/>
  <c r="JB53" i="9"/>
  <c r="JB52" i="9" s="1"/>
  <c r="JB60" i="9" s="1"/>
  <c r="JB62" i="9" s="1"/>
  <c r="JD59" i="9"/>
  <c r="JC56" i="9"/>
  <c r="JN15" i="14"/>
  <c r="JN18" i="14" s="1"/>
  <c r="JN19" i="14" s="1"/>
  <c r="KA17" i="14" s="1"/>
  <c r="JM28" i="9"/>
  <c r="JN26" i="9"/>
  <c r="JR27" i="20"/>
  <c r="JS21" i="20" s="1"/>
  <c r="JO85" i="9"/>
  <c r="JP25" i="9"/>
  <c r="JP23" i="9" s="1"/>
  <c r="JP26" i="9" s="1"/>
  <c r="JP28" i="9" s="1"/>
  <c r="JP49" i="9" s="1"/>
  <c r="JP23" i="20"/>
  <c r="JP11" i="14"/>
  <c r="JP8" i="14" s="1"/>
  <c r="JP71" i="20"/>
  <c r="JP73" i="20" s="1"/>
  <c r="JP90" i="9"/>
  <c r="JP85" i="9" s="1"/>
  <c r="JP91" i="9" s="1"/>
  <c r="JP92" i="9" s="1"/>
  <c r="JQ24" i="20"/>
  <c r="JO23" i="9"/>
  <c r="JM50" i="9"/>
  <c r="JL48" i="9"/>
  <c r="JL44" i="9" s="1"/>
  <c r="JR24" i="20" l="1"/>
  <c r="JR11" i="14" s="1"/>
  <c r="JR8" i="14" s="1"/>
  <c r="JP74" i="20"/>
  <c r="JO26" i="9"/>
  <c r="JS27" i="20"/>
  <c r="JT21" i="20" s="1"/>
  <c r="JM49" i="9"/>
  <c r="JM48" i="9" s="1"/>
  <c r="JM44" i="9" s="1"/>
  <c r="JN28" i="9"/>
  <c r="JN49" i="9" s="1"/>
  <c r="JN48" i="9" s="1"/>
  <c r="JN44" i="9" s="1"/>
  <c r="JD56" i="9"/>
  <c r="JE59" i="9"/>
  <c r="JQ25" i="9"/>
  <c r="JQ11" i="14"/>
  <c r="JQ8" i="14" s="1"/>
  <c r="JQ23" i="20"/>
  <c r="JQ71" i="20"/>
  <c r="JQ73" i="20" s="1"/>
  <c r="JQ90" i="9"/>
  <c r="JQ85" i="9" s="1"/>
  <c r="JQ91" i="9" s="1"/>
  <c r="JQ92" i="9" s="1"/>
  <c r="JO91" i="9"/>
  <c r="JO92" i="9" s="1"/>
  <c r="JO74" i="20"/>
  <c r="JD55" i="9"/>
  <c r="JC53" i="9"/>
  <c r="JC52" i="9" s="1"/>
  <c r="JC60" i="9" s="1"/>
  <c r="JC62" i="9" s="1"/>
  <c r="JR25" i="9" l="1"/>
  <c r="JR23" i="9" s="1"/>
  <c r="JR26" i="9" s="1"/>
  <c r="JR28" i="9" s="1"/>
  <c r="JR49" i="9" s="1"/>
  <c r="JR23" i="20"/>
  <c r="JR90" i="9"/>
  <c r="JR85" i="9" s="1"/>
  <c r="JR91" i="9" s="1"/>
  <c r="JR92" i="9" s="1"/>
  <c r="JR71" i="20"/>
  <c r="JR73" i="20" s="1"/>
  <c r="JO28" i="9"/>
  <c r="JE56" i="9"/>
  <c r="JF59" i="9"/>
  <c r="JT27" i="20"/>
  <c r="JU21" i="20" s="1"/>
  <c r="JO50" i="9"/>
  <c r="JE55" i="9"/>
  <c r="JD53" i="9"/>
  <c r="JD52" i="9" s="1"/>
  <c r="JD60" i="9" s="1"/>
  <c r="JD62" i="9" s="1"/>
  <c r="JQ23" i="9"/>
  <c r="JS24" i="20"/>
  <c r="JR74" i="20" l="1"/>
  <c r="JT24" i="20"/>
  <c r="JT11" i="14" s="1"/>
  <c r="JT8" i="14" s="1"/>
  <c r="JO49" i="9"/>
  <c r="JO48" i="9" s="1"/>
  <c r="JO44" i="9" s="1"/>
  <c r="JS11" i="14"/>
  <c r="JS8" i="14" s="1"/>
  <c r="JS25" i="9"/>
  <c r="JS23" i="20"/>
  <c r="JS71" i="20"/>
  <c r="JS73" i="20" s="1"/>
  <c r="JS90" i="9"/>
  <c r="JF56" i="9"/>
  <c r="JG59" i="9"/>
  <c r="JF55" i="9"/>
  <c r="JE53" i="9"/>
  <c r="JE52" i="9" s="1"/>
  <c r="JE60" i="9" s="1"/>
  <c r="JE62" i="9" s="1"/>
  <c r="KA50" i="9"/>
  <c r="JQ26" i="9"/>
  <c r="JU27" i="20"/>
  <c r="JV21" i="20" s="1"/>
  <c r="JQ74" i="20"/>
  <c r="JT90" i="9" l="1"/>
  <c r="JT85" i="9" s="1"/>
  <c r="JT91" i="9" s="1"/>
  <c r="JT92" i="9" s="1"/>
  <c r="JU24" i="20"/>
  <c r="JU25" i="9" s="1"/>
  <c r="JU23" i="9" s="1"/>
  <c r="JU26" i="9" s="1"/>
  <c r="JU28" i="9" s="1"/>
  <c r="JU49" i="9" s="1"/>
  <c r="JT71" i="20"/>
  <c r="JT73" i="20" s="1"/>
  <c r="JT23" i="20"/>
  <c r="JT25" i="9"/>
  <c r="JT23" i="9" s="1"/>
  <c r="JT26" i="9" s="1"/>
  <c r="JT28" i="9" s="1"/>
  <c r="JT49" i="9" s="1"/>
  <c r="JP50" i="9"/>
  <c r="JQ50" i="9" s="1"/>
  <c r="JQ28" i="9"/>
  <c r="JG55" i="9"/>
  <c r="JF53" i="9"/>
  <c r="JF52" i="9" s="1"/>
  <c r="JF60" i="9" s="1"/>
  <c r="JF62" i="9" s="1"/>
  <c r="JS85" i="9"/>
  <c r="JV27" i="20"/>
  <c r="JW21" i="20" s="1"/>
  <c r="JH59" i="9"/>
  <c r="JG56" i="9"/>
  <c r="JU23" i="20"/>
  <c r="JS23" i="9"/>
  <c r="JU90" i="9" l="1"/>
  <c r="JU85" i="9" s="1"/>
  <c r="JU91" i="9" s="1"/>
  <c r="JU92" i="9" s="1"/>
  <c r="JU11" i="14"/>
  <c r="JU8" i="14" s="1"/>
  <c r="JU71" i="20"/>
  <c r="JU73" i="20" s="1"/>
  <c r="JU74" i="20" s="1"/>
  <c r="JP48" i="9"/>
  <c r="JP44" i="9" s="1"/>
  <c r="JT74" i="20"/>
  <c r="JV24" i="20"/>
  <c r="JV71" i="20" s="1"/>
  <c r="JV73" i="20" s="1"/>
  <c r="JW27" i="20"/>
  <c r="JX21" i="20" s="1"/>
  <c r="JH56" i="9"/>
  <c r="JI59" i="9"/>
  <c r="JH55" i="9"/>
  <c r="JG53" i="9"/>
  <c r="JG52" i="9" s="1"/>
  <c r="JG60" i="9" s="1"/>
  <c r="JG62" i="9" s="1"/>
  <c r="JS26" i="9"/>
  <c r="JS74" i="20"/>
  <c r="JS91" i="9"/>
  <c r="JS92" i="9" s="1"/>
  <c r="JQ49" i="9"/>
  <c r="JQ48" i="9" s="1"/>
  <c r="JQ44" i="9" s="1"/>
  <c r="JV25" i="9" l="1"/>
  <c r="JV23" i="9" s="1"/>
  <c r="JV74" i="20" s="1"/>
  <c r="JV11" i="14"/>
  <c r="JV8" i="14" s="1"/>
  <c r="JV23" i="20"/>
  <c r="JV90" i="9"/>
  <c r="JV85" i="9" s="1"/>
  <c r="JV91" i="9" s="1"/>
  <c r="JV92" i="9" s="1"/>
  <c r="JR50" i="9"/>
  <c r="JS50" i="9" s="1"/>
  <c r="JS28" i="9"/>
  <c r="JX27" i="20"/>
  <c r="JY21" i="20" s="1"/>
  <c r="JI55" i="9"/>
  <c r="JH53" i="9"/>
  <c r="JH52" i="9" s="1"/>
  <c r="JH60" i="9" s="1"/>
  <c r="JH62" i="9" s="1"/>
  <c r="JW24" i="20"/>
  <c r="JI56" i="9"/>
  <c r="JJ59" i="9"/>
  <c r="JR48" i="9" l="1"/>
  <c r="JR44" i="9" s="1"/>
  <c r="JV26" i="9"/>
  <c r="JJ55" i="9"/>
  <c r="JI53" i="9"/>
  <c r="JI52" i="9" s="1"/>
  <c r="JI60" i="9" s="1"/>
  <c r="JI62" i="9" s="1"/>
  <c r="JS49" i="9"/>
  <c r="JS48" i="9" s="1"/>
  <c r="JS44" i="9" s="1"/>
  <c r="JY27" i="20"/>
  <c r="JZ21" i="20" s="1"/>
  <c r="JJ56" i="9"/>
  <c r="JK59" i="9"/>
  <c r="JW11" i="14"/>
  <c r="JW8" i="14" s="1"/>
  <c r="JW71" i="20"/>
  <c r="JW73" i="20" s="1"/>
  <c r="JW23" i="20"/>
  <c r="JW25" i="9"/>
  <c r="JW90" i="9"/>
  <c r="JX24" i="20"/>
  <c r="JT50" i="9" l="1"/>
  <c r="JU50" i="9" s="1"/>
  <c r="JW85" i="9"/>
  <c r="JZ27" i="20"/>
  <c r="JZ24" i="20" s="1"/>
  <c r="JW23" i="9"/>
  <c r="JW74" i="20" s="1"/>
  <c r="JY24" i="20"/>
  <c r="JK55" i="9"/>
  <c r="JJ53" i="9"/>
  <c r="JJ52" i="9" s="1"/>
  <c r="JJ60" i="9" s="1"/>
  <c r="JJ62" i="9" s="1"/>
  <c r="JL59" i="9"/>
  <c r="JL56" i="9" s="1"/>
  <c r="JK56" i="9"/>
  <c r="JX23" i="20"/>
  <c r="JX71" i="20"/>
  <c r="JX73" i="20" s="1"/>
  <c r="JX11" i="14"/>
  <c r="JX8" i="14" s="1"/>
  <c r="JX25" i="9"/>
  <c r="JX23" i="9" s="1"/>
  <c r="JX26" i="9" s="1"/>
  <c r="JX28" i="9" s="1"/>
  <c r="JX49" i="9" s="1"/>
  <c r="JX90" i="9"/>
  <c r="JX85" i="9" s="1"/>
  <c r="JX91" i="9" s="1"/>
  <c r="JX92" i="9" s="1"/>
  <c r="JV28" i="9"/>
  <c r="JT48" i="9" l="1"/>
  <c r="JT44" i="9" s="1"/>
  <c r="JX74" i="20"/>
  <c r="JZ11" i="14"/>
  <c r="JZ8" i="14" s="1"/>
  <c r="JZ23" i="20"/>
  <c r="JZ25" i="9"/>
  <c r="JZ71" i="20"/>
  <c r="JZ73" i="20" s="1"/>
  <c r="JZ90" i="9"/>
  <c r="KA24" i="20"/>
  <c r="JV50" i="9"/>
  <c r="JU48" i="9"/>
  <c r="JU44" i="9" s="1"/>
  <c r="JY25" i="9"/>
  <c r="JY23" i="9" s="1"/>
  <c r="JY26" i="9" s="1"/>
  <c r="JY28" i="9" s="1"/>
  <c r="JY49" i="9" s="1"/>
  <c r="JY23" i="20"/>
  <c r="JY11" i="14"/>
  <c r="JY8" i="14" s="1"/>
  <c r="JY71" i="20"/>
  <c r="JY73" i="20" s="1"/>
  <c r="JY90" i="9"/>
  <c r="JY85" i="9" s="1"/>
  <c r="JY91" i="9" s="1"/>
  <c r="JY92" i="9" s="1"/>
  <c r="JL55" i="9"/>
  <c r="JK53" i="9"/>
  <c r="JK52" i="9" s="1"/>
  <c r="JK60" i="9" s="1"/>
  <c r="JK62" i="9" s="1"/>
  <c r="KA27" i="20"/>
  <c r="KB21" i="20"/>
  <c r="JV49" i="9"/>
  <c r="JW26" i="9"/>
  <c r="JW91" i="9"/>
  <c r="JW92" i="9" s="1"/>
  <c r="JY74" i="20" l="1"/>
  <c r="JV48" i="9"/>
  <c r="JV44" i="9" s="1"/>
  <c r="JW50" i="9"/>
  <c r="JZ23" i="9"/>
  <c r="KA25" i="9"/>
  <c r="JM59" i="9"/>
  <c r="JM55" i="9" s="1"/>
  <c r="JW28" i="9"/>
  <c r="JL53" i="9"/>
  <c r="JL52" i="9" s="1"/>
  <c r="JL60" i="9" s="1"/>
  <c r="JL62" i="9" s="1"/>
  <c r="KA71" i="20"/>
  <c r="KA73" i="20" s="1"/>
  <c r="KA11" i="14"/>
  <c r="KA8" i="14" s="1"/>
  <c r="KA12" i="14" s="1"/>
  <c r="KA23" i="20"/>
  <c r="KN21" i="20"/>
  <c r="KB27" i="20"/>
  <c r="KC21" i="20" s="1"/>
  <c r="JZ85" i="9"/>
  <c r="KA90" i="9"/>
  <c r="JW49" i="9" l="1"/>
  <c r="JW48" i="9" s="1"/>
  <c r="JW44" i="9" s="1"/>
  <c r="KC27" i="20"/>
  <c r="KD21" i="20" s="1"/>
  <c r="JN55" i="9"/>
  <c r="JM53" i="9"/>
  <c r="JZ26" i="9"/>
  <c r="KA23" i="9"/>
  <c r="KA74" i="20" s="1"/>
  <c r="KB24" i="20"/>
  <c r="KA13" i="14"/>
  <c r="KA14" i="14" s="1"/>
  <c r="KA27" i="9" s="1"/>
  <c r="JZ27" i="9" s="1"/>
  <c r="JZ57" i="9" s="1"/>
  <c r="KA57" i="9" s="1"/>
  <c r="KB57" i="9" s="1"/>
  <c r="KC57" i="9" s="1"/>
  <c r="KD57" i="9" s="1"/>
  <c r="KE57" i="9" s="1"/>
  <c r="KF57" i="9" s="1"/>
  <c r="KG57" i="9" s="1"/>
  <c r="KH57" i="9" s="1"/>
  <c r="KI57" i="9" s="1"/>
  <c r="KJ57" i="9" s="1"/>
  <c r="KK57" i="9" s="1"/>
  <c r="KL57" i="9" s="1"/>
  <c r="JN59" i="9"/>
  <c r="JO59" i="9" s="1"/>
  <c r="JM56" i="9"/>
  <c r="JN56" i="9" s="1"/>
  <c r="JZ91" i="9"/>
  <c r="JZ92" i="9" s="1"/>
  <c r="KA92" i="9" s="1"/>
  <c r="KA85" i="9"/>
  <c r="KA91" i="9" s="1"/>
  <c r="JZ74" i="20"/>
  <c r="JX50" i="9" l="1"/>
  <c r="JY50" i="9" s="1"/>
  <c r="KA15" i="14"/>
  <c r="KA18" i="14" s="1"/>
  <c r="KA19" i="14" s="1"/>
  <c r="KN17" i="14" s="1"/>
  <c r="JN53" i="9"/>
  <c r="JN52" i="9" s="1"/>
  <c r="JN60" i="9" s="1"/>
  <c r="JN62" i="9" s="1"/>
  <c r="JM52" i="9"/>
  <c r="JM60" i="9" s="1"/>
  <c r="JM62" i="9" s="1"/>
  <c r="KC24" i="20"/>
  <c r="JZ28" i="9"/>
  <c r="KA26" i="9"/>
  <c r="KB11" i="14"/>
  <c r="KB8" i="14" s="1"/>
  <c r="KB23" i="20"/>
  <c r="KB71" i="20"/>
  <c r="KB73" i="20" s="1"/>
  <c r="KB25" i="9"/>
  <c r="KB90" i="9"/>
  <c r="KD27" i="20"/>
  <c r="KE21" i="20" s="1"/>
  <c r="JO56" i="9"/>
  <c r="JP59" i="9"/>
  <c r="JO55" i="9"/>
  <c r="JX48" i="9" l="1"/>
  <c r="JX44" i="9" s="1"/>
  <c r="KB23" i="9"/>
  <c r="KB74" i="20" s="1"/>
  <c r="KC25" i="9"/>
  <c r="KC23" i="9" s="1"/>
  <c r="KC26" i="9" s="1"/>
  <c r="KC28" i="9" s="1"/>
  <c r="KC49" i="9" s="1"/>
  <c r="KC23" i="20"/>
  <c r="KC11" i="14"/>
  <c r="KC8" i="14" s="1"/>
  <c r="KC71" i="20"/>
  <c r="KC73" i="20" s="1"/>
  <c r="KC90" i="9"/>
  <c r="KC85" i="9" s="1"/>
  <c r="KC91" i="9" s="1"/>
  <c r="KC92" i="9" s="1"/>
  <c r="JP56" i="9"/>
  <c r="JQ59" i="9"/>
  <c r="KE27" i="20"/>
  <c r="KF21" i="20" s="1"/>
  <c r="KD24" i="20"/>
  <c r="JZ49" i="9"/>
  <c r="KA28" i="9"/>
  <c r="KA49" i="9" s="1"/>
  <c r="KA48" i="9" s="1"/>
  <c r="KA44" i="9" s="1"/>
  <c r="JP55" i="9"/>
  <c r="JO53" i="9"/>
  <c r="JO52" i="9" s="1"/>
  <c r="JO60" i="9" s="1"/>
  <c r="JO62" i="9" s="1"/>
  <c r="JZ50" i="9"/>
  <c r="JY48" i="9"/>
  <c r="JY44" i="9" s="1"/>
  <c r="KB85" i="9"/>
  <c r="KC74" i="20" l="1"/>
  <c r="KB50" i="9"/>
  <c r="KN50" i="9" s="1"/>
  <c r="KE24" i="20"/>
  <c r="KE11" i="14" s="1"/>
  <c r="KE8" i="14" s="1"/>
  <c r="JZ48" i="9"/>
  <c r="JZ44" i="9" s="1"/>
  <c r="KF27" i="20"/>
  <c r="KG21" i="20" s="1"/>
  <c r="KB26" i="9"/>
  <c r="KB91" i="9"/>
  <c r="KB92" i="9" s="1"/>
  <c r="JQ55" i="9"/>
  <c r="JP53" i="9"/>
  <c r="JP52" i="9" s="1"/>
  <c r="JP60" i="9" s="1"/>
  <c r="JP62" i="9" s="1"/>
  <c r="KD11" i="14"/>
  <c r="KD8" i="14" s="1"/>
  <c r="KD71" i="20"/>
  <c r="KD73" i="20" s="1"/>
  <c r="KD23" i="20"/>
  <c r="KD25" i="9"/>
  <c r="KD90" i="9"/>
  <c r="JR59" i="9"/>
  <c r="JQ56" i="9"/>
  <c r="KE25" i="9" l="1"/>
  <c r="KE23" i="9" s="1"/>
  <c r="KE26" i="9" s="1"/>
  <c r="KE28" i="9" s="1"/>
  <c r="KE49" i="9" s="1"/>
  <c r="KE71" i="20"/>
  <c r="KE73" i="20" s="1"/>
  <c r="KE23" i="20"/>
  <c r="KE90" i="9"/>
  <c r="KE85" i="9" s="1"/>
  <c r="KE91" i="9" s="1"/>
  <c r="KE92" i="9" s="1"/>
  <c r="KD23" i="9"/>
  <c r="KD74" i="20" s="1"/>
  <c r="JR55" i="9"/>
  <c r="JQ53" i="9"/>
  <c r="JQ52" i="9" s="1"/>
  <c r="JQ60" i="9" s="1"/>
  <c r="JQ62" i="9" s="1"/>
  <c r="KB28" i="9"/>
  <c r="KG27" i="20"/>
  <c r="KH21" i="20" s="1"/>
  <c r="KD85" i="9"/>
  <c r="JS59" i="9"/>
  <c r="JR56" i="9"/>
  <c r="KF24" i="20"/>
  <c r="KE74" i="20" l="1"/>
  <c r="KH27" i="20"/>
  <c r="KI21" i="20" s="1"/>
  <c r="KG24" i="20"/>
  <c r="JS55" i="9"/>
  <c r="JR53" i="9"/>
  <c r="JR52" i="9" s="1"/>
  <c r="JR60" i="9" s="1"/>
  <c r="JR62" i="9" s="1"/>
  <c r="KD26" i="9"/>
  <c r="KD91" i="9"/>
  <c r="KD92" i="9" s="1"/>
  <c r="KF11" i="14"/>
  <c r="KF8" i="14" s="1"/>
  <c r="KF25" i="9"/>
  <c r="KF23" i="20"/>
  <c r="KF71" i="20"/>
  <c r="KF73" i="20" s="1"/>
  <c r="KF90" i="9"/>
  <c r="JT59" i="9"/>
  <c r="JS56" i="9"/>
  <c r="KB49" i="9"/>
  <c r="KH24" i="20" l="1"/>
  <c r="KH11" i="14" s="1"/>
  <c r="KH8" i="14" s="1"/>
  <c r="JT55" i="9"/>
  <c r="JS53" i="9"/>
  <c r="JS52" i="9" s="1"/>
  <c r="JS60" i="9" s="1"/>
  <c r="JS62" i="9" s="1"/>
  <c r="JT56" i="9"/>
  <c r="JU59" i="9"/>
  <c r="KF23" i="9"/>
  <c r="KF74" i="20" s="1"/>
  <c r="KG25" i="9"/>
  <c r="KG23" i="9" s="1"/>
  <c r="KG26" i="9" s="1"/>
  <c r="KG28" i="9" s="1"/>
  <c r="KG49" i="9" s="1"/>
  <c r="KG71" i="20"/>
  <c r="KG73" i="20" s="1"/>
  <c r="KG23" i="20"/>
  <c r="KG11" i="14"/>
  <c r="KG8" i="14" s="1"/>
  <c r="KG90" i="9"/>
  <c r="KG85" i="9" s="1"/>
  <c r="KG91" i="9" s="1"/>
  <c r="KG92" i="9" s="1"/>
  <c r="KB48" i="9"/>
  <c r="KB44" i="9" s="1"/>
  <c r="KC50" i="9"/>
  <c r="KF85" i="9"/>
  <c r="KD28" i="9"/>
  <c r="KI27" i="20"/>
  <c r="KJ21" i="20" s="1"/>
  <c r="KH71" i="20" l="1"/>
  <c r="KH73" i="20" s="1"/>
  <c r="KH90" i="9"/>
  <c r="KH85" i="9" s="1"/>
  <c r="KH91" i="9" s="1"/>
  <c r="KH92" i="9" s="1"/>
  <c r="KH25" i="9"/>
  <c r="KH23" i="9" s="1"/>
  <c r="KH26" i="9" s="1"/>
  <c r="KH28" i="9" s="1"/>
  <c r="KH49" i="9" s="1"/>
  <c r="KH23" i="20"/>
  <c r="KI24" i="20"/>
  <c r="KI25" i="9" s="1"/>
  <c r="KG74" i="20"/>
  <c r="KD50" i="9"/>
  <c r="KC48" i="9"/>
  <c r="KC44" i="9" s="1"/>
  <c r="KF26" i="9"/>
  <c r="KF91" i="9"/>
  <c r="KF92" i="9" s="1"/>
  <c r="KD49" i="9"/>
  <c r="JU55" i="9"/>
  <c r="JT53" i="9"/>
  <c r="JT52" i="9" s="1"/>
  <c r="JT60" i="9" s="1"/>
  <c r="JT62" i="9" s="1"/>
  <c r="KJ27" i="20"/>
  <c r="KK21" i="20" s="1"/>
  <c r="JV59" i="9"/>
  <c r="JU56" i="9"/>
  <c r="KH74" i="20" l="1"/>
  <c r="KI11" i="14"/>
  <c r="KI8" i="14" s="1"/>
  <c r="KI23" i="20"/>
  <c r="KI71" i="20"/>
  <c r="KI73" i="20" s="1"/>
  <c r="KI90" i="9"/>
  <c r="KI85" i="9" s="1"/>
  <c r="KE50" i="9"/>
  <c r="KF50" i="9" s="1"/>
  <c r="KJ24" i="20"/>
  <c r="JV55" i="9"/>
  <c r="JU53" i="9"/>
  <c r="JU52" i="9" s="1"/>
  <c r="JU60" i="9" s="1"/>
  <c r="JU62" i="9" s="1"/>
  <c r="KK27" i="20"/>
  <c r="KL21" i="20" s="1"/>
  <c r="JW59" i="9"/>
  <c r="JV56" i="9"/>
  <c r="KD48" i="9"/>
  <c r="KD44" i="9" s="1"/>
  <c r="KF28" i="9"/>
  <c r="KI23" i="9"/>
  <c r="KI74" i="20" l="1"/>
  <c r="KE48" i="9"/>
  <c r="KE44" i="9" s="1"/>
  <c r="KI91" i="9"/>
  <c r="KI92" i="9" s="1"/>
  <c r="JX59" i="9"/>
  <c r="JW56" i="9"/>
  <c r="JW55" i="9"/>
  <c r="JV53" i="9"/>
  <c r="JV52" i="9" s="1"/>
  <c r="JV60" i="9" s="1"/>
  <c r="JV62" i="9" s="1"/>
  <c r="KF49" i="9"/>
  <c r="KF48" i="9" s="1"/>
  <c r="KF44" i="9" s="1"/>
  <c r="KJ25" i="9"/>
  <c r="KJ71" i="20"/>
  <c r="KJ73" i="20" s="1"/>
  <c r="KJ23" i="20"/>
  <c r="KJ11" i="14"/>
  <c r="KJ8" i="14" s="1"/>
  <c r="KJ90" i="9"/>
  <c r="KI26" i="9"/>
  <c r="KL27" i="20"/>
  <c r="KM21" i="20" s="1"/>
  <c r="KK24" i="20"/>
  <c r="KG50" i="9" l="1"/>
  <c r="KL24" i="20"/>
  <c r="KJ85" i="9"/>
  <c r="KJ23" i="9"/>
  <c r="KJ74" i="20" s="1"/>
  <c r="JX55" i="9"/>
  <c r="JW53" i="9"/>
  <c r="JW52" i="9" s="1"/>
  <c r="JW60" i="9" s="1"/>
  <c r="JW62" i="9" s="1"/>
  <c r="KI28" i="9"/>
  <c r="JY59" i="9"/>
  <c r="JY56" i="9" s="1"/>
  <c r="JX56" i="9"/>
  <c r="KM27" i="20"/>
  <c r="KK11" i="14"/>
  <c r="KK8" i="14" s="1"/>
  <c r="KK71" i="20"/>
  <c r="KK73" i="20" s="1"/>
  <c r="KK25" i="9"/>
  <c r="KK23" i="9" s="1"/>
  <c r="KK26" i="9" s="1"/>
  <c r="KK28" i="9" s="1"/>
  <c r="KK49" i="9" s="1"/>
  <c r="KK23" i="20"/>
  <c r="KK90" i="9"/>
  <c r="KK85" i="9" s="1"/>
  <c r="KK91" i="9" s="1"/>
  <c r="KK92" i="9" s="1"/>
  <c r="KN27" i="20" l="1"/>
  <c r="KO21" i="20"/>
  <c r="JY55" i="9"/>
  <c r="JX53" i="9"/>
  <c r="JX52" i="9" s="1"/>
  <c r="JX60" i="9" s="1"/>
  <c r="JX62" i="9" s="1"/>
  <c r="KJ91" i="9"/>
  <c r="KJ92" i="9" s="1"/>
  <c r="KL23" i="20"/>
  <c r="KL25" i="9"/>
  <c r="KL23" i="9" s="1"/>
  <c r="KL26" i="9" s="1"/>
  <c r="KL28" i="9" s="1"/>
  <c r="KL49" i="9" s="1"/>
  <c r="KL11" i="14"/>
  <c r="KL8" i="14" s="1"/>
  <c r="KL71" i="20"/>
  <c r="KL73" i="20" s="1"/>
  <c r="KL90" i="9"/>
  <c r="KL85" i="9" s="1"/>
  <c r="KL91" i="9" s="1"/>
  <c r="KL92" i="9" s="1"/>
  <c r="KK74" i="20"/>
  <c r="KM24" i="20"/>
  <c r="KI49" i="9"/>
  <c r="KJ26" i="9"/>
  <c r="KH50" i="9"/>
  <c r="KG48" i="9"/>
  <c r="KG44" i="9" s="1"/>
  <c r="KL74" i="20" l="1"/>
  <c r="KI50" i="9"/>
  <c r="KJ50" i="9" s="1"/>
  <c r="KH48" i="9"/>
  <c r="KH44" i="9" s="1"/>
  <c r="JY53" i="9"/>
  <c r="JY52" i="9" s="1"/>
  <c r="JY60" i="9" s="1"/>
  <c r="JY62" i="9" s="1"/>
  <c r="KM25" i="9"/>
  <c r="KM23" i="20"/>
  <c r="KN23" i="20" s="1"/>
  <c r="KM11" i="14"/>
  <c r="KM8" i="14" s="1"/>
  <c r="KM71" i="20"/>
  <c r="KM73" i="20" s="1"/>
  <c r="KM90" i="9"/>
  <c r="KN24" i="20"/>
  <c r="LA21" i="20"/>
  <c r="KO27" i="20"/>
  <c r="KP21" i="20" s="1"/>
  <c r="KJ28" i="9"/>
  <c r="JZ59" i="9"/>
  <c r="KI48" i="9" l="1"/>
  <c r="KI44" i="9" s="1"/>
  <c r="KN71" i="20"/>
  <c r="KN73" i="20" s="1"/>
  <c r="KN11" i="14"/>
  <c r="KN8" i="14" s="1"/>
  <c r="KN12" i="14" s="1"/>
  <c r="JZ56" i="9"/>
  <c r="KA56" i="9" s="1"/>
  <c r="KA59" i="9"/>
  <c r="KB59" i="9" s="1"/>
  <c r="KJ49" i="9"/>
  <c r="KJ48" i="9" s="1"/>
  <c r="KJ44" i="9" s="1"/>
  <c r="KO24" i="20"/>
  <c r="KM85" i="9"/>
  <c r="KN90" i="9"/>
  <c r="KM23" i="9"/>
  <c r="KM74" i="20" s="1"/>
  <c r="KN25" i="9"/>
  <c r="KP27" i="20"/>
  <c r="KQ21" i="20" s="1"/>
  <c r="JZ55" i="9"/>
  <c r="KK50" i="9" l="1"/>
  <c r="KK48" i="9" s="1"/>
  <c r="KK44" i="9" s="1"/>
  <c r="KO23" i="20"/>
  <c r="KO11" i="14"/>
  <c r="KO8" i="14" s="1"/>
  <c r="KO71" i="20"/>
  <c r="KO73" i="20" s="1"/>
  <c r="KO25" i="9"/>
  <c r="KO90" i="9"/>
  <c r="KQ27" i="20"/>
  <c r="KR21" i="20" s="1"/>
  <c r="KM26" i="9"/>
  <c r="KN23" i="9"/>
  <c r="KN74" i="20" s="1"/>
  <c r="KP24" i="20"/>
  <c r="KN13" i="14"/>
  <c r="KA55" i="9"/>
  <c r="KB55" i="9"/>
  <c r="JZ53" i="9"/>
  <c r="KM91" i="9"/>
  <c r="KM92" i="9" s="1"/>
  <c r="KN92" i="9" s="1"/>
  <c r="KN85" i="9"/>
  <c r="KN91" i="9" s="1"/>
  <c r="KC59" i="9"/>
  <c r="KB56" i="9"/>
  <c r="KL50" i="9" l="1"/>
  <c r="KM50" i="9" s="1"/>
  <c r="KQ24" i="20"/>
  <c r="KQ25" i="9" s="1"/>
  <c r="KQ23" i="9" s="1"/>
  <c r="KQ26" i="9" s="1"/>
  <c r="KQ28" i="9" s="1"/>
  <c r="KQ49" i="9" s="1"/>
  <c r="KN14" i="14"/>
  <c r="KN27" i="9" s="1"/>
  <c r="KM27" i="9" s="1"/>
  <c r="KM57" i="9" s="1"/>
  <c r="KN57" i="9" s="1"/>
  <c r="KO57" i="9" s="1"/>
  <c r="KP57" i="9" s="1"/>
  <c r="KQ57" i="9" s="1"/>
  <c r="KR57" i="9" s="1"/>
  <c r="KS57" i="9" s="1"/>
  <c r="KT57" i="9" s="1"/>
  <c r="KU57" i="9" s="1"/>
  <c r="KV57" i="9" s="1"/>
  <c r="KW57" i="9" s="1"/>
  <c r="KX57" i="9" s="1"/>
  <c r="KY57" i="9" s="1"/>
  <c r="KC55" i="9"/>
  <c r="KB53" i="9"/>
  <c r="KB52" i="9" s="1"/>
  <c r="KB60" i="9" s="1"/>
  <c r="KB62" i="9" s="1"/>
  <c r="KR27" i="20"/>
  <c r="KS21" i="20" s="1"/>
  <c r="KO23" i="9"/>
  <c r="KO74" i="20" s="1"/>
  <c r="KD59" i="9"/>
  <c r="KC56" i="9"/>
  <c r="KP11" i="14"/>
  <c r="KP8" i="14" s="1"/>
  <c r="KP71" i="20"/>
  <c r="KP73" i="20" s="1"/>
  <c r="KP25" i="9"/>
  <c r="KP23" i="9" s="1"/>
  <c r="KP26" i="9" s="1"/>
  <c r="KP28" i="9" s="1"/>
  <c r="KP49" i="9" s="1"/>
  <c r="KP23" i="20"/>
  <c r="KP90" i="9"/>
  <c r="KP85" i="9" s="1"/>
  <c r="KP91" i="9" s="1"/>
  <c r="KP92" i="9" s="1"/>
  <c r="KQ23" i="20"/>
  <c r="KQ11" i="14"/>
  <c r="KQ8" i="14" s="1"/>
  <c r="KO85" i="9"/>
  <c r="JZ52" i="9"/>
  <c r="JZ60" i="9" s="1"/>
  <c r="JZ62" i="9" s="1"/>
  <c r="KA53" i="9"/>
  <c r="KA52" i="9" s="1"/>
  <c r="KA60" i="9" s="1"/>
  <c r="KA62" i="9" s="1"/>
  <c r="KN26" i="9"/>
  <c r="KM28" i="9" l="1"/>
  <c r="KN28" i="9" s="1"/>
  <c r="KN49" i="9" s="1"/>
  <c r="KN48" i="9" s="1"/>
  <c r="KN44" i="9" s="1"/>
  <c r="KQ71" i="20"/>
  <c r="KQ73" i="20" s="1"/>
  <c r="KQ74" i="20" s="1"/>
  <c r="KL48" i="9"/>
  <c r="KL44" i="9" s="1"/>
  <c r="KQ90" i="9"/>
  <c r="KQ85" i="9" s="1"/>
  <c r="KQ91" i="9" s="1"/>
  <c r="KQ92" i="9" s="1"/>
  <c r="KN15" i="14"/>
  <c r="KN18" i="14" s="1"/>
  <c r="KN19" i="14" s="1"/>
  <c r="LA17" i="14" s="1"/>
  <c r="KO91" i="9"/>
  <c r="KO92" i="9" s="1"/>
  <c r="KO26" i="9"/>
  <c r="KD55" i="9"/>
  <c r="KC53" i="9"/>
  <c r="KC52" i="9" s="1"/>
  <c r="KC60" i="9" s="1"/>
  <c r="KC62" i="9" s="1"/>
  <c r="KS27" i="20"/>
  <c r="KT21" i="20" s="1"/>
  <c r="KP74" i="20"/>
  <c r="KD56" i="9"/>
  <c r="KE59" i="9"/>
  <c r="KR24" i="20"/>
  <c r="KM49" i="9" l="1"/>
  <c r="KM48" i="9" s="1"/>
  <c r="KM44" i="9" s="1"/>
  <c r="KT27" i="20"/>
  <c r="KU21" i="20" s="1"/>
  <c r="KO28" i="9"/>
  <c r="KS24" i="20"/>
  <c r="KR23" i="20"/>
  <c r="KR71" i="20"/>
  <c r="KR73" i="20" s="1"/>
  <c r="KR25" i="9"/>
  <c r="KR11" i="14"/>
  <c r="KR8" i="14" s="1"/>
  <c r="KR90" i="9"/>
  <c r="KE55" i="9"/>
  <c r="KD53" i="9"/>
  <c r="KD52" i="9" s="1"/>
  <c r="KD60" i="9" s="1"/>
  <c r="KD62" i="9" s="1"/>
  <c r="KF59" i="9"/>
  <c r="KE56" i="9"/>
  <c r="KO50" i="9" l="1"/>
  <c r="LA50" i="9" s="1"/>
  <c r="KS71" i="20"/>
  <c r="KS73" i="20" s="1"/>
  <c r="KS25" i="9"/>
  <c r="KS23" i="9" s="1"/>
  <c r="KS26" i="9" s="1"/>
  <c r="KS28" i="9" s="1"/>
  <c r="KS49" i="9" s="1"/>
  <c r="KS23" i="20"/>
  <c r="KS11" i="14"/>
  <c r="KS8" i="14" s="1"/>
  <c r="KS90" i="9"/>
  <c r="KS85" i="9" s="1"/>
  <c r="KS91" i="9" s="1"/>
  <c r="KS92" i="9" s="1"/>
  <c r="KF55" i="9"/>
  <c r="KE53" i="9"/>
  <c r="KE52" i="9" s="1"/>
  <c r="KE60" i="9" s="1"/>
  <c r="KE62" i="9" s="1"/>
  <c r="KR23" i="9"/>
  <c r="KR74" i="20" s="1"/>
  <c r="KU27" i="20"/>
  <c r="KV21" i="20" s="1"/>
  <c r="KG59" i="9"/>
  <c r="KF56" i="9"/>
  <c r="KR85" i="9"/>
  <c r="KO49" i="9"/>
  <c r="KT24" i="20"/>
  <c r="KS74" i="20" l="1"/>
  <c r="KU24" i="20"/>
  <c r="KU23" i="20" s="1"/>
  <c r="KT23" i="20"/>
  <c r="KT25" i="9"/>
  <c r="KT11" i="14"/>
  <c r="KT8" i="14" s="1"/>
  <c r="KT71" i="20"/>
  <c r="KT73" i="20" s="1"/>
  <c r="KT90" i="9"/>
  <c r="KV27" i="20"/>
  <c r="KW21" i="20" s="1"/>
  <c r="KR26" i="9"/>
  <c r="KR91" i="9"/>
  <c r="KR92" i="9" s="1"/>
  <c r="KO48" i="9"/>
  <c r="KO44" i="9" s="1"/>
  <c r="KP50" i="9"/>
  <c r="KG55" i="9"/>
  <c r="KF53" i="9"/>
  <c r="KF52" i="9" s="1"/>
  <c r="KF60" i="9" s="1"/>
  <c r="KF62" i="9" s="1"/>
  <c r="KH59" i="9"/>
  <c r="KG56" i="9"/>
  <c r="KU11" i="14" l="1"/>
  <c r="KU8" i="14" s="1"/>
  <c r="KU25" i="9"/>
  <c r="KU23" i="9" s="1"/>
  <c r="KU26" i="9" s="1"/>
  <c r="KU28" i="9" s="1"/>
  <c r="KU49" i="9" s="1"/>
  <c r="KU90" i="9"/>
  <c r="KU85" i="9" s="1"/>
  <c r="KU91" i="9" s="1"/>
  <c r="KU92" i="9" s="1"/>
  <c r="KU71" i="20"/>
  <c r="KU73" i="20" s="1"/>
  <c r="KV24" i="20"/>
  <c r="KV11" i="14" s="1"/>
  <c r="KV8" i="14" s="1"/>
  <c r="KH55" i="9"/>
  <c r="KG53" i="9"/>
  <c r="KG52" i="9" s="1"/>
  <c r="KG60" i="9" s="1"/>
  <c r="KG62" i="9" s="1"/>
  <c r="KW27" i="20"/>
  <c r="KX21" i="20" s="1"/>
  <c r="KH56" i="9"/>
  <c r="KI59" i="9"/>
  <c r="KQ50" i="9"/>
  <c r="KP48" i="9"/>
  <c r="KP44" i="9" s="1"/>
  <c r="KT23" i="9"/>
  <c r="KR28" i="9"/>
  <c r="KT85" i="9"/>
  <c r="KU74" i="20" l="1"/>
  <c r="KV71" i="20"/>
  <c r="KV73" i="20" s="1"/>
  <c r="KV25" i="9"/>
  <c r="KV23" i="9" s="1"/>
  <c r="KV26" i="9" s="1"/>
  <c r="KV28" i="9" s="1"/>
  <c r="KV49" i="9" s="1"/>
  <c r="KV23" i="20"/>
  <c r="KV90" i="9"/>
  <c r="KV85" i="9" s="1"/>
  <c r="KV91" i="9" s="1"/>
  <c r="KV92" i="9" s="1"/>
  <c r="KW24" i="20"/>
  <c r="KW11" i="14" s="1"/>
  <c r="KW8" i="14" s="1"/>
  <c r="KT91" i="9"/>
  <c r="KT92" i="9" s="1"/>
  <c r="KT26" i="9"/>
  <c r="KR49" i="9"/>
  <c r="KJ59" i="9"/>
  <c r="KI56" i="9"/>
  <c r="KX27" i="20"/>
  <c r="KY21" i="20" s="1"/>
  <c r="KR50" i="9"/>
  <c r="KQ48" i="9"/>
  <c r="KQ44" i="9" s="1"/>
  <c r="KT74" i="20"/>
  <c r="KI55" i="9"/>
  <c r="KH53" i="9"/>
  <c r="KH52" i="9" s="1"/>
  <c r="KH60" i="9" s="1"/>
  <c r="KH62" i="9" s="1"/>
  <c r="KV74" i="20" l="1"/>
  <c r="KW25" i="9"/>
  <c r="KW23" i="9" s="1"/>
  <c r="KW71" i="20"/>
  <c r="KW73" i="20" s="1"/>
  <c r="KS50" i="9"/>
  <c r="KT50" i="9" s="1"/>
  <c r="KW23" i="20"/>
  <c r="KW90" i="9"/>
  <c r="KW85" i="9" s="1"/>
  <c r="KW91" i="9" s="1"/>
  <c r="KW92" i="9" s="1"/>
  <c r="KY27" i="20"/>
  <c r="KZ21" i="20" s="1"/>
  <c r="KK59" i="9"/>
  <c r="KJ56" i="9"/>
  <c r="KT28" i="9"/>
  <c r="KJ55" i="9"/>
  <c r="KI53" i="9"/>
  <c r="KI52" i="9" s="1"/>
  <c r="KI60" i="9" s="1"/>
  <c r="KI62" i="9" s="1"/>
  <c r="KX24" i="20"/>
  <c r="KR48" i="9"/>
  <c r="KR44" i="9" s="1"/>
  <c r="KS48" i="9" l="1"/>
  <c r="KS44" i="9" s="1"/>
  <c r="KW74" i="20"/>
  <c r="KY24" i="20"/>
  <c r="KY23" i="20" s="1"/>
  <c r="KT49" i="9"/>
  <c r="KT48" i="9" s="1"/>
  <c r="KT44" i="9" s="1"/>
  <c r="KX23" i="20"/>
  <c r="KX25" i="9"/>
  <c r="KX23" i="9" s="1"/>
  <c r="KX26" i="9" s="1"/>
  <c r="KX28" i="9" s="1"/>
  <c r="KX49" i="9" s="1"/>
  <c r="KX11" i="14"/>
  <c r="KX8" i="14" s="1"/>
  <c r="KX71" i="20"/>
  <c r="KX73" i="20" s="1"/>
  <c r="KX90" i="9"/>
  <c r="KX85" i="9" s="1"/>
  <c r="KK55" i="9"/>
  <c r="KJ53" i="9"/>
  <c r="KJ52" i="9" s="1"/>
  <c r="KJ60" i="9" s="1"/>
  <c r="KJ62" i="9" s="1"/>
  <c r="KL59" i="9"/>
  <c r="KL56" i="9" s="1"/>
  <c r="KK56" i="9"/>
  <c r="KW26" i="9"/>
  <c r="KZ27" i="20"/>
  <c r="KY71" i="20" l="1"/>
  <c r="KY73" i="20" s="1"/>
  <c r="KY11" i="14"/>
  <c r="KY8" i="14" s="1"/>
  <c r="KY25" i="9"/>
  <c r="KY23" i="9" s="1"/>
  <c r="KY26" i="9" s="1"/>
  <c r="KY28" i="9" s="1"/>
  <c r="KY49" i="9" s="1"/>
  <c r="KX74" i="20"/>
  <c r="KY90" i="9"/>
  <c r="KY85" i="9" s="1"/>
  <c r="KY91" i="9" s="1"/>
  <c r="KY92" i="9" s="1"/>
  <c r="KW28" i="9"/>
  <c r="KL55" i="9"/>
  <c r="KK53" i="9"/>
  <c r="KK52" i="9" s="1"/>
  <c r="KK60" i="9" s="1"/>
  <c r="KK62" i="9" s="1"/>
  <c r="LA27" i="20"/>
  <c r="LB21" i="20"/>
  <c r="KZ24" i="20"/>
  <c r="KX91" i="9"/>
  <c r="KX92" i="9" s="1"/>
  <c r="KU50" i="9"/>
  <c r="KY74" i="20" l="1"/>
  <c r="KL53" i="9"/>
  <c r="KL52" i="9" s="1"/>
  <c r="KL60" i="9" s="1"/>
  <c r="KL62" i="9" s="1"/>
  <c r="LN21" i="20"/>
  <c r="LB27" i="20"/>
  <c r="LC21" i="20" s="1"/>
  <c r="KV50" i="9"/>
  <c r="KU48" i="9"/>
  <c r="KU44" i="9" s="1"/>
  <c r="KZ25" i="9"/>
  <c r="KZ11" i="14"/>
  <c r="KZ8" i="14" s="1"/>
  <c r="KZ23" i="20"/>
  <c r="LA23" i="20" s="1"/>
  <c r="KZ71" i="20"/>
  <c r="KZ73" i="20" s="1"/>
  <c r="KZ90" i="9"/>
  <c r="LA24" i="20"/>
  <c r="KM59" i="9"/>
  <c r="KW49" i="9"/>
  <c r="KZ85" i="9" l="1"/>
  <c r="LA90" i="9"/>
  <c r="KZ23" i="9"/>
  <c r="KZ74" i="20" s="1"/>
  <c r="LA25" i="9"/>
  <c r="LC27" i="20"/>
  <c r="LD21" i="20" s="1"/>
  <c r="KN59" i="9"/>
  <c r="KO59" i="9" s="1"/>
  <c r="KM56" i="9"/>
  <c r="KN56" i="9" s="1"/>
  <c r="KW50" i="9"/>
  <c r="KX50" i="9" s="1"/>
  <c r="KV48" i="9"/>
  <c r="KV44" i="9" s="1"/>
  <c r="LA11" i="14"/>
  <c r="LA8" i="14" s="1"/>
  <c r="LA12" i="14" s="1"/>
  <c r="LA71" i="20"/>
  <c r="LA73" i="20" s="1"/>
  <c r="LB24" i="20"/>
  <c r="KM55" i="9"/>
  <c r="LB23" i="20" l="1"/>
  <c r="LB11" i="14"/>
  <c r="LB8" i="14" s="1"/>
  <c r="LB71" i="20"/>
  <c r="LB73" i="20" s="1"/>
  <c r="LB25" i="9"/>
  <c r="LB90" i="9"/>
  <c r="KY50" i="9"/>
  <c r="KX48" i="9"/>
  <c r="KX44" i="9" s="1"/>
  <c r="KZ26" i="9"/>
  <c r="LA23" i="9"/>
  <c r="LA74" i="20" s="1"/>
  <c r="LD27" i="20"/>
  <c r="LE21" i="20" s="1"/>
  <c r="LA13" i="14"/>
  <c r="LA14" i="14" s="1"/>
  <c r="LA27" i="9" s="1"/>
  <c r="KZ27" i="9" s="1"/>
  <c r="KZ57" i="9" s="1"/>
  <c r="LA57" i="9" s="1"/>
  <c r="LB57" i="9" s="1"/>
  <c r="LC57" i="9" s="1"/>
  <c r="LD57" i="9" s="1"/>
  <c r="LE57" i="9" s="1"/>
  <c r="LF57" i="9" s="1"/>
  <c r="LG57" i="9" s="1"/>
  <c r="LH57" i="9" s="1"/>
  <c r="LI57" i="9" s="1"/>
  <c r="LJ57" i="9" s="1"/>
  <c r="LK57" i="9" s="1"/>
  <c r="LL57" i="9" s="1"/>
  <c r="KO56" i="9"/>
  <c r="KP59" i="9"/>
  <c r="LC24" i="20"/>
  <c r="KZ91" i="9"/>
  <c r="KZ92" i="9" s="1"/>
  <c r="LA92" i="9" s="1"/>
  <c r="LA85" i="9"/>
  <c r="LA91" i="9" s="1"/>
  <c r="KN55" i="9"/>
  <c r="KO55" i="9"/>
  <c r="KM53" i="9"/>
  <c r="KW48" i="9"/>
  <c r="KW44" i="9" s="1"/>
  <c r="LA15" i="14" l="1"/>
  <c r="LA18" i="14" s="1"/>
  <c r="LA19" i="14" s="1"/>
  <c r="LN17" i="14" s="1"/>
  <c r="LD24" i="20"/>
  <c r="LD71" i="20" s="1"/>
  <c r="LD73" i="20" s="1"/>
  <c r="KN53" i="9"/>
  <c r="KN52" i="9" s="1"/>
  <c r="KN60" i="9" s="1"/>
  <c r="KN62" i="9" s="1"/>
  <c r="KM52" i="9"/>
  <c r="KM60" i="9" s="1"/>
  <c r="KM62" i="9" s="1"/>
  <c r="KP55" i="9"/>
  <c r="KO53" i="9"/>
  <c r="KO52" i="9" s="1"/>
  <c r="KO60" i="9" s="1"/>
  <c r="KO62" i="9" s="1"/>
  <c r="LE27" i="20"/>
  <c r="LF21" i="20" s="1"/>
  <c r="KZ50" i="9"/>
  <c r="KY48" i="9"/>
  <c r="KY44" i="9" s="1"/>
  <c r="LB85" i="9"/>
  <c r="LC11" i="14"/>
  <c r="LC8" i="14" s="1"/>
  <c r="LC23" i="20"/>
  <c r="LC25" i="9"/>
  <c r="LC23" i="9" s="1"/>
  <c r="LC26" i="9" s="1"/>
  <c r="LC28" i="9" s="1"/>
  <c r="LC49" i="9" s="1"/>
  <c r="LC71" i="20"/>
  <c r="LC73" i="20" s="1"/>
  <c r="LC90" i="9"/>
  <c r="LC85" i="9" s="1"/>
  <c r="LC91" i="9" s="1"/>
  <c r="LC92" i="9" s="1"/>
  <c r="KQ59" i="9"/>
  <c r="KP56" i="9"/>
  <c r="KZ28" i="9"/>
  <c r="LA26" i="9"/>
  <c r="LB23" i="9"/>
  <c r="LD11" i="14" l="1"/>
  <c r="LD8" i="14" s="1"/>
  <c r="LD90" i="9"/>
  <c r="LD85" i="9" s="1"/>
  <c r="LD91" i="9" s="1"/>
  <c r="LD92" i="9" s="1"/>
  <c r="LC74" i="20"/>
  <c r="LD23" i="20"/>
  <c r="LD25" i="9"/>
  <c r="LD23" i="9" s="1"/>
  <c r="LD26" i="9" s="1"/>
  <c r="LD28" i="9" s="1"/>
  <c r="LD49" i="9" s="1"/>
  <c r="KQ55" i="9"/>
  <c r="KP53" i="9"/>
  <c r="KP52" i="9" s="1"/>
  <c r="KP60" i="9" s="1"/>
  <c r="KP62" i="9" s="1"/>
  <c r="LB91" i="9"/>
  <c r="LB92" i="9" s="1"/>
  <c r="LF27" i="20"/>
  <c r="LG21" i="20" s="1"/>
  <c r="KR59" i="9"/>
  <c r="KQ56" i="9"/>
  <c r="LE24" i="20"/>
  <c r="LB26" i="9"/>
  <c r="KZ49" i="9"/>
  <c r="KZ48" i="9" s="1"/>
  <c r="KZ44" i="9" s="1"/>
  <c r="LA28" i="9"/>
  <c r="LA49" i="9" s="1"/>
  <c r="LA48" i="9" s="1"/>
  <c r="LA44" i="9" s="1"/>
  <c r="LB74" i="20"/>
  <c r="LD74" i="20" l="1"/>
  <c r="LB50" i="9"/>
  <c r="KR55" i="9"/>
  <c r="KQ53" i="9"/>
  <c r="KQ52" i="9" s="1"/>
  <c r="KQ60" i="9" s="1"/>
  <c r="KQ62" i="9" s="1"/>
  <c r="KR56" i="9"/>
  <c r="KS59" i="9"/>
  <c r="LB28" i="9"/>
  <c r="LF24" i="20"/>
  <c r="LE25" i="9"/>
  <c r="LE71" i="20"/>
  <c r="LE73" i="20" s="1"/>
  <c r="LE23" i="20"/>
  <c r="LE11" i="14"/>
  <c r="LE8" i="14" s="1"/>
  <c r="LE90" i="9"/>
  <c r="LG27" i="20"/>
  <c r="LH21" i="20" s="1"/>
  <c r="LE85" i="9" l="1"/>
  <c r="LE23" i="9"/>
  <c r="LE74" i="20" s="1"/>
  <c r="LB49" i="9"/>
  <c r="LB48" i="9" s="1"/>
  <c r="LB44" i="9" s="1"/>
  <c r="KS55" i="9"/>
  <c r="KR53" i="9"/>
  <c r="KR52" i="9" s="1"/>
  <c r="KR60" i="9" s="1"/>
  <c r="KR62" i="9" s="1"/>
  <c r="KS56" i="9"/>
  <c r="KT59" i="9"/>
  <c r="LH27" i="20"/>
  <c r="LI21" i="20" s="1"/>
  <c r="LG24" i="20"/>
  <c r="LF11" i="14"/>
  <c r="LF8" i="14" s="1"/>
  <c r="LF71" i="20"/>
  <c r="LF73" i="20" s="1"/>
  <c r="LF23" i="20"/>
  <c r="LF25" i="9"/>
  <c r="LF23" i="9" s="1"/>
  <c r="LF26" i="9" s="1"/>
  <c r="LF28" i="9" s="1"/>
  <c r="LF49" i="9" s="1"/>
  <c r="LF90" i="9"/>
  <c r="LF85" i="9" s="1"/>
  <c r="LF91" i="9" s="1"/>
  <c r="LF92" i="9" s="1"/>
  <c r="LN50" i="9"/>
  <c r="LF74" i="20" l="1"/>
  <c r="LC50" i="9"/>
  <c r="LC48" i="9" s="1"/>
  <c r="LC44" i="9" s="1"/>
  <c r="LH24" i="20"/>
  <c r="LI27" i="20"/>
  <c r="LJ21" i="20" s="1"/>
  <c r="KT55" i="9"/>
  <c r="KS53" i="9"/>
  <c r="KS52" i="9" s="1"/>
  <c r="KS60" i="9" s="1"/>
  <c r="KS62" i="9" s="1"/>
  <c r="LE26" i="9"/>
  <c r="KU59" i="9"/>
  <c r="KT56" i="9"/>
  <c r="LG25" i="9"/>
  <c r="LG23" i="9" s="1"/>
  <c r="LG26" i="9" s="1"/>
  <c r="LG28" i="9" s="1"/>
  <c r="LG49" i="9" s="1"/>
  <c r="LG71" i="20"/>
  <c r="LG73" i="20" s="1"/>
  <c r="LG11" i="14"/>
  <c r="LG8" i="14" s="1"/>
  <c r="LG23" i="20"/>
  <c r="LG90" i="9"/>
  <c r="LG85" i="9" s="1"/>
  <c r="LG91" i="9" s="1"/>
  <c r="LG92" i="9" s="1"/>
  <c r="LE91" i="9"/>
  <c r="LE92" i="9" s="1"/>
  <c r="LD50" i="9" l="1"/>
  <c r="LE50" i="9" s="1"/>
  <c r="LG74" i="20"/>
  <c r="LE28" i="9"/>
  <c r="LI24" i="20"/>
  <c r="KV59" i="9"/>
  <c r="KU56" i="9"/>
  <c r="KU55" i="9"/>
  <c r="KT53" i="9"/>
  <c r="KT52" i="9" s="1"/>
  <c r="KT60" i="9" s="1"/>
  <c r="KT62" i="9" s="1"/>
  <c r="LH25" i="9"/>
  <c r="LH23" i="9" s="1"/>
  <c r="LH26" i="9" s="1"/>
  <c r="LH28" i="9" s="1"/>
  <c r="LH49" i="9" s="1"/>
  <c r="LH23" i="20"/>
  <c r="LH11" i="14"/>
  <c r="LH8" i="14" s="1"/>
  <c r="LH71" i="20"/>
  <c r="LH73" i="20" s="1"/>
  <c r="LH90" i="9"/>
  <c r="LH85" i="9" s="1"/>
  <c r="LJ27" i="20"/>
  <c r="LK21" i="20" s="1"/>
  <c r="LD48" i="9" l="1"/>
  <c r="LD44" i="9" s="1"/>
  <c r="LH74" i="20"/>
  <c r="KV55" i="9"/>
  <c r="KU53" i="9"/>
  <c r="KU52" i="9" s="1"/>
  <c r="KU60" i="9" s="1"/>
  <c r="KU62" i="9" s="1"/>
  <c r="LI23" i="20"/>
  <c r="LI25" i="9"/>
  <c r="LI23" i="9" s="1"/>
  <c r="LI11" i="14"/>
  <c r="LI8" i="14" s="1"/>
  <c r="LI71" i="20"/>
  <c r="LI73" i="20" s="1"/>
  <c r="LI90" i="9"/>
  <c r="KV56" i="9"/>
  <c r="KW59" i="9"/>
  <c r="LK27" i="20"/>
  <c r="LL21" i="20" s="1"/>
  <c r="LH91" i="9"/>
  <c r="LH92" i="9" s="1"/>
  <c r="LE49" i="9"/>
  <c r="LE48" i="9" s="1"/>
  <c r="LE44" i="9" s="1"/>
  <c r="LJ24" i="20"/>
  <c r="LI74" i="20" l="1"/>
  <c r="LJ23" i="20"/>
  <c r="LJ25" i="9"/>
  <c r="LJ23" i="9" s="1"/>
  <c r="LJ26" i="9" s="1"/>
  <c r="LJ28" i="9" s="1"/>
  <c r="LJ49" i="9" s="1"/>
  <c r="LJ11" i="14"/>
  <c r="LJ8" i="14" s="1"/>
  <c r="LJ71" i="20"/>
  <c r="LJ73" i="20" s="1"/>
  <c r="LJ90" i="9"/>
  <c r="LJ85" i="9" s="1"/>
  <c r="LJ91" i="9" s="1"/>
  <c r="LJ92" i="9" s="1"/>
  <c r="LK24" i="20"/>
  <c r="LI26" i="9"/>
  <c r="LI85" i="9"/>
  <c r="KW56" i="9"/>
  <c r="KX59" i="9"/>
  <c r="LF50" i="9"/>
  <c r="LL27" i="20"/>
  <c r="LM21" i="20" s="1"/>
  <c r="KW55" i="9"/>
  <c r="KV53" i="9"/>
  <c r="KV52" i="9" s="1"/>
  <c r="KV60" i="9" s="1"/>
  <c r="KV62" i="9" s="1"/>
  <c r="LJ74" i="20" l="1"/>
  <c r="LM27" i="20"/>
  <c r="LN27" i="20" s="1"/>
  <c r="LG50" i="9"/>
  <c r="LF48" i="9"/>
  <c r="LF44" i="9" s="1"/>
  <c r="LI28" i="9"/>
  <c r="LK23" i="20"/>
  <c r="LK71" i="20"/>
  <c r="LK73" i="20" s="1"/>
  <c r="LK11" i="14"/>
  <c r="LK8" i="14" s="1"/>
  <c r="LK25" i="9"/>
  <c r="LK23" i="9" s="1"/>
  <c r="LK90" i="9"/>
  <c r="LK85" i="9" s="1"/>
  <c r="LK91" i="9" s="1"/>
  <c r="LK92" i="9" s="1"/>
  <c r="KX55" i="9"/>
  <c r="KW53" i="9"/>
  <c r="KW52" i="9" s="1"/>
  <c r="KW60" i="9" s="1"/>
  <c r="KW62" i="9" s="1"/>
  <c r="LL24" i="20"/>
  <c r="KY59" i="9"/>
  <c r="KY56" i="9" s="1"/>
  <c r="KX56" i="9"/>
  <c r="LI91" i="9"/>
  <c r="LI92" i="9" s="1"/>
  <c r="LK74" i="20" l="1"/>
  <c r="LM24" i="20"/>
  <c r="LM11" i="14" s="1"/>
  <c r="LM8" i="14" s="1"/>
  <c r="LL25" i="9"/>
  <c r="LL23" i="9" s="1"/>
  <c r="LL26" i="9" s="1"/>
  <c r="LL28" i="9" s="1"/>
  <c r="LL49" i="9" s="1"/>
  <c r="LL23" i="20"/>
  <c r="LL11" i="14"/>
  <c r="LL8" i="14" s="1"/>
  <c r="LL71" i="20"/>
  <c r="LL73" i="20" s="1"/>
  <c r="LL90" i="9"/>
  <c r="LL85" i="9" s="1"/>
  <c r="LH50" i="9"/>
  <c r="LG48" i="9"/>
  <c r="LG44" i="9" s="1"/>
  <c r="LK26" i="9"/>
  <c r="KY55" i="9"/>
  <c r="KX53" i="9"/>
  <c r="KX52" i="9" s="1"/>
  <c r="KX60" i="9" s="1"/>
  <c r="KX62" i="9" s="1"/>
  <c r="LI49" i="9"/>
  <c r="LM59" i="9"/>
  <c r="KZ59" i="9"/>
  <c r="LM25" i="9" l="1"/>
  <c r="LM23" i="9" s="1"/>
  <c r="LL74" i="20"/>
  <c r="LM71" i="20"/>
  <c r="LM73" i="20" s="1"/>
  <c r="LN24" i="20"/>
  <c r="LN71" i="20" s="1"/>
  <c r="LN73" i="20" s="1"/>
  <c r="LM90" i="9"/>
  <c r="LM85" i="9" s="1"/>
  <c r="LM91" i="9" s="1"/>
  <c r="LM92" i="9" s="1"/>
  <c r="LM23" i="20"/>
  <c r="LN23" i="20" s="1"/>
  <c r="LI50" i="9"/>
  <c r="LJ50" i="9" s="1"/>
  <c r="LH48" i="9"/>
  <c r="LH44" i="9" s="1"/>
  <c r="LL91" i="9"/>
  <c r="LL92" i="9" s="1"/>
  <c r="KZ56" i="9"/>
  <c r="LA56" i="9" s="1"/>
  <c r="LA59" i="9"/>
  <c r="LB59" i="9" s="1"/>
  <c r="LN59" i="9"/>
  <c r="LM56" i="9"/>
  <c r="LN56" i="9" s="1"/>
  <c r="KZ55" i="9"/>
  <c r="KY53" i="9"/>
  <c r="KY52" i="9" s="1"/>
  <c r="KY60" i="9" s="1"/>
  <c r="KY62" i="9" s="1"/>
  <c r="LK28" i="9"/>
  <c r="LM74" i="20" l="1"/>
  <c r="LN25" i="9"/>
  <c r="LN90" i="9"/>
  <c r="LN11" i="14"/>
  <c r="LN8" i="14" s="1"/>
  <c r="LN12" i="14" s="1"/>
  <c r="LN13" i="14" s="1"/>
  <c r="LN85" i="9"/>
  <c r="LN91" i="9" s="1"/>
  <c r="LA55" i="9"/>
  <c r="LB55" i="9"/>
  <c r="KZ53" i="9"/>
  <c r="LC59" i="9"/>
  <c r="LB56" i="9"/>
  <c r="LI48" i="9"/>
  <c r="LI44" i="9" s="1"/>
  <c r="LM26" i="9"/>
  <c r="LN23" i="9"/>
  <c r="LN74" i="20" s="1"/>
  <c r="LK49" i="9"/>
  <c r="LK50" i="9"/>
  <c r="LJ48" i="9"/>
  <c r="LJ44" i="9" s="1"/>
  <c r="LN92" i="9"/>
  <c r="LN14" i="14" l="1"/>
  <c r="LN27" i="9" s="1"/>
  <c r="LM27" i="9" s="1"/>
  <c r="LM57" i="9" s="1"/>
  <c r="LN57" i="9" s="1"/>
  <c r="LK48" i="9"/>
  <c r="LK44" i="9" s="1"/>
  <c r="LD59" i="9"/>
  <c r="LC56" i="9"/>
  <c r="LL50" i="9"/>
  <c r="LN26" i="9"/>
  <c r="LA53" i="9"/>
  <c r="LA52" i="9" s="1"/>
  <c r="LA60" i="9" s="1"/>
  <c r="LA62" i="9" s="1"/>
  <c r="KZ52" i="9"/>
  <c r="KZ60" i="9" s="1"/>
  <c r="KZ62" i="9" s="1"/>
  <c r="LC55" i="9"/>
  <c r="LB53" i="9"/>
  <c r="LB52" i="9" s="1"/>
  <c r="LB60" i="9" s="1"/>
  <c r="LB62" i="9" s="1"/>
  <c r="LM28" i="9" l="1"/>
  <c r="LN28" i="9" s="1"/>
  <c r="LN49" i="9" s="1"/>
  <c r="LN48" i="9" s="1"/>
  <c r="LN44" i="9" s="1"/>
  <c r="LN15" i="14"/>
  <c r="LN18" i="14" s="1"/>
  <c r="LN19" i="14" s="1"/>
  <c r="LM50" i="9"/>
  <c r="LL48" i="9"/>
  <c r="LL44" i="9" s="1"/>
  <c r="LD55" i="9"/>
  <c r="LC53" i="9"/>
  <c r="LC52" i="9" s="1"/>
  <c r="LC60" i="9" s="1"/>
  <c r="LC62" i="9" s="1"/>
  <c r="LE59" i="9"/>
  <c r="LD56" i="9"/>
  <c r="LM49" i="9" l="1"/>
  <c r="LM48" i="9" s="1"/>
  <c r="LM44" i="9" s="1"/>
  <c r="LE55" i="9"/>
  <c r="LD53" i="9"/>
  <c r="LD52" i="9" s="1"/>
  <c r="LD60" i="9" s="1"/>
  <c r="LD62" i="9" s="1"/>
  <c r="LE56" i="9"/>
  <c r="LF59" i="9"/>
  <c r="LG59" i="9" l="1"/>
  <c r="LF56" i="9"/>
  <c r="LF55" i="9"/>
  <c r="LE53" i="9"/>
  <c r="LE52" i="9" s="1"/>
  <c r="LE60" i="9" s="1"/>
  <c r="LE62" i="9" s="1"/>
  <c r="LG55" i="9" l="1"/>
  <c r="LF53" i="9"/>
  <c r="LF52" i="9" s="1"/>
  <c r="LF60" i="9" s="1"/>
  <c r="LF62" i="9" s="1"/>
  <c r="LH59" i="9"/>
  <c r="LG56" i="9"/>
  <c r="LH56" i="9" l="1"/>
  <c r="LI59" i="9"/>
  <c r="LH55" i="9"/>
  <c r="LG53" i="9"/>
  <c r="LG52" i="9" s="1"/>
  <c r="LG60" i="9" s="1"/>
  <c r="LG62" i="9" s="1"/>
  <c r="LI55" i="9" l="1"/>
  <c r="LH53" i="9"/>
  <c r="LH52" i="9" s="1"/>
  <c r="LH60" i="9" s="1"/>
  <c r="LH62" i="9" s="1"/>
  <c r="LI56" i="9"/>
  <c r="LJ59" i="9"/>
  <c r="LJ56" i="9" l="1"/>
  <c r="LK59" i="9"/>
  <c r="LJ55" i="9"/>
  <c r="LI53" i="9"/>
  <c r="LI52" i="9" s="1"/>
  <c r="LI60" i="9" s="1"/>
  <c r="LI62" i="9" s="1"/>
  <c r="LK55" i="9" l="1"/>
  <c r="LJ53" i="9"/>
  <c r="LJ52" i="9" s="1"/>
  <c r="LJ60" i="9" s="1"/>
  <c r="LJ62" i="9" s="1"/>
  <c r="LK56" i="9"/>
  <c r="LL59" i="9"/>
  <c r="LL56" i="9" s="1"/>
  <c r="LL55" i="9" l="1"/>
  <c r="LK53" i="9"/>
  <c r="LK52" i="9" s="1"/>
  <c r="LK60" i="9" s="1"/>
  <c r="LK62" i="9" s="1"/>
  <c r="LM55" i="9" l="1"/>
  <c r="LL53" i="9"/>
  <c r="LL52" i="9" s="1"/>
  <c r="LL60" i="9" s="1"/>
  <c r="LL62" i="9" s="1"/>
  <c r="LN55" i="9" l="1"/>
  <c r="LM53" i="9"/>
  <c r="LN53" i="9" l="1"/>
  <c r="LN52" i="9" s="1"/>
  <c r="LN60" i="9" s="1"/>
  <c r="LN62" i="9" s="1"/>
  <c r="LM52" i="9"/>
  <c r="LM60" i="9" s="1"/>
  <c r="LM62" i="9" s="1"/>
  <c r="A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E4" authorId="0" shapeId="0" xr:uid="{00000000-0006-0000-0200-000001000000}">
      <text>
        <r>
          <rPr>
            <b/>
            <sz val="9"/>
            <color indexed="81"/>
            <rFont val="Tahoma"/>
            <family val="2"/>
            <charset val="186"/>
          </rPr>
          <t xml:space="preserve">Linas Jasiukevičius:
</t>
        </r>
        <r>
          <rPr>
            <sz val="9"/>
            <color indexed="81"/>
            <rFont val="Tahoma"/>
            <family val="2"/>
            <charset val="186"/>
          </rPr>
          <t>Bazinės prielaidos nekeičiamos</t>
        </r>
      </text>
    </comment>
    <comment ref="E8" authorId="0" shapeId="0" xr:uid="{00000000-0006-0000-0200-000002000000}">
      <text>
        <r>
          <rPr>
            <b/>
            <sz val="9"/>
            <color indexed="81"/>
            <rFont val="Tahoma"/>
            <family val="2"/>
            <charset val="186"/>
          </rPr>
          <t>Linas Jasiukevičius:</t>
        </r>
        <r>
          <rPr>
            <sz val="9"/>
            <color indexed="81"/>
            <rFont val="Tahoma"/>
            <family val="2"/>
            <charset val="186"/>
          </rPr>
          <t xml:space="preserve">
Ši FVM forma pritaikyta 15 metų projekto trukmei.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Giedrius Mickaitis</author>
    <author>Linas Jasiukevičius</author>
  </authors>
  <commentList>
    <comment ref="F133" authorId="0" shapeId="0" xr:uid="{F04A9F7A-1172-4983-8762-C64BEAE7ABAC}">
      <text>
        <r>
          <rPr>
            <b/>
            <sz val="9"/>
            <color indexed="81"/>
            <rFont val="Tahoma"/>
            <family val="2"/>
            <charset val="186"/>
          </rPr>
          <t>Author:</t>
        </r>
        <r>
          <rPr>
            <sz val="9"/>
            <color indexed="81"/>
            <rFont val="Tahoma"/>
            <family val="2"/>
            <charset val="186"/>
          </rPr>
          <t xml:space="preserve">
mažinama max finansavimo vertė, nes sąmata nesienia 12 mln. Eur</t>
        </r>
      </text>
    </comment>
    <comment ref="E143" authorId="1" shapeId="0" xr:uid="{196EBE38-DEA7-4A90-8EE3-C4BE380EC100}">
      <text>
        <r>
          <rPr>
            <b/>
            <sz val="9"/>
            <color indexed="81"/>
            <rFont val="Tahoma"/>
            <family val="2"/>
            <charset val="186"/>
          </rPr>
          <t>Linas Jasiukevičius:</t>
        </r>
        <r>
          <rPr>
            <sz val="9"/>
            <color indexed="81"/>
            <rFont val="Tahoma"/>
            <family val="2"/>
            <charset val="186"/>
          </rPr>
          <t xml:space="preserve">
Tik informacijai. Skaičiavimai atliekami lape Investuotojas ir Finansuotojas. Galimas ir anuitetinis paskolos grąžinimo metodas</t>
        </r>
      </text>
    </comment>
    <comment ref="E150" authorId="1" shapeId="0" xr:uid="{5DE8FDE1-4906-455D-864E-35ABE46CFA22}">
      <text>
        <r>
          <rPr>
            <b/>
            <sz val="9"/>
            <color indexed="81"/>
            <rFont val="Tahoma"/>
            <family val="2"/>
            <charset val="186"/>
          </rPr>
          <t>Linas Jasiukevičius:</t>
        </r>
        <r>
          <rPr>
            <sz val="9"/>
            <color indexed="81"/>
            <rFont val="Tahoma"/>
            <family val="2"/>
            <charset val="186"/>
          </rPr>
          <t xml:space="preserve">
Skaičiuojama atskirai darbalapyje "Finansuotojas ir Investuotojas)</t>
        </r>
      </text>
    </comment>
    <comment ref="F159" authorId="0" shapeId="0" xr:uid="{A95A92B3-BD98-4FEE-ABE4-274C1CF40A25}">
      <text>
        <r>
          <rPr>
            <b/>
            <sz val="9"/>
            <color indexed="81"/>
            <rFont val="Tahoma"/>
            <family val="2"/>
            <charset val="186"/>
          </rPr>
          <t>User:</t>
        </r>
        <r>
          <rPr>
            <sz val="9"/>
            <color indexed="81"/>
            <rFont val="Tahoma"/>
            <family val="2"/>
            <charset val="186"/>
          </rPr>
          <t xml:space="preserve">
Investuotojo paskolos dengimo mėnesių skaičius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54" authorId="0" shapeId="0" xr:uid="{00000000-0006-0000-0600-000001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Linas Jasiukevičius</author>
  </authors>
  <commentList>
    <comment ref="A39" authorId="0" shapeId="0" xr:uid="{00000000-0006-0000-0700-000001000000}">
      <text>
        <r>
          <rPr>
            <b/>
            <sz val="9"/>
            <color indexed="81"/>
            <rFont val="Tahoma"/>
            <family val="2"/>
            <charset val="186"/>
          </rPr>
          <t>Linas Jasiukevičius:</t>
        </r>
        <r>
          <rPr>
            <sz val="9"/>
            <color indexed="81"/>
            <rFont val="Tahoma"/>
            <family val="2"/>
            <charset val="186"/>
          </rPr>
          <t xml:space="preserve">
Alternatyvus būdas yra finansuoti įstatiniu kapitalu</t>
        </r>
      </text>
    </comment>
    <comment ref="A80" authorId="0" shapeId="0" xr:uid="{00000000-0006-0000-0700-000002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Linas Jasiukevičius</author>
    <author>Giedrius Mickaitis</author>
  </authors>
  <commentList>
    <comment ref="A57" authorId="0" shapeId="0" xr:uid="{00000000-0006-0000-0900-000001000000}">
      <text>
        <r>
          <rPr>
            <b/>
            <sz val="9"/>
            <color indexed="81"/>
            <rFont val="Tahoma"/>
            <family val="2"/>
            <charset val="186"/>
          </rPr>
          <t>Linas Jasiukevičius:</t>
        </r>
        <r>
          <rPr>
            <sz val="9"/>
            <color indexed="81"/>
            <rFont val="Tahoma"/>
            <family val="2"/>
            <charset val="186"/>
          </rPr>
          <t xml:space="preserve">
Pritaikyta 15 metų laikotarpiui, peržiūrėti visą eilutę atliekant pakeitimus</t>
        </r>
      </text>
    </comment>
    <comment ref="A104" authorId="0" shapeId="0" xr:uid="{00000000-0006-0000-0900-000002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 ref="A105" authorId="0" shapeId="0" xr:uid="{00000000-0006-0000-0900-000003000000}">
      <text>
        <r>
          <rPr>
            <b/>
            <sz val="9"/>
            <color indexed="81"/>
            <rFont val="Tahoma"/>
            <family val="2"/>
            <charset val="186"/>
          </rPr>
          <t>Linas Jasiukevičius:</t>
        </r>
        <r>
          <rPr>
            <sz val="9"/>
            <color indexed="81"/>
            <rFont val="Tahoma"/>
            <family val="2"/>
            <charset val="186"/>
          </rPr>
          <t xml:space="preserve">
Patikslinti skaičiavimus, jei paskolos grąžinimo grafikas nėra lygus 11 metų.</t>
        </r>
      </text>
    </comment>
    <comment ref="B110" authorId="1" shapeId="0" xr:uid="{5544F84B-45F6-4A9E-A17A-ED54786FA610}">
      <text>
        <r>
          <rPr>
            <b/>
            <sz val="9"/>
            <color indexed="81"/>
            <rFont val="Tahoma"/>
            <family val="2"/>
            <charset val="186"/>
          </rPr>
          <t>įskaitant ir apyvartinė akcininko paskolą</t>
        </r>
        <r>
          <rPr>
            <sz val="9"/>
            <color indexed="81"/>
            <rFont val="Tahoma"/>
            <family val="2"/>
            <charset val="186"/>
          </rPr>
          <t xml:space="preserve">
</t>
        </r>
      </text>
    </comment>
    <comment ref="C110" authorId="1" shapeId="0" xr:uid="{3157040A-E95A-405B-9707-EF51A18701B9}">
      <text>
        <r>
          <rPr>
            <b/>
            <sz val="9"/>
            <color indexed="81"/>
            <rFont val="Tahoma"/>
            <family val="2"/>
            <charset val="186"/>
          </rPr>
          <t>įskaitant ir apyvartinė akcininko paskolą</t>
        </r>
        <r>
          <rPr>
            <sz val="9"/>
            <color indexed="81"/>
            <rFont val="Tahoma"/>
            <family val="2"/>
            <charset val="186"/>
          </rPr>
          <t xml:space="preserve">
</t>
        </r>
      </text>
    </comment>
    <comment ref="D110" authorId="1" shapeId="0" xr:uid="{602C325E-C684-4A0E-AE0C-560D3B0EC1FB}">
      <text>
        <r>
          <rPr>
            <b/>
            <sz val="9"/>
            <color indexed="81"/>
            <rFont val="Tahoma"/>
            <family val="2"/>
            <charset val="186"/>
          </rPr>
          <t>įskaitant ir apyvartinė akcininko paskolą</t>
        </r>
        <r>
          <rPr>
            <sz val="9"/>
            <color indexed="81"/>
            <rFont val="Tahoma"/>
            <family val="2"/>
            <charset val="186"/>
          </rPr>
          <t xml:space="preserve">
</t>
        </r>
      </text>
    </comment>
    <comment ref="E110" authorId="1" shapeId="0" xr:uid="{DB94CD35-082C-4F1E-AF80-25D046C6FA5F}">
      <text>
        <r>
          <rPr>
            <b/>
            <sz val="9"/>
            <color indexed="81"/>
            <rFont val="Tahoma"/>
            <family val="2"/>
            <charset val="186"/>
          </rPr>
          <t>įskaitant ir apyvartinė akcininko paskolą</t>
        </r>
        <r>
          <rPr>
            <sz val="9"/>
            <color indexed="81"/>
            <rFont val="Tahoma"/>
            <family val="2"/>
            <charset val="186"/>
          </rPr>
          <t xml:space="preserve">
</t>
        </r>
      </text>
    </comment>
    <comment ref="F110" authorId="1" shapeId="0" xr:uid="{9CFA4066-DD42-4675-B893-CB9DD980FE84}">
      <text>
        <r>
          <rPr>
            <b/>
            <sz val="9"/>
            <color indexed="81"/>
            <rFont val="Tahoma"/>
            <family val="2"/>
            <charset val="186"/>
          </rPr>
          <t>įskaitant ir apyvartinė akcininko paskolą</t>
        </r>
        <r>
          <rPr>
            <sz val="9"/>
            <color indexed="81"/>
            <rFont val="Tahoma"/>
            <family val="2"/>
            <charset val="186"/>
          </rPr>
          <t xml:space="preserve">
</t>
        </r>
      </text>
    </comment>
    <comment ref="G110" authorId="1" shapeId="0" xr:uid="{9404CFBD-E065-49EC-B7B7-F73FF36ED638}">
      <text>
        <r>
          <rPr>
            <b/>
            <sz val="9"/>
            <color indexed="81"/>
            <rFont val="Tahoma"/>
            <family val="2"/>
            <charset val="186"/>
          </rPr>
          <t>įskaitant ir apyvartinė akcininko paskolą</t>
        </r>
        <r>
          <rPr>
            <sz val="9"/>
            <color indexed="81"/>
            <rFont val="Tahoma"/>
            <family val="2"/>
            <charset val="186"/>
          </rPr>
          <t xml:space="preserve">
</t>
        </r>
      </text>
    </comment>
    <comment ref="H110" authorId="1" shapeId="0" xr:uid="{CFBEC696-5C27-498E-AF3F-A0B19A865CFC}">
      <text>
        <r>
          <rPr>
            <b/>
            <sz val="9"/>
            <color indexed="81"/>
            <rFont val="Tahoma"/>
            <family val="2"/>
            <charset val="186"/>
          </rPr>
          <t>įskaitant ir apyvartinė akcininko paskolą</t>
        </r>
        <r>
          <rPr>
            <sz val="9"/>
            <color indexed="81"/>
            <rFont val="Tahoma"/>
            <family val="2"/>
            <charset val="186"/>
          </rPr>
          <t xml:space="preserve">
</t>
        </r>
      </text>
    </comment>
    <comment ref="I110" authorId="1" shapeId="0" xr:uid="{D9A60372-3926-4875-A6DC-D9A393963213}">
      <text>
        <r>
          <rPr>
            <b/>
            <sz val="9"/>
            <color indexed="81"/>
            <rFont val="Tahoma"/>
            <family val="2"/>
            <charset val="186"/>
          </rPr>
          <t>įskaitant ir apyvartinė akcininko paskolą</t>
        </r>
        <r>
          <rPr>
            <sz val="9"/>
            <color indexed="81"/>
            <rFont val="Tahoma"/>
            <family val="2"/>
            <charset val="186"/>
          </rPr>
          <t xml:space="preserve">
</t>
        </r>
      </text>
    </comment>
    <comment ref="J110" authorId="1" shapeId="0" xr:uid="{E624CEEC-FFE7-4D84-8DFA-75013CEEBA5A}">
      <text>
        <r>
          <rPr>
            <b/>
            <sz val="9"/>
            <color indexed="81"/>
            <rFont val="Tahoma"/>
            <family val="2"/>
            <charset val="186"/>
          </rPr>
          <t>įskaitant ir apyvartinė akcininko paskolą</t>
        </r>
        <r>
          <rPr>
            <sz val="9"/>
            <color indexed="81"/>
            <rFont val="Tahoma"/>
            <family val="2"/>
            <charset val="186"/>
          </rPr>
          <t xml:space="preserve">
</t>
        </r>
      </text>
    </comment>
    <comment ref="K110" authorId="1" shapeId="0" xr:uid="{5E6F4CD5-259D-458D-80B9-708D857A1509}">
      <text>
        <r>
          <rPr>
            <b/>
            <sz val="9"/>
            <color indexed="81"/>
            <rFont val="Tahoma"/>
            <family val="2"/>
            <charset val="186"/>
          </rPr>
          <t>įskaitant ir apyvartinė akcininko paskolą</t>
        </r>
        <r>
          <rPr>
            <sz val="9"/>
            <color indexed="81"/>
            <rFont val="Tahoma"/>
            <family val="2"/>
            <charset val="186"/>
          </rPr>
          <t xml:space="preserve">
</t>
        </r>
      </text>
    </comment>
    <comment ref="L110" authorId="1" shapeId="0" xr:uid="{9441DDB3-B70E-4465-A543-9B9FB3E36B3D}">
      <text>
        <r>
          <rPr>
            <b/>
            <sz val="9"/>
            <color indexed="81"/>
            <rFont val="Tahoma"/>
            <family val="2"/>
            <charset val="186"/>
          </rPr>
          <t>įskaitant ir apyvartinė akcininko paskolą</t>
        </r>
        <r>
          <rPr>
            <sz val="9"/>
            <color indexed="81"/>
            <rFont val="Tahoma"/>
            <family val="2"/>
            <charset val="186"/>
          </rPr>
          <t xml:space="preserve">
</t>
        </r>
      </text>
    </comment>
    <comment ref="M110" authorId="1" shapeId="0" xr:uid="{AD571447-D24D-4C2F-9937-2AB29AFB3D1B}">
      <text>
        <r>
          <rPr>
            <b/>
            <sz val="9"/>
            <color indexed="81"/>
            <rFont val="Tahoma"/>
            <family val="2"/>
            <charset val="186"/>
          </rPr>
          <t>įskaitant ir apyvartinė akcininko paskolą</t>
        </r>
        <r>
          <rPr>
            <sz val="9"/>
            <color indexed="81"/>
            <rFont val="Tahoma"/>
            <family val="2"/>
            <charset val="186"/>
          </rPr>
          <t xml:space="preserve">
</t>
        </r>
      </text>
    </comment>
    <comment ref="N110" authorId="1" shapeId="0" xr:uid="{15A2BF8E-7617-44E2-814F-AA07F61D6C37}">
      <text>
        <r>
          <rPr>
            <b/>
            <sz val="9"/>
            <color indexed="81"/>
            <rFont val="Tahoma"/>
            <family val="2"/>
            <charset val="186"/>
          </rPr>
          <t>įskaitant ir apyvartinė akcininko paskolą</t>
        </r>
        <r>
          <rPr>
            <sz val="9"/>
            <color indexed="81"/>
            <rFont val="Tahoma"/>
            <family val="2"/>
            <charset val="186"/>
          </rPr>
          <t xml:space="preserve">
</t>
        </r>
      </text>
    </comment>
    <comment ref="O110" authorId="1" shapeId="0" xr:uid="{4297A81F-3A67-4A99-9C6C-6B3A153C8F5D}">
      <text>
        <r>
          <rPr>
            <b/>
            <sz val="9"/>
            <color indexed="81"/>
            <rFont val="Tahoma"/>
            <family val="2"/>
            <charset val="186"/>
          </rPr>
          <t>įskaitant ir apyvartinė akcininko paskolą</t>
        </r>
        <r>
          <rPr>
            <sz val="9"/>
            <color indexed="81"/>
            <rFont val="Tahoma"/>
            <family val="2"/>
            <charset val="186"/>
          </rPr>
          <t xml:space="preserve">
</t>
        </r>
      </text>
    </comment>
    <comment ref="P110" authorId="1" shapeId="0" xr:uid="{34C3B119-436D-4C43-AAB7-24CAB51F327C}">
      <text>
        <r>
          <rPr>
            <b/>
            <sz val="9"/>
            <color indexed="81"/>
            <rFont val="Tahoma"/>
            <family val="2"/>
            <charset val="186"/>
          </rPr>
          <t>įskaitant ir apyvartinė akcininko paskolą</t>
        </r>
        <r>
          <rPr>
            <sz val="9"/>
            <color indexed="81"/>
            <rFont val="Tahoma"/>
            <family val="2"/>
            <charset val="186"/>
          </rPr>
          <t xml:space="preserve">
</t>
        </r>
      </text>
    </comment>
    <comment ref="Q110" authorId="1" shapeId="0" xr:uid="{BB44B9BC-BB66-473C-BC80-4FA3670DDEAD}">
      <text>
        <r>
          <rPr>
            <b/>
            <sz val="9"/>
            <color indexed="81"/>
            <rFont val="Tahoma"/>
            <family val="2"/>
            <charset val="186"/>
          </rPr>
          <t>įskaitant ir apyvartinė akcininko paskolą</t>
        </r>
        <r>
          <rPr>
            <sz val="9"/>
            <color indexed="81"/>
            <rFont val="Tahoma"/>
            <family val="2"/>
            <charset val="186"/>
          </rPr>
          <t xml:space="preserve">
</t>
        </r>
      </text>
    </comment>
    <comment ref="R110" authorId="1" shapeId="0" xr:uid="{D786122A-167B-4E16-9E07-F35D73EAB28C}">
      <text>
        <r>
          <rPr>
            <b/>
            <sz val="9"/>
            <color indexed="81"/>
            <rFont val="Tahoma"/>
            <family val="2"/>
            <charset val="186"/>
          </rPr>
          <t>įskaitant ir apyvartinė akcininko paskolą</t>
        </r>
        <r>
          <rPr>
            <sz val="9"/>
            <color indexed="81"/>
            <rFont val="Tahoma"/>
            <family val="2"/>
            <charset val="186"/>
          </rPr>
          <t xml:space="preserve">
</t>
        </r>
      </text>
    </comment>
    <comment ref="S110" authorId="1" shapeId="0" xr:uid="{F2BB8CE3-246C-4CFE-BEC4-B3EE9BFF04B5}">
      <text>
        <r>
          <rPr>
            <b/>
            <sz val="9"/>
            <color indexed="81"/>
            <rFont val="Tahoma"/>
            <family val="2"/>
            <charset val="186"/>
          </rPr>
          <t>įskaitant ir apyvartinė akcininko paskolą</t>
        </r>
        <r>
          <rPr>
            <sz val="9"/>
            <color indexed="81"/>
            <rFont val="Tahoma"/>
            <family val="2"/>
            <charset val="186"/>
          </rPr>
          <t xml:space="preserve">
</t>
        </r>
      </text>
    </comment>
    <comment ref="T110" authorId="1" shapeId="0" xr:uid="{7C99EF49-6170-44AC-A5A5-9CA00492184B}">
      <text>
        <r>
          <rPr>
            <b/>
            <sz val="9"/>
            <color indexed="81"/>
            <rFont val="Tahoma"/>
            <family val="2"/>
            <charset val="186"/>
          </rPr>
          <t>įskaitant ir apyvartinė akcininko paskolą</t>
        </r>
        <r>
          <rPr>
            <sz val="9"/>
            <color indexed="81"/>
            <rFont val="Tahoma"/>
            <family val="2"/>
            <charset val="186"/>
          </rPr>
          <t xml:space="preserve">
</t>
        </r>
      </text>
    </comment>
    <comment ref="U110" authorId="1" shapeId="0" xr:uid="{9A7803DA-49A7-4C15-B543-C6FC6B6B06BF}">
      <text>
        <r>
          <rPr>
            <b/>
            <sz val="9"/>
            <color indexed="81"/>
            <rFont val="Tahoma"/>
            <family val="2"/>
            <charset val="186"/>
          </rPr>
          <t>įskaitant ir apyvartinė akcininko paskolą</t>
        </r>
        <r>
          <rPr>
            <sz val="9"/>
            <color indexed="81"/>
            <rFont val="Tahoma"/>
            <family val="2"/>
            <charset val="186"/>
          </rPr>
          <t xml:space="preserve">
</t>
        </r>
      </text>
    </comment>
    <comment ref="V110" authorId="1" shapeId="0" xr:uid="{906D7590-560A-414A-A13F-03B1C110C994}">
      <text>
        <r>
          <rPr>
            <b/>
            <sz val="9"/>
            <color indexed="81"/>
            <rFont val="Tahoma"/>
            <family val="2"/>
            <charset val="186"/>
          </rPr>
          <t>įskaitant ir apyvartinė akcininko paskolą</t>
        </r>
        <r>
          <rPr>
            <sz val="9"/>
            <color indexed="81"/>
            <rFont val="Tahoma"/>
            <family val="2"/>
            <charset val="186"/>
          </rPr>
          <t xml:space="preserve">
</t>
        </r>
      </text>
    </comment>
    <comment ref="W110" authorId="1" shapeId="0" xr:uid="{86B8BC9C-5B00-4765-96D2-A69D2BE473BD}">
      <text>
        <r>
          <rPr>
            <b/>
            <sz val="9"/>
            <color indexed="81"/>
            <rFont val="Tahoma"/>
            <family val="2"/>
            <charset val="186"/>
          </rPr>
          <t>įskaitant ir apyvartinė akcininko paskolą</t>
        </r>
        <r>
          <rPr>
            <sz val="9"/>
            <color indexed="81"/>
            <rFont val="Tahoma"/>
            <family val="2"/>
            <charset val="186"/>
          </rPr>
          <t xml:space="preserve">
</t>
        </r>
      </text>
    </comment>
    <comment ref="X110" authorId="1" shapeId="0" xr:uid="{7C8A5EF1-54D5-4F58-9B09-B08D00C57004}">
      <text>
        <r>
          <rPr>
            <b/>
            <sz val="9"/>
            <color indexed="81"/>
            <rFont val="Tahoma"/>
            <family val="2"/>
            <charset val="186"/>
          </rPr>
          <t>įskaitant ir apyvartinė akcininko paskolą</t>
        </r>
        <r>
          <rPr>
            <sz val="9"/>
            <color indexed="81"/>
            <rFont val="Tahoma"/>
            <family val="2"/>
            <charset val="186"/>
          </rPr>
          <t xml:space="preserve">
</t>
        </r>
      </text>
    </comment>
    <comment ref="Y110" authorId="1" shapeId="0" xr:uid="{8805691A-B58C-4B29-8CCF-63AC3EDEEE7B}">
      <text>
        <r>
          <rPr>
            <b/>
            <sz val="9"/>
            <color indexed="81"/>
            <rFont val="Tahoma"/>
            <family val="2"/>
            <charset val="186"/>
          </rPr>
          <t>įskaitant ir apyvartinė akcininko paskolą</t>
        </r>
        <r>
          <rPr>
            <sz val="9"/>
            <color indexed="81"/>
            <rFont val="Tahoma"/>
            <family val="2"/>
            <charset val="186"/>
          </rPr>
          <t xml:space="preserve">
</t>
        </r>
      </text>
    </comment>
    <comment ref="Z110" authorId="1" shapeId="0" xr:uid="{D7741CC8-6261-463C-9E42-5A54F01E3940}">
      <text>
        <r>
          <rPr>
            <b/>
            <sz val="9"/>
            <color indexed="81"/>
            <rFont val="Tahoma"/>
            <family val="2"/>
            <charset val="186"/>
          </rPr>
          <t>įskaitant ir apyvartinė akcininko paskolą</t>
        </r>
        <r>
          <rPr>
            <sz val="9"/>
            <color indexed="81"/>
            <rFont val="Tahoma"/>
            <family val="2"/>
            <charset val="186"/>
          </rPr>
          <t xml:space="preserve">
</t>
        </r>
      </text>
    </comment>
    <comment ref="AA110" authorId="1" shapeId="0" xr:uid="{7C359B38-CAEB-4627-B127-33D282B9019F}">
      <text>
        <r>
          <rPr>
            <b/>
            <sz val="9"/>
            <color indexed="81"/>
            <rFont val="Tahoma"/>
            <family val="2"/>
            <charset val="186"/>
          </rPr>
          <t>įskaitant ir apyvartinė akcininko paskolą</t>
        </r>
        <r>
          <rPr>
            <sz val="9"/>
            <color indexed="81"/>
            <rFont val="Tahoma"/>
            <family val="2"/>
            <charset val="186"/>
          </rPr>
          <t xml:space="preserve">
</t>
        </r>
      </text>
    </comment>
    <comment ref="AB110" authorId="1" shapeId="0" xr:uid="{A42A7F8D-5256-49F2-83A9-923ED30CFF04}">
      <text>
        <r>
          <rPr>
            <b/>
            <sz val="9"/>
            <color indexed="81"/>
            <rFont val="Tahoma"/>
            <family val="2"/>
            <charset val="186"/>
          </rPr>
          <t>įskaitant ir apyvartinė akcininko paskolą</t>
        </r>
        <r>
          <rPr>
            <sz val="9"/>
            <color indexed="81"/>
            <rFont val="Tahoma"/>
            <family val="2"/>
            <charset val="186"/>
          </rPr>
          <t xml:space="preserve">
</t>
        </r>
      </text>
    </comment>
    <comment ref="AC110" authorId="1" shapeId="0" xr:uid="{AC42903A-F08C-4BA2-972A-FBC6B992F4C2}">
      <text>
        <r>
          <rPr>
            <b/>
            <sz val="9"/>
            <color indexed="81"/>
            <rFont val="Tahoma"/>
            <family val="2"/>
            <charset val="186"/>
          </rPr>
          <t>įskaitant ir apyvartinė akcininko paskolą</t>
        </r>
        <r>
          <rPr>
            <sz val="9"/>
            <color indexed="81"/>
            <rFont val="Tahoma"/>
            <family val="2"/>
            <charset val="186"/>
          </rPr>
          <t xml:space="preserve">
</t>
        </r>
      </text>
    </comment>
    <comment ref="AD110" authorId="1" shapeId="0" xr:uid="{A739C022-55A2-4934-84EF-F63E5E198A07}">
      <text>
        <r>
          <rPr>
            <b/>
            <sz val="9"/>
            <color indexed="81"/>
            <rFont val="Tahoma"/>
            <family val="2"/>
            <charset val="186"/>
          </rPr>
          <t>įskaitant ir apyvartinė akcininko paskolą</t>
        </r>
        <r>
          <rPr>
            <sz val="9"/>
            <color indexed="81"/>
            <rFont val="Tahoma"/>
            <family val="2"/>
            <charset val="186"/>
          </rPr>
          <t xml:space="preserve">
</t>
        </r>
      </text>
    </comment>
    <comment ref="AE110" authorId="1" shapeId="0" xr:uid="{4D54CDE9-DBF2-415E-A5E4-ABB168A56A0A}">
      <text>
        <r>
          <rPr>
            <b/>
            <sz val="9"/>
            <color indexed="81"/>
            <rFont val="Tahoma"/>
            <family val="2"/>
            <charset val="186"/>
          </rPr>
          <t>įskaitant ir apyvartinė akcininko paskolą</t>
        </r>
        <r>
          <rPr>
            <sz val="9"/>
            <color indexed="81"/>
            <rFont val="Tahoma"/>
            <family val="2"/>
            <charset val="186"/>
          </rPr>
          <t xml:space="preserve">
</t>
        </r>
      </text>
    </comment>
    <comment ref="AF110" authorId="1" shapeId="0" xr:uid="{1C3C7F1F-66ED-4130-893C-0D5C2A486F72}">
      <text>
        <r>
          <rPr>
            <b/>
            <sz val="9"/>
            <color indexed="81"/>
            <rFont val="Tahoma"/>
            <family val="2"/>
            <charset val="186"/>
          </rPr>
          <t>įskaitant ir apyvartinė akcininko paskolą</t>
        </r>
        <r>
          <rPr>
            <sz val="9"/>
            <color indexed="81"/>
            <rFont val="Tahoma"/>
            <family val="2"/>
            <charset val="186"/>
          </rPr>
          <t xml:space="preserve">
</t>
        </r>
      </text>
    </comment>
    <comment ref="AG110" authorId="1" shapeId="0" xr:uid="{EE1D073C-DAF7-4074-B1DF-5E00F5142A88}">
      <text>
        <r>
          <rPr>
            <b/>
            <sz val="9"/>
            <color indexed="81"/>
            <rFont val="Tahoma"/>
            <family val="2"/>
            <charset val="186"/>
          </rPr>
          <t>įskaitant ir apyvartinė akcininko paskolą</t>
        </r>
        <r>
          <rPr>
            <sz val="9"/>
            <color indexed="81"/>
            <rFont val="Tahoma"/>
            <family val="2"/>
            <charset val="186"/>
          </rPr>
          <t xml:space="preserve">
</t>
        </r>
      </text>
    </comment>
    <comment ref="AH110" authorId="1" shapeId="0" xr:uid="{F4C385CC-03E9-462C-A59C-29AD38C8C941}">
      <text>
        <r>
          <rPr>
            <b/>
            <sz val="9"/>
            <color indexed="81"/>
            <rFont val="Tahoma"/>
            <family val="2"/>
            <charset val="186"/>
          </rPr>
          <t>įskaitant ir apyvartinė akcininko paskolą</t>
        </r>
        <r>
          <rPr>
            <sz val="9"/>
            <color indexed="81"/>
            <rFont val="Tahoma"/>
            <family val="2"/>
            <charset val="186"/>
          </rPr>
          <t xml:space="preserve">
</t>
        </r>
      </text>
    </comment>
    <comment ref="AI110" authorId="1" shapeId="0" xr:uid="{197669C2-7339-4EAF-96CD-B87A18E8DCBE}">
      <text>
        <r>
          <rPr>
            <b/>
            <sz val="9"/>
            <color indexed="81"/>
            <rFont val="Tahoma"/>
            <family val="2"/>
            <charset val="186"/>
          </rPr>
          <t>įskaitant ir apyvartinė akcininko paskolą</t>
        </r>
        <r>
          <rPr>
            <sz val="9"/>
            <color indexed="81"/>
            <rFont val="Tahoma"/>
            <family val="2"/>
            <charset val="186"/>
          </rPr>
          <t xml:space="preserve">
</t>
        </r>
      </text>
    </comment>
    <comment ref="AJ110" authorId="1" shapeId="0" xr:uid="{2FBF0421-9CEC-4379-BBE7-9F1C72CCBE2E}">
      <text>
        <r>
          <rPr>
            <b/>
            <sz val="9"/>
            <color indexed="81"/>
            <rFont val="Tahoma"/>
            <family val="2"/>
            <charset val="186"/>
          </rPr>
          <t>įskaitant ir apyvartinė akcininko paskolą</t>
        </r>
        <r>
          <rPr>
            <sz val="9"/>
            <color indexed="81"/>
            <rFont val="Tahoma"/>
            <family val="2"/>
            <charset val="186"/>
          </rPr>
          <t xml:space="preserve">
</t>
        </r>
      </text>
    </comment>
    <comment ref="AK110" authorId="1" shapeId="0" xr:uid="{60F20919-BB19-426B-9D24-DEDF51030E24}">
      <text>
        <r>
          <rPr>
            <b/>
            <sz val="9"/>
            <color indexed="81"/>
            <rFont val="Tahoma"/>
            <family val="2"/>
            <charset val="186"/>
          </rPr>
          <t>įskaitant ir apyvartinė akcininko paskolą</t>
        </r>
        <r>
          <rPr>
            <sz val="9"/>
            <color indexed="81"/>
            <rFont val="Tahoma"/>
            <family val="2"/>
            <charset val="186"/>
          </rPr>
          <t xml:space="preserve">
</t>
        </r>
      </text>
    </comment>
    <comment ref="AL110" authorId="1" shapeId="0" xr:uid="{F1ADA4B6-3A63-4A82-8F7D-FA80D57D629A}">
      <text>
        <r>
          <rPr>
            <b/>
            <sz val="9"/>
            <color indexed="81"/>
            <rFont val="Tahoma"/>
            <family val="2"/>
            <charset val="186"/>
          </rPr>
          <t>įskaitant ir apyvartinė akcininko paskolą</t>
        </r>
        <r>
          <rPr>
            <sz val="9"/>
            <color indexed="81"/>
            <rFont val="Tahoma"/>
            <family val="2"/>
            <charset val="186"/>
          </rPr>
          <t xml:space="preserve">
</t>
        </r>
      </text>
    </comment>
    <comment ref="AM110" authorId="1" shapeId="0" xr:uid="{60E4CA16-2D28-4BB2-86C1-7D1FDBB7A7FF}">
      <text>
        <r>
          <rPr>
            <b/>
            <sz val="9"/>
            <color indexed="81"/>
            <rFont val="Tahoma"/>
            <family val="2"/>
            <charset val="186"/>
          </rPr>
          <t>įskaitant ir apyvartinė akcininko paskolą</t>
        </r>
        <r>
          <rPr>
            <sz val="9"/>
            <color indexed="81"/>
            <rFont val="Tahoma"/>
            <family val="2"/>
            <charset val="186"/>
          </rPr>
          <t xml:space="preserve">
</t>
        </r>
      </text>
    </comment>
    <comment ref="AN110" authorId="1" shapeId="0" xr:uid="{9B0261CA-8726-46EA-880D-F8871A9FC575}">
      <text>
        <r>
          <rPr>
            <b/>
            <sz val="9"/>
            <color indexed="81"/>
            <rFont val="Tahoma"/>
            <family val="2"/>
            <charset val="186"/>
          </rPr>
          <t>įskaitant ir apyvartinė akcininko paskolą</t>
        </r>
        <r>
          <rPr>
            <sz val="9"/>
            <color indexed="81"/>
            <rFont val="Tahoma"/>
            <family val="2"/>
            <charset val="186"/>
          </rPr>
          <t xml:space="preserve">
</t>
        </r>
      </text>
    </comment>
    <comment ref="AO110" authorId="1" shapeId="0" xr:uid="{395021CC-A565-432A-B585-6B780BBB983A}">
      <text>
        <r>
          <rPr>
            <b/>
            <sz val="9"/>
            <color indexed="81"/>
            <rFont val="Tahoma"/>
            <family val="2"/>
            <charset val="186"/>
          </rPr>
          <t>įskaitant ir apyvartinė akcininko paskolą</t>
        </r>
        <r>
          <rPr>
            <sz val="9"/>
            <color indexed="81"/>
            <rFont val="Tahoma"/>
            <family val="2"/>
            <charset val="186"/>
          </rPr>
          <t xml:space="preserve">
</t>
        </r>
      </text>
    </comment>
    <comment ref="AP110" authorId="1" shapeId="0" xr:uid="{E45A064E-0F4B-4E98-962E-A2307C5B3D4C}">
      <text>
        <r>
          <rPr>
            <b/>
            <sz val="9"/>
            <color indexed="81"/>
            <rFont val="Tahoma"/>
            <family val="2"/>
            <charset val="186"/>
          </rPr>
          <t>įskaitant ir apyvartinė akcininko paskolą</t>
        </r>
        <r>
          <rPr>
            <sz val="9"/>
            <color indexed="81"/>
            <rFont val="Tahoma"/>
            <family val="2"/>
            <charset val="186"/>
          </rPr>
          <t xml:space="preserve">
</t>
        </r>
      </text>
    </comment>
    <comment ref="AQ110" authorId="1" shapeId="0" xr:uid="{8C74B3E6-B81E-4402-9D37-9DC113679CDD}">
      <text>
        <r>
          <rPr>
            <b/>
            <sz val="9"/>
            <color indexed="81"/>
            <rFont val="Tahoma"/>
            <family val="2"/>
            <charset val="186"/>
          </rPr>
          <t>įskaitant ir apyvartinė akcininko paskolą</t>
        </r>
        <r>
          <rPr>
            <sz val="9"/>
            <color indexed="81"/>
            <rFont val="Tahoma"/>
            <family val="2"/>
            <charset val="186"/>
          </rPr>
          <t xml:space="preserve">
</t>
        </r>
      </text>
    </comment>
    <comment ref="AR110" authorId="1" shapeId="0" xr:uid="{A1D06873-53B9-4E74-A6E9-A32A1DE4D744}">
      <text>
        <r>
          <rPr>
            <b/>
            <sz val="9"/>
            <color indexed="81"/>
            <rFont val="Tahoma"/>
            <family val="2"/>
            <charset val="186"/>
          </rPr>
          <t>įskaitant ir apyvartinė akcininko paskolą</t>
        </r>
        <r>
          <rPr>
            <sz val="9"/>
            <color indexed="81"/>
            <rFont val="Tahoma"/>
            <family val="2"/>
            <charset val="186"/>
          </rPr>
          <t xml:space="preserve">
</t>
        </r>
      </text>
    </comment>
    <comment ref="AS110" authorId="1" shapeId="0" xr:uid="{16A1F95A-194E-4EC7-B861-7185C4E9EE1F}">
      <text>
        <r>
          <rPr>
            <b/>
            <sz val="9"/>
            <color indexed="81"/>
            <rFont val="Tahoma"/>
            <family val="2"/>
            <charset val="186"/>
          </rPr>
          <t>įskaitant ir apyvartinė akcininko paskolą</t>
        </r>
        <r>
          <rPr>
            <sz val="9"/>
            <color indexed="81"/>
            <rFont val="Tahoma"/>
            <family val="2"/>
            <charset val="186"/>
          </rPr>
          <t xml:space="preserve">
</t>
        </r>
      </text>
    </comment>
    <comment ref="AT110" authorId="1" shapeId="0" xr:uid="{63D9FA6A-3056-43F3-BA17-845DA5B88CEF}">
      <text>
        <r>
          <rPr>
            <b/>
            <sz val="9"/>
            <color indexed="81"/>
            <rFont val="Tahoma"/>
            <family val="2"/>
            <charset val="186"/>
          </rPr>
          <t>įskaitant ir apyvartinė akcininko paskolą</t>
        </r>
        <r>
          <rPr>
            <sz val="9"/>
            <color indexed="81"/>
            <rFont val="Tahoma"/>
            <family val="2"/>
            <charset val="186"/>
          </rPr>
          <t xml:space="preserve">
</t>
        </r>
      </text>
    </comment>
    <comment ref="AU110" authorId="1" shapeId="0" xr:uid="{240DD0A8-9094-49FF-BF65-A6469C9801B6}">
      <text>
        <r>
          <rPr>
            <b/>
            <sz val="9"/>
            <color indexed="81"/>
            <rFont val="Tahoma"/>
            <family val="2"/>
            <charset val="186"/>
          </rPr>
          <t>įskaitant ir apyvartinė akcininko paskolą</t>
        </r>
        <r>
          <rPr>
            <sz val="9"/>
            <color indexed="81"/>
            <rFont val="Tahoma"/>
            <family val="2"/>
            <charset val="186"/>
          </rPr>
          <t xml:space="preserve">
</t>
        </r>
      </text>
    </comment>
    <comment ref="AV110" authorId="1" shapeId="0" xr:uid="{41B8F147-6F18-4493-9CDA-F8B8CB33EE5D}">
      <text>
        <r>
          <rPr>
            <b/>
            <sz val="9"/>
            <color indexed="81"/>
            <rFont val="Tahoma"/>
            <family val="2"/>
            <charset val="186"/>
          </rPr>
          <t>įskaitant ir apyvartinė akcininko paskolą</t>
        </r>
        <r>
          <rPr>
            <sz val="9"/>
            <color indexed="81"/>
            <rFont val="Tahoma"/>
            <family val="2"/>
            <charset val="186"/>
          </rPr>
          <t xml:space="preserve">
</t>
        </r>
      </text>
    </comment>
    <comment ref="AW110" authorId="1" shapeId="0" xr:uid="{9365F5B7-B8E1-4A63-9BC9-365DB6F9B8E6}">
      <text>
        <r>
          <rPr>
            <b/>
            <sz val="9"/>
            <color indexed="81"/>
            <rFont val="Tahoma"/>
            <family val="2"/>
            <charset val="186"/>
          </rPr>
          <t>įskaitant ir apyvartinė akcininko paskolą</t>
        </r>
        <r>
          <rPr>
            <sz val="9"/>
            <color indexed="81"/>
            <rFont val="Tahoma"/>
            <family val="2"/>
            <charset val="186"/>
          </rPr>
          <t xml:space="preserve">
</t>
        </r>
      </text>
    </comment>
    <comment ref="AX110" authorId="1" shapeId="0" xr:uid="{EA4660AE-17C5-4E31-AABA-BE5BA10BC10B}">
      <text>
        <r>
          <rPr>
            <b/>
            <sz val="9"/>
            <color indexed="81"/>
            <rFont val="Tahoma"/>
            <family val="2"/>
            <charset val="186"/>
          </rPr>
          <t>įskaitant ir apyvartinė akcininko paskolą</t>
        </r>
        <r>
          <rPr>
            <sz val="9"/>
            <color indexed="81"/>
            <rFont val="Tahoma"/>
            <family val="2"/>
            <charset val="186"/>
          </rPr>
          <t xml:space="preserve">
</t>
        </r>
      </text>
    </comment>
    <comment ref="AY110" authorId="1" shapeId="0" xr:uid="{71BB1DAB-CDBE-42E9-847A-9B674B4C8360}">
      <text>
        <r>
          <rPr>
            <b/>
            <sz val="9"/>
            <color indexed="81"/>
            <rFont val="Tahoma"/>
            <family val="2"/>
            <charset val="186"/>
          </rPr>
          <t>įskaitant ir apyvartinė akcininko paskolą</t>
        </r>
        <r>
          <rPr>
            <sz val="9"/>
            <color indexed="81"/>
            <rFont val="Tahoma"/>
            <family val="2"/>
            <charset val="186"/>
          </rPr>
          <t xml:space="preserve">
</t>
        </r>
      </text>
    </comment>
    <comment ref="AZ110" authorId="1" shapeId="0" xr:uid="{46F16DDE-E7B6-48CD-8251-D1E65888F186}">
      <text>
        <r>
          <rPr>
            <b/>
            <sz val="9"/>
            <color indexed="81"/>
            <rFont val="Tahoma"/>
            <family val="2"/>
            <charset val="186"/>
          </rPr>
          <t>įskaitant ir apyvartinė akcininko paskolą</t>
        </r>
        <r>
          <rPr>
            <sz val="9"/>
            <color indexed="81"/>
            <rFont val="Tahoma"/>
            <family val="2"/>
            <charset val="186"/>
          </rPr>
          <t xml:space="preserve">
</t>
        </r>
      </text>
    </comment>
    <comment ref="BA110" authorId="1" shapeId="0" xr:uid="{A462028B-97A5-4D18-B8A3-C8EDA7FF0972}">
      <text>
        <r>
          <rPr>
            <b/>
            <sz val="9"/>
            <color indexed="81"/>
            <rFont val="Tahoma"/>
            <family val="2"/>
            <charset val="186"/>
          </rPr>
          <t>įskaitant ir apyvartinė akcininko paskolą</t>
        </r>
        <r>
          <rPr>
            <sz val="9"/>
            <color indexed="81"/>
            <rFont val="Tahoma"/>
            <family val="2"/>
            <charset val="186"/>
          </rPr>
          <t xml:space="preserve">
</t>
        </r>
      </text>
    </comment>
  </commentList>
</comments>
</file>

<file path=xl/sharedStrings.xml><?xml version="1.0" encoding="utf-8"?>
<sst xmlns="http://schemas.openxmlformats.org/spreadsheetml/2006/main" count="698" uniqueCount="467">
  <si>
    <t>Sąlygų 14 priedo 1 priedėlis</t>
  </si>
  <si>
    <t>Atgal į valdymo darbalaukį</t>
  </si>
  <si>
    <t>Tipinis FVM modelis yra parengtas „Daugiafunkcio centro Sendvario seniūnijoje statyba ir paslaugų teikimas“ viešajam pirkimui, kurio numeris yra Nr. 534663. Pagrindinė tipinio modelio funkcija - suteikti dalyviams formą, kuri supaprastintų finansinio modelio rengimą, padidintų viešojo konkurso skaidrumą ir pagreitinti pirkimo komisijos darbą vertinant dalyvio pasiūlymą.</t>
  </si>
  <si>
    <r>
      <t>Tipinis finansinis modelis nuorodų (</t>
    </r>
    <r>
      <rPr>
        <i/>
        <sz val="11"/>
        <color theme="1"/>
        <rFont val="Calibri"/>
        <family val="2"/>
        <scheme val="minor"/>
      </rPr>
      <t xml:space="preserve">angl. Hyperlink) </t>
    </r>
    <r>
      <rPr>
        <sz val="11"/>
        <color theme="1"/>
        <rFont val="Calibri"/>
        <family val="2"/>
        <scheme val="minor"/>
      </rPr>
      <t>pagalba yra valdomas per valdymo darbalaukį, kuriame galima rasti visų darbalapių struktūrą ir greitai peršokti iš vieno į kitą darbalapį.</t>
    </r>
  </si>
  <si>
    <t>Tipinio finansinio modelio darbalaukiai yra sudalinti į penkias dalis: (1) "FVM prielaidos", (2) "Aprašomieji darbalapiai", (3) "Skaičiuojamieji darbalapiai", (4) "Finansiniai rezultatai" ir (5) "Dalyvių vertinimas". Tipinio FVM dalys yra baigtinės, tačiau dalyvis savo nuožiūra gali papildyti kiekvieną dalį savo sukurtais darbalapiais. Jei Dalyvis papildomai sukuria darbalapių, jis juos turi įtraukti į valdymo darbalaukį.</t>
  </si>
  <si>
    <r>
      <rPr>
        <b/>
        <sz val="11"/>
        <color theme="1"/>
        <rFont val="Calibri"/>
        <family val="2"/>
        <scheme val="minor"/>
      </rPr>
      <t>"FVM prielaidos"</t>
    </r>
    <r>
      <rPr>
        <sz val="11"/>
        <color theme="1"/>
        <rFont val="Calibri"/>
        <family val="2"/>
        <charset val="186"/>
        <scheme val="minor"/>
      </rPr>
      <t xml:space="preserve"> - šioje dalyje yra išvardinti FVM reikalavimai, bei pateikti du prielaidų darbalaukiai - "Bazinės prielaidos" - visiems dalyviams vienodos prielaidos, kurių privalu laikytis ir "Dalyvio prielaidos", prielaidos, kurias dalyvis pasirenka pats. Visos dalyvio prielaidos turi būti pateiktos darbalaukyje "Dalyvio prielaidos". FVM modelyje prielaida suprantama kaip pastovi reikšmė, kuri yra įvedama modelyje vieną kartą ir naudojama, kaip kitų skaičiavimų pagrindas.</t>
    </r>
  </si>
  <si>
    <r>
      <rPr>
        <b/>
        <sz val="11"/>
        <color theme="1"/>
        <rFont val="Calibri"/>
        <family val="2"/>
        <scheme val="minor"/>
      </rPr>
      <t>"Aprašomieji darbalapiai"</t>
    </r>
    <r>
      <rPr>
        <sz val="11"/>
        <color theme="1"/>
        <rFont val="Calibri"/>
        <family val="2"/>
        <charset val="186"/>
        <scheme val="minor"/>
      </rPr>
      <t xml:space="preserve"> - šioje dalyje Dalyvis pateikia visus reikalaujamas aprašymus ar atsakymus pagal finansinio veiklos modelio reikalavimus. Šioje dalyje turėtų būti tekstiniai aprašymai, t.y. Darbalapiuose neturėtų būti atliekami skaičiavimai ar vedamos skaitines prielaidos.</t>
    </r>
  </si>
  <si>
    <r>
      <rPr>
        <b/>
        <sz val="11"/>
        <color theme="1"/>
        <rFont val="Calibri"/>
        <family val="2"/>
        <scheme val="minor"/>
      </rPr>
      <t>"Skaičiuojamieji darbalapiai"</t>
    </r>
    <r>
      <rPr>
        <sz val="11"/>
        <color theme="1"/>
        <rFont val="Calibri"/>
        <family val="2"/>
        <charset val="186"/>
        <scheme val="minor"/>
      </rPr>
      <t xml:space="preserve"> - šioje dalyje Dalyvis pateikia visus darbalapius, kuriuose yra atliekami skaičiavimai (pajamų, išlaidų, nusidevėjimo ir t.t.) prieš juos atvaizduojant rezultatų darbalapiuose.</t>
    </r>
  </si>
  <si>
    <r>
      <rPr>
        <b/>
        <sz val="11"/>
        <color theme="1"/>
        <rFont val="Calibri"/>
        <family val="2"/>
        <scheme val="minor"/>
      </rPr>
      <t>"Finansiniai rezultatai"</t>
    </r>
    <r>
      <rPr>
        <sz val="11"/>
        <color theme="1"/>
        <rFont val="Calibri"/>
        <family val="2"/>
        <charset val="186"/>
        <scheme val="minor"/>
      </rPr>
      <t xml:space="preserve"> - šioje dalyje Dalyvis pateikia visus finansinius rezultatus, kurie yra gauti pagal apskaičiuojamuosius darbalapius. Finansinės ataskaitos turi būti parengtos vadovaujantis verslo apskaitos standartais ir pelno mokesčio nuostatomis, kur reikia pateikti komentarai, kad kiekvienas kvalifikuotas finansų analitikas galėtų suprasti finansinės atskaitomybės dokumentus.</t>
    </r>
  </si>
  <si>
    <r>
      <rPr>
        <b/>
        <sz val="11"/>
        <color theme="1"/>
        <rFont val="Calibri"/>
        <family val="2"/>
        <scheme val="minor"/>
      </rPr>
      <t>"Dalyvių Vertinimas"</t>
    </r>
    <r>
      <rPr>
        <sz val="11"/>
        <color theme="1"/>
        <rFont val="Calibri"/>
        <family val="2"/>
        <charset val="186"/>
        <scheme val="minor"/>
      </rPr>
      <t xml:space="preserve"> - šioje dalyje Dalyvis pateikia visus rezultatus ir/ar prielaidas, kuriais remiantis sukūrė finansinį veiklos modelį </t>
    </r>
    <r>
      <rPr>
        <b/>
        <sz val="11"/>
        <color theme="1"/>
        <rFont val="Calibri"/>
        <family val="2"/>
        <scheme val="minor"/>
      </rPr>
      <t xml:space="preserve">IR </t>
    </r>
    <r>
      <rPr>
        <sz val="11"/>
        <color theme="1"/>
        <rFont val="Calibri"/>
        <family val="2"/>
        <scheme val="minor"/>
      </rPr>
      <t>kurios vertinamos, pagal viešojo pirkimo sąlygas.</t>
    </r>
  </si>
  <si>
    <t xml:space="preserve">Perkančiosios organizacijos pateiktas FVM veiklos modelis yra skirtas Dalyviui padėti suprati FVM struktūrą, išvesties duomenis ir pagrindinius reikalavimus. Pateikta forma yra bazinė, Dalyvis gali ją papildyti papildomais darbalapiais, jei to reikia norint atitikti konkurso sąlygas ar išpildyti FVM reikalavimus. </t>
  </si>
  <si>
    <t>Prieš pradedant rengti finansinį veiklos modelį perkančioji organizacija primygtinai rekomenduoja išsianalizuoti ir įsigilinti į 27-ojo verslo apskaitos standarto "Viešojo ir privataus sektorių partnerystės sutartys" aktualią versiją.</t>
  </si>
  <si>
    <t>Įvesties duomenų darbalaukiai pažymėti geltonai</t>
  </si>
  <si>
    <t>Bazinės FVM prielaidos</t>
  </si>
  <si>
    <t>Kalendorinės prielaidos</t>
  </si>
  <si>
    <t>Partnerystės sutarties pradžia (Bazinė data)</t>
  </si>
  <si>
    <t>Projekto trukmė, metai</t>
  </si>
  <si>
    <t>Partnerystės sutarties pabaiga</t>
  </si>
  <si>
    <t>Infrastruktūros sukūrimo pradžia</t>
  </si>
  <si>
    <t>Infrastruktūros sukūrimo laikotarpis, mėn.</t>
  </si>
  <si>
    <t>Infrastruktūros sukūrimo data</t>
  </si>
  <si>
    <t>Infrastruktūros eksploatacijos pradžia</t>
  </si>
  <si>
    <t>Infrastruktūros eksploatacijos pabaiga</t>
  </si>
  <si>
    <t>Infrastruktūros eksploatacijos laikotarpis, mėn.</t>
  </si>
  <si>
    <t>Mokestinės prielaidos</t>
  </si>
  <si>
    <t>Pelno mokesčio tarifas, %</t>
  </si>
  <si>
    <t>Nuomos mokestis, %</t>
  </si>
  <si>
    <t>PVM mokesčio tarifas, %</t>
  </si>
  <si>
    <r>
      <t xml:space="preserve">NT mokestis, </t>
    </r>
    <r>
      <rPr>
        <strike/>
        <sz val="11"/>
        <color theme="0"/>
        <rFont val="Calibri"/>
        <family val="2"/>
        <charset val="186"/>
        <scheme val="minor"/>
      </rPr>
      <t>%</t>
    </r>
  </si>
  <si>
    <t>PVM mokesčio tarifas (lengvatinis), %</t>
  </si>
  <si>
    <t>Sąnaudų prielaidos</t>
  </si>
  <si>
    <t>Darbo užmokesčio indeksacija, %</t>
  </si>
  <si>
    <t>Statybos kainos indeksacija, %</t>
  </si>
  <si>
    <t>Energetinių resursų sąnaudų indeksacija, %</t>
  </si>
  <si>
    <t>Bendro kainų lygio indeksacija pagal SVKI</t>
  </si>
  <si>
    <t>Bazinių tarifų nustatymo data</t>
  </si>
  <si>
    <t>Šilumos energijos bazinė kaina be PVM, EUR/kWh</t>
  </si>
  <si>
    <t>Elektros energijos bazinė kaina be PVM, EUR/kWh</t>
  </si>
  <si>
    <t>Vandens bazinė kaina be PVM, EUR/m3</t>
  </si>
  <si>
    <t>Partnerystės sutarties metinės priežiūros mokestis, tūkst. EUR</t>
  </si>
  <si>
    <t>Kitos prielaidos</t>
  </si>
  <si>
    <t>Maksimalūs viešojo subjekto mokėjimai privačiam subjektui (GDV), EUR</t>
  </si>
  <si>
    <t>Finansinė diskonto norma (reali)</t>
  </si>
  <si>
    <t>Finansinė diskonto norma (nominali)</t>
  </si>
  <si>
    <t>1. IT nusidėvėjimas (amortizacija) turi būti skaičiuojamas tik Privačiam subjektui nuosavybės teise priklausančiam turtui.</t>
  </si>
  <si>
    <t>2.IT Privatus subjektas turi priskirti tik tokį turtą, kuris bus naudojamas įmonės pajamoms uždirbti (ekonominei naudai gauti) ilgiau kaip vienerius metus ir jo kaina turi būti ne mažesnė kaip X Eur (Privatus subjektas nusistato sumą, nuo kurios turtas bus priskiriamas IT). Ši nuostata turi būti taikoma visoms turto grupėms.</t>
  </si>
  <si>
    <t>3.IT vieneto likvidacinė vertė turi būti lygi 10 proc. jo įsigijimo kainos.</t>
  </si>
  <si>
    <t>4. Pelno mokesčiui apskaičiuoti Privatus subjektas turi taikyti tiesiogiai proporcingą (tiesinį) IT nusidėvėjimo (amortizacijos) skaičiavimo metodą, t.y. metinė nusidėvėjimo (amortizacijos) suma apskaičiuojama kaip IT įsigijimo kainos ir to turto likvidacinės kainos skirtumo bei nusidėvėjimo (amortizacijos) laiko (metais) santykis: </t>
  </si>
  <si>
    <t>N = (V1 - V2) / T,</t>
  </si>
  <si>
    <t>kur</t>
  </si>
  <si>
    <t>N – metinė nusidėvėjimo suma;</t>
  </si>
  <si>
    <t>V1 – ilgalaikio materialiojo turto įsigijimo kaina;</t>
  </si>
  <si>
    <t>V2 – ilgalaikio turto likvidacinė kaina; T – naudojimo laikas metais.</t>
  </si>
  <si>
    <t>5. Privatus subjektas IT nusidėvėjimo (amortizacijos) skaičiavimui turi naudoti kito mėnesio būdą, t.y. IT nusidėvėjimas (amortizacija) turi būti pradedamas skaičiuoti nuo kito mėnesio pirmosios dienos po ilgalaikio turto naudojimo pradžios.</t>
  </si>
  <si>
    <t>6. Atlikus perimto iš Institucijų IT remontą/rekonstrukciją, turi būti daroma prielaida, kad šios išlaidos pailgino turto naudingo tarnavimo laiką ir pagerino turto naudingąsias savybes. Patirtos sąnaudos turi būti atskaitomos lygiomis dalimis per sutarties galiojimo laikotarpį pradedant nuo kito mėnesio po darbų užbaigimo.</t>
  </si>
  <si>
    <t>7. Privatus subjektas IT nusidėvėjimo(amortizacijos) skaičiavimui turi taikyti maksimalius nusidėvėjimo normatyvus (pagal atskiras turto grupes), nurodytus Pelno mokesčio įstatymo 1 priedėlyje.</t>
  </si>
  <si>
    <t>Dalyvio FVM prielaidos</t>
  </si>
  <si>
    <t>Atlyginimo dalis</t>
  </si>
  <si>
    <t>Dalis</t>
  </si>
  <si>
    <t>Savikaina</t>
  </si>
  <si>
    <t>Metinis atlyginimas</t>
  </si>
  <si>
    <t>Indeksacija</t>
  </si>
  <si>
    <t>Mėn. Nuo kurio mokamas atlyginimas</t>
  </si>
  <si>
    <t>Neindeksuota mokėjimų suma</t>
  </si>
  <si>
    <t>Kredito srautai</t>
  </si>
  <si>
    <t>M1</t>
  </si>
  <si>
    <t>-</t>
  </si>
  <si>
    <t>Nuosavo kapitalo srautai</t>
  </si>
  <si>
    <t>M2</t>
  </si>
  <si>
    <t>Finansinė ir investicinė veikla</t>
  </si>
  <si>
    <t>M3</t>
  </si>
  <si>
    <t>Paslaugų teikimas ir Atnaujinimas ir remontas</t>
  </si>
  <si>
    <t>M4</t>
  </si>
  <si>
    <t>Paslaugų teikimas</t>
  </si>
  <si>
    <t>M4.1</t>
  </si>
  <si>
    <t>Atnaujinimas ir remontas</t>
  </si>
  <si>
    <t>M4.2</t>
  </si>
  <si>
    <t>Administravimas ir valdymas</t>
  </si>
  <si>
    <t>M5</t>
  </si>
  <si>
    <t>Viso:</t>
  </si>
  <si>
    <t>Suma be PVM:</t>
  </si>
  <si>
    <t>Tikrosios vertės ir statybos kainos santykis, %</t>
  </si>
  <si>
    <t>IRR</t>
  </si>
  <si>
    <t>Bal.</t>
  </si>
  <si>
    <t>1. INFRASTRUKTŪROS SUKŪRIMO SĄNAUDOS</t>
  </si>
  <si>
    <t>Paskolos+IK</t>
  </si>
  <si>
    <t>Negative cash</t>
  </si>
  <si>
    <t>1 metai</t>
  </si>
  <si>
    <t>2 metai</t>
  </si>
  <si>
    <t>3 metai</t>
  </si>
  <si>
    <t>Iš viso:</t>
  </si>
  <si>
    <t>Infrastruktūros sukūrimo sąnaudų dalis</t>
  </si>
  <si>
    <t>Infrastruktūros sukūrimo sąnaudos</t>
  </si>
  <si>
    <t>1.1. Sukūrimo (statybos) sąnaudos</t>
  </si>
  <si>
    <t>Objekto plotas, kv.m</t>
  </si>
  <si>
    <t>Investicijų grupė</t>
  </si>
  <si>
    <t>Mato vnt</t>
  </si>
  <si>
    <t>Kiekis</t>
  </si>
  <si>
    <t>Vieneto kaina</t>
  </si>
  <si>
    <t>Įkainis už kv.m.</t>
  </si>
  <si>
    <t>Suma Eur be PVM</t>
  </si>
  <si>
    <t>Nuoroda/komentaras/pagrindžiantis dokumentas</t>
  </si>
  <si>
    <t xml:space="preserve">Projektavimas </t>
  </si>
  <si>
    <t>kompl.</t>
  </si>
  <si>
    <t>Infes pasiūlymas</t>
  </si>
  <si>
    <t>Sklypo teritorijos infrastruktūra, statinių įrengimas (be lauko inžinerinių tinklų)</t>
  </si>
  <si>
    <t>Lauko inžineriniai tinklai sklypo ribose</t>
  </si>
  <si>
    <t>Lauko inžinerinių tinklai ir infrastruktūra už sklypo ribų</t>
  </si>
  <si>
    <t xml:space="preserve">Mokslo paskirties pastatas. </t>
  </si>
  <si>
    <t>Želdinių ir želdynų įrengimas</t>
  </si>
  <si>
    <t>Projekto vykdymo priežiūra</t>
  </si>
  <si>
    <t>Statybų techninė priežiūra</t>
  </si>
  <si>
    <t xml:space="preserve">Statybos užbaigimo procedūros </t>
  </si>
  <si>
    <t>Dalyvio siūloma papildoma infrastruktūra</t>
  </si>
  <si>
    <t>Projekto valdymas</t>
  </si>
  <si>
    <t>Iseg pasiūlymas</t>
  </si>
  <si>
    <t>iš viso</t>
  </si>
  <si>
    <t>1.2. Sukūrimo (įrengimo) sąnaudos</t>
  </si>
  <si>
    <t>Baldai ir įranga</t>
  </si>
  <si>
    <t>Baldų ir įrangos sumontavimas</t>
  </si>
  <si>
    <t>kv.m</t>
  </si>
  <si>
    <t>1.3. Reinvesticijos</t>
  </si>
  <si>
    <r>
      <t>Reinvesticijų grupė -</t>
    </r>
    <r>
      <rPr>
        <b/>
        <sz val="11"/>
        <color rgb="FFFF0000"/>
        <rFont val="Calibri"/>
        <family val="2"/>
        <charset val="186"/>
        <scheme val="minor"/>
      </rPr>
      <t xml:space="preserve"> reinvesticijos neturi būti numatomas ir, esant jų poreikiui, keičiamos Atnaujinimo Sąnaudomis</t>
    </r>
  </si>
  <si>
    <t>Įkainis už kv.m. be PVM</t>
  </si>
  <si>
    <t>Reinvesticijos - pavadinimas - nurodyti</t>
  </si>
  <si>
    <t>Nurodyti</t>
  </si>
  <si>
    <t>Reinvesticijos - praplėsti/sumažinti pagal poreikį</t>
  </si>
  <si>
    <t>Kontrolė</t>
  </si>
  <si>
    <t>1.4.1. Paslaugų teikimo sąnaudos</t>
  </si>
  <si>
    <t>Sąnaudų grupės</t>
  </si>
  <si>
    <t>Vieneto kaina, Eur/ kv.m / mėnesį</t>
  </si>
  <si>
    <t>Suma Eur (be PVM) / mėnesį</t>
  </si>
  <si>
    <t>Suma Eur (be PVM) / metus</t>
  </si>
  <si>
    <t>Sąnaudų grupė</t>
  </si>
  <si>
    <t>Techninės priežiūros  paslaugos. Teritorijos infrastruktūros elementų ir priklausinių teritorijoje techninė priežiūra ir gedimų šalinimas</t>
  </si>
  <si>
    <t>Metai</t>
  </si>
  <si>
    <t>CorpusA pasiūlymas</t>
  </si>
  <si>
    <t xml:space="preserve">Valymo bei atliekų tvarkymo paslaugos </t>
  </si>
  <si>
    <t>Teritorijos ir žaliųjų zonų priežiūra ir valymas</t>
  </si>
  <si>
    <t>Registravimo įrankio paslaugos</t>
  </si>
  <si>
    <t>ISEG pasiūlymas</t>
  </si>
  <si>
    <t>1.4.2. Atnaujinimo ir remonto sąnaudos</t>
  </si>
  <si>
    <t>Priežiūros išlaidų grupė</t>
  </si>
  <si>
    <t>Atnaujinimo sąnaudos</t>
  </si>
  <si>
    <t>Sąnaudos - pavadinimas - nurodyti</t>
  </si>
  <si>
    <t>Sąnaudos - praplėsti/sumažinti pagal poreikį</t>
  </si>
  <si>
    <t>1.5. Administravimo ir valdymo sąnaudos</t>
  </si>
  <si>
    <t>Administravimas ir sutarčių priežiūra. Privataus subjekto veiklos duomenų teikimas Valdžios subjektui, teikiamos konsultacijos dėl sutarčių naudojimo ir kita (buhalterijos, nuomos ir t.t).</t>
  </si>
  <si>
    <t>2. FINANSAVIMAS</t>
  </si>
  <si>
    <t>2.1. Finansuotojo paskola</t>
  </si>
  <si>
    <t>Nuoroda/komentaras</t>
  </si>
  <si>
    <t>Maksimali banko suteikiamos paskolos suma, EUR</t>
  </si>
  <si>
    <t>Banko Swedbank, AB pasiūlymas</t>
  </si>
  <si>
    <t>Maksimalus finansavimo intensyvumas (% nuo statybų ir įrengimo išlaidų statybų laikotarpiu)</t>
  </si>
  <si>
    <t>Maksimalus finansavimo intensyvumas (% nuo statybų ir įrengimo išlaidų veiklos laikotarpiu)</t>
  </si>
  <si>
    <t>Banko paskolos suma (statybų laikotarpiu)</t>
  </si>
  <si>
    <t>Banko paskolos suma (veiklos laikotarpiu)</t>
  </si>
  <si>
    <t>Ar viršyjama maksimali paskolos suma (TAIP/NE)</t>
  </si>
  <si>
    <t>Išmokėjimo terminas, mėn</t>
  </si>
  <si>
    <t>Paskolos trukmė, metais</t>
  </si>
  <si>
    <t>Paskolos grąžinimo (amortizacijos) pradžia, mėn</t>
  </si>
  <si>
    <t>Paskolos grąžinimo (amortizacijos) terminas, metais</t>
  </si>
  <si>
    <t>Paskolos grąžinimo (amortizacijos) metodas</t>
  </si>
  <si>
    <t>Linijinis</t>
  </si>
  <si>
    <t>Banko marža (statybos laikotarpis), proc.</t>
  </si>
  <si>
    <t>Banko marža (veiklos laikotarpis), proc.</t>
  </si>
  <si>
    <t>IRS (palūkanų fiksavimo) sandorio kaštai, proc.</t>
  </si>
  <si>
    <t>Įsipareigojimo mokestis</t>
  </si>
  <si>
    <t>Vienkartinis administravimo mokestis</t>
  </si>
  <si>
    <t>Informacija apie palūkanas už rezervuotas sumas</t>
  </si>
  <si>
    <t>Negaunamos</t>
  </si>
  <si>
    <t>Informacija apie specialios tikslinio deponavimo sąskaitos rezervo dydį, men.</t>
  </si>
  <si>
    <t xml:space="preserve">Banko reikalaujamas metinis skolų aptarnavimo rodiklis (ang. DSCR) </t>
  </si>
  <si>
    <t>Banko reikalaujamas skolos padengimo rodiklis (ang. LLCR)</t>
  </si>
  <si>
    <t>2.2. Investuotojo nuosavas kapitalas ir paskola</t>
  </si>
  <si>
    <t>Įstatinis kapitalas (proc nuo statybų ir įrengimo išlaidų)</t>
  </si>
  <si>
    <t>čia reguliuojasi įstatinio kapitalo dydis</t>
  </si>
  <si>
    <t xml:space="preserve">ORION Social Infrastructure Fund </t>
  </si>
  <si>
    <t>Įstatinio kapitalo dydis, EUR (suapvalinama iki tūkst. EUR)</t>
  </si>
  <si>
    <t>Investuotojo paskolos dydis investicijoms finansuoti, EUR</t>
  </si>
  <si>
    <t>Investuotojo suteiktos / investuotojui suteiktos paskolos palūkanų norma, proc.</t>
  </si>
  <si>
    <t>Projekto įmonės pradinis kapitalas, EUR</t>
  </si>
  <si>
    <t>Minimalus UAB'ų kapitalas</t>
  </si>
  <si>
    <t>Investuotojo paskolos faktinis dydis, EUR</t>
  </si>
  <si>
    <t>chk.cash likutis</t>
  </si>
  <si>
    <t>Jei suma teigiama, galima gąžinti paskolą</t>
  </si>
  <si>
    <t>Bendra suma</t>
  </si>
  <si>
    <t>Dividendai</t>
  </si>
  <si>
    <t>Įstatinio mažinimas</t>
  </si>
  <si>
    <t>Min sąskaitos likutis dividendams, palūkanoms mokėti</t>
  </si>
  <si>
    <t>Papildomas AK mažinimas</t>
  </si>
  <si>
    <t>Last. Div.</t>
  </si>
  <si>
    <t>nuosavybės dalis (min 20 proc.)</t>
  </si>
  <si>
    <t>nuosavybės dalis, įskaitant subordinuotas paskolas (min 30 proc.)</t>
  </si>
  <si>
    <t>Finansavimo struktūra</t>
  </si>
  <si>
    <t>Banko paskola</t>
  </si>
  <si>
    <t>Įstatinis kapitalas</t>
  </si>
  <si>
    <t>Fondo paskola (su apyvartine)</t>
  </si>
  <si>
    <t>Projekto vertė be PVM</t>
  </si>
  <si>
    <t>skirtumas (papildomas finansavimas)</t>
  </si>
  <si>
    <t>Atgal į  valdymo darbalaukį</t>
  </si>
  <si>
    <t>ATITIKIMAS MOKESTINIAMS REIKALAVIMAMS</t>
  </si>
  <si>
    <t>Nr.</t>
  </si>
  <si>
    <t>Mokestiniai reikalavimai</t>
  </si>
  <si>
    <t>Atsakymas (Taip, Ne, modelyje neaktualu)</t>
  </si>
  <si>
    <t>Nuoroda į FVM celę ar lydinčius dokumentus</t>
  </si>
  <si>
    <t>Komentaras, jei reikalingas</t>
  </si>
  <si>
    <t>1.1.1</t>
  </si>
  <si>
    <t>Ar ilgalaikis turtas, kuris sutarties galiojimo laikotarpiu išliks Privataus subjekto nuosavybėje yra parodytas PS ilgalaikio turto eilutėje?</t>
  </si>
  <si>
    <t>Neaktualu</t>
  </si>
  <si>
    <t>1.1.2</t>
  </si>
  <si>
    <t>Ar tokiam turtui skaičiuojamas nusidėvėjimas?</t>
  </si>
  <si>
    <t>1.1.3</t>
  </si>
  <si>
    <t>Ar teisingai parinktas tokiam turtui taikomas nusidėvėjimo laikotarpis?</t>
  </si>
  <si>
    <t>1.1.4</t>
  </si>
  <si>
    <t>Ar nusidėvėjimo sąnaudos priskirtos leidžiamiems atskaitymams ir mažina mokėtiną pelno mokesčio dydį?</t>
  </si>
  <si>
    <t>1.1.5</t>
  </si>
  <si>
    <t>Ar FVM prielaidų darbalaukyje pateiktas ilgalaikio turto sąrašas, kuris sutarties galiojimo laikotarpiu priklausys Privačiam subjektui nuosavybės teise?</t>
  </si>
  <si>
    <t>1.2.1</t>
  </si>
  <si>
    <t>Ar ilgalaikis turtas, kuris sutarties galiojimo laikotarpiu nuosavybės teise priklausys valdžios subjektui yra atvaizduotas privataus subjekto pelno nuostolio ataskaitoje „Pardavimo pajamos“ eilutėje?</t>
  </si>
  <si>
    <t>Taip</t>
  </si>
  <si>
    <t>Finansinės ataskaitos'!A1</t>
  </si>
  <si>
    <t>1.2.2</t>
  </si>
  <si>
    <t xml:space="preserve">Ar toks turtas privataus subjekto pelno nuostolio ataskaitoje pripažintas pajamomis tikrąja rinkos kaina ? </t>
  </si>
  <si>
    <t>1.2.3</t>
  </si>
  <si>
    <t>Ar pateiktas pagrindimas dėl tikrosios rinkos kainos nustatymo?</t>
  </si>
  <si>
    <t>1.2.4</t>
  </si>
  <si>
    <t>Ar tokio turto įsigijimo (pasigaminimo) savikaina pripažinta privataus subjekto pelno nuostolio ataskaitoje „Pardavimo savikaina“ eilutėje?</t>
  </si>
  <si>
    <t>1.2.5</t>
  </si>
  <si>
    <t>Ar FVM prielaidų darbalaukyje pateiktas ilgalaikio turto sąrašas, kuris sutarties galiojimo laikotarpiu priklausys Valdžios subjektui nuosavybės teise?</t>
  </si>
  <si>
    <t>Dalyvio prielaidos'!A1</t>
  </si>
  <si>
    <t>1.3.1</t>
  </si>
  <si>
    <t>Ar FVM prielaidų darbalaukyje pateiktas ilgalaikio kilnojamojo ir ilgalaikio nekilnojamojo turto sąrašas?</t>
  </si>
  <si>
    <t>1.3.2</t>
  </si>
  <si>
    <t>Ar FVM prielaidų darbalaukyje pateiktas ilgalaikio kilnojamojo ir ilgalaikio nekilnojamojo turto nuosavybės statusas VPSP sutarties galiojimo laikotarpiu?</t>
  </si>
  <si>
    <t>1.3.3</t>
  </si>
  <si>
    <t>Ar nurodyti planuojamo įsigyti ilgalaikio turto VPSP projekto metai?</t>
  </si>
  <si>
    <t>1.3.4</t>
  </si>
  <si>
    <t>Ar nurodytas planuojamo įsigyti ilgalaikio turto vienetų skaičius?</t>
  </si>
  <si>
    <t>1.3.5</t>
  </si>
  <si>
    <t>Ar nurodytas tokiam turtui taikomas nusidėvėjimo laikotarpis?</t>
  </si>
  <si>
    <t>1.3.6</t>
  </si>
  <si>
    <t>Ar nurodytas nusidėvėjimo laikotarpis yra ne trumpesnis nei nustatyta pelno mokesčio įstatymo 1 priedėlyje  atskirom turto grupėms?</t>
  </si>
  <si>
    <t>1.4.1</t>
  </si>
  <si>
    <t>Ar FVM prielaidų darbalaukyje pateiktas planuojamo remontuoti ilgalaikio turto sąrašas ?</t>
  </si>
  <si>
    <t>1.4.2</t>
  </si>
  <si>
    <t>Ar FVM prielaidų darbalaukyje pateikti VPSP projekto metai, kada planuojama atlikti ilgalaikio turto remontą pagal atskiras turto grupes?</t>
  </si>
  <si>
    <t>1.4.3</t>
  </si>
  <si>
    <t>Ar remonto sąnaudos, skirtos atnaujinti VPSP sutarties galiojimo laikotarpiu naudojamą ilgalaikį turtą priskirtos leidžiamiems atskaitymams tą laikotarpį, kada faktiškai planuojama jas patirti?</t>
  </si>
  <si>
    <t>1.5.1</t>
  </si>
  <si>
    <t>Ar FVM prielaidų darbalaukyje pateiktas ilgalaikio turto sąrašas, kuriam planuojama atlikti esminį tokio turto pagerinimą ?</t>
  </si>
  <si>
    <t>1.5.2</t>
  </si>
  <si>
    <t>Ar FVM prielaidų darbalaukyje pateikti VPSP projekto metai, kada planuojama atlikti ilgalaikio turto esminį pagerinimą pagal atskiras turto grupes?</t>
  </si>
  <si>
    <t>1.5.3</t>
  </si>
  <si>
    <t>Ar esminiam turto pagerinimui atlikti patirtos sąnaudos, skirtos atnaujinti VPSP sutarties galiojimo laikotarpiu naudojamą ilgalaikį turtą, priskirtos leidžiamiems atskaitymams lygiomis dalimis per likusį naudoti tokį turtą laikotarpį (ne ilgesnį nei VPSP sutarties galiojimo laikotarpis)?</t>
  </si>
  <si>
    <t>1.6.1</t>
  </si>
  <si>
    <t>Ar Metinio atlyginimo dalis, skirta padengti turto sukūrimo investicijas per visą VPSP sutarties galiojimo laikotarpį, pelno nuostolio ataskaitoje nėra priskiriama privataus subjekto pajamomis?</t>
  </si>
  <si>
    <t>1.6.2</t>
  </si>
  <si>
    <t>Ar privatus subjektas VPSP sutartis galiojimo laikotarpiu patirtą nuostolį pelno mokesčio ataskaitoje perkėlinėja neribotą laikotarpį?</t>
  </si>
  <si>
    <t>1.6.3</t>
  </si>
  <si>
    <t>Ar privatus subjektas pasirinko atitinkamą nuosavo ir skolinto kapitalo santykį, kad atitiktų plonos kapitalizacijos taisykles?</t>
  </si>
  <si>
    <t>Veiklos periodo jungiklis</t>
  </si>
  <si>
    <t>Kalendoriniai metai</t>
  </si>
  <si>
    <t>Projekto metai (mėnesiai)</t>
  </si>
  <si>
    <t>Realios vertės</t>
  </si>
  <si>
    <t>Metinis atlyginimas (Pajamos)</t>
  </si>
  <si>
    <t>M1 - Kredito srautai</t>
  </si>
  <si>
    <t>M2 - Nuosavo kapitalo srautai</t>
  </si>
  <si>
    <t>M3 - Finansinės ir investicinės veiklos pajamos</t>
  </si>
  <si>
    <t>M4 - Paslaugų teikimo ir priežiūros pajamos</t>
  </si>
  <si>
    <t>M4.1 - Paslaugų teikimo pajamos</t>
  </si>
  <si>
    <t>M4.2 - Atnaujinimo ir remonto pajamos</t>
  </si>
  <si>
    <t>M5 - Administravimo ir valdymo pajamos</t>
  </si>
  <si>
    <t>Sąnaudos</t>
  </si>
  <si>
    <t>Nominalios vertės</t>
  </si>
  <si>
    <t>Skirtumas</t>
  </si>
  <si>
    <t>Skaičiavimai LLCR rodikliui apskaičiuoti</t>
  </si>
  <si>
    <t>Investuotojas ir finansuotojas</t>
  </si>
  <si>
    <t>VPSP periodo jungiklis</t>
  </si>
  <si>
    <t>Finansuotojo paskolos grąžinimo periodo jungiklis</t>
  </si>
  <si>
    <t>Reikalavimo Specialios tikslinio deponavimo sąskaitos likučio sudarymui periodo jungiklis</t>
  </si>
  <si>
    <t>Įsipareigojimo mekesčio mokėjimo periodo jungiklis</t>
  </si>
  <si>
    <t>M1, M2 ir M3 Atlyginimas</t>
  </si>
  <si>
    <t>Finansuotojo paskola</t>
  </si>
  <si>
    <t>Finansuotojo paskola periodo pradž.</t>
  </si>
  <si>
    <t>Finansuotojo paskolos išdavimas</t>
  </si>
  <si>
    <t>Apmokėjimas Finansuotojui</t>
  </si>
  <si>
    <t xml:space="preserve">Finansuotojo palūkanos </t>
  </si>
  <si>
    <t>Finansuotojo paskolos įsipareigojimo mokestis</t>
  </si>
  <si>
    <t>Finansuotojo paskolos grąžinimas</t>
  </si>
  <si>
    <t>Finansuotojo paskola periodo pabaigoje</t>
  </si>
  <si>
    <t>Finansuotojo paskolos mokesčiai</t>
  </si>
  <si>
    <t>Pelno mokestis</t>
  </si>
  <si>
    <t>Investuotojo paskola, skirta infrastruktūrai</t>
  </si>
  <si>
    <t>Investuotojo paskola periodo pradž.</t>
  </si>
  <si>
    <t>Investuotojo paskolos išdavimas</t>
  </si>
  <si>
    <t>Investuotojo paskolos grąžinimas</t>
  </si>
  <si>
    <t>Investuotojo paskola periodo pabaigoje</t>
  </si>
  <si>
    <t>Investuotojo palūkanos</t>
  </si>
  <si>
    <t>Investuotojo paskola, skirta pinigų srautams valdyti</t>
  </si>
  <si>
    <t>Investuotojo paskolos judėjimas</t>
  </si>
  <si>
    <t>Investuotojo akcinis kapitalas ir dividendai</t>
  </si>
  <si>
    <t>Investuotojo įstatinis kapitalas periodo pradžioje</t>
  </si>
  <si>
    <t>įstatinio kapitalo didinimas</t>
  </si>
  <si>
    <t>Įstatinio kapitalo mažinimas</t>
  </si>
  <si>
    <t>Investuotojo įstatinis kapitalas periodo pabaigoje</t>
  </si>
  <si>
    <t>Vidutinė svertinė kapitalo kaina, %</t>
  </si>
  <si>
    <t>M1 Kredito srautai (Finansuotojo)</t>
  </si>
  <si>
    <t>M2 Nuosavo kapitalo srautai (kapitalas+investuotojo paskola infrastruktūrai)</t>
  </si>
  <si>
    <t>M3 palukanu ir nuosavos grąžos apmokejimai</t>
  </si>
  <si>
    <t>Investuotojo paskolų palūkanos</t>
  </si>
  <si>
    <t>Pinigų sąskaitoje pokytis</t>
  </si>
  <si>
    <t>Nuosavo kapitalo grąža</t>
  </si>
  <si>
    <t>Speciali tikslinio deponavimo sąskaitos likutis</t>
  </si>
  <si>
    <t>M4.2 - Kaupiamosios atnaujinimo ir remonto pajamos</t>
  </si>
  <si>
    <t>Realiu palukanu srautas</t>
  </si>
  <si>
    <t>Perskaiciuotu palukanu rezultatas</t>
  </si>
  <si>
    <t>Viso palukanos</t>
  </si>
  <si>
    <t>M3n1 - Finansinės veiklos (palūkanų) sąnaudos</t>
  </si>
  <si>
    <t>M3n2 - investicinės veiklos ir nuosavo kapitalo sąnaudos</t>
  </si>
  <si>
    <t>27 VAS skaičiavimai</t>
  </si>
  <si>
    <t>Infrastruktūros sukūrimo tikroji vertė</t>
  </si>
  <si>
    <t>Eksploatacijos sąnaudos (tikroji vertė)</t>
  </si>
  <si>
    <t>Valdžios Subjekto mokėjimai</t>
  </si>
  <si>
    <t>IRR, %</t>
  </si>
  <si>
    <t>Gautinos sumos likutis periodo pradžioje</t>
  </si>
  <si>
    <t>Palūkanų pajamos</t>
  </si>
  <si>
    <t>Eksploatacijos sąnaudos</t>
  </si>
  <si>
    <t>Pinigų įplaukоs mažinančios gautinas sumas</t>
  </si>
  <si>
    <t>Gautinos sumos likutis periodo pabaigoje</t>
  </si>
  <si>
    <t>PN</t>
  </si>
  <si>
    <t>Pardavimo pajamos</t>
  </si>
  <si>
    <t>Infrastruktūra</t>
  </si>
  <si>
    <t>Palūkanos</t>
  </si>
  <si>
    <t>Pardavimo savikaina</t>
  </si>
  <si>
    <t>Pelnas</t>
  </si>
  <si>
    <t>Balansas</t>
  </si>
  <si>
    <t>Gautinos pajamos</t>
  </si>
  <si>
    <t>Pinigai ir pinigų ekvivalentai</t>
  </si>
  <si>
    <t>Finansinės ataskaitos</t>
  </si>
  <si>
    <t>PARDAVIMO PAJAMOS</t>
  </si>
  <si>
    <t>PARDAVIMO SAVIKAINA</t>
  </si>
  <si>
    <t>BENDRASIS PELNAS (NUOSTOLIAI)</t>
  </si>
  <si>
    <t>VEIKLOS SĄNAUDOS</t>
  </si>
  <si>
    <t xml:space="preserve">  Pardavimo</t>
  </si>
  <si>
    <t xml:space="preserve">  Bendrosios ir administracinės</t>
  </si>
  <si>
    <t>TIPINĖS VEIKLOS PELNAS (NUOSTOLIAI)</t>
  </si>
  <si>
    <t>KITA VEIKLA</t>
  </si>
  <si>
    <t xml:space="preserve">  Pajamos</t>
  </si>
  <si>
    <t xml:space="preserve">  Sąnaudos</t>
  </si>
  <si>
    <t>FINANSINĖ IR INVESTICINĖ VEIKLA</t>
  </si>
  <si>
    <t>PELNAS (NUOSTOLIAI) PRIEŠ APMOKESTINIMĄ</t>
  </si>
  <si>
    <t>PELNO MOKESTIS</t>
  </si>
  <si>
    <t>GRYNASIS PELNAS (NUOSTOLIAI)</t>
  </si>
  <si>
    <t>ILGALAIKIS TURTAS</t>
  </si>
  <si>
    <t>NEMATERIALUSIS TURTAS</t>
  </si>
  <si>
    <t>MATERIALUSIS TURTAS</t>
  </si>
  <si>
    <t>FINANSINIS TURTAS</t>
  </si>
  <si>
    <t>KITAS ILGALAIKIS TURTAS</t>
  </si>
  <si>
    <t>TRUMPALAIKIS TURTAS</t>
  </si>
  <si>
    <t>ATSARGOS, IŠANKSTINIAI APMOKĖJIMAI IR NEBAIGTOS VYKDYTI SUTARTYS</t>
  </si>
  <si>
    <t>PER VIENERIUS METUS GAUTINOS SUMOS</t>
  </si>
  <si>
    <t>KITAS TRUMPALAIKIS TURTAS</t>
  </si>
  <si>
    <t>PINIGAI IR PINIGŲ EKVIVALENTAI</t>
  </si>
  <si>
    <t>TURTO IŠ VISO:</t>
  </si>
  <si>
    <t>NUOSAVAS KAPITALAS</t>
  </si>
  <si>
    <t>KAPITALAS</t>
  </si>
  <si>
    <t>PERKAINOJIMO REZERVAS (REZULTATAI)</t>
  </si>
  <si>
    <t>REZERVAI</t>
  </si>
  <si>
    <t>NEPASKIRSTYTASIS PELNAS (NUOSTOLIAI)</t>
  </si>
  <si>
    <t>Ataskaitinio laikotarpio</t>
  </si>
  <si>
    <t>Ankstesnių laikotarpių</t>
  </si>
  <si>
    <t>DOTACIJOS, SUBSIDIJOS</t>
  </si>
  <si>
    <t>MOKĖTINOS SUMOS IR ĮSIPAREIGOJIMAI</t>
  </si>
  <si>
    <t>PO 1 METŲ MOKĖTINOS SUMOS IR ILGAL. ĮSIPAREIGOJIMAI</t>
  </si>
  <si>
    <t>Investuotojui</t>
  </si>
  <si>
    <t>Finansuotojui</t>
  </si>
  <si>
    <t>PER 1 METUS MOKĖTINOS SUMOS IR TRUMP. ĮSIPAREIGOJIMAI</t>
  </si>
  <si>
    <t>Mokėtinos sumos biudžetui</t>
  </si>
  <si>
    <t>NUOSAVO KAPITALO IR ĮSIPAREIGOJIMŲ IŠ VISO:</t>
  </si>
  <si>
    <t>Pinigai ir pinigų ekvivalentai laikotarpio pradžioje</t>
  </si>
  <si>
    <t>Pagrindinės veiklos pinigų srautai</t>
  </si>
  <si>
    <t>Ataskaitinio laikotarpio pinigų įplaukos</t>
  </si>
  <si>
    <t>Ataskaitinio laikotarpio pinigų išmokos</t>
  </si>
  <si>
    <t>Pinigai, sumokėti žaliavų, prekių ir paslaugų tiekėjams (su PVM)</t>
  </si>
  <si>
    <t>Pinigų išmokos, susijusios su Privataus Subjekto administravimu</t>
  </si>
  <si>
    <t>Sumokėti į biudžetą mokesčiai</t>
  </si>
  <si>
    <t>Grynieji pagrindinės veiklos pinigų srautai</t>
  </si>
  <si>
    <t>Investicinės veiklos pinigų srautai</t>
  </si>
  <si>
    <t xml:space="preserve">Ilgalaikio turto (išskyrus investicijas) įsigijimas </t>
  </si>
  <si>
    <t>Ilgalaikio turto (išskyrus investicijas) perleidimas</t>
  </si>
  <si>
    <t xml:space="preserve">Ilgalaikių investicijų įsigijimas </t>
  </si>
  <si>
    <t>Ilgalaikių investicijų perleidimas</t>
  </si>
  <si>
    <t>Paskolų suteikimas</t>
  </si>
  <si>
    <t>Paskolų susigrąžinimas</t>
  </si>
  <si>
    <t>Gauti dividendai, palūkanos</t>
  </si>
  <si>
    <t xml:space="preserve">Kiti investicinės veiklos pinigų srautų padidėjimai </t>
  </si>
  <si>
    <t>Kiti investicinės veiklos pinigų srautų sumažėjimai</t>
  </si>
  <si>
    <t>Grynieji investicinės veiklos pinigų srautai</t>
  </si>
  <si>
    <t>Finansinės veiklos pinigų srautai</t>
  </si>
  <si>
    <t>Akcijų išleidimas</t>
  </si>
  <si>
    <t xml:space="preserve">Dividendų išmokėjimas </t>
  </si>
  <si>
    <t xml:space="preserve">Paskolų gavimas </t>
  </si>
  <si>
    <t>Paskolų grąžinimas</t>
  </si>
  <si>
    <t xml:space="preserve">Sumokėtos palūkanos </t>
  </si>
  <si>
    <t>Grynieji finansinės veiklos pinigų srautai</t>
  </si>
  <si>
    <t>Grynasis pinigų srautų padidėjimas (sumažėjimas)</t>
  </si>
  <si>
    <t>Pinigai ir pinigų ekvivalentai laikotarpio pabaigoje</t>
  </si>
  <si>
    <t>Plonos kapitalizacijos taisyklės reikalavimo laikymasis (TAIP/NE)</t>
  </si>
  <si>
    <t>Ar spec.sąskaitoje sukaupta banko reikalaujama suma (TAIP/NE)</t>
  </si>
  <si>
    <r>
      <t xml:space="preserve">Banko reikalavimo laikymasis (ang. </t>
    </r>
    <r>
      <rPr>
        <i/>
        <sz val="10"/>
        <color theme="1"/>
        <rFont val="Calibri"/>
        <family val="2"/>
        <charset val="186"/>
        <scheme val="minor"/>
      </rPr>
      <t>(DSCR)</t>
    </r>
    <r>
      <rPr>
        <sz val="10"/>
        <color theme="1"/>
        <rFont val="Calibri"/>
        <family val="2"/>
        <charset val="186"/>
        <scheme val="minor"/>
      </rPr>
      <t xml:space="preserve"> rodiklis)</t>
    </r>
  </si>
  <si>
    <t xml:space="preserve">Banko reikalavimo (DSCR) atitikimas </t>
  </si>
  <si>
    <t>Nuosavo kapitalo rodiklis (proc.)</t>
  </si>
  <si>
    <t>Nuosavo kapitalo rodiklis, įskaičiuojant sobordinuotas paskolas (proc.)</t>
  </si>
  <si>
    <t>Infrastruktūros sukūrimo sąnaudos.</t>
  </si>
  <si>
    <t>Ilgalaikis turtas</t>
  </si>
  <si>
    <t>Kaupiama nebaigta statyba</t>
  </si>
  <si>
    <t>Investuotojo įstatinis kapitalas</t>
  </si>
  <si>
    <t>Investuotojo sub-ordinuotos paskolos</t>
  </si>
  <si>
    <t>Reinvesticijos</t>
  </si>
  <si>
    <t>Ilgalaikio turto apskaita</t>
  </si>
  <si>
    <t>Pradinis likutis</t>
  </si>
  <si>
    <t>Investicijos</t>
  </si>
  <si>
    <t>Nusidevėjimas</t>
  </si>
  <si>
    <t>NT Objekto pardavimas</t>
  </si>
  <si>
    <t>Galutinis likutis</t>
  </si>
  <si>
    <t>Pelno mokesčio apskaičiavimas</t>
  </si>
  <si>
    <t>Pajamos</t>
  </si>
  <si>
    <t>Leidžiami atskaitymai</t>
  </si>
  <si>
    <t>NT pardavimo savikaina</t>
  </si>
  <si>
    <t>Mokestinė bazė</t>
  </si>
  <si>
    <t>Mokestinė bazė po praėjusių laikotarpių efekto</t>
  </si>
  <si>
    <t>Mokestinis nuostolis periodo pradž.</t>
  </si>
  <si>
    <t>Mokestinio periodo nuostoliai</t>
  </si>
  <si>
    <t>Mokestis nuostolis periodo pabaigoje</t>
  </si>
  <si>
    <t>Investuotojo grąža</t>
  </si>
  <si>
    <t>Investuotojo bendros investicijos</t>
  </si>
  <si>
    <t>Investuotojo nuosavo kapitalo srautai</t>
  </si>
  <si>
    <t>Investuotojo skolinto kapitalo srautai</t>
  </si>
  <si>
    <t>IRR bendras, %</t>
  </si>
  <si>
    <t>IRR nuosavo kapitalo, %</t>
  </si>
  <si>
    <t>IRR skolinto kapitalo, %</t>
  </si>
  <si>
    <t>Projekto grąža</t>
  </si>
  <si>
    <t>Sąnaudos (tik objektas)</t>
  </si>
  <si>
    <t>Mokėjimai</t>
  </si>
  <si>
    <t>Srautas</t>
  </si>
  <si>
    <t>IRR Projekto</t>
  </si>
  <si>
    <t>Rezultatai</t>
  </si>
  <si>
    <t>Metai kuomet atliekamos investicijos (jungiklis)</t>
  </si>
  <si>
    <t>Privataus Subjekto metinio atlyginimo detalizacija (indeksuota be PVM), EUR</t>
  </si>
  <si>
    <t>Metinio atlyginimo dalis</t>
  </si>
  <si>
    <t>M1 ir M2 - nuosavo ir skolinto kapitalo srautai</t>
  </si>
  <si>
    <t>M3n1 - Finansinės veiklos (palūkanų) pajamos</t>
  </si>
  <si>
    <t>M3n2 - Investicinės veiklos ir nuosavo kapitalo pajamos</t>
  </si>
  <si>
    <t>Privataus Subjekto metinio atlyginimo detalizacija (indeksuota su PVM), EUR</t>
  </si>
  <si>
    <t>Diskontuota vertė (nominali diskonto norma)</t>
  </si>
  <si>
    <t>Ar tenkinamas maksimalių viešojo subjekto mokėjimų privačiam subjektui neviršijimo reikalavimas? (TAIP/NE)</t>
  </si>
  <si>
    <r>
      <t>Privataus Subjekto metinio atlyginimo detalizacija (</t>
    </r>
    <r>
      <rPr>
        <b/>
        <sz val="11"/>
        <color theme="1"/>
        <rFont val="Calibri"/>
        <family val="2"/>
        <charset val="186"/>
        <scheme val="minor"/>
      </rPr>
      <t>neindeksuota be PVM</t>
    </r>
    <r>
      <rPr>
        <sz val="11"/>
        <color theme="1"/>
        <rFont val="Calibri"/>
        <family val="2"/>
        <charset val="186"/>
        <scheme val="minor"/>
      </rPr>
      <t>), EUR</t>
    </r>
  </si>
  <si>
    <t>M1 - skolinto kapitalo srautai</t>
  </si>
  <si>
    <t>M2 - nuosavo kapitalo srautai</t>
  </si>
  <si>
    <t>M2+M</t>
  </si>
  <si>
    <r>
      <t>M3</t>
    </r>
    <r>
      <rPr>
        <vertAlign val="superscript"/>
        <sz val="10"/>
        <color theme="1"/>
        <rFont val="Times New Roman"/>
        <family val="1"/>
        <charset val="186"/>
      </rPr>
      <t>1</t>
    </r>
  </si>
  <si>
    <r>
      <t>M3</t>
    </r>
    <r>
      <rPr>
        <vertAlign val="superscript"/>
        <sz val="10"/>
        <color theme="1"/>
        <rFont val="Times New Roman"/>
        <family val="1"/>
        <charset val="186"/>
      </rPr>
      <t>2</t>
    </r>
  </si>
  <si>
    <r>
      <t>M4</t>
    </r>
    <r>
      <rPr>
        <vertAlign val="superscript"/>
        <sz val="10"/>
        <color theme="1"/>
        <rFont val="Times New Roman"/>
        <family val="1"/>
        <charset val="186"/>
      </rPr>
      <t>1</t>
    </r>
  </si>
  <si>
    <r>
      <t>M4</t>
    </r>
    <r>
      <rPr>
        <vertAlign val="superscript"/>
        <sz val="10"/>
        <color theme="1"/>
        <rFont val="Times New Roman"/>
        <family val="1"/>
        <charset val="186"/>
      </rPr>
      <t>2</t>
    </r>
  </si>
  <si>
    <t>M</t>
  </si>
  <si>
    <r>
      <t>Privataus Subjekto metinio atlyginimo detalizacija (</t>
    </r>
    <r>
      <rPr>
        <b/>
        <sz val="11"/>
        <color theme="1"/>
        <rFont val="Calibri"/>
        <family val="2"/>
        <charset val="186"/>
        <scheme val="minor"/>
      </rPr>
      <t>neindeksuota su PVM</t>
    </r>
    <r>
      <rPr>
        <sz val="11"/>
        <color theme="1"/>
        <rFont val="Calibri"/>
        <family val="2"/>
        <charset val="186"/>
        <scheme val="minor"/>
      </rPr>
      <t>),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</si>
</sst>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 _€_-;\-* #,##0.00\ _€_-;_-* &quot;-&quot;??\ _€_-;_-@_-"/>
    <numFmt numFmtId="164" formatCode="_-* #,##0.00\ _L_t_-;\-* #,##0.00\ _L_t_-;_-* &quot;-&quot;??\ _L_t_-;_-@_-"/>
    <numFmt numFmtId="165" formatCode="0.000"/>
    <numFmt numFmtId="166" formatCode="0.0%"/>
    <numFmt numFmtId="167" formatCode="0.0000"/>
    <numFmt numFmtId="168" formatCode="_-* #,##0\ _L_t_-;\-* #,##0\ _L_t_-;_-* &quot;-&quot;??\ _L_t_-;_-@_-"/>
    <numFmt numFmtId="169" formatCode="#,##0_ ;[Red]\-#,##0\ "/>
    <numFmt numFmtId="170" formatCode="#,##0_ ;\-#,##0\ "/>
  </numFmts>
  <fonts count="72">
    <font>
      <sz val="11"/>
      <color theme="1"/>
      <name val="Calibri"/>
      <family val="2"/>
      <charset val="186"/>
      <scheme val="minor"/>
    </font>
    <font>
      <sz val="11"/>
      <color theme="1"/>
      <name val="Calibri"/>
      <family val="2"/>
      <scheme val="minor"/>
    </font>
    <font>
      <b/>
      <sz val="11"/>
      <color theme="1"/>
      <name val="Calibri"/>
      <family val="2"/>
      <charset val="186"/>
      <scheme val="minor"/>
    </font>
    <font>
      <u/>
      <sz val="11"/>
      <color theme="10"/>
      <name val="Calibri"/>
      <family val="2"/>
      <charset val="186"/>
      <scheme val="minor"/>
    </font>
    <font>
      <b/>
      <sz val="14"/>
      <color theme="1"/>
      <name val="Calibri"/>
      <family val="2"/>
      <charset val="186"/>
      <scheme val="minor"/>
    </font>
    <font>
      <i/>
      <sz val="11"/>
      <color theme="1"/>
      <name val="Calibri"/>
      <family val="2"/>
      <charset val="186"/>
      <scheme val="minor"/>
    </font>
    <font>
      <sz val="8"/>
      <color theme="1"/>
      <name val="Calibri"/>
      <family val="2"/>
      <charset val="186"/>
      <scheme val="minor"/>
    </font>
    <font>
      <b/>
      <i/>
      <sz val="11"/>
      <color theme="1"/>
      <name val="Calibri"/>
      <family val="2"/>
      <charset val="186"/>
      <scheme val="minor"/>
    </font>
    <font>
      <b/>
      <sz val="11"/>
      <color theme="1"/>
      <name val="Calibri"/>
      <family val="2"/>
      <scheme val="minor"/>
    </font>
    <font>
      <b/>
      <sz val="11.5"/>
      <name val="Times New Roman Baltic"/>
      <charset val="186"/>
    </font>
    <font>
      <sz val="11.5"/>
      <name val="Times New Roman Baltic"/>
      <charset val="186"/>
    </font>
    <font>
      <sz val="11.5"/>
      <name val="Times New Roman"/>
      <family val="1"/>
      <charset val="186"/>
    </font>
    <font>
      <b/>
      <sz val="11.5"/>
      <name val="Times New Roman Baltic"/>
    </font>
    <font>
      <i/>
      <sz val="11.5"/>
      <name val="Times New Roman Baltic"/>
      <charset val="186"/>
    </font>
    <font>
      <u/>
      <sz val="10"/>
      <color theme="10"/>
      <name val="Calibri"/>
      <family val="2"/>
      <charset val="186"/>
      <scheme val="minor"/>
    </font>
    <font>
      <sz val="10"/>
      <color theme="1"/>
      <name val="Calibri"/>
      <family val="2"/>
      <charset val="186"/>
      <scheme val="minor"/>
    </font>
    <font>
      <b/>
      <sz val="10"/>
      <name val="Times New Roman"/>
      <family val="1"/>
      <charset val="186"/>
    </font>
    <font>
      <i/>
      <sz val="10"/>
      <name val="Times New Roman"/>
      <family val="1"/>
      <charset val="186"/>
    </font>
    <font>
      <b/>
      <sz val="10"/>
      <name val="Times New Roman Baltic"/>
      <charset val="186"/>
    </font>
    <font>
      <sz val="10"/>
      <name val="Times New Roman Baltic"/>
      <charset val="186"/>
    </font>
    <font>
      <sz val="10"/>
      <name val="Times New Roman"/>
      <family val="1"/>
      <charset val="186"/>
    </font>
    <font>
      <b/>
      <sz val="10"/>
      <name val="Times New Roman Baltic"/>
    </font>
    <font>
      <i/>
      <sz val="10"/>
      <name val="Times New Roman Baltic"/>
      <charset val="186"/>
    </font>
    <font>
      <sz val="11"/>
      <name val="Calibri"/>
      <family val="2"/>
      <scheme val="minor"/>
    </font>
    <font>
      <i/>
      <sz val="11"/>
      <color theme="1"/>
      <name val="Calibri"/>
      <family val="2"/>
      <scheme val="minor"/>
    </font>
    <font>
      <b/>
      <sz val="10"/>
      <color indexed="8"/>
      <name val="Times New Roman"/>
      <family val="1"/>
      <charset val="186"/>
    </font>
    <font>
      <sz val="10"/>
      <color indexed="8"/>
      <name val="Times New Roman"/>
      <family val="1"/>
      <charset val="186"/>
    </font>
    <font>
      <b/>
      <u/>
      <sz val="10"/>
      <color indexed="8"/>
      <name val="Times New Roman"/>
      <family val="1"/>
      <charset val="186"/>
    </font>
    <font>
      <sz val="11"/>
      <color theme="0"/>
      <name val="Calibri"/>
      <family val="2"/>
      <charset val="186"/>
      <scheme val="minor"/>
    </font>
    <font>
      <strike/>
      <sz val="11"/>
      <color theme="0"/>
      <name val="Calibri"/>
      <family val="2"/>
      <charset val="186"/>
      <scheme val="minor"/>
    </font>
    <font>
      <b/>
      <i/>
      <sz val="11"/>
      <color theme="1"/>
      <name val="Calibri"/>
      <family val="2"/>
      <scheme val="minor"/>
    </font>
    <font>
      <i/>
      <sz val="10"/>
      <color theme="1"/>
      <name val="Calibri"/>
      <family val="2"/>
      <charset val="186"/>
      <scheme val="minor"/>
    </font>
    <font>
      <b/>
      <i/>
      <sz val="10"/>
      <color theme="1"/>
      <name val="Calibri"/>
      <family val="2"/>
      <charset val="186"/>
      <scheme val="minor"/>
    </font>
    <font>
      <u/>
      <sz val="10"/>
      <name val="Arial"/>
      <family val="2"/>
    </font>
    <font>
      <sz val="11"/>
      <color theme="1"/>
      <name val="Arial"/>
      <family val="2"/>
    </font>
    <font>
      <i/>
      <sz val="11"/>
      <color theme="1"/>
      <name val="Arial"/>
      <family val="2"/>
    </font>
    <font>
      <b/>
      <sz val="11"/>
      <color theme="1"/>
      <name val="Arial"/>
      <family val="2"/>
    </font>
    <font>
      <b/>
      <sz val="10"/>
      <color theme="1"/>
      <name val="Arial"/>
      <family val="2"/>
    </font>
    <font>
      <b/>
      <i/>
      <sz val="10"/>
      <color theme="1"/>
      <name val="Arial"/>
      <family val="2"/>
    </font>
    <font>
      <i/>
      <sz val="10"/>
      <color theme="1"/>
      <name val="Arial"/>
      <family val="2"/>
    </font>
    <font>
      <sz val="10"/>
      <color theme="1"/>
      <name val="Arial"/>
      <family val="2"/>
    </font>
    <font>
      <sz val="10"/>
      <name val="Arial"/>
      <family val="2"/>
    </font>
    <font>
      <sz val="10"/>
      <color rgb="FF000000"/>
      <name val="Arial"/>
      <family val="2"/>
    </font>
    <font>
      <i/>
      <sz val="10"/>
      <color rgb="FF000000"/>
      <name val="Arial"/>
      <family val="2"/>
    </font>
    <font>
      <sz val="10"/>
      <color theme="1"/>
      <name val="Arial"/>
      <family val="2"/>
      <charset val="186"/>
    </font>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8"/>
      <color theme="1"/>
      <name val="Calibri"/>
      <family val="2"/>
      <charset val="186"/>
      <scheme val="minor"/>
    </font>
    <font>
      <sz val="11"/>
      <name val="Calibri"/>
      <family val="2"/>
      <charset val="186"/>
      <scheme val="minor"/>
    </font>
    <font>
      <sz val="10"/>
      <name val="Arial"/>
      <family val="2"/>
      <charset val="186"/>
    </font>
    <font>
      <sz val="9"/>
      <color theme="1"/>
      <name val="Calibri"/>
      <family val="2"/>
      <charset val="186"/>
      <scheme val="minor"/>
    </font>
    <font>
      <b/>
      <sz val="9"/>
      <color theme="1"/>
      <name val="Calibri"/>
      <family val="2"/>
      <charset val="186"/>
      <scheme val="minor"/>
    </font>
    <font>
      <sz val="9"/>
      <name val="Calibri"/>
      <family val="2"/>
      <charset val="186"/>
      <scheme val="minor"/>
    </font>
    <font>
      <b/>
      <sz val="11"/>
      <name val="Calibri"/>
      <family val="2"/>
      <charset val="186"/>
      <scheme val="minor"/>
    </font>
    <font>
      <i/>
      <sz val="12"/>
      <name val="Calibri"/>
      <family val="2"/>
      <charset val="186"/>
      <scheme val="minor"/>
    </font>
    <font>
      <i/>
      <sz val="8"/>
      <color theme="1"/>
      <name val="Calibri"/>
      <family val="2"/>
      <charset val="186"/>
      <scheme val="minor"/>
    </font>
    <font>
      <sz val="9"/>
      <color indexed="81"/>
      <name val="Tahoma"/>
      <family val="2"/>
      <charset val="186"/>
    </font>
    <font>
      <b/>
      <sz val="9"/>
      <color indexed="81"/>
      <name val="Tahoma"/>
      <family val="2"/>
      <charset val="186"/>
    </font>
    <font>
      <sz val="10"/>
      <name val="Calibri"/>
      <family val="2"/>
      <charset val="186"/>
      <scheme val="minor"/>
    </font>
    <font>
      <b/>
      <sz val="14"/>
      <name val="Calibri"/>
      <family val="2"/>
      <charset val="186"/>
      <scheme val="minor"/>
    </font>
    <font>
      <i/>
      <sz val="11"/>
      <color rgb="FFFF0000"/>
      <name val="Calibri"/>
      <family val="2"/>
      <charset val="186"/>
      <scheme val="minor"/>
    </font>
    <font>
      <b/>
      <i/>
      <sz val="14"/>
      <color theme="1"/>
      <name val="Calibri"/>
      <family val="2"/>
      <charset val="186"/>
      <scheme val="minor"/>
    </font>
    <font>
      <sz val="11"/>
      <color rgb="FFFF0000"/>
      <name val="Calibri"/>
      <family val="2"/>
      <charset val="186"/>
      <scheme val="minor"/>
    </font>
    <font>
      <b/>
      <sz val="11"/>
      <color rgb="FFFF0000"/>
      <name val="Calibri"/>
      <family val="2"/>
      <charset val="186"/>
      <scheme val="minor"/>
    </font>
    <font>
      <sz val="11"/>
      <color rgb="FF0070C0"/>
      <name val="Calibri"/>
      <family val="2"/>
      <charset val="186"/>
      <scheme val="minor"/>
    </font>
    <font>
      <sz val="12"/>
      <color theme="1"/>
      <name val="Times New Roman"/>
      <family val="1"/>
      <charset val="186"/>
    </font>
    <font>
      <sz val="8"/>
      <color rgb="FFFF0000"/>
      <name val="Calibri"/>
      <family val="2"/>
      <charset val="186"/>
      <scheme val="minor"/>
    </font>
    <font>
      <sz val="9"/>
      <color rgb="FFFF0000"/>
      <name val="Calibri"/>
      <family val="2"/>
      <charset val="186"/>
      <scheme val="minor"/>
    </font>
    <font>
      <sz val="10"/>
      <color theme="1"/>
      <name val="Times New Roman"/>
      <family val="1"/>
      <charset val="186"/>
    </font>
    <font>
      <vertAlign val="superscript"/>
      <sz val="10"/>
      <color theme="1"/>
      <name val="Times New Roman"/>
      <family val="1"/>
      <charset val="186"/>
    </font>
    <font>
      <b/>
      <sz val="10"/>
      <color theme="1"/>
      <name val="Times New Roman"/>
      <family val="1"/>
      <charset val="186"/>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rgb="FFFFC000"/>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0" fontId="3" fillId="0" borderId="0" applyNumberFormat="0" applyFill="0" applyBorder="0" applyAlignment="0" applyProtection="0"/>
    <xf numFmtId="9" fontId="45" fillId="0" borderId="0" applyFont="0" applyFill="0" applyBorder="0" applyAlignment="0" applyProtection="0"/>
    <xf numFmtId="164" fontId="45" fillId="0" borderId="0" applyFont="0" applyFill="0" applyBorder="0" applyAlignment="0" applyProtection="0"/>
  </cellStyleXfs>
  <cellXfs count="657">
    <xf numFmtId="0" fontId="0" fillId="0" borderId="0" xfId="0"/>
    <xf numFmtId="0" fontId="3" fillId="0" borderId="0" xfId="1" quotePrefix="1"/>
    <xf numFmtId="0" fontId="0" fillId="0" borderId="10" xfId="0" applyBorder="1"/>
    <xf numFmtId="0" fontId="0" fillId="0" borderId="11" xfId="0" applyBorder="1"/>
    <xf numFmtId="0" fontId="0" fillId="0" borderId="14" xfId="0" applyBorder="1"/>
    <xf numFmtId="0" fontId="0" fillId="0" borderId="22" xfId="0" applyBorder="1"/>
    <xf numFmtId="0" fontId="0" fillId="0" borderId="5" xfId="0" applyBorder="1"/>
    <xf numFmtId="0" fontId="0" fillId="0" borderId="9" xfId="0" applyBorder="1"/>
    <xf numFmtId="0" fontId="0" fillId="0" borderId="13" xfId="0" applyBorder="1"/>
    <xf numFmtId="0" fontId="5" fillId="0" borderId="0" xfId="0" applyFont="1"/>
    <xf numFmtId="0" fontId="0" fillId="0" borderId="1" xfId="0" applyBorder="1" applyAlignment="1">
      <alignment wrapText="1"/>
    </xf>
    <xf numFmtId="0" fontId="0" fillId="0" borderId="1" xfId="0" applyBorder="1"/>
    <xf numFmtId="0" fontId="2" fillId="0" borderId="0" xfId="0" applyFont="1"/>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0" xfId="0" applyNumberFormat="1"/>
    <xf numFmtId="3" fontId="0" fillId="0" borderId="14" xfId="0" applyNumberFormat="1" applyBorder="1" applyAlignment="1">
      <alignment horizontal="center" vertical="center"/>
    </xf>
    <xf numFmtId="3" fontId="8" fillId="0" borderId="15" xfId="0" applyNumberFormat="1" applyFont="1" applyBorder="1" applyAlignment="1">
      <alignment horizontal="center" vertical="center"/>
    </xf>
    <xf numFmtId="0" fontId="0" fillId="0" borderId="25" xfId="0" applyBorder="1"/>
    <xf numFmtId="3" fontId="0" fillId="0" borderId="6" xfId="0" applyNumberFormat="1" applyBorder="1" applyAlignment="1">
      <alignment horizontal="center" vertical="center"/>
    </xf>
    <xf numFmtId="3" fontId="8" fillId="0" borderId="7" xfId="0" applyNumberFormat="1" applyFont="1" applyBorder="1" applyAlignment="1">
      <alignment horizontal="center" vertical="center"/>
    </xf>
    <xf numFmtId="3" fontId="8" fillId="0" borderId="3" xfId="0" applyNumberFormat="1" applyFont="1" applyBorder="1" applyAlignment="1">
      <alignment horizontal="center"/>
    </xf>
    <xf numFmtId="0" fontId="5" fillId="3" borderId="0" xfId="0" applyFont="1" applyFill="1"/>
    <xf numFmtId="0" fontId="0" fillId="3" borderId="0" xfId="0" applyFill="1"/>
    <xf numFmtId="0" fontId="8" fillId="0" borderId="11" xfId="0" applyFont="1" applyBorder="1"/>
    <xf numFmtId="3" fontId="0" fillId="0" borderId="11" xfId="0" applyNumberFormat="1" applyBorder="1"/>
    <xf numFmtId="0" fontId="0" fillId="0" borderId="11" xfId="0" applyBorder="1" applyAlignment="1">
      <alignment horizontal="center"/>
    </xf>
    <xf numFmtId="0" fontId="0" fillId="0" borderId="15" xfId="0" applyBorder="1"/>
    <xf numFmtId="0" fontId="0" fillId="0" borderId="23" xfId="0" applyBorder="1"/>
    <xf numFmtId="3" fontId="2" fillId="0" borderId="11" xfId="0" applyNumberFormat="1" applyFont="1" applyBorder="1"/>
    <xf numFmtId="3" fontId="2" fillId="0" borderId="12" xfId="0" applyNumberFormat="1" applyFont="1" applyBorder="1"/>
    <xf numFmtId="3" fontId="2" fillId="0" borderId="23" xfId="0" applyNumberFormat="1" applyFont="1" applyBorder="1"/>
    <xf numFmtId="3" fontId="2" fillId="0" borderId="24" xfId="0" applyNumberFormat="1" applyFont="1" applyBorder="1"/>
    <xf numFmtId="3" fontId="0" fillId="0" borderId="15" xfId="0" applyNumberFormat="1" applyBorder="1"/>
    <xf numFmtId="3" fontId="2" fillId="0" borderId="15" xfId="0" applyNumberFormat="1" applyFont="1" applyBorder="1"/>
    <xf numFmtId="3" fontId="2" fillId="0" borderId="16" xfId="0" applyNumberFormat="1" applyFont="1" applyBorder="1"/>
    <xf numFmtId="3" fontId="5" fillId="0" borderId="0" xfId="0" applyNumberFormat="1" applyFont="1"/>
    <xf numFmtId="3" fontId="2" fillId="0" borderId="0" xfId="0" applyNumberFormat="1" applyFont="1"/>
    <xf numFmtId="0" fontId="14" fillId="0" borderId="0" xfId="1" quotePrefix="1" applyFont="1"/>
    <xf numFmtId="0" fontId="15" fillId="0" borderId="0" xfId="0" applyFont="1"/>
    <xf numFmtId="0" fontId="3" fillId="3" borderId="0" xfId="1" quotePrefix="1" applyFill="1"/>
    <xf numFmtId="0" fontId="0" fillId="3" borderId="0" xfId="0" applyFill="1" applyAlignment="1">
      <alignment vertical="center" wrapText="1"/>
    </xf>
    <xf numFmtId="0" fontId="0" fillId="0" borderId="0" xfId="0" applyAlignment="1">
      <alignment horizontal="center"/>
    </xf>
    <xf numFmtId="0" fontId="28" fillId="0" borderId="0" xfId="0" applyFont="1"/>
    <xf numFmtId="0" fontId="24" fillId="0" borderId="0" xfId="0" applyFont="1"/>
    <xf numFmtId="0" fontId="24" fillId="0" borderId="11" xfId="0" applyFont="1" applyBorder="1"/>
    <xf numFmtId="0" fontId="24" fillId="0" borderId="10" xfId="0" applyFont="1" applyBorder="1"/>
    <xf numFmtId="0" fontId="24" fillId="0" borderId="9" xfId="0" applyFont="1" applyBorder="1"/>
    <xf numFmtId="0" fontId="24" fillId="0" borderId="13" xfId="0" applyFont="1" applyBorder="1"/>
    <xf numFmtId="0" fontId="0" fillId="0" borderId="38" xfId="0" applyBorder="1" applyAlignment="1">
      <alignment horizontal="center"/>
    </xf>
    <xf numFmtId="0" fontId="8" fillId="0" borderId="13" xfId="0" applyFont="1" applyBorder="1"/>
    <xf numFmtId="0" fontId="8" fillId="0" borderId="14" xfId="0" applyFont="1" applyBorder="1"/>
    <xf numFmtId="0" fontId="8" fillId="0" borderId="15" xfId="0" applyFont="1" applyBorder="1"/>
    <xf numFmtId="0" fontId="8" fillId="0" borderId="0" xfId="0" applyFont="1"/>
    <xf numFmtId="0" fontId="8" fillId="0" borderId="9" xfId="0" applyFont="1" applyBorder="1"/>
    <xf numFmtId="0" fontId="8" fillId="0" borderId="10" xfId="0" applyFont="1" applyBorder="1"/>
    <xf numFmtId="0" fontId="25" fillId="0" borderId="48" xfId="0" applyFont="1" applyBorder="1" applyAlignment="1">
      <alignment vertical="top" wrapText="1"/>
    </xf>
    <xf numFmtId="0" fontId="25" fillId="0" borderId="5" xfId="0" applyFont="1" applyBorder="1" applyAlignment="1">
      <alignment vertical="top" wrapText="1"/>
    </xf>
    <xf numFmtId="0" fontId="26" fillId="0" borderId="9" xfId="0" applyFont="1" applyBorder="1" applyAlignment="1">
      <alignment vertical="top" wrapText="1"/>
    </xf>
    <xf numFmtId="0" fontId="26" fillId="0" borderId="13" xfId="0" applyFont="1" applyBorder="1" applyAlignment="1">
      <alignment vertical="top" wrapText="1"/>
    </xf>
    <xf numFmtId="0" fontId="0" fillId="0" borderId="30" xfId="0" applyBorder="1" applyAlignment="1">
      <alignment horizontal="center"/>
    </xf>
    <xf numFmtId="3" fontId="0" fillId="0" borderId="23" xfId="0" applyNumberFormat="1" applyBorder="1"/>
    <xf numFmtId="0" fontId="0" fillId="0" borderId="0" xfId="0" applyAlignment="1">
      <alignment horizontal="center" vertical="center"/>
    </xf>
    <xf numFmtId="0" fontId="2" fillId="0" borderId="0" xfId="0" applyFont="1" applyAlignment="1">
      <alignment horizontal="center" vertical="center"/>
    </xf>
    <xf numFmtId="0" fontId="0" fillId="0" borderId="42" xfId="0" applyBorder="1"/>
    <xf numFmtId="3" fontId="0" fillId="0" borderId="11" xfId="0" applyNumberFormat="1" applyBorder="1" applyAlignment="1">
      <alignment vertical="center"/>
    </xf>
    <xf numFmtId="0" fontId="0" fillId="0" borderId="58" xfId="0" applyBorder="1"/>
    <xf numFmtId="3" fontId="0" fillId="0" borderId="59" xfId="0" applyNumberFormat="1" applyBorder="1" applyAlignment="1">
      <alignment horizontal="center" vertical="center"/>
    </xf>
    <xf numFmtId="3" fontId="8" fillId="0" borderId="60" xfId="0" applyNumberFormat="1" applyFont="1" applyBorder="1" applyAlignment="1">
      <alignment horizontal="center" vertical="center"/>
    </xf>
    <xf numFmtId="3" fontId="24" fillId="0" borderId="10" xfId="0" applyNumberFormat="1" applyFont="1" applyBorder="1"/>
    <xf numFmtId="3" fontId="30" fillId="0" borderId="11" xfId="0" applyNumberFormat="1" applyFont="1" applyBorder="1"/>
    <xf numFmtId="3" fontId="24" fillId="0" borderId="14" xfId="0" applyNumberFormat="1" applyFont="1" applyBorder="1"/>
    <xf numFmtId="3" fontId="24" fillId="0" borderId="11" xfId="0" applyNumberFormat="1" applyFont="1" applyBorder="1"/>
    <xf numFmtId="3" fontId="8" fillId="0" borderId="11" xfId="0" applyNumberFormat="1" applyFont="1" applyBorder="1"/>
    <xf numFmtId="3" fontId="8" fillId="0" borderId="15" xfId="0" applyNumberFormat="1" applyFont="1" applyBorder="1"/>
    <xf numFmtId="3" fontId="8" fillId="0" borderId="16" xfId="0" applyNumberFormat="1" applyFont="1" applyBorder="1"/>
    <xf numFmtId="0" fontId="0" fillId="0" borderId="56" xfId="0" applyBorder="1" applyAlignment="1">
      <alignment horizontal="center"/>
    </xf>
    <xf numFmtId="165" fontId="0" fillId="0" borderId="37" xfId="0" applyNumberFormat="1" applyBorder="1" applyAlignment="1">
      <alignment horizontal="center"/>
    </xf>
    <xf numFmtId="165" fontId="0" fillId="0" borderId="38" xfId="0" applyNumberFormat="1" applyBorder="1" applyAlignment="1">
      <alignment horizontal="center"/>
    </xf>
    <xf numFmtId="165" fontId="0" fillId="0" borderId="30" xfId="0" applyNumberFormat="1" applyBorder="1" applyAlignment="1">
      <alignment horizontal="center"/>
    </xf>
    <xf numFmtId="0" fontId="2" fillId="0" borderId="1" xfId="0" applyFont="1" applyBorder="1"/>
    <xf numFmtId="3" fontId="7" fillId="0" borderId="11" xfId="0" applyNumberFormat="1" applyFont="1" applyBorder="1"/>
    <xf numFmtId="0" fontId="25" fillId="0" borderId="25" xfId="0" applyFont="1" applyBorder="1" applyAlignment="1">
      <alignment vertical="top" wrapText="1"/>
    </xf>
    <xf numFmtId="0" fontId="27" fillId="0" borderId="1" xfId="0" applyFont="1" applyBorder="1" applyAlignment="1">
      <alignment vertical="top" wrapText="1"/>
    </xf>
    <xf numFmtId="0" fontId="26" fillId="0" borderId="18" xfId="0" applyFont="1" applyBorder="1" applyAlignment="1">
      <alignment vertical="top" wrapText="1"/>
    </xf>
    <xf numFmtId="3" fontId="0" fillId="0" borderId="10" xfId="0" applyNumberFormat="1" applyBorder="1"/>
    <xf numFmtId="3" fontId="0" fillId="0" borderId="31" xfId="0" applyNumberFormat="1" applyBorder="1"/>
    <xf numFmtId="3" fontId="0" fillId="0" borderId="3" xfId="0" applyNumberFormat="1" applyBorder="1"/>
    <xf numFmtId="3" fontId="2" fillId="0" borderId="3" xfId="0" applyNumberFormat="1" applyFont="1" applyBorder="1"/>
    <xf numFmtId="3" fontId="0" fillId="0" borderId="6" xfId="0" applyNumberFormat="1" applyBorder="1"/>
    <xf numFmtId="3" fontId="0" fillId="0" borderId="7" xfId="0" applyNumberFormat="1" applyBorder="1"/>
    <xf numFmtId="3" fontId="2" fillId="0" borderId="7" xfId="0" applyNumberFormat="1" applyFont="1" applyBorder="1"/>
    <xf numFmtId="3" fontId="0" fillId="0" borderId="19" xfId="0" applyNumberFormat="1" applyBorder="1"/>
    <xf numFmtId="3" fontId="0" fillId="0" borderId="20" xfId="0" applyNumberFormat="1" applyBorder="1"/>
    <xf numFmtId="3" fontId="2" fillId="0" borderId="20" xfId="0" applyNumberFormat="1" applyFont="1" applyBorder="1"/>
    <xf numFmtId="3" fontId="0" fillId="0" borderId="2" xfId="0" applyNumberFormat="1" applyBorder="1"/>
    <xf numFmtId="3" fontId="0" fillId="0" borderId="30" xfId="0" applyNumberFormat="1" applyBorder="1"/>
    <xf numFmtId="0" fontId="25" fillId="0" borderId="62" xfId="0" applyFont="1" applyBorder="1" applyAlignment="1">
      <alignment vertical="top" wrapText="1"/>
    </xf>
    <xf numFmtId="0" fontId="25" fillId="0" borderId="47" xfId="0" applyFont="1" applyBorder="1" applyAlignment="1">
      <alignment vertical="top" wrapText="1"/>
    </xf>
    <xf numFmtId="3" fontId="0" fillId="0" borderId="63" xfId="0" applyNumberFormat="1" applyBorder="1"/>
    <xf numFmtId="3" fontId="2" fillId="0" borderId="49" xfId="0" applyNumberFormat="1" applyFont="1" applyBorder="1"/>
    <xf numFmtId="3" fontId="0" fillId="0" borderId="37" xfId="0" applyNumberFormat="1" applyBorder="1"/>
    <xf numFmtId="3" fontId="0" fillId="0" borderId="22" xfId="0" applyNumberFormat="1" applyBorder="1"/>
    <xf numFmtId="0" fontId="22" fillId="0" borderId="9" xfId="0" applyFont="1" applyBorder="1" applyAlignment="1" applyProtection="1">
      <alignment vertical="top" wrapText="1"/>
      <protection locked="0"/>
    </xf>
    <xf numFmtId="3" fontId="5" fillId="0" borderId="11" xfId="0" applyNumberFormat="1" applyFont="1" applyBorder="1"/>
    <xf numFmtId="0" fontId="19" fillId="0" borderId="25" xfId="0" applyFont="1" applyBorder="1" applyAlignment="1" applyProtection="1">
      <alignment vertical="top" wrapText="1"/>
      <protection locked="0"/>
    </xf>
    <xf numFmtId="3" fontId="10" fillId="0" borderId="56" xfId="0" applyNumberFormat="1" applyFont="1" applyBorder="1" applyAlignment="1" applyProtection="1">
      <alignment vertical="top" wrapText="1"/>
      <protection locked="0"/>
    </xf>
    <xf numFmtId="3" fontId="10" fillId="0" borderId="7" xfId="0" applyNumberFormat="1" applyFont="1" applyBorder="1" applyAlignment="1" applyProtection="1">
      <alignment vertical="top" wrapText="1"/>
      <protection locked="0"/>
    </xf>
    <xf numFmtId="3" fontId="0" fillId="0" borderId="11" xfId="0" applyNumberFormat="1" applyBorder="1" applyAlignment="1">
      <alignment horizontal="center"/>
    </xf>
    <xf numFmtId="3" fontId="0" fillId="0" borderId="7" xfId="0" applyNumberFormat="1" applyBorder="1" applyAlignment="1">
      <alignment horizontal="center" vertical="center"/>
    </xf>
    <xf numFmtId="3" fontId="0" fillId="0" borderId="8" xfId="0" applyNumberFormat="1" applyBorder="1" applyAlignment="1">
      <alignment horizontal="center" vertical="center"/>
    </xf>
    <xf numFmtId="3" fontId="5" fillId="0" borderId="10" xfId="0" applyNumberFormat="1" applyFont="1" applyBorder="1" applyAlignment="1">
      <alignment horizontal="center"/>
    </xf>
    <xf numFmtId="3" fontId="5" fillId="0" borderId="11" xfId="0" applyNumberFormat="1" applyFont="1" applyBorder="1" applyAlignment="1">
      <alignment horizontal="center"/>
    </xf>
    <xf numFmtId="3" fontId="5" fillId="0" borderId="12" xfId="0" applyNumberFormat="1" applyFont="1" applyBorder="1" applyAlignment="1">
      <alignment horizontal="center"/>
    </xf>
    <xf numFmtId="0" fontId="5" fillId="0" borderId="0" xfId="0" applyFont="1" applyAlignment="1">
      <alignment horizontal="center"/>
    </xf>
    <xf numFmtId="3" fontId="5" fillId="0" borderId="15" xfId="0" applyNumberFormat="1" applyFont="1" applyBorder="1" applyAlignment="1">
      <alignment horizontal="center"/>
    </xf>
    <xf numFmtId="3" fontId="5" fillId="0" borderId="16" xfId="0" applyNumberFormat="1" applyFont="1" applyBorder="1" applyAlignment="1">
      <alignment horizontal="center"/>
    </xf>
    <xf numFmtId="0" fontId="5" fillId="0" borderId="9" xfId="0" applyFont="1" applyBorder="1" applyAlignment="1">
      <alignment horizontal="left"/>
    </xf>
    <xf numFmtId="0" fontId="5" fillId="0" borderId="13" xfId="0" applyFont="1" applyBorder="1" applyAlignment="1">
      <alignment horizontal="left"/>
    </xf>
    <xf numFmtId="166" fontId="0" fillId="0" borderId="29" xfId="0" applyNumberFormat="1" applyBorder="1"/>
    <xf numFmtId="166" fontId="0" fillId="0" borderId="64" xfId="0" applyNumberFormat="1" applyBorder="1"/>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2" xfId="0" applyFill="1" applyBorder="1" applyAlignment="1">
      <alignment horizontal="center"/>
    </xf>
    <xf numFmtId="0" fontId="0" fillId="4" borderId="3" xfId="0" applyFill="1" applyBorder="1" applyAlignment="1">
      <alignment horizontal="center"/>
    </xf>
    <xf numFmtId="0" fontId="0" fillId="4" borderId="4" xfId="0" applyFill="1" applyBorder="1" applyAlignment="1">
      <alignment horizontal="center"/>
    </xf>
    <xf numFmtId="0" fontId="2" fillId="0" borderId="1" xfId="0" applyFont="1" applyBorder="1" applyAlignment="1">
      <alignment horizontal="left"/>
    </xf>
    <xf numFmtId="0" fontId="0" fillId="4" borderId="51" xfId="0" applyFill="1" applyBorder="1" applyAlignment="1">
      <alignment horizontal="center"/>
    </xf>
    <xf numFmtId="0" fontId="2" fillId="0" borderId="48" xfId="0" applyFont="1" applyBorder="1" applyAlignment="1">
      <alignment horizontal="center"/>
    </xf>
    <xf numFmtId="0" fontId="24" fillId="0" borderId="18" xfId="0" applyFont="1" applyBorder="1"/>
    <xf numFmtId="0" fontId="24" fillId="0" borderId="19" xfId="0" applyFont="1" applyBorder="1"/>
    <xf numFmtId="3" fontId="30" fillId="0" borderId="19" xfId="0" applyNumberFormat="1" applyFont="1" applyBorder="1"/>
    <xf numFmtId="3" fontId="24" fillId="0" borderId="19" xfId="0" applyNumberFormat="1" applyFont="1" applyBorder="1"/>
    <xf numFmtId="0" fontId="2" fillId="0" borderId="0" xfId="0" applyFont="1" applyAlignment="1">
      <alignment horizontal="center"/>
    </xf>
    <xf numFmtId="3" fontId="31" fillId="0" borderId="11" xfId="0" applyNumberFormat="1" applyFont="1" applyBorder="1" applyAlignment="1">
      <alignment horizontal="center"/>
    </xf>
    <xf numFmtId="0" fontId="31" fillId="0" borderId="0" xfId="0" applyFont="1"/>
    <xf numFmtId="0" fontId="16" fillId="0" borderId="5" xfId="0" applyFont="1" applyBorder="1" applyAlignment="1">
      <alignment horizontal="left"/>
    </xf>
    <xf numFmtId="3" fontId="2" fillId="0" borderId="22" xfId="0" applyNumberFormat="1" applyFont="1" applyBorder="1" applyAlignment="1">
      <alignment horizontal="center" vertical="center"/>
    </xf>
    <xf numFmtId="0" fontId="16" fillId="0" borderId="9" xfId="0" applyFont="1" applyBorder="1" applyAlignment="1">
      <alignment horizontal="left"/>
    </xf>
    <xf numFmtId="3" fontId="0" fillId="0" borderId="38" xfId="0" applyNumberFormat="1" applyBorder="1" applyAlignment="1">
      <alignment horizontal="center" vertical="center"/>
    </xf>
    <xf numFmtId="3" fontId="0" fillId="0" borderId="10" xfId="0" applyNumberFormat="1" applyBorder="1" applyAlignment="1">
      <alignment horizontal="center" vertical="center"/>
    </xf>
    <xf numFmtId="3" fontId="0" fillId="0" borderId="11" xfId="0" applyNumberFormat="1" applyBorder="1" applyAlignment="1">
      <alignment horizontal="center" vertical="center"/>
    </xf>
    <xf numFmtId="3" fontId="2" fillId="0" borderId="11" xfId="0" applyNumberFormat="1" applyFont="1" applyBorder="1" applyAlignment="1">
      <alignment horizontal="center" vertical="center"/>
    </xf>
    <xf numFmtId="3" fontId="2" fillId="0" borderId="12" xfId="0" applyNumberFormat="1" applyFont="1" applyBorder="1" applyAlignment="1">
      <alignment horizontal="center" vertical="center"/>
    </xf>
    <xf numFmtId="0" fontId="17" fillId="0" borderId="9" xfId="0" applyFont="1" applyBorder="1" applyAlignment="1">
      <alignment horizontal="left"/>
    </xf>
    <xf numFmtId="3" fontId="5" fillId="0" borderId="38"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12" xfId="0" applyNumberFormat="1" applyFont="1" applyBorder="1" applyAlignment="1">
      <alignment horizontal="center" vertical="center"/>
    </xf>
    <xf numFmtId="0" fontId="16" fillId="0" borderId="18" xfId="0" applyFont="1" applyBorder="1" applyAlignment="1">
      <alignment horizontal="left"/>
    </xf>
    <xf numFmtId="3" fontId="0" fillId="0" borderId="30" xfId="0" applyNumberFormat="1" applyBorder="1" applyAlignment="1">
      <alignment horizontal="center" vertical="center"/>
    </xf>
    <xf numFmtId="3" fontId="0" fillId="0" borderId="15" xfId="0" applyNumberFormat="1" applyBorder="1" applyAlignment="1">
      <alignment horizontal="center" vertical="center"/>
    </xf>
    <xf numFmtId="3" fontId="2" fillId="0" borderId="15" xfId="0" applyNumberFormat="1" applyFont="1" applyBorder="1" applyAlignment="1">
      <alignment horizontal="center" vertical="center"/>
    </xf>
    <xf numFmtId="3" fontId="2" fillId="0" borderId="16" xfId="0" applyNumberFormat="1" applyFont="1" applyBorder="1" applyAlignment="1">
      <alignment horizontal="center" vertical="center"/>
    </xf>
    <xf numFmtId="3" fontId="0" fillId="0" borderId="22" xfId="0" applyNumberFormat="1" applyBorder="1" applyAlignment="1">
      <alignment horizontal="center" vertical="center"/>
    </xf>
    <xf numFmtId="3" fontId="0" fillId="0" borderId="23" xfId="0" applyNumberFormat="1" applyBorder="1" applyAlignment="1">
      <alignment horizontal="center" vertical="center"/>
    </xf>
    <xf numFmtId="3" fontId="2" fillId="0" borderId="23" xfId="0" applyNumberFormat="1" applyFont="1" applyBorder="1" applyAlignment="1">
      <alignment horizontal="center" vertical="center"/>
    </xf>
    <xf numFmtId="3" fontId="2" fillId="0" borderId="24" xfId="0" applyNumberFormat="1" applyFont="1" applyBorder="1" applyAlignment="1">
      <alignment horizontal="center" vertical="center"/>
    </xf>
    <xf numFmtId="3" fontId="5" fillId="0" borderId="10" xfId="0" applyNumberFormat="1" applyFont="1" applyBorder="1" applyAlignment="1">
      <alignment horizontal="center" vertical="center"/>
    </xf>
    <xf numFmtId="3" fontId="7" fillId="0" borderId="11" xfId="0" applyNumberFormat="1" applyFont="1" applyBorder="1" applyAlignment="1">
      <alignment horizontal="center" vertical="center"/>
    </xf>
    <xf numFmtId="3" fontId="7" fillId="0" borderId="12" xfId="0" applyNumberFormat="1" applyFont="1" applyBorder="1" applyAlignment="1">
      <alignment horizontal="center" vertical="center"/>
    </xf>
    <xf numFmtId="0" fontId="17" fillId="0" borderId="13" xfId="0" applyFont="1" applyBorder="1" applyAlignment="1">
      <alignment horizontal="left"/>
    </xf>
    <xf numFmtId="3" fontId="5" fillId="0" borderId="14" xfId="0" applyNumberFormat="1" applyFont="1" applyBorder="1" applyAlignment="1">
      <alignment horizontal="center" vertical="center"/>
    </xf>
    <xf numFmtId="3" fontId="5" fillId="0" borderId="15" xfId="0" applyNumberFormat="1" applyFont="1" applyBorder="1" applyAlignment="1">
      <alignment horizontal="center" vertical="center"/>
    </xf>
    <xf numFmtId="3" fontId="7" fillId="0" borderId="15" xfId="0" applyNumberFormat="1" applyFont="1" applyBorder="1" applyAlignment="1">
      <alignment horizontal="center" vertical="center"/>
    </xf>
    <xf numFmtId="3" fontId="7" fillId="0" borderId="16" xfId="0" applyNumberFormat="1" applyFont="1" applyBorder="1" applyAlignment="1">
      <alignment horizontal="center" vertical="center"/>
    </xf>
    <xf numFmtId="0" fontId="16" fillId="0" borderId="13" xfId="0" applyFont="1" applyBorder="1" applyAlignment="1">
      <alignment horizontal="left"/>
    </xf>
    <xf numFmtId="0" fontId="18" fillId="0" borderId="1" xfId="0" applyFont="1" applyBorder="1" applyProtection="1">
      <protection locked="0"/>
    </xf>
    <xf numFmtId="3" fontId="9" fillId="0" borderId="2" xfId="0" applyNumberFormat="1" applyFont="1" applyBorder="1" applyProtection="1">
      <protection locked="0"/>
    </xf>
    <xf numFmtId="3" fontId="9" fillId="0" borderId="3" xfId="0" applyNumberFormat="1" applyFont="1" applyBorder="1" applyProtection="1">
      <protection locked="0"/>
    </xf>
    <xf numFmtId="3" fontId="9" fillId="0" borderId="51" xfId="0" applyNumberFormat="1" applyFont="1" applyBorder="1" applyProtection="1">
      <protection locked="0"/>
    </xf>
    <xf numFmtId="3" fontId="9" fillId="0" borderId="31" xfId="0" applyNumberFormat="1" applyFont="1" applyBorder="1" applyProtection="1">
      <protection locked="0"/>
    </xf>
    <xf numFmtId="3" fontId="9" fillId="0" borderId="4" xfId="0" applyNumberFormat="1" applyFont="1" applyBorder="1" applyProtection="1">
      <protection locked="0"/>
    </xf>
    <xf numFmtId="0" fontId="19" fillId="0" borderId="25" xfId="0" applyFont="1" applyBorder="1" applyProtection="1">
      <protection locked="0"/>
    </xf>
    <xf numFmtId="3" fontId="10" fillId="0" borderId="6" xfId="0" applyNumberFormat="1" applyFont="1" applyBorder="1" applyProtection="1">
      <protection locked="0"/>
    </xf>
    <xf numFmtId="3" fontId="10" fillId="0" borderId="7" xfId="0" applyNumberFormat="1" applyFont="1" applyBorder="1" applyProtection="1">
      <protection locked="0"/>
    </xf>
    <xf numFmtId="3" fontId="2" fillId="0" borderId="8" xfId="0" applyNumberFormat="1" applyFont="1" applyBorder="1"/>
    <xf numFmtId="0" fontId="19" fillId="0" borderId="9" xfId="0" applyFont="1" applyBorder="1" applyProtection="1">
      <protection locked="0"/>
    </xf>
    <xf numFmtId="3" fontId="10" fillId="0" borderId="10" xfId="0" applyNumberFormat="1" applyFont="1" applyBorder="1" applyProtection="1">
      <protection locked="0"/>
    </xf>
    <xf numFmtId="3" fontId="10" fillId="0" borderId="11" xfId="0" applyNumberFormat="1" applyFont="1" applyBorder="1" applyProtection="1">
      <protection locked="0"/>
    </xf>
    <xf numFmtId="0" fontId="20" fillId="0" borderId="18" xfId="0" applyFont="1" applyBorder="1"/>
    <xf numFmtId="3" fontId="11" fillId="0" borderId="19" xfId="0" applyNumberFormat="1" applyFont="1" applyBorder="1"/>
    <xf numFmtId="3" fontId="11" fillId="0" borderId="20" xfId="0" applyNumberFormat="1" applyFont="1" applyBorder="1"/>
    <xf numFmtId="3" fontId="2" fillId="0" borderId="21" xfId="0" applyNumberFormat="1" applyFont="1" applyBorder="1"/>
    <xf numFmtId="0" fontId="19" fillId="0" borderId="18" xfId="0" applyFont="1" applyBorder="1" applyProtection="1">
      <protection locked="0"/>
    </xf>
    <xf numFmtId="3" fontId="10" fillId="0" borderId="19" xfId="0" applyNumberFormat="1" applyFont="1" applyBorder="1" applyProtection="1">
      <protection locked="0"/>
    </xf>
    <xf numFmtId="0" fontId="21" fillId="0" borderId="1" xfId="0" applyFont="1" applyBorder="1" applyProtection="1">
      <protection locked="0"/>
    </xf>
    <xf numFmtId="3" fontId="12" fillId="0" borderId="2" xfId="0" applyNumberFormat="1" applyFont="1" applyBorder="1" applyProtection="1">
      <protection locked="0"/>
    </xf>
    <xf numFmtId="3" fontId="12" fillId="0" borderId="3" xfId="0" applyNumberFormat="1" applyFont="1" applyBorder="1" applyProtection="1">
      <protection locked="0"/>
    </xf>
    <xf numFmtId="3" fontId="12" fillId="0" borderId="51" xfId="0" applyNumberFormat="1" applyFont="1" applyBorder="1" applyProtection="1">
      <protection locked="0"/>
    </xf>
    <xf numFmtId="3" fontId="2" fillId="0" borderId="4" xfId="0" applyNumberFormat="1" applyFont="1" applyBorder="1"/>
    <xf numFmtId="3" fontId="10" fillId="0" borderId="38" xfId="0" applyNumberFormat="1" applyFont="1" applyBorder="1" applyProtection="1">
      <protection locked="0"/>
    </xf>
    <xf numFmtId="3" fontId="5" fillId="0" borderId="20" xfId="0" applyNumberFormat="1" applyFont="1" applyBorder="1"/>
    <xf numFmtId="0" fontId="18" fillId="0" borderId="18" xfId="0" applyFont="1" applyBorder="1" applyProtection="1">
      <protection locked="0"/>
    </xf>
    <xf numFmtId="3" fontId="9" fillId="0" borderId="30" xfId="0" applyNumberFormat="1" applyFont="1" applyBorder="1" applyProtection="1">
      <protection locked="0"/>
    </xf>
    <xf numFmtId="3" fontId="9" fillId="0" borderId="15" xfId="0" applyNumberFormat="1" applyFont="1" applyBorder="1" applyProtection="1">
      <protection locked="0"/>
    </xf>
    <xf numFmtId="3" fontId="7" fillId="0" borderId="12" xfId="0" applyNumberFormat="1" applyFont="1" applyBorder="1"/>
    <xf numFmtId="0" fontId="18" fillId="0" borderId="1" xfId="0" applyFont="1" applyBorder="1" applyAlignment="1" applyProtection="1">
      <alignment vertical="center" wrapText="1"/>
      <protection locked="0"/>
    </xf>
    <xf numFmtId="3" fontId="9" fillId="0" borderId="31" xfId="0" applyNumberFormat="1" applyFont="1" applyBorder="1" applyAlignment="1" applyProtection="1">
      <alignment vertical="center" wrapText="1"/>
      <protection locked="0"/>
    </xf>
    <xf numFmtId="3" fontId="9" fillId="0" borderId="3" xfId="0" applyNumberFormat="1" applyFont="1" applyBorder="1" applyAlignment="1" applyProtection="1">
      <alignment vertical="center" wrapText="1"/>
      <protection locked="0"/>
    </xf>
    <xf numFmtId="0" fontId="33" fillId="0" borderId="0" xfId="1" applyFont="1"/>
    <xf numFmtId="0" fontId="34" fillId="0" borderId="0" xfId="0" applyFont="1"/>
    <xf numFmtId="0" fontId="35" fillId="0" borderId="0" xfId="0" applyFont="1" applyAlignment="1">
      <alignment horizontal="center" vertical="center"/>
    </xf>
    <xf numFmtId="0" fontId="39" fillId="0" borderId="5" xfId="0" applyFont="1" applyBorder="1" applyAlignment="1">
      <alignment horizontal="center" vertical="center"/>
    </xf>
    <xf numFmtId="0" fontId="40" fillId="0" borderId="5" xfId="0" applyFont="1" applyBorder="1" applyAlignment="1">
      <alignment horizontal="center" vertical="center" wrapText="1"/>
    </xf>
    <xf numFmtId="0" fontId="40" fillId="0" borderId="22" xfId="0" applyFont="1" applyBorder="1" applyAlignment="1">
      <alignment horizontal="center" wrapText="1"/>
    </xf>
    <xf numFmtId="0" fontId="40" fillId="0" borderId="55" xfId="0" applyFont="1" applyBorder="1"/>
    <xf numFmtId="0" fontId="39" fillId="0" borderId="9" xfId="0" applyFont="1" applyBorder="1" applyAlignment="1">
      <alignment horizontal="center" vertical="center"/>
    </xf>
    <xf numFmtId="0" fontId="40" fillId="0" borderId="9" xfId="0" applyFont="1" applyBorder="1" applyAlignment="1">
      <alignment horizontal="center" vertical="center" wrapText="1"/>
    </xf>
    <xf numFmtId="0" fontId="40" fillId="0" borderId="10" xfId="0" applyFont="1" applyBorder="1" applyAlignment="1">
      <alignment horizontal="center" wrapText="1"/>
    </xf>
    <xf numFmtId="0" fontId="40" fillId="0" borderId="53" xfId="0" applyFont="1" applyBorder="1"/>
    <xf numFmtId="0" fontId="39" fillId="0" borderId="18" xfId="0" applyFont="1" applyBorder="1" applyAlignment="1">
      <alignment horizontal="center" vertical="center"/>
    </xf>
    <xf numFmtId="0" fontId="40" fillId="0" borderId="18" xfId="0" applyFont="1" applyBorder="1" applyAlignment="1">
      <alignment horizontal="center" vertical="center" wrapText="1"/>
    </xf>
    <xf numFmtId="0" fontId="39" fillId="0" borderId="13" xfId="0" applyFont="1" applyBorder="1" applyAlignment="1">
      <alignment horizontal="center" vertical="center"/>
    </xf>
    <xf numFmtId="0" fontId="41" fillId="0" borderId="13" xfId="0" applyFont="1" applyBorder="1" applyAlignment="1">
      <alignment horizontal="center" vertical="center" wrapText="1"/>
    </xf>
    <xf numFmtId="0" fontId="41" fillId="0" borderId="9" xfId="0" applyFont="1" applyBorder="1" applyAlignment="1">
      <alignment horizontal="center" vertical="center" wrapText="1"/>
    </xf>
    <xf numFmtId="0" fontId="40" fillId="0" borderId="13" xfId="0" applyFont="1" applyBorder="1" applyAlignment="1">
      <alignment horizontal="center" vertical="center" wrapText="1"/>
    </xf>
    <xf numFmtId="0" fontId="41" fillId="0" borderId="5" xfId="0" applyFont="1" applyBorder="1" applyAlignment="1">
      <alignment horizontal="center" vertical="center" wrapText="1"/>
    </xf>
    <xf numFmtId="3" fontId="24" fillId="0" borderId="0" xfId="0" applyNumberFormat="1" applyFont="1"/>
    <xf numFmtId="0" fontId="42" fillId="3" borderId="36" xfId="0" applyFont="1" applyFill="1" applyBorder="1" applyAlignment="1">
      <alignment horizontal="left"/>
    </xf>
    <xf numFmtId="0" fontId="42" fillId="3" borderId="65" xfId="0" applyFont="1" applyFill="1" applyBorder="1" applyAlignment="1">
      <alignment horizontal="left"/>
    </xf>
    <xf numFmtId="0" fontId="0" fillId="0" borderId="0" xfId="0" applyAlignment="1">
      <alignment wrapText="1"/>
    </xf>
    <xf numFmtId="0" fontId="44" fillId="0" borderId="0" xfId="0" applyFont="1" applyAlignment="1">
      <alignment wrapText="1"/>
    </xf>
    <xf numFmtId="0" fontId="0" fillId="0" borderId="0" xfId="0" applyAlignment="1">
      <alignment horizontal="left" wrapText="1"/>
    </xf>
    <xf numFmtId="0" fontId="0" fillId="0" borderId="0" xfId="0" applyAlignment="1">
      <alignment horizontal="left"/>
    </xf>
    <xf numFmtId="0" fontId="42" fillId="3" borderId="19" xfId="0" applyFont="1" applyFill="1" applyBorder="1" applyAlignment="1">
      <alignment horizontal="left"/>
    </xf>
    <xf numFmtId="9" fontId="0" fillId="0" borderId="52" xfId="0" applyNumberFormat="1" applyBorder="1" applyAlignment="1">
      <alignment horizontal="center"/>
    </xf>
    <xf numFmtId="9" fontId="0" fillId="0" borderId="53" xfId="0" applyNumberFormat="1" applyBorder="1" applyAlignment="1">
      <alignment horizontal="center"/>
    </xf>
    <xf numFmtId="9" fontId="0" fillId="0" borderId="50" xfId="0" applyNumberFormat="1" applyBorder="1" applyAlignment="1">
      <alignment horizontal="center"/>
    </xf>
    <xf numFmtId="165" fontId="0" fillId="0" borderId="11" xfId="0" applyNumberFormat="1" applyBorder="1" applyAlignment="1">
      <alignment horizontal="center"/>
    </xf>
    <xf numFmtId="165" fontId="0" fillId="0" borderId="23" xfId="0" applyNumberFormat="1" applyBorder="1" applyAlignment="1">
      <alignment horizontal="center"/>
    </xf>
    <xf numFmtId="165" fontId="0" fillId="0" borderId="24" xfId="0" applyNumberFormat="1" applyBorder="1" applyAlignment="1">
      <alignment horizontal="center"/>
    </xf>
    <xf numFmtId="165" fontId="0" fillId="0" borderId="12" xfId="0" applyNumberFormat="1" applyBorder="1" applyAlignment="1">
      <alignment horizontal="center"/>
    </xf>
    <xf numFmtId="165" fontId="0" fillId="0" borderId="15" xfId="0" applyNumberFormat="1" applyBorder="1" applyAlignment="1">
      <alignment horizontal="center"/>
    </xf>
    <xf numFmtId="165" fontId="0" fillId="0" borderId="16" xfId="0" applyNumberFormat="1" applyBorder="1" applyAlignment="1">
      <alignment horizontal="center"/>
    </xf>
    <xf numFmtId="0" fontId="23" fillId="0" borderId="0" xfId="0" applyFont="1"/>
    <xf numFmtId="0" fontId="23" fillId="0" borderId="0" xfId="0" applyFont="1" applyAlignment="1">
      <alignment horizontal="center"/>
    </xf>
    <xf numFmtId="3" fontId="2" fillId="0" borderId="10" xfId="0" applyNumberFormat="1" applyFont="1" applyBorder="1" applyAlignment="1">
      <alignment horizontal="center" vertical="center"/>
    </xf>
    <xf numFmtId="10" fontId="0" fillId="0" borderId="0" xfId="2" applyNumberFormat="1" applyFont="1"/>
    <xf numFmtId="0" fontId="40" fillId="3" borderId="22" xfId="0" applyFont="1" applyFill="1" applyBorder="1" applyAlignment="1">
      <alignment horizontal="center" wrapText="1"/>
    </xf>
    <xf numFmtId="0" fontId="40" fillId="3" borderId="10" xfId="0" applyFont="1" applyFill="1" applyBorder="1" applyAlignment="1">
      <alignment horizontal="center" wrapText="1"/>
    </xf>
    <xf numFmtId="0" fontId="40" fillId="0" borderId="38" xfId="0" applyFont="1" applyBorder="1" applyAlignment="1">
      <alignment horizontal="center" wrapText="1"/>
    </xf>
    <xf numFmtId="3" fontId="0" fillId="3" borderId="11" xfId="0" applyNumberFormat="1" applyFill="1" applyBorder="1"/>
    <xf numFmtId="3" fontId="2" fillId="3" borderId="11" xfId="0" applyNumberFormat="1" applyFont="1" applyFill="1" applyBorder="1"/>
    <xf numFmtId="3" fontId="10" fillId="3" borderId="10" xfId="0" applyNumberFormat="1" applyFont="1" applyFill="1" applyBorder="1" applyProtection="1">
      <protection locked="0"/>
    </xf>
    <xf numFmtId="0" fontId="0" fillId="3" borderId="9" xfId="0" applyFill="1" applyBorder="1"/>
    <xf numFmtId="0" fontId="0" fillId="0" borderId="11" xfId="0" applyBorder="1" applyAlignment="1">
      <alignment horizontal="center" wrapText="1"/>
    </xf>
    <xf numFmtId="3" fontId="0" fillId="0" borderId="66" xfId="0" applyNumberFormat="1" applyBorder="1"/>
    <xf numFmtId="14" fontId="0" fillId="0" borderId="0" xfId="0" applyNumberFormat="1"/>
    <xf numFmtId="3" fontId="5" fillId="0" borderId="14" xfId="0" applyNumberFormat="1" applyFont="1" applyBorder="1" applyAlignment="1">
      <alignment horizontal="center"/>
    </xf>
    <xf numFmtId="3" fontId="5" fillId="0" borderId="38" xfId="0" applyNumberFormat="1" applyFont="1" applyBorder="1"/>
    <xf numFmtId="3" fontId="2" fillId="0" borderId="14" xfId="0" applyNumberFormat="1" applyFont="1" applyBorder="1" applyAlignment="1">
      <alignment horizontal="center" vertical="center"/>
    </xf>
    <xf numFmtId="3" fontId="7" fillId="0" borderId="10" xfId="0" applyNumberFormat="1" applyFont="1" applyBorder="1" applyAlignment="1">
      <alignment horizontal="center" vertical="center"/>
    </xf>
    <xf numFmtId="3" fontId="7" fillId="0" borderId="14" xfId="0" applyNumberFormat="1" applyFont="1" applyBorder="1" applyAlignment="1">
      <alignment horizontal="center" vertical="center"/>
    </xf>
    <xf numFmtId="3" fontId="2" fillId="0" borderId="6" xfId="0" applyNumberFormat="1" applyFont="1" applyBorder="1"/>
    <xf numFmtId="3" fontId="2" fillId="0" borderId="10" xfId="0" applyNumberFormat="1" applyFont="1" applyBorder="1"/>
    <xf numFmtId="3" fontId="2" fillId="0" borderId="19" xfId="0" applyNumberFormat="1" applyFont="1" applyBorder="1"/>
    <xf numFmtId="3" fontId="2" fillId="0" borderId="2" xfId="0" applyNumberFormat="1" applyFont="1" applyBorder="1"/>
    <xf numFmtId="3" fontId="10" fillId="0" borderId="20" xfId="0" applyNumberFormat="1" applyFont="1" applyBorder="1" applyProtection="1">
      <protection locked="0"/>
    </xf>
    <xf numFmtId="3" fontId="8" fillId="0" borderId="10" xfId="0" applyNumberFormat="1" applyFont="1" applyBorder="1"/>
    <xf numFmtId="3" fontId="2" fillId="0" borderId="14" xfId="0" applyNumberFormat="1" applyFont="1" applyBorder="1"/>
    <xf numFmtId="3" fontId="2" fillId="0" borderId="22" xfId="0" applyNumberFormat="1" applyFont="1" applyBorder="1"/>
    <xf numFmtId="0" fontId="2" fillId="0" borderId="11" xfId="0" applyFont="1" applyBorder="1"/>
    <xf numFmtId="0" fontId="2" fillId="0" borderId="11" xfId="0" applyFont="1" applyBorder="1" applyAlignment="1">
      <alignment wrapText="1"/>
    </xf>
    <xf numFmtId="3" fontId="2" fillId="0" borderId="11" xfId="0" applyNumberFormat="1" applyFont="1" applyBorder="1" applyAlignment="1">
      <alignment wrapText="1"/>
    </xf>
    <xf numFmtId="4" fontId="2" fillId="0" borderId="11" xfId="0" applyNumberFormat="1" applyFont="1" applyBorder="1" applyAlignment="1">
      <alignment wrapText="1"/>
    </xf>
    <xf numFmtId="0" fontId="2" fillId="0" borderId="11" xfId="0" applyFont="1" applyBorder="1" applyAlignment="1">
      <alignment horizontal="center" wrapText="1"/>
    </xf>
    <xf numFmtId="0" fontId="46" fillId="0" borderId="0" xfId="0" applyFont="1"/>
    <xf numFmtId="0" fontId="47" fillId="0" borderId="0" xfId="0" applyFont="1" applyAlignment="1">
      <alignment horizontal="right"/>
    </xf>
    <xf numFmtId="3" fontId="47" fillId="0" borderId="0" xfId="0" applyNumberFormat="1" applyFont="1" applyAlignment="1">
      <alignment horizontal="center"/>
    </xf>
    <xf numFmtId="168" fontId="0" fillId="0" borderId="0" xfId="3" applyNumberFormat="1" applyFont="1" applyFill="1"/>
    <xf numFmtId="0" fontId="3" fillId="0" borderId="0" xfId="1" quotePrefix="1" applyAlignment="1">
      <alignment wrapText="1"/>
    </xf>
    <xf numFmtId="0" fontId="46" fillId="0" borderId="0" xfId="0" applyFont="1" applyAlignment="1">
      <alignment wrapText="1"/>
    </xf>
    <xf numFmtId="0" fontId="0" fillId="0" borderId="11" xfId="0" applyBorder="1" applyAlignment="1">
      <alignment wrapText="1"/>
    </xf>
    <xf numFmtId="3" fontId="2" fillId="0" borderId="11" xfId="0" applyNumberFormat="1" applyFont="1" applyBorder="1" applyAlignment="1">
      <alignment horizontal="center"/>
    </xf>
    <xf numFmtId="3" fontId="48" fillId="0" borderId="0" xfId="0" applyNumberFormat="1" applyFont="1"/>
    <xf numFmtId="0" fontId="15" fillId="0" borderId="11" xfId="0" applyFont="1" applyBorder="1"/>
    <xf numFmtId="4" fontId="2" fillId="0" borderId="11" xfId="0" applyNumberFormat="1" applyFont="1" applyBorder="1" applyAlignment="1">
      <alignment horizontal="center"/>
    </xf>
    <xf numFmtId="3" fontId="49" fillId="0" borderId="11" xfId="0" applyNumberFormat="1" applyFont="1" applyBorder="1"/>
    <xf numFmtId="4" fontId="49" fillId="0" borderId="11" xfId="0" applyNumberFormat="1" applyFont="1" applyBorder="1" applyAlignment="1">
      <alignment wrapText="1"/>
    </xf>
    <xf numFmtId="0" fontId="40" fillId="0" borderId="5" xfId="0" applyFont="1" applyBorder="1" applyAlignment="1">
      <alignment wrapText="1"/>
    </xf>
    <xf numFmtId="0" fontId="40" fillId="0" borderId="9" xfId="0" applyFont="1" applyBorder="1" applyAlignment="1">
      <alignment wrapText="1"/>
    </xf>
    <xf numFmtId="0" fontId="40" fillId="0" borderId="14" xfId="0" applyFont="1" applyBorder="1" applyAlignment="1">
      <alignment horizontal="center" wrapText="1"/>
    </xf>
    <xf numFmtId="0" fontId="39" fillId="0" borderId="26" xfId="0" applyFont="1" applyBorder="1" applyAlignment="1">
      <alignment horizontal="center" vertical="center"/>
    </xf>
    <xf numFmtId="0" fontId="40" fillId="0" borderId="44" xfId="0" applyFont="1" applyBorder="1" applyAlignment="1">
      <alignment horizontal="center" vertical="center" wrapText="1"/>
    </xf>
    <xf numFmtId="0" fontId="40" fillId="0" borderId="30" xfId="0" applyFont="1" applyBorder="1" applyAlignment="1">
      <alignment horizontal="center" wrapText="1"/>
    </xf>
    <xf numFmtId="0" fontId="34" fillId="0" borderId="0" xfId="0" applyFont="1" applyAlignment="1">
      <alignment wrapText="1"/>
    </xf>
    <xf numFmtId="0" fontId="40" fillId="0" borderId="13" xfId="0" applyFont="1" applyBorder="1" applyAlignment="1">
      <alignment wrapText="1"/>
    </xf>
    <xf numFmtId="0" fontId="0" fillId="0" borderId="26" xfId="0" applyBorder="1" applyAlignment="1">
      <alignment wrapText="1"/>
    </xf>
    <xf numFmtId="0" fontId="50" fillId="0" borderId="5" xfId="0" applyFont="1" applyBorder="1" applyAlignment="1">
      <alignment wrapText="1"/>
    </xf>
    <xf numFmtId="0" fontId="0" fillId="0" borderId="57" xfId="0" applyBorder="1" applyAlignment="1">
      <alignment horizontal="center"/>
    </xf>
    <xf numFmtId="10" fontId="2" fillId="0" borderId="57" xfId="2" applyNumberFormat="1" applyFont="1" applyBorder="1" applyAlignment="1">
      <alignment horizontal="center"/>
    </xf>
    <xf numFmtId="0" fontId="2" fillId="0" borderId="57" xfId="0" applyFont="1" applyBorder="1" applyAlignment="1">
      <alignment horizontal="center"/>
    </xf>
    <xf numFmtId="169" fontId="2" fillId="0" borderId="11" xfId="0" applyNumberFormat="1" applyFont="1" applyBorder="1"/>
    <xf numFmtId="169" fontId="2" fillId="0" borderId="11" xfId="0" applyNumberFormat="1" applyFont="1" applyBorder="1" applyAlignment="1">
      <alignment horizontal="center"/>
    </xf>
    <xf numFmtId="0" fontId="51" fillId="3" borderId="11" xfId="0" applyFont="1" applyFill="1" applyBorder="1"/>
    <xf numFmtId="0" fontId="51" fillId="3" borderId="9" xfId="0" applyFont="1" applyFill="1" applyBorder="1"/>
    <xf numFmtId="0" fontId="49" fillId="0" borderId="11" xfId="0" applyFont="1" applyBorder="1" applyAlignment="1">
      <alignment wrapText="1"/>
    </xf>
    <xf numFmtId="0" fontId="55" fillId="0" borderId="0" xfId="1" quotePrefix="1" applyFont="1" applyFill="1"/>
    <xf numFmtId="0" fontId="55" fillId="5" borderId="0" xfId="1" quotePrefix="1" applyFont="1" applyFill="1"/>
    <xf numFmtId="14" fontId="0" fillId="5" borderId="11" xfId="0" applyNumberFormat="1" applyFill="1" applyBorder="1" applyAlignment="1" applyProtection="1">
      <alignment horizontal="center"/>
      <protection locked="0"/>
    </xf>
    <xf numFmtId="0" fontId="0" fillId="5" borderId="11" xfId="0" applyFill="1" applyBorder="1" applyAlignment="1">
      <alignment horizontal="center"/>
    </xf>
    <xf numFmtId="14" fontId="0" fillId="3" borderId="11" xfId="0" applyNumberFormat="1" applyFill="1" applyBorder="1" applyAlignment="1">
      <alignment horizontal="center"/>
    </xf>
    <xf numFmtId="14" fontId="0" fillId="3" borderId="11" xfId="0" applyNumberFormat="1" applyFill="1" applyBorder="1" applyAlignment="1" applyProtection="1">
      <alignment horizontal="center"/>
      <protection locked="0"/>
    </xf>
    <xf numFmtId="14" fontId="0" fillId="0" borderId="11" xfId="0" applyNumberFormat="1" applyBorder="1" applyAlignment="1">
      <alignment horizontal="center"/>
    </xf>
    <xf numFmtId="9" fontId="0" fillId="5" borderId="11" xfId="0" applyNumberFormat="1" applyFill="1" applyBorder="1" applyAlignment="1">
      <alignment horizontal="center"/>
    </xf>
    <xf numFmtId="167" fontId="0" fillId="5" borderId="11" xfId="0" applyNumberFormat="1" applyFill="1" applyBorder="1" applyAlignment="1">
      <alignment horizontal="center"/>
    </xf>
    <xf numFmtId="3" fontId="0" fillId="5" borderId="11" xfId="0" applyNumberFormat="1" applyFill="1" applyBorder="1" applyAlignment="1">
      <alignment horizontal="center"/>
    </xf>
    <xf numFmtId="10" fontId="0" fillId="5" borderId="11" xfId="0" applyNumberFormat="1" applyFill="1" applyBorder="1" applyAlignment="1">
      <alignment horizontal="center"/>
    </xf>
    <xf numFmtId="14" fontId="0" fillId="5" borderId="11" xfId="0" applyNumberFormat="1" applyFill="1" applyBorder="1" applyAlignment="1">
      <alignment horizontal="center"/>
    </xf>
    <xf numFmtId="2" fontId="0" fillId="5" borderId="11" xfId="0" applyNumberFormat="1" applyFill="1" applyBorder="1" applyAlignment="1">
      <alignment horizontal="center"/>
    </xf>
    <xf numFmtId="0" fontId="7" fillId="0" borderId="0" xfId="0" applyFont="1"/>
    <xf numFmtId="10" fontId="0" fillId="0" borderId="11" xfId="0" applyNumberFormat="1" applyBorder="1" applyAlignment="1">
      <alignment horizontal="center"/>
    </xf>
    <xf numFmtId="0" fontId="4" fillId="0" borderId="0" xfId="0" applyFont="1" applyAlignment="1">
      <alignment vertical="center"/>
    </xf>
    <xf numFmtId="0" fontId="3" fillId="0" borderId="0" xfId="1" quotePrefix="1" applyAlignment="1"/>
    <xf numFmtId="0" fontId="0" fillId="0" borderId="11" xfId="0" applyBorder="1" applyAlignment="1">
      <alignment horizontal="left" vertical="center" wrapText="1"/>
    </xf>
    <xf numFmtId="0" fontId="0" fillId="3" borderId="11" xfId="0" applyFill="1" applyBorder="1" applyAlignment="1">
      <alignment horizontal="left" vertical="center" wrapText="1"/>
    </xf>
    <xf numFmtId="0" fontId="0" fillId="0" borderId="11" xfId="0" applyBorder="1" applyAlignment="1">
      <alignment horizontal="center" vertical="center"/>
    </xf>
    <xf numFmtId="0" fontId="4" fillId="0" borderId="0" xfId="0" quotePrefix="1" applyFont="1"/>
    <xf numFmtId="9" fontId="0" fillId="5" borderId="17" xfId="0" applyNumberFormat="1" applyFill="1" applyBorder="1"/>
    <xf numFmtId="0" fontId="0" fillId="0" borderId="11" xfId="0" applyBorder="1" applyAlignment="1">
      <alignment horizontal="left"/>
    </xf>
    <xf numFmtId="0" fontId="0" fillId="0" borderId="11" xfId="0" applyBorder="1" applyAlignment="1">
      <alignment horizontal="left" wrapText="1"/>
    </xf>
    <xf numFmtId="0" fontId="8" fillId="0" borderId="7" xfId="0" applyFont="1" applyBorder="1" applyAlignment="1">
      <alignment horizontal="right" wrapText="1"/>
    </xf>
    <xf numFmtId="9" fontId="0" fillId="0" borderId="11" xfId="0" applyNumberFormat="1" applyBorder="1" applyAlignment="1">
      <alignment horizontal="center" vertical="center"/>
    </xf>
    <xf numFmtId="3" fontId="0" fillId="2" borderId="11" xfId="0" applyNumberFormat="1" applyFill="1" applyBorder="1" applyAlignment="1">
      <alignment horizontal="center" vertical="center"/>
    </xf>
    <xf numFmtId="9" fontId="0" fillId="2" borderId="11" xfId="0" applyNumberFormat="1" applyFill="1" applyBorder="1" applyAlignment="1">
      <alignment horizontal="center" vertical="center"/>
    </xf>
    <xf numFmtId="1" fontId="0" fillId="2" borderId="11" xfId="0" applyNumberFormat="1" applyFill="1" applyBorder="1" applyAlignment="1">
      <alignment horizontal="center" vertical="center"/>
    </xf>
    <xf numFmtId="0" fontId="0" fillId="3" borderId="59" xfId="0" applyFill="1" applyBorder="1"/>
    <xf numFmtId="4" fontId="2" fillId="0" borderId="11" xfId="0" applyNumberFormat="1" applyFont="1" applyBorder="1"/>
    <xf numFmtId="3" fontId="0" fillId="5" borderId="11" xfId="0" applyNumberFormat="1" applyFill="1" applyBorder="1"/>
    <xf numFmtId="0" fontId="2" fillId="0" borderId="57" xfId="0" applyFont="1" applyBorder="1"/>
    <xf numFmtId="0" fontId="2" fillId="0" borderId="0" xfId="0" applyFont="1" applyAlignment="1">
      <alignment wrapText="1"/>
    </xf>
    <xf numFmtId="170" fontId="0" fillId="0" borderId="11" xfId="3" applyNumberFormat="1" applyFont="1" applyFill="1" applyBorder="1" applyAlignment="1">
      <alignment horizontal="right"/>
    </xf>
    <xf numFmtId="170" fontId="0" fillId="0" borderId="11" xfId="3" applyNumberFormat="1" applyFont="1" applyBorder="1" applyAlignment="1">
      <alignment horizontal="right" vertical="center"/>
    </xf>
    <xf numFmtId="9" fontId="0" fillId="5" borderId="11" xfId="2" applyFont="1" applyFill="1" applyBorder="1" applyAlignment="1">
      <alignment horizontal="right" vertical="center"/>
    </xf>
    <xf numFmtId="3" fontId="0" fillId="4" borderId="11" xfId="0" applyNumberFormat="1" applyFill="1" applyBorder="1"/>
    <xf numFmtId="0" fontId="0" fillId="4" borderId="0" xfId="0" applyFill="1"/>
    <xf numFmtId="3" fontId="2" fillId="4" borderId="0" xfId="0" applyNumberFormat="1" applyFont="1" applyFill="1"/>
    <xf numFmtId="1" fontId="0" fillId="0" borderId="11" xfId="0" applyNumberFormat="1" applyBorder="1"/>
    <xf numFmtId="10" fontId="0" fillId="0" borderId="0" xfId="2" applyNumberFormat="1" applyFont="1" applyFill="1" applyBorder="1"/>
    <xf numFmtId="3" fontId="2" fillId="0" borderId="11" xfId="0" applyNumberFormat="1" applyFont="1" applyBorder="1" applyAlignment="1">
      <alignment horizontal="right" vertical="center"/>
    </xf>
    <xf numFmtId="0" fontId="56" fillId="0" borderId="0" xfId="0" applyFont="1"/>
    <xf numFmtId="0" fontId="0" fillId="4" borderId="31" xfId="0" applyFill="1" applyBorder="1" applyAlignment="1">
      <alignment horizontal="center"/>
    </xf>
    <xf numFmtId="3" fontId="56" fillId="0" borderId="0" xfId="0" applyNumberFormat="1" applyFont="1"/>
    <xf numFmtId="9" fontId="0" fillId="0" borderId="0" xfId="0" applyNumberFormat="1" applyAlignment="1">
      <alignment horizontal="center"/>
    </xf>
    <xf numFmtId="0" fontId="49" fillId="5" borderId="11" xfId="0" applyFont="1" applyFill="1" applyBorder="1"/>
    <xf numFmtId="3" fontId="49" fillId="0" borderId="0" xfId="0" applyNumberFormat="1" applyFont="1"/>
    <xf numFmtId="1" fontId="0" fillId="0" borderId="11" xfId="0" applyNumberFormat="1" applyBorder="1" applyAlignment="1">
      <alignment horizontal="center" vertical="center"/>
    </xf>
    <xf numFmtId="0" fontId="54" fillId="0" borderId="11" xfId="0" applyFont="1" applyBorder="1" applyAlignment="1">
      <alignment horizontal="left" wrapText="1"/>
    </xf>
    <xf numFmtId="0" fontId="0" fillId="0" borderId="0" xfId="0" applyAlignment="1">
      <alignment horizontal="right"/>
    </xf>
    <xf numFmtId="3" fontId="0" fillId="0" borderId="11" xfId="0" applyNumberFormat="1" applyBorder="1" applyAlignment="1">
      <alignment horizontal="right" vertical="center"/>
    </xf>
    <xf numFmtId="3" fontId="5" fillId="0" borderId="11" xfId="0" applyNumberFormat="1" applyFont="1" applyBorder="1" applyAlignment="1">
      <alignment horizontal="right" vertical="center"/>
    </xf>
    <xf numFmtId="0" fontId="2" fillId="0" borderId="0" xfId="0" applyFont="1" applyAlignment="1">
      <alignment horizontal="right"/>
    </xf>
    <xf numFmtId="9" fontId="0" fillId="0" borderId="0" xfId="2" applyFont="1" applyFill="1"/>
    <xf numFmtId="3" fontId="0" fillId="0" borderId="0" xfId="2" applyNumberFormat="1" applyFont="1" applyFill="1"/>
    <xf numFmtId="3" fontId="10" fillId="0" borderId="6" xfId="0" applyNumberFormat="1" applyFont="1" applyBorder="1" applyAlignment="1" applyProtection="1">
      <alignment vertical="top" wrapText="1"/>
      <protection locked="0"/>
    </xf>
    <xf numFmtId="3" fontId="10" fillId="0" borderId="37" xfId="0" applyNumberFormat="1" applyFont="1" applyBorder="1" applyProtection="1">
      <protection locked="0"/>
    </xf>
    <xf numFmtId="3" fontId="10" fillId="0" borderId="23" xfId="0" applyNumberFormat="1" applyFont="1" applyBorder="1" applyProtection="1">
      <protection locked="0"/>
    </xf>
    <xf numFmtId="3" fontId="10" fillId="0" borderId="22" xfId="0" applyNumberFormat="1" applyFont="1" applyBorder="1" applyProtection="1">
      <protection locked="0"/>
    </xf>
    <xf numFmtId="3" fontId="10" fillId="0" borderId="27" xfId="0" applyNumberFormat="1" applyFont="1" applyBorder="1" applyProtection="1">
      <protection locked="0"/>
    </xf>
    <xf numFmtId="3" fontId="10" fillId="0" borderId="12" xfId="0" applyNumberFormat="1" applyFont="1" applyBorder="1" applyProtection="1">
      <protection locked="0"/>
    </xf>
    <xf numFmtId="0" fontId="22" fillId="0" borderId="18" xfId="0" applyFont="1" applyBorder="1" applyProtection="1">
      <protection locked="0"/>
    </xf>
    <xf numFmtId="3" fontId="13" fillId="0" borderId="35" xfId="0" applyNumberFormat="1" applyFont="1" applyBorder="1" applyProtection="1">
      <protection locked="0"/>
    </xf>
    <xf numFmtId="3" fontId="13" fillId="0" borderId="20" xfId="0" applyNumberFormat="1" applyFont="1" applyBorder="1" applyProtection="1">
      <protection locked="0"/>
    </xf>
    <xf numFmtId="3" fontId="13" fillId="0" borderId="36" xfId="0" applyNumberFormat="1" applyFont="1" applyBorder="1" applyProtection="1">
      <protection locked="0"/>
    </xf>
    <xf numFmtId="3" fontId="13" fillId="0" borderId="11" xfId="0" applyNumberFormat="1" applyFont="1" applyBorder="1" applyProtection="1">
      <protection locked="0"/>
    </xf>
    <xf numFmtId="3" fontId="5" fillId="0" borderId="36" xfId="0" applyNumberFormat="1" applyFont="1" applyBorder="1"/>
    <xf numFmtId="3" fontId="5" fillId="0" borderId="21" xfId="0" applyNumberFormat="1" applyFont="1" applyBorder="1"/>
    <xf numFmtId="0" fontId="2" fillId="0" borderId="11" xfId="0" applyFont="1" applyBorder="1" applyAlignment="1">
      <alignment horizontal="center"/>
    </xf>
    <xf numFmtId="0" fontId="59" fillId="0" borderId="0" xfId="0" applyFont="1"/>
    <xf numFmtId="0" fontId="49" fillId="0" borderId="0" xfId="0" applyFont="1"/>
    <xf numFmtId="3" fontId="54" fillId="0" borderId="0" xfId="0" applyNumberFormat="1" applyFont="1"/>
    <xf numFmtId="3" fontId="2" fillId="0" borderId="0" xfId="0" applyNumberFormat="1" applyFont="1" applyAlignment="1">
      <alignment horizontal="center" vertical="center"/>
    </xf>
    <xf numFmtId="3" fontId="0" fillId="0" borderId="0" xfId="0" applyNumberFormat="1" applyAlignment="1">
      <alignment horizontal="center" vertical="center"/>
    </xf>
    <xf numFmtId="0" fontId="4" fillId="0" borderId="0" xfId="0" applyFont="1"/>
    <xf numFmtId="3" fontId="0" fillId="0" borderId="11" xfId="0" applyNumberFormat="1" applyBorder="1" applyAlignment="1">
      <alignment horizontal="right"/>
    </xf>
    <xf numFmtId="1" fontId="0" fillId="0" borderId="0" xfId="0" applyNumberFormat="1"/>
    <xf numFmtId="0" fontId="5" fillId="0" borderId="11" xfId="0" applyFont="1" applyBorder="1" applyAlignment="1">
      <alignment horizontal="left"/>
    </xf>
    <xf numFmtId="10" fontId="2" fillId="0" borderId="11" xfId="0" applyNumberFormat="1" applyFont="1" applyBorder="1"/>
    <xf numFmtId="0" fontId="60" fillId="0" borderId="0" xfId="0" applyFont="1"/>
    <xf numFmtId="3" fontId="15" fillId="0" borderId="0" xfId="0" applyNumberFormat="1" applyFont="1"/>
    <xf numFmtId="0" fontId="0" fillId="0" borderId="59" xfId="0" applyBorder="1"/>
    <xf numFmtId="3" fontId="2" fillId="0" borderId="60" xfId="0" applyNumberFormat="1" applyFont="1" applyBorder="1"/>
    <xf numFmtId="0" fontId="2" fillId="0" borderId="66" xfId="0" applyFont="1" applyBorder="1"/>
    <xf numFmtId="0" fontId="19" fillId="0" borderId="9" xfId="0" applyFont="1" applyBorder="1" applyAlignment="1" applyProtection="1">
      <alignment vertical="top" wrapText="1"/>
      <protection locked="0"/>
    </xf>
    <xf numFmtId="0" fontId="22" fillId="0" borderId="18" xfId="0" applyFont="1" applyBorder="1" applyAlignment="1" applyProtection="1">
      <alignment vertical="top" wrapText="1"/>
      <protection locked="0"/>
    </xf>
    <xf numFmtId="0" fontId="51" fillId="0" borderId="0" xfId="0" applyFont="1"/>
    <xf numFmtId="3" fontId="0" fillId="5" borderId="11" xfId="0" applyNumberFormat="1" applyFill="1" applyBorder="1" applyAlignment="1">
      <alignment horizontal="right"/>
    </xf>
    <xf numFmtId="0" fontId="0" fillId="0" borderId="0" xfId="0" applyAlignment="1">
      <alignment vertical="center" wrapText="1"/>
    </xf>
    <xf numFmtId="0" fontId="56" fillId="0" borderId="0" xfId="0" applyFont="1" applyAlignment="1">
      <alignment horizontal="center" vertical="center" wrapText="1"/>
    </xf>
    <xf numFmtId="0" fontId="0" fillId="0" borderId="0" xfId="0" applyAlignment="1">
      <alignment horizontal="center" vertical="center" wrapText="1"/>
    </xf>
    <xf numFmtId="3" fontId="2" fillId="0" borderId="2" xfId="0" applyNumberFormat="1" applyFont="1" applyBorder="1" applyAlignment="1">
      <alignment horizontal="center"/>
    </xf>
    <xf numFmtId="3" fontId="0" fillId="0" borderId="28" xfId="0" applyNumberFormat="1" applyBorder="1"/>
    <xf numFmtId="3" fontId="24" fillId="0" borderId="28" xfId="0" applyNumberFormat="1" applyFont="1" applyBorder="1"/>
    <xf numFmtId="3" fontId="8" fillId="0" borderId="12" xfId="0" applyNumberFormat="1" applyFont="1" applyBorder="1"/>
    <xf numFmtId="3" fontId="0" fillId="4" borderId="20" xfId="0" applyNumberFormat="1" applyFill="1" applyBorder="1"/>
    <xf numFmtId="3" fontId="0" fillId="0" borderId="7" xfId="0" applyNumberFormat="1" applyBorder="1" applyAlignment="1">
      <alignment horizontal="right"/>
    </xf>
    <xf numFmtId="3" fontId="0" fillId="0" borderId="8" xfId="0" applyNumberFormat="1" applyBorder="1" applyAlignment="1">
      <alignment horizontal="right"/>
    </xf>
    <xf numFmtId="3" fontId="2" fillId="0" borderId="5" xfId="0" applyNumberFormat="1" applyFont="1" applyBorder="1" applyAlignment="1">
      <alignment horizontal="right"/>
    </xf>
    <xf numFmtId="3" fontId="0" fillId="0" borderId="10" xfId="0" applyNumberFormat="1" applyBorder="1" applyAlignment="1">
      <alignment horizontal="right"/>
    </xf>
    <xf numFmtId="3" fontId="0" fillId="0" borderId="12" xfId="0" applyNumberFormat="1" applyBorder="1" applyAlignment="1">
      <alignment horizontal="right"/>
    </xf>
    <xf numFmtId="3" fontId="2" fillId="0" borderId="9" xfId="0" applyNumberFormat="1" applyFont="1" applyBorder="1" applyAlignment="1">
      <alignment horizontal="right"/>
    </xf>
    <xf numFmtId="3" fontId="51" fillId="0" borderId="7" xfId="0" applyNumberFormat="1" applyFont="1" applyBorder="1" applyAlignment="1">
      <alignment horizontal="right"/>
    </xf>
    <xf numFmtId="3" fontId="51" fillId="0" borderId="11" xfId="0" applyNumberFormat="1" applyFont="1" applyBorder="1" applyAlignment="1">
      <alignment horizontal="right"/>
    </xf>
    <xf numFmtId="3" fontId="51" fillId="0" borderId="12" xfId="0" applyNumberFormat="1" applyFont="1" applyBorder="1" applyAlignment="1">
      <alignment horizontal="right"/>
    </xf>
    <xf numFmtId="3" fontId="52" fillId="0" borderId="9" xfId="0" applyNumberFormat="1" applyFont="1" applyBorder="1" applyAlignment="1">
      <alignment horizontal="right"/>
    </xf>
    <xf numFmtId="3" fontId="2" fillId="0" borderId="26" xfId="0" applyNumberFormat="1" applyFont="1" applyBorder="1" applyAlignment="1">
      <alignment horizontal="right"/>
    </xf>
    <xf numFmtId="3" fontId="2" fillId="0" borderId="3" xfId="0" applyNumberFormat="1" applyFont="1" applyBorder="1" applyAlignment="1">
      <alignment horizontal="right"/>
    </xf>
    <xf numFmtId="3" fontId="49" fillId="0" borderId="6" xfId="0" applyNumberFormat="1" applyFont="1" applyBorder="1" applyAlignment="1">
      <alignment horizontal="right"/>
    </xf>
    <xf numFmtId="3" fontId="49" fillId="0" borderId="61" xfId="0" applyNumberFormat="1" applyFont="1" applyBorder="1" applyAlignment="1">
      <alignment horizontal="right"/>
    </xf>
    <xf numFmtId="3" fontId="53" fillId="0" borderId="10" xfId="0" applyNumberFormat="1" applyFont="1" applyBorder="1" applyAlignment="1">
      <alignment horizontal="right"/>
    </xf>
    <xf numFmtId="3" fontId="53" fillId="0" borderId="7" xfId="0" applyNumberFormat="1" applyFont="1" applyBorder="1" applyAlignment="1">
      <alignment horizontal="right"/>
    </xf>
    <xf numFmtId="3" fontId="53" fillId="0" borderId="11" xfId="0" applyNumberFormat="1" applyFont="1" applyBorder="1" applyAlignment="1">
      <alignment horizontal="right"/>
    </xf>
    <xf numFmtId="3" fontId="53" fillId="0" borderId="12" xfId="0" applyNumberFormat="1" applyFont="1" applyBorder="1" applyAlignment="1">
      <alignment horizontal="right"/>
    </xf>
    <xf numFmtId="3" fontId="53" fillId="0" borderId="6" xfId="0" applyNumberFormat="1" applyFont="1" applyBorder="1" applyAlignment="1">
      <alignment horizontal="right"/>
    </xf>
    <xf numFmtId="3" fontId="2" fillId="0" borderId="1" xfId="0" applyNumberFormat="1" applyFont="1" applyBorder="1" applyAlignment="1">
      <alignment horizontal="right"/>
    </xf>
    <xf numFmtId="0" fontId="61" fillId="0" borderId="0" xfId="0" applyFont="1"/>
    <xf numFmtId="0" fontId="61" fillId="0" borderId="0" xfId="0" applyFont="1" applyAlignment="1">
      <alignment wrapText="1"/>
    </xf>
    <xf numFmtId="0" fontId="62" fillId="3" borderId="0" xfId="0" applyFont="1" applyFill="1"/>
    <xf numFmtId="0" fontId="64" fillId="0" borderId="0" xfId="0" applyFont="1"/>
    <xf numFmtId="0" fontId="63" fillId="0" borderId="0" xfId="0" applyFont="1"/>
    <xf numFmtId="0" fontId="49" fillId="5" borderId="11" xfId="0" applyFont="1" applyFill="1" applyBorder="1" applyAlignment="1">
      <alignment horizontal="center" wrapText="1"/>
    </xf>
    <xf numFmtId="4" fontId="49" fillId="0" borderId="11" xfId="0" applyNumberFormat="1" applyFont="1" applyBorder="1"/>
    <xf numFmtId="3" fontId="0" fillId="0" borderId="0" xfId="0" applyNumberFormat="1" applyAlignment="1">
      <alignment horizontal="center"/>
    </xf>
    <xf numFmtId="0" fontId="51" fillId="0" borderId="25" xfId="0" applyFont="1" applyBorder="1"/>
    <xf numFmtId="3" fontId="51" fillId="0" borderId="8" xfId="0" applyNumberFormat="1" applyFont="1" applyBorder="1" applyAlignment="1">
      <alignment horizontal="right"/>
    </xf>
    <xf numFmtId="3" fontId="65" fillId="5" borderId="11" xfId="0" applyNumberFormat="1" applyFont="1" applyFill="1" applyBorder="1" applyAlignment="1">
      <alignment horizontal="right"/>
    </xf>
    <xf numFmtId="0" fontId="63" fillId="0" borderId="0" xfId="0" applyFont="1" applyAlignment="1">
      <alignment horizontal="center"/>
    </xf>
    <xf numFmtId="49" fontId="40" fillId="0" borderId="55" xfId="0" applyNumberFormat="1" applyFont="1" applyBorder="1"/>
    <xf numFmtId="49" fontId="40" fillId="0" borderId="53" xfId="0" applyNumberFormat="1" applyFont="1" applyBorder="1"/>
    <xf numFmtId="49" fontId="41" fillId="0" borderId="53" xfId="0" applyNumberFormat="1" applyFont="1" applyBorder="1" applyAlignment="1">
      <alignment horizontal="justify" vertical="center" wrapText="1"/>
    </xf>
    <xf numFmtId="49" fontId="40" fillId="0" borderId="50" xfId="0" applyNumberFormat="1" applyFont="1" applyBorder="1"/>
    <xf numFmtId="49" fontId="40" fillId="0" borderId="12" xfId="0" applyNumberFormat="1" applyFont="1" applyBorder="1"/>
    <xf numFmtId="3" fontId="49" fillId="5" borderId="11" xfId="0" applyNumberFormat="1" applyFont="1" applyFill="1" applyBorder="1"/>
    <xf numFmtId="0" fontId="49" fillId="0" borderId="11" xfId="0" applyFont="1" applyBorder="1" applyAlignment="1">
      <alignment horizontal="center"/>
    </xf>
    <xf numFmtId="0" fontId="49" fillId="5" borderId="11" xfId="0" applyFont="1" applyFill="1" applyBorder="1" applyAlignment="1">
      <alignment horizontal="center"/>
    </xf>
    <xf numFmtId="10" fontId="49" fillId="5" borderId="11" xfId="2" applyNumberFormat="1" applyFont="1" applyFill="1" applyBorder="1" applyAlignment="1">
      <alignment horizontal="center"/>
    </xf>
    <xf numFmtId="0" fontId="41" fillId="3" borderId="19" xfId="0" applyFont="1" applyFill="1" applyBorder="1" applyAlignment="1">
      <alignment horizontal="center" wrapText="1"/>
    </xf>
    <xf numFmtId="0" fontId="41" fillId="0" borderId="36" xfId="0" applyFont="1" applyBorder="1"/>
    <xf numFmtId="0" fontId="41" fillId="0" borderId="18" xfId="0" applyFont="1" applyBorder="1" applyAlignment="1">
      <alignment wrapText="1"/>
    </xf>
    <xf numFmtId="0" fontId="41" fillId="0" borderId="13" xfId="0" applyFont="1" applyBorder="1" applyAlignment="1">
      <alignment wrapText="1"/>
    </xf>
    <xf numFmtId="0" fontId="41" fillId="0" borderId="22" xfId="0" applyFont="1" applyBorder="1" applyAlignment="1">
      <alignment horizontal="center" wrapText="1"/>
    </xf>
    <xf numFmtId="49" fontId="41" fillId="0" borderId="55" xfId="0" applyNumberFormat="1" applyFont="1" applyBorder="1"/>
    <xf numFmtId="0" fontId="41" fillId="0" borderId="48" xfId="0" applyFont="1" applyBorder="1" applyAlignment="1">
      <alignment wrapText="1"/>
    </xf>
    <xf numFmtId="0" fontId="41" fillId="0" borderId="10" xfId="0" applyFont="1" applyBorder="1" applyAlignment="1">
      <alignment horizontal="center" wrapText="1"/>
    </xf>
    <xf numFmtId="49" fontId="41" fillId="0" borderId="53" xfId="0" applyNumberFormat="1" applyFont="1" applyBorder="1"/>
    <xf numFmtId="0" fontId="41" fillId="0" borderId="9" xfId="0" applyFont="1" applyBorder="1" applyAlignment="1">
      <alignment wrapText="1"/>
    </xf>
    <xf numFmtId="0" fontId="41" fillId="3" borderId="10" xfId="0" applyFont="1" applyFill="1" applyBorder="1" applyAlignment="1">
      <alignment horizontal="center" wrapText="1"/>
    </xf>
    <xf numFmtId="49" fontId="41" fillId="0" borderId="53" xfId="0" applyNumberFormat="1" applyFont="1" applyBorder="1" applyAlignment="1">
      <alignment wrapText="1"/>
    </xf>
    <xf numFmtId="49" fontId="41" fillId="0" borderId="50" xfId="0" applyNumberFormat="1" applyFont="1" applyBorder="1"/>
    <xf numFmtId="0" fontId="41" fillId="0" borderId="5" xfId="0" applyFont="1" applyBorder="1" applyAlignment="1">
      <alignment wrapText="1"/>
    </xf>
    <xf numFmtId="3" fontId="6" fillId="0" borderId="0" xfId="0" applyNumberFormat="1" applyFont="1"/>
    <xf numFmtId="0" fontId="6" fillId="0" borderId="0" xfId="0" applyFont="1"/>
    <xf numFmtId="10" fontId="2" fillId="0" borderId="17" xfId="0" applyNumberFormat="1" applyFont="1" applyBorder="1"/>
    <xf numFmtId="0" fontId="66" fillId="0" borderId="0" xfId="0" applyFont="1"/>
    <xf numFmtId="0" fontId="49" fillId="0" borderId="0" xfId="0" applyFont="1" applyAlignment="1">
      <alignment horizontal="left" wrapText="1"/>
    </xf>
    <xf numFmtId="0" fontId="2" fillId="0" borderId="42" xfId="0" applyFont="1" applyBorder="1" applyAlignment="1">
      <alignment horizontal="center"/>
    </xf>
    <xf numFmtId="3" fontId="2" fillId="0" borderId="11" xfId="0" applyNumberFormat="1" applyFont="1" applyBorder="1" applyAlignment="1">
      <alignment horizontal="right"/>
    </xf>
    <xf numFmtId="0" fontId="0" fillId="3" borderId="11" xfId="0" applyFill="1" applyBorder="1"/>
    <xf numFmtId="3" fontId="0" fillId="3" borderId="11" xfId="0" quotePrefix="1" applyNumberFormat="1" applyFill="1" applyBorder="1"/>
    <xf numFmtId="3" fontId="2" fillId="3" borderId="11" xfId="0" applyNumberFormat="1" applyFont="1" applyFill="1" applyBorder="1" applyAlignment="1">
      <alignment horizontal="center"/>
    </xf>
    <xf numFmtId="3" fontId="0" fillId="3" borderId="11" xfId="0" applyNumberFormat="1" applyFill="1" applyBorder="1" applyAlignment="1">
      <alignment horizontal="right"/>
    </xf>
    <xf numFmtId="0" fontId="31" fillId="0" borderId="11" xfId="0" applyFont="1" applyBorder="1"/>
    <xf numFmtId="3" fontId="32" fillId="0" borderId="11" xfId="0" applyNumberFormat="1" applyFont="1" applyBorder="1" applyAlignment="1">
      <alignment horizontal="center"/>
    </xf>
    <xf numFmtId="0" fontId="2" fillId="4" borderId="11" xfId="0" applyFont="1" applyFill="1" applyBorder="1" applyAlignment="1">
      <alignment horizontal="center"/>
    </xf>
    <xf numFmtId="0" fontId="2" fillId="4" borderId="11" xfId="0" applyFont="1" applyFill="1" applyBorder="1"/>
    <xf numFmtId="3" fontId="49" fillId="5" borderId="11" xfId="0" applyNumberFormat="1" applyFont="1" applyFill="1" applyBorder="1" applyAlignment="1">
      <alignment horizontal="right"/>
    </xf>
    <xf numFmtId="0" fontId="2" fillId="4" borderId="11" xfId="0" applyFont="1" applyFill="1" applyBorder="1" applyAlignment="1">
      <alignment horizontal="center" vertical="center" wrapText="1"/>
    </xf>
    <xf numFmtId="0" fontId="0" fillId="4" borderId="11" xfId="0" applyFill="1" applyBorder="1" applyAlignment="1">
      <alignment horizontal="center"/>
    </xf>
    <xf numFmtId="0" fontId="2" fillId="4" borderId="11" xfId="0" applyFont="1" applyFill="1" applyBorder="1" applyAlignment="1">
      <alignment wrapText="1"/>
    </xf>
    <xf numFmtId="0" fontId="0" fillId="4" borderId="11" xfId="0" applyFill="1" applyBorder="1" applyAlignment="1">
      <alignment horizontal="center" vertical="center"/>
    </xf>
    <xf numFmtId="0" fontId="2" fillId="4" borderId="11" xfId="0" applyFont="1" applyFill="1" applyBorder="1" applyAlignment="1">
      <alignment horizontal="center" vertical="center"/>
    </xf>
    <xf numFmtId="4" fontId="2" fillId="4" borderId="11" xfId="0"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xf>
    <xf numFmtId="3" fontId="2" fillId="4" borderId="11" xfId="0" applyNumberFormat="1"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 xfId="0" applyFont="1" applyFill="1" applyBorder="1" applyAlignment="1">
      <alignment horizontal="center" vertical="center" wrapText="1"/>
    </xf>
    <xf numFmtId="0" fontId="37" fillId="4" borderId="51" xfId="0" applyFont="1" applyFill="1" applyBorder="1" applyAlignment="1">
      <alignment horizontal="center" vertical="center" wrapText="1"/>
    </xf>
    <xf numFmtId="0" fontId="38" fillId="4" borderId="1" xfId="0" applyFont="1" applyFill="1" applyBorder="1" applyAlignment="1">
      <alignment horizontal="center" vertical="center" wrapText="1"/>
    </xf>
    <xf numFmtId="0" fontId="0" fillId="4" borderId="63" xfId="0" applyFill="1" applyBorder="1" applyAlignment="1">
      <alignment horizontal="center"/>
    </xf>
    <xf numFmtId="0" fontId="0" fillId="4" borderId="49" xfId="0" applyFill="1" applyBorder="1" applyAlignment="1">
      <alignment horizontal="center"/>
    </xf>
    <xf numFmtId="0" fontId="0" fillId="4" borderId="54" xfId="0" applyFill="1" applyBorder="1" applyAlignment="1">
      <alignment horizontal="center"/>
    </xf>
    <xf numFmtId="0" fontId="0" fillId="4" borderId="1" xfId="0" applyFill="1" applyBorder="1"/>
    <xf numFmtId="14" fontId="6" fillId="4" borderId="2"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51" xfId="0" applyFont="1" applyFill="1" applyBorder="1" applyAlignment="1">
      <alignment horizontal="center" vertical="center"/>
    </xf>
    <xf numFmtId="0" fontId="0" fillId="4" borderId="26" xfId="0" applyFill="1" applyBorder="1"/>
    <xf numFmtId="0" fontId="0" fillId="4" borderId="34" xfId="0" applyFill="1" applyBorder="1" applyAlignment="1">
      <alignment horizontal="center" vertical="center"/>
    </xf>
    <xf numFmtId="0" fontId="0" fillId="4" borderId="32" xfId="0" applyFill="1" applyBorder="1" applyAlignment="1">
      <alignment horizontal="center" vertical="center"/>
    </xf>
    <xf numFmtId="0" fontId="2" fillId="4" borderId="32" xfId="0" applyFont="1" applyFill="1" applyBorder="1" applyAlignment="1">
      <alignment horizontal="center" vertical="center"/>
    </xf>
    <xf numFmtId="0" fontId="2" fillId="4" borderId="6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3" xfId="0" applyFont="1" applyFill="1" applyBorder="1" applyAlignment="1">
      <alignment horizontal="center" vertical="center"/>
    </xf>
    <xf numFmtId="10" fontId="2" fillId="0" borderId="11" xfId="2" applyNumberFormat="1" applyFont="1" applyFill="1" applyBorder="1"/>
    <xf numFmtId="0" fontId="0" fillId="4" borderId="11" xfId="0" applyFill="1" applyBorder="1"/>
    <xf numFmtId="14" fontId="6" fillId="4" borderId="11" xfId="0" applyNumberFormat="1" applyFont="1" applyFill="1" applyBorder="1" applyAlignment="1">
      <alignment horizontal="center" vertical="center"/>
    </xf>
    <xf numFmtId="3" fontId="0" fillId="4" borderId="11" xfId="0" applyNumberFormat="1" applyFill="1" applyBorder="1" applyAlignment="1">
      <alignment horizontal="center" vertical="center"/>
    </xf>
    <xf numFmtId="0" fontId="2" fillId="0" borderId="10" xfId="0" applyFont="1" applyBorder="1"/>
    <xf numFmtId="14" fontId="6" fillId="4" borderId="3"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34" xfId="0" applyFont="1" applyFill="1" applyBorder="1" applyAlignment="1">
      <alignment horizontal="center" vertical="center"/>
    </xf>
    <xf numFmtId="0" fontId="0" fillId="4" borderId="1" xfId="0" applyFill="1" applyBorder="1" applyAlignment="1">
      <alignment horizontal="center"/>
    </xf>
    <xf numFmtId="3" fontId="0" fillId="0" borderId="6" xfId="0" applyNumberFormat="1" applyBorder="1" applyAlignment="1">
      <alignment horizontal="right"/>
    </xf>
    <xf numFmtId="3" fontId="49" fillId="0" borderId="10" xfId="0" applyNumberFormat="1" applyFont="1" applyBorder="1" applyAlignment="1">
      <alignment horizontal="right"/>
    </xf>
    <xf numFmtId="3" fontId="49" fillId="0" borderId="7" xfId="0" applyNumberFormat="1" applyFont="1" applyBorder="1" applyAlignment="1">
      <alignment horizontal="right"/>
    </xf>
    <xf numFmtId="3" fontId="49" fillId="0" borderId="11" xfId="0" applyNumberFormat="1" applyFont="1" applyBorder="1" applyAlignment="1">
      <alignment horizontal="right"/>
    </xf>
    <xf numFmtId="3" fontId="49" fillId="5" borderId="11" xfId="0" applyNumberFormat="1" applyFont="1" applyFill="1" applyBorder="1" applyAlignment="1">
      <alignment horizontal="center" vertical="center"/>
    </xf>
    <xf numFmtId="49" fontId="3" fillId="0" borderId="55" xfId="1" quotePrefix="1" applyNumberFormat="1" applyFill="1" applyBorder="1"/>
    <xf numFmtId="49" fontId="3" fillId="0" borderId="50" xfId="1" quotePrefix="1" applyNumberFormat="1" applyFill="1" applyBorder="1" applyAlignment="1">
      <alignment horizontal="justify" vertical="center" wrapText="1"/>
    </xf>
    <xf numFmtId="3" fontId="49" fillId="0" borderId="11" xfId="0" applyNumberFormat="1" applyFont="1" applyBorder="1" applyAlignment="1">
      <alignment horizontal="center" vertical="center"/>
    </xf>
    <xf numFmtId="9" fontId="0" fillId="0" borderId="11" xfId="0" applyNumberFormat="1" applyBorder="1" applyAlignment="1">
      <alignment horizontal="center"/>
    </xf>
    <xf numFmtId="0" fontId="23" fillId="5" borderId="11" xfId="0" applyFont="1" applyFill="1" applyBorder="1"/>
    <xf numFmtId="0" fontId="23" fillId="5" borderId="11" xfId="0" applyFont="1" applyFill="1" applyBorder="1" applyAlignment="1">
      <alignment horizontal="center" wrapText="1"/>
    </xf>
    <xf numFmtId="3" fontId="23" fillId="5" borderId="11" xfId="0" applyNumberFormat="1" applyFont="1" applyFill="1" applyBorder="1"/>
    <xf numFmtId="0" fontId="51" fillId="0" borderId="39" xfId="0" applyFont="1" applyBorder="1"/>
    <xf numFmtId="10" fontId="51" fillId="0" borderId="40" xfId="0" applyNumberFormat="1" applyFont="1" applyBorder="1"/>
    <xf numFmtId="168" fontId="51" fillId="0" borderId="48" xfId="3" applyNumberFormat="1" applyFont="1" applyBorder="1" applyAlignment="1">
      <alignment horizontal="center"/>
    </xf>
    <xf numFmtId="0" fontId="51" fillId="0" borderId="42" xfId="0" applyFont="1" applyBorder="1"/>
    <xf numFmtId="3" fontId="51" fillId="0" borderId="0" xfId="0" applyNumberFormat="1" applyFont="1"/>
    <xf numFmtId="0" fontId="51" fillId="0" borderId="58" xfId="0" applyFont="1" applyBorder="1" applyAlignment="1">
      <alignment horizontal="center"/>
    </xf>
    <xf numFmtId="0" fontId="51" fillId="0" borderId="26" xfId="0" applyFont="1" applyBorder="1" applyAlignment="1">
      <alignment horizontal="center"/>
    </xf>
    <xf numFmtId="0" fontId="51" fillId="0" borderId="44" xfId="0" applyFont="1" applyBorder="1"/>
    <xf numFmtId="0" fontId="51" fillId="0" borderId="46" xfId="0" applyFont="1" applyBorder="1"/>
    <xf numFmtId="10" fontId="0" fillId="0" borderId="0" xfId="0" applyNumberFormat="1"/>
    <xf numFmtId="3" fontId="49" fillId="0" borderId="11" xfId="0" applyNumberFormat="1" applyFont="1" applyBorder="1" applyAlignment="1">
      <alignment horizontal="center"/>
    </xf>
    <xf numFmtId="166" fontId="0" fillId="0" borderId="11" xfId="2" applyNumberFormat="1" applyFont="1" applyBorder="1" applyAlignment="1">
      <alignment horizontal="right"/>
    </xf>
    <xf numFmtId="168" fontId="0" fillId="0" borderId="11" xfId="3" applyNumberFormat="1" applyFont="1" applyFill="1" applyBorder="1"/>
    <xf numFmtId="168" fontId="0" fillId="0" borderId="11" xfId="0" applyNumberFormat="1" applyBorder="1"/>
    <xf numFmtId="164" fontId="67" fillId="0" borderId="11" xfId="3" applyFont="1" applyFill="1" applyBorder="1" applyAlignment="1">
      <alignment horizontal="left"/>
    </xf>
    <xf numFmtId="169" fontId="49" fillId="5" borderId="11" xfId="0" applyNumberFormat="1" applyFont="1" applyFill="1" applyBorder="1" applyAlignment="1">
      <alignment horizontal="right"/>
    </xf>
    <xf numFmtId="0" fontId="67" fillId="0" borderId="11" xfId="0" applyFont="1" applyBorder="1"/>
    <xf numFmtId="169" fontId="53" fillId="0" borderId="11" xfId="0" applyNumberFormat="1" applyFont="1" applyBorder="1"/>
    <xf numFmtId="169" fontId="68" fillId="0" borderId="11" xfId="0" applyNumberFormat="1" applyFont="1" applyBorder="1"/>
    <xf numFmtId="169" fontId="49" fillId="0" borderId="11" xfId="0" applyNumberFormat="1" applyFont="1" applyBorder="1" applyAlignment="1">
      <alignment horizontal="right"/>
    </xf>
    <xf numFmtId="3" fontId="68" fillId="0" borderId="11" xfId="0" applyNumberFormat="1" applyFont="1" applyBorder="1"/>
    <xf numFmtId="3" fontId="0" fillId="6" borderId="11" xfId="0" applyNumberFormat="1" applyFill="1" applyBorder="1"/>
    <xf numFmtId="3" fontId="0" fillId="6" borderId="20" xfId="0" applyNumberFormat="1" applyFill="1" applyBorder="1"/>
    <xf numFmtId="9" fontId="2" fillId="0" borderId="0" xfId="2" applyFont="1"/>
    <xf numFmtId="0" fontId="15" fillId="6" borderId="0" xfId="0" applyFont="1" applyFill="1"/>
    <xf numFmtId="0" fontId="0" fillId="7" borderId="11" xfId="0" applyFill="1" applyBorder="1" applyAlignment="1">
      <alignment horizontal="center"/>
    </xf>
    <xf numFmtId="3" fontId="10" fillId="6" borderId="22" xfId="0" applyNumberFormat="1" applyFont="1" applyFill="1" applyBorder="1" applyProtection="1">
      <protection locked="0"/>
    </xf>
    <xf numFmtId="3" fontId="0" fillId="6" borderId="11" xfId="0" quotePrefix="1" applyNumberFormat="1" applyFill="1" applyBorder="1"/>
    <xf numFmtId="169" fontId="0" fillId="0" borderId="0" xfId="0" applyNumberFormat="1"/>
    <xf numFmtId="9" fontId="0" fillId="0" borderId="0" xfId="0" applyNumberFormat="1"/>
    <xf numFmtId="166" fontId="0" fillId="0" borderId="0" xfId="2" applyNumberFormat="1" applyFont="1"/>
    <xf numFmtId="166" fontId="49" fillId="5" borderId="11" xfId="2" applyNumberFormat="1" applyFont="1" applyFill="1" applyBorder="1" applyAlignment="1">
      <alignment horizontal="center"/>
    </xf>
    <xf numFmtId="170" fontId="0" fillId="0" borderId="0" xfId="0" applyNumberFormat="1"/>
    <xf numFmtId="0" fontId="8" fillId="0" borderId="1" xfId="0" applyFont="1" applyBorder="1"/>
    <xf numFmtId="0" fontId="0" fillId="0" borderId="37" xfId="0" applyBorder="1"/>
    <xf numFmtId="168" fontId="0" fillId="0" borderId="23" xfId="3" applyNumberFormat="1" applyFont="1" applyBorder="1"/>
    <xf numFmtId="168" fontId="0" fillId="0" borderId="24" xfId="3" applyNumberFormat="1" applyFont="1" applyBorder="1"/>
    <xf numFmtId="0" fontId="0" fillId="0" borderId="38" xfId="0" applyBorder="1"/>
    <xf numFmtId="168" fontId="0" fillId="0" borderId="11" xfId="3" applyNumberFormat="1" applyFont="1" applyBorder="1"/>
    <xf numFmtId="168" fontId="0" fillId="0" borderId="12" xfId="3" applyNumberFormat="1" applyFont="1" applyBorder="1"/>
    <xf numFmtId="0" fontId="0" fillId="0" borderId="30" xfId="0" applyBorder="1"/>
    <xf numFmtId="168" fontId="0" fillId="0" borderId="15" xfId="3" applyNumberFormat="1" applyFont="1" applyBorder="1"/>
    <xf numFmtId="168" fontId="0" fillId="0" borderId="16" xfId="3" applyNumberFormat="1" applyFont="1" applyBorder="1"/>
    <xf numFmtId="10" fontId="68" fillId="0" borderId="11" xfId="0" applyNumberFormat="1" applyFont="1" applyBorder="1"/>
    <xf numFmtId="3" fontId="0" fillId="0" borderId="0" xfId="0" applyNumberFormat="1" applyAlignment="1">
      <alignment wrapText="1"/>
    </xf>
    <xf numFmtId="0" fontId="69" fillId="0" borderId="1" xfId="0" applyFont="1" applyBorder="1" applyAlignment="1">
      <alignment horizontal="justify" vertical="center" wrapText="1"/>
    </xf>
    <xf numFmtId="0" fontId="69" fillId="0" borderId="26" xfId="0" applyFont="1" applyBorder="1" applyAlignment="1">
      <alignment horizontal="justify" vertical="center" wrapText="1"/>
    </xf>
    <xf numFmtId="0" fontId="71" fillId="0" borderId="26" xfId="0" applyFont="1" applyBorder="1" applyAlignment="1">
      <alignment horizontal="justify" vertical="center" wrapText="1"/>
    </xf>
    <xf numFmtId="168" fontId="0" fillId="0" borderId="0" xfId="0" applyNumberFormat="1"/>
    <xf numFmtId="0" fontId="0" fillId="6" borderId="0" xfId="0" applyFill="1"/>
    <xf numFmtId="168" fontId="2" fillId="6" borderId="11" xfId="3" applyNumberFormat="1" applyFont="1" applyFill="1" applyBorder="1"/>
    <xf numFmtId="0" fontId="2" fillId="6" borderId="11" xfId="0" applyFont="1" applyFill="1" applyBorder="1"/>
    <xf numFmtId="2" fontId="0" fillId="0" borderId="0" xfId="0" applyNumberFormat="1"/>
    <xf numFmtId="43" fontId="0" fillId="0" borderId="0" xfId="0" applyNumberFormat="1"/>
    <xf numFmtId="3" fontId="0" fillId="0" borderId="11" xfId="0" applyNumberFormat="1" applyBorder="1" applyAlignment="1">
      <alignment horizont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0" xfId="0" applyFill="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0" fillId="3" borderId="45" xfId="0" applyFill="1" applyBorder="1" applyAlignment="1">
      <alignment horizontal="center" vertical="center" wrapText="1"/>
    </xf>
    <xf numFmtId="0" fontId="0" fillId="3" borderId="46" xfId="0"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44" fillId="0" borderId="66" xfId="0" applyFont="1" applyBorder="1" applyAlignment="1">
      <alignment horizontal="left" wrapText="1"/>
    </xf>
    <xf numFmtId="0" fontId="44" fillId="0" borderId="0" xfId="0" applyFont="1" applyAlignment="1">
      <alignment horizontal="left" wrapText="1"/>
    </xf>
    <xf numFmtId="0" fontId="44" fillId="0" borderId="59" xfId="0" applyFont="1" applyBorder="1" applyAlignment="1">
      <alignment horizontal="left" wrapText="1"/>
    </xf>
    <xf numFmtId="0" fontId="44" fillId="0" borderId="52" xfId="0" applyFont="1" applyBorder="1" applyAlignment="1">
      <alignment horizontal="left" wrapText="1"/>
    </xf>
    <xf numFmtId="0" fontId="44" fillId="0" borderId="61" xfId="0" applyFont="1" applyBorder="1" applyAlignment="1">
      <alignment horizontal="left" wrapText="1"/>
    </xf>
    <xf numFmtId="0" fontId="44" fillId="0" borderId="6" xfId="0" applyFont="1" applyBorder="1" applyAlignment="1">
      <alignment horizontal="left" wrapText="1"/>
    </xf>
    <xf numFmtId="0" fontId="42" fillId="3" borderId="66" xfId="0" applyFont="1" applyFill="1" applyBorder="1" applyAlignment="1">
      <alignment horizontal="left" vertical="top" wrapText="1"/>
    </xf>
    <xf numFmtId="0" fontId="42" fillId="3" borderId="0" xfId="0" applyFont="1" applyFill="1" applyAlignment="1">
      <alignment horizontal="left" vertical="top" wrapText="1"/>
    </xf>
    <xf numFmtId="0" fontId="42" fillId="3" borderId="59" xfId="0" applyFont="1" applyFill="1" applyBorder="1" applyAlignment="1">
      <alignment horizontal="left" vertical="top" wrapText="1"/>
    </xf>
    <xf numFmtId="0" fontId="43" fillId="3" borderId="66" xfId="0" applyFont="1" applyFill="1" applyBorder="1" applyAlignment="1">
      <alignment horizontal="left" wrapText="1"/>
    </xf>
    <xf numFmtId="0" fontId="43" fillId="3" borderId="0" xfId="0" applyFont="1" applyFill="1" applyAlignment="1">
      <alignment horizontal="left" wrapText="1"/>
    </xf>
    <xf numFmtId="0" fontId="43" fillId="3" borderId="59" xfId="0" applyFont="1" applyFill="1" applyBorder="1" applyAlignment="1">
      <alignment horizontal="left" wrapText="1"/>
    </xf>
    <xf numFmtId="0" fontId="42" fillId="3" borderId="66" xfId="0" applyFont="1" applyFill="1" applyBorder="1" applyAlignment="1">
      <alignment horizontal="left" wrapText="1"/>
    </xf>
    <xf numFmtId="0" fontId="42" fillId="3" borderId="0" xfId="0" applyFont="1" applyFill="1" applyAlignment="1">
      <alignment horizontal="left" wrapText="1"/>
    </xf>
    <xf numFmtId="0" fontId="42" fillId="3" borderId="59" xfId="0" applyFont="1" applyFill="1" applyBorder="1" applyAlignment="1">
      <alignment horizontal="left" wrapText="1"/>
    </xf>
    <xf numFmtId="0" fontId="4" fillId="0" borderId="0" xfId="0" applyFont="1" applyAlignment="1">
      <alignment horizontal="center" vertical="center"/>
    </xf>
    <xf numFmtId="0" fontId="5" fillId="0" borderId="11" xfId="0" applyFont="1" applyBorder="1" applyAlignment="1">
      <alignment horizontal="left"/>
    </xf>
    <xf numFmtId="0" fontId="5" fillId="0" borderId="11" xfId="0" applyFont="1" applyBorder="1" applyAlignment="1">
      <alignment horizontal="center"/>
    </xf>
    <xf numFmtId="0" fontId="2" fillId="4" borderId="11" xfId="0" applyFont="1" applyFill="1" applyBorder="1" applyAlignment="1">
      <alignment horizontal="center" vertical="center" wrapText="1"/>
    </xf>
    <xf numFmtId="0" fontId="2" fillId="4" borderId="11" xfId="0" applyFont="1" applyFill="1" applyBorder="1" applyAlignment="1">
      <alignment horizontal="center" vertical="center"/>
    </xf>
    <xf numFmtId="4" fontId="2" fillId="4" borderId="11" xfId="0" applyNumberFormat="1" applyFont="1" applyFill="1" applyBorder="1" applyAlignment="1">
      <alignment horizontal="center" vertical="center" wrapText="1"/>
    </xf>
    <xf numFmtId="0" fontId="49" fillId="0" borderId="11" xfId="0" applyFont="1" applyBorder="1" applyAlignment="1">
      <alignment horizontal="left" vertical="top"/>
    </xf>
    <xf numFmtId="0" fontId="0" fillId="0" borderId="11" xfId="0" applyBorder="1" applyAlignment="1">
      <alignment horizontal="center" vertical="center" wrapText="1"/>
    </xf>
    <xf numFmtId="3" fontId="49" fillId="5" borderId="11" xfId="0" applyNumberFormat="1" applyFont="1" applyFill="1" applyBorder="1" applyAlignment="1">
      <alignment horizontal="center" vertical="center"/>
    </xf>
    <xf numFmtId="1" fontId="0" fillId="0" borderId="20" xfId="0" applyNumberFormat="1" applyBorder="1" applyAlignment="1">
      <alignment horizontal="center" vertical="center"/>
    </xf>
    <xf numFmtId="1" fontId="0" fillId="0" borderId="60" xfId="0" applyNumberFormat="1" applyBorder="1" applyAlignment="1">
      <alignment horizontal="center" vertical="center"/>
    </xf>
    <xf numFmtId="1" fontId="0" fillId="0" borderId="7" xfId="0" applyNumberFormat="1" applyBorder="1" applyAlignment="1">
      <alignment horizontal="center" vertical="center"/>
    </xf>
    <xf numFmtId="3" fontId="0" fillId="0" borderId="20" xfId="0" applyNumberFormat="1" applyBorder="1" applyAlignment="1">
      <alignment horizontal="right" vertical="center"/>
    </xf>
    <xf numFmtId="3" fontId="0" fillId="0" borderId="60" xfId="0" applyNumberFormat="1" applyBorder="1" applyAlignment="1">
      <alignment horizontal="right" vertical="center"/>
    </xf>
    <xf numFmtId="3" fontId="0" fillId="0" borderId="7" xfId="0" applyNumberFormat="1" applyBorder="1" applyAlignment="1">
      <alignment horizontal="right" vertical="center"/>
    </xf>
    <xf numFmtId="0" fontId="7" fillId="4" borderId="11" xfId="0" applyFont="1" applyFill="1" applyBorder="1" applyAlignment="1">
      <alignment horizontal="center" vertical="center"/>
    </xf>
    <xf numFmtId="0" fontId="49" fillId="0" borderId="53" xfId="0" applyFont="1" applyBorder="1" applyAlignment="1">
      <alignment horizontal="left" vertical="top"/>
    </xf>
    <xf numFmtId="0" fontId="49" fillId="0" borderId="57" xfId="0" applyFont="1" applyBorder="1" applyAlignment="1">
      <alignment horizontal="left" vertical="top"/>
    </xf>
    <xf numFmtId="0" fontId="49" fillId="0" borderId="10" xfId="0" applyFont="1" applyBorder="1" applyAlignment="1">
      <alignment horizontal="left" vertical="top"/>
    </xf>
    <xf numFmtId="0" fontId="0" fillId="0" borderId="11" xfId="0" applyBorder="1" applyAlignment="1">
      <alignment horizontal="center"/>
    </xf>
    <xf numFmtId="0" fontId="0" fillId="0" borderId="53" xfId="0" applyBorder="1" applyAlignment="1">
      <alignment horizontal="center"/>
    </xf>
    <xf numFmtId="0" fontId="0" fillId="0" borderId="57" xfId="0" applyBorder="1" applyAlignment="1">
      <alignment horizontal="center"/>
    </xf>
    <xf numFmtId="0" fontId="0" fillId="0" borderId="10" xfId="0" applyBorder="1" applyAlignment="1">
      <alignment horizontal="center"/>
    </xf>
    <xf numFmtId="0" fontId="2" fillId="4" borderId="11" xfId="0" applyFont="1" applyFill="1" applyBorder="1" applyAlignment="1">
      <alignment horizontal="center"/>
    </xf>
    <xf numFmtId="0" fontId="65" fillId="0" borderId="53" xfId="0" applyFont="1" applyBorder="1" applyAlignment="1">
      <alignment horizontal="center"/>
    </xf>
    <xf numFmtId="0" fontId="65" fillId="0" borderId="57" xfId="0" applyFont="1" applyBorder="1" applyAlignment="1">
      <alignment horizontal="center"/>
    </xf>
    <xf numFmtId="0" fontId="65" fillId="0" borderId="10" xfId="0" applyFont="1" applyBorder="1" applyAlignment="1">
      <alignment horizontal="center"/>
    </xf>
    <xf numFmtId="0" fontId="7" fillId="4" borderId="53"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10" xfId="0" applyFont="1" applyFill="1" applyBorder="1" applyAlignment="1">
      <alignment horizontal="center" vertical="center"/>
    </xf>
    <xf numFmtId="0" fontId="5" fillId="0" borderId="36" xfId="0" applyFont="1" applyBorder="1" applyAlignment="1">
      <alignment horizontal="center" vertical="center"/>
    </xf>
    <xf numFmtId="0" fontId="5" fillId="0" borderId="65" xfId="0" applyFont="1" applyBorder="1" applyAlignment="1">
      <alignment horizontal="center" vertical="center"/>
    </xf>
    <xf numFmtId="0" fontId="5" fillId="0" borderId="19" xfId="0" applyFont="1" applyBorder="1" applyAlignment="1">
      <alignment horizontal="center" vertical="center"/>
    </xf>
    <xf numFmtId="0" fontId="5" fillId="0" borderId="66" xfId="0" applyFont="1" applyBorder="1" applyAlignment="1">
      <alignment horizontal="center" vertical="center"/>
    </xf>
    <xf numFmtId="0" fontId="5" fillId="0" borderId="0" xfId="0" applyFont="1" applyAlignment="1">
      <alignment horizontal="center" vertical="center"/>
    </xf>
    <xf numFmtId="0" fontId="5" fillId="0" borderId="59" xfId="0" applyFont="1" applyBorder="1" applyAlignment="1">
      <alignment horizontal="center" vertical="center"/>
    </xf>
    <xf numFmtId="0" fontId="5" fillId="0" borderId="52" xfId="0" applyFont="1" applyBorder="1" applyAlignment="1">
      <alignment horizontal="center" vertical="center"/>
    </xf>
    <xf numFmtId="0" fontId="5" fillId="0" borderId="61" xfId="0" applyFont="1" applyBorder="1" applyAlignment="1">
      <alignment horizontal="center" vertical="center"/>
    </xf>
    <xf numFmtId="0" fontId="5" fillId="0" borderId="6" xfId="0" applyFont="1" applyBorder="1" applyAlignment="1">
      <alignment horizontal="center" vertical="center"/>
    </xf>
    <xf numFmtId="0" fontId="7" fillId="0" borderId="11" xfId="0" applyFont="1" applyBorder="1" applyAlignment="1">
      <alignment horizontal="center" vertical="center"/>
    </xf>
    <xf numFmtId="0" fontId="0" fillId="0" borderId="11" xfId="0" applyBorder="1" applyAlignment="1">
      <alignment horizontal="left" vertical="top"/>
    </xf>
    <xf numFmtId="0" fontId="0" fillId="0" borderId="53" xfId="0" applyBorder="1" applyAlignment="1">
      <alignment vertical="top"/>
    </xf>
    <xf numFmtId="0" fontId="0" fillId="0" borderId="57" xfId="0" applyBorder="1" applyAlignment="1">
      <alignment vertical="top"/>
    </xf>
    <xf numFmtId="0" fontId="0" fillId="0" borderId="10" xfId="0" applyBorder="1" applyAlignment="1">
      <alignment vertical="top"/>
    </xf>
    <xf numFmtId="0" fontId="36" fillId="0" borderId="0" xfId="0" applyFont="1" applyAlignment="1">
      <alignment horizontal="center" vertical="center"/>
    </xf>
    <xf numFmtId="0" fontId="2" fillId="0" borderId="0" xfId="0" applyFont="1" applyAlignment="1">
      <alignment horizontal="center"/>
    </xf>
    <xf numFmtId="3" fontId="0" fillId="0" borderId="11" xfId="0" applyNumberFormat="1" applyBorder="1" applyAlignment="1">
      <alignment horizontal="right" vertical="center"/>
    </xf>
    <xf numFmtId="3" fontId="2" fillId="0" borderId="11" xfId="0" applyNumberFormat="1" applyFont="1" applyBorder="1" applyAlignment="1">
      <alignment horizontal="right" vertical="center"/>
    </xf>
    <xf numFmtId="3" fontId="0" fillId="0" borderId="11" xfId="0" applyNumberFormat="1" applyBorder="1" applyAlignment="1">
      <alignment horizontal="center" vertical="center"/>
    </xf>
    <xf numFmtId="3" fontId="2" fillId="0" borderId="20" xfId="0" applyNumberFormat="1" applyFont="1" applyBorder="1" applyAlignment="1">
      <alignment horizontal="right" vertical="center"/>
    </xf>
    <xf numFmtId="3" fontId="2" fillId="0" borderId="7" xfId="0" applyNumberFormat="1" applyFont="1" applyBorder="1" applyAlignment="1">
      <alignment horizontal="right" vertical="center"/>
    </xf>
    <xf numFmtId="0" fontId="0" fillId="0" borderId="45" xfId="0" applyBorder="1" applyAlignment="1">
      <alignment horizontal="center"/>
    </xf>
    <xf numFmtId="0" fontId="0" fillId="0" borderId="53" xfId="0" applyBorder="1" applyAlignment="1"/>
    <xf numFmtId="0" fontId="0" fillId="0" borderId="57" xfId="0" applyBorder="1" applyAlignment="1"/>
    <xf numFmtId="0" fontId="0" fillId="0" borderId="10" xfId="0" applyBorder="1" applyAlignment="1"/>
  </cellXfs>
  <cellStyles count="4">
    <cellStyle name="Hipersaitas" xfId="1" builtinId="8"/>
    <cellStyle name="Įprastas" xfId="0" builtinId="0"/>
    <cellStyle name="Kablelis" xfId="3" builtinId="3"/>
    <cellStyle name="Procentai" xfId="2" builtinId="5"/>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be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Rezultatai!$A$28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Rezultatai!$B$28:$Z$28</c:f>
              <c:numCache>
                <c:formatCode>#,##0</c:formatCode>
                <c:ptCount val="25"/>
                <c:pt idx="0">
                  <c:v>0</c:v>
                </c:pt>
                <c:pt idx="1">
                  <c:v>0</c:v>
                </c:pt>
                <c:pt idx="2">
                  <c:v>0</c:v>
                </c:pt>
                <c:pt idx="3">
                  <c:v>977792</c:v>
                </c:pt>
                <c:pt idx="4">
                  <c:v>977792</c:v>
                </c:pt>
                <c:pt idx="5">
                  <c:v>977792</c:v>
                </c:pt>
                <c:pt idx="6">
                  <c:v>977792</c:v>
                </c:pt>
                <c:pt idx="7">
                  <c:v>977792</c:v>
                </c:pt>
                <c:pt idx="8">
                  <c:v>977792</c:v>
                </c:pt>
                <c:pt idx="9">
                  <c:v>977792</c:v>
                </c:pt>
                <c:pt idx="10">
                  <c:v>977792</c:v>
                </c:pt>
                <c:pt idx="11">
                  <c:v>1632887</c:v>
                </c:pt>
                <c:pt idx="12">
                  <c:v>1632887</c:v>
                </c:pt>
                <c:pt idx="13">
                  <c:v>1632887</c:v>
                </c:pt>
                <c:pt idx="14">
                  <c:v>1250189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BF4-4726-A9BF-2C4B8B1F47CE}"/>
            </c:ext>
          </c:extLst>
        </c:ser>
        <c:ser>
          <c:idx val="1"/>
          <c:order val="1"/>
          <c:tx>
            <c:strRef>
              <c:f>Rezultatai!$A$29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Rezultatai!$B$29:$Z$29</c:f>
              <c:numCache>
                <c:formatCode>#,##0</c:formatCode>
                <c:ptCount val="25"/>
                <c:pt idx="0">
                  <c:v>0</c:v>
                </c:pt>
                <c:pt idx="1">
                  <c:v>0</c:v>
                </c:pt>
                <c:pt idx="2">
                  <c:v>0</c:v>
                </c:pt>
                <c:pt idx="3">
                  <c:v>1065208</c:v>
                </c:pt>
                <c:pt idx="4">
                  <c:v>1065208</c:v>
                </c:pt>
                <c:pt idx="5">
                  <c:v>1065208</c:v>
                </c:pt>
                <c:pt idx="6">
                  <c:v>1065208</c:v>
                </c:pt>
                <c:pt idx="7">
                  <c:v>1065208</c:v>
                </c:pt>
                <c:pt idx="8">
                  <c:v>1065208</c:v>
                </c:pt>
                <c:pt idx="9">
                  <c:v>1065208</c:v>
                </c:pt>
                <c:pt idx="10">
                  <c:v>1065208</c:v>
                </c:pt>
                <c:pt idx="11">
                  <c:v>410113</c:v>
                </c:pt>
                <c:pt idx="12">
                  <c:v>410113</c:v>
                </c:pt>
                <c:pt idx="13">
                  <c:v>410113</c:v>
                </c:pt>
                <c:pt idx="14">
                  <c:v>792811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BF4-4726-A9BF-2C4B8B1F47CE}"/>
            </c:ext>
          </c:extLst>
        </c:ser>
        <c:ser>
          <c:idx val="2"/>
          <c:order val="2"/>
          <c:tx>
            <c:strRef>
              <c:f>Rezultatai!$A$32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Rezultatai!$B$32:$Z$32</c:f>
              <c:numCache>
                <c:formatCode>#,##0</c:formatCode>
                <c:ptCount val="25"/>
                <c:pt idx="0">
                  <c:v>0</c:v>
                </c:pt>
                <c:pt idx="1">
                  <c:v>0</c:v>
                </c:pt>
                <c:pt idx="2">
                  <c:v>0</c:v>
                </c:pt>
                <c:pt idx="3">
                  <c:v>256167</c:v>
                </c:pt>
                <c:pt idx="4">
                  <c:v>263852</c:v>
                </c:pt>
                <c:pt idx="5">
                  <c:v>271768</c:v>
                </c:pt>
                <c:pt idx="6">
                  <c:v>279921</c:v>
                </c:pt>
                <c:pt idx="7">
                  <c:v>288319</c:v>
                </c:pt>
                <c:pt idx="8">
                  <c:v>296968</c:v>
                </c:pt>
                <c:pt idx="9">
                  <c:v>305877</c:v>
                </c:pt>
                <c:pt idx="10">
                  <c:v>315054</c:v>
                </c:pt>
                <c:pt idx="11">
                  <c:v>324505</c:v>
                </c:pt>
                <c:pt idx="12">
                  <c:v>334240</c:v>
                </c:pt>
                <c:pt idx="13">
                  <c:v>344268</c:v>
                </c:pt>
                <c:pt idx="14">
                  <c:v>354596</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BF4-4726-A9BF-2C4B8B1F47CE}"/>
            </c:ext>
          </c:extLst>
        </c:ser>
        <c:ser>
          <c:idx val="3"/>
          <c:order val="3"/>
          <c:tx>
            <c:strRef>
              <c:f>Rezultatai!$A$35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Rezultatai!$B$35:$Z$35</c:f>
              <c:numCache>
                <c:formatCode>#,##0</c:formatCode>
                <c:ptCount val="25"/>
                <c:pt idx="0">
                  <c:v>0</c:v>
                </c:pt>
                <c:pt idx="1">
                  <c:v>0</c:v>
                </c:pt>
                <c:pt idx="2">
                  <c:v>0</c:v>
                </c:pt>
                <c:pt idx="3">
                  <c:v>32782</c:v>
                </c:pt>
                <c:pt idx="4">
                  <c:v>33765</c:v>
                </c:pt>
                <c:pt idx="5">
                  <c:v>34778</c:v>
                </c:pt>
                <c:pt idx="6">
                  <c:v>35822</c:v>
                </c:pt>
                <c:pt idx="7">
                  <c:v>36896</c:v>
                </c:pt>
                <c:pt idx="8">
                  <c:v>38003</c:v>
                </c:pt>
                <c:pt idx="9">
                  <c:v>39143</c:v>
                </c:pt>
                <c:pt idx="10">
                  <c:v>40317</c:v>
                </c:pt>
                <c:pt idx="11">
                  <c:v>41527</c:v>
                </c:pt>
                <c:pt idx="12">
                  <c:v>42773</c:v>
                </c:pt>
                <c:pt idx="13">
                  <c:v>44056</c:v>
                </c:pt>
                <c:pt idx="14">
                  <c:v>45378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BF4-4726-A9BF-2C4B8B1F47CE}"/>
            </c:ext>
          </c:extLst>
        </c:ser>
        <c:dLbls>
          <c:showLegendKey val="0"/>
          <c:showVal val="0"/>
          <c:showCatName val="0"/>
          <c:showSerName val="0"/>
          <c:showPercent val="0"/>
          <c:showBubbleSize val="0"/>
        </c:dLbls>
        <c:gapWidth val="150"/>
        <c:overlap val="100"/>
        <c:axId val="168658152"/>
        <c:axId val="168658544"/>
      </c:barChart>
      <c:catAx>
        <c:axId val="168658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8544"/>
        <c:crosses val="autoZero"/>
        <c:auto val="1"/>
        <c:lblAlgn val="ctr"/>
        <c:lblOffset val="100"/>
        <c:noMultiLvlLbl val="0"/>
      </c:catAx>
      <c:valAx>
        <c:axId val="1686585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81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Privataus</a:t>
            </a:r>
            <a:r>
              <a:rPr lang="en-US" baseline="0"/>
              <a:t> Subjekto metinio atlyginimo detalizacija </a:t>
            </a:r>
            <a:r>
              <a:rPr lang="lt-LT" baseline="0"/>
              <a:t>(</a:t>
            </a:r>
            <a:r>
              <a:rPr lang="en-US" baseline="0"/>
              <a:t>indeksuota su PVM</a:t>
            </a:r>
            <a:r>
              <a:rPr lang="lt-LT" baseline="0"/>
              <a:t>), EUR</a:t>
            </a:r>
            <a:endParaRPr lang="en-US"/>
          </a:p>
        </c:rich>
      </c:tx>
      <c:layout>
        <c:manualLayout>
          <c:xMode val="edge"/>
          <c:yMode val="edge"/>
          <c:x val="0.18325993972975602"/>
          <c:y val="2.41691842900302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Rezultatai!$A$58</c:f>
              <c:strCache>
                <c:ptCount val="1"/>
                <c:pt idx="0">
                  <c:v>M1 ir M2 - nuosavo ir skolinto kapitalo srautai</c:v>
                </c:pt>
              </c:strCache>
            </c:strRef>
          </c:tx>
          <c:spPr>
            <a:solidFill>
              <a:schemeClr val="accent1"/>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Rezultatai!$B$58:$Z$58</c:f>
              <c:numCache>
                <c:formatCode>#,##0</c:formatCode>
                <c:ptCount val="25"/>
                <c:pt idx="0">
                  <c:v>0</c:v>
                </c:pt>
                <c:pt idx="1">
                  <c:v>0</c:v>
                </c:pt>
                <c:pt idx="2">
                  <c:v>0</c:v>
                </c:pt>
                <c:pt idx="3">
                  <c:v>1183128.32</c:v>
                </c:pt>
                <c:pt idx="4">
                  <c:v>1183128.32</c:v>
                </c:pt>
                <c:pt idx="5">
                  <c:v>1183128.32</c:v>
                </c:pt>
                <c:pt idx="6">
                  <c:v>1183128.32</c:v>
                </c:pt>
                <c:pt idx="7">
                  <c:v>1183128.32</c:v>
                </c:pt>
                <c:pt idx="8">
                  <c:v>1183128.32</c:v>
                </c:pt>
                <c:pt idx="9">
                  <c:v>1183128.32</c:v>
                </c:pt>
                <c:pt idx="10">
                  <c:v>1183128.32</c:v>
                </c:pt>
                <c:pt idx="11">
                  <c:v>1975793.27</c:v>
                </c:pt>
                <c:pt idx="12">
                  <c:v>1975793.27</c:v>
                </c:pt>
                <c:pt idx="13">
                  <c:v>1975793.27</c:v>
                </c:pt>
                <c:pt idx="14">
                  <c:v>1512728.69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B213-41D8-9605-6675BE1A281B}"/>
            </c:ext>
          </c:extLst>
        </c:ser>
        <c:ser>
          <c:idx val="1"/>
          <c:order val="1"/>
          <c:tx>
            <c:strRef>
              <c:f>Rezultatai!$A$59</c:f>
              <c:strCache>
                <c:ptCount val="1"/>
                <c:pt idx="0">
                  <c:v>M3 - Finansinės ir investicinės veiklos pajamos</c:v>
                </c:pt>
              </c:strCache>
            </c:strRef>
          </c:tx>
          <c:spPr>
            <a:solidFill>
              <a:schemeClr val="accent2"/>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Rezultatai!$B$59:$Z$59</c:f>
              <c:numCache>
                <c:formatCode>#,##0</c:formatCode>
                <c:ptCount val="25"/>
                <c:pt idx="0">
                  <c:v>0</c:v>
                </c:pt>
                <c:pt idx="1">
                  <c:v>0</c:v>
                </c:pt>
                <c:pt idx="2">
                  <c:v>0</c:v>
                </c:pt>
                <c:pt idx="3">
                  <c:v>1288901.68</c:v>
                </c:pt>
                <c:pt idx="4">
                  <c:v>1288901.68</c:v>
                </c:pt>
                <c:pt idx="5">
                  <c:v>1288901.68</c:v>
                </c:pt>
                <c:pt idx="6">
                  <c:v>1288901.68</c:v>
                </c:pt>
                <c:pt idx="7">
                  <c:v>1288901.68</c:v>
                </c:pt>
                <c:pt idx="8">
                  <c:v>1288901.68</c:v>
                </c:pt>
                <c:pt idx="9">
                  <c:v>1288901.68</c:v>
                </c:pt>
                <c:pt idx="10">
                  <c:v>1288901.68</c:v>
                </c:pt>
                <c:pt idx="11">
                  <c:v>496236.73</c:v>
                </c:pt>
                <c:pt idx="12">
                  <c:v>496236.73</c:v>
                </c:pt>
                <c:pt idx="13">
                  <c:v>496236.73</c:v>
                </c:pt>
                <c:pt idx="14">
                  <c:v>959301.30999999994</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B213-41D8-9605-6675BE1A281B}"/>
            </c:ext>
          </c:extLst>
        </c:ser>
        <c:ser>
          <c:idx val="2"/>
          <c:order val="2"/>
          <c:tx>
            <c:strRef>
              <c:f>Rezultatai!$A$62</c:f>
              <c:strCache>
                <c:ptCount val="1"/>
                <c:pt idx="0">
                  <c:v>M4 - Paslaugų teikimo ir priežiūros pajamos</c:v>
                </c:pt>
              </c:strCache>
            </c:strRef>
          </c:tx>
          <c:spPr>
            <a:solidFill>
              <a:schemeClr val="accent3"/>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Rezultatai!$B$62:$Z$62</c:f>
              <c:numCache>
                <c:formatCode>#,##0</c:formatCode>
                <c:ptCount val="25"/>
                <c:pt idx="0">
                  <c:v>0</c:v>
                </c:pt>
                <c:pt idx="1">
                  <c:v>0</c:v>
                </c:pt>
                <c:pt idx="2">
                  <c:v>0</c:v>
                </c:pt>
                <c:pt idx="3">
                  <c:v>309962.07</c:v>
                </c:pt>
                <c:pt idx="4">
                  <c:v>319260.92</c:v>
                </c:pt>
                <c:pt idx="5">
                  <c:v>328839.27999999997</c:v>
                </c:pt>
                <c:pt idx="6">
                  <c:v>338704.41</c:v>
                </c:pt>
                <c:pt idx="7">
                  <c:v>348865.99</c:v>
                </c:pt>
                <c:pt idx="8">
                  <c:v>359331.27999999997</c:v>
                </c:pt>
                <c:pt idx="9">
                  <c:v>370111.17</c:v>
                </c:pt>
                <c:pt idx="10">
                  <c:v>381215.33999999997</c:v>
                </c:pt>
                <c:pt idx="11">
                  <c:v>392651.05</c:v>
                </c:pt>
                <c:pt idx="12">
                  <c:v>404430.39999999997</c:v>
                </c:pt>
                <c:pt idx="13">
                  <c:v>416564.27999999997</c:v>
                </c:pt>
                <c:pt idx="14">
                  <c:v>429061.16</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B213-41D8-9605-6675BE1A281B}"/>
            </c:ext>
          </c:extLst>
        </c:ser>
        <c:ser>
          <c:idx val="3"/>
          <c:order val="3"/>
          <c:tx>
            <c:strRef>
              <c:f>Rezultatai!$A$65</c:f>
              <c:strCache>
                <c:ptCount val="1"/>
                <c:pt idx="0">
                  <c:v>M5 - Administravimo ir valdymo pajamos</c:v>
                </c:pt>
              </c:strCache>
            </c:strRef>
          </c:tx>
          <c:spPr>
            <a:solidFill>
              <a:schemeClr val="accent4"/>
            </a:solidFill>
            <a:ln>
              <a:noFill/>
            </a:ln>
            <a:effectLst/>
          </c:spPr>
          <c:invertIfNegative val="0"/>
          <c:cat>
            <c:numRef>
              <c:f>Rezultatai!$B$27:$Z$27</c:f>
              <c:numCache>
                <c:formatCode>General</c:formatCode>
                <c:ptCount val="2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numCache>
            </c:numRef>
          </c:cat>
          <c:val>
            <c:numRef>
              <c:f>Rezultatai!$B$65:$Z$65</c:f>
              <c:numCache>
                <c:formatCode>#,##0</c:formatCode>
                <c:ptCount val="25"/>
                <c:pt idx="0">
                  <c:v>0</c:v>
                </c:pt>
                <c:pt idx="1">
                  <c:v>0</c:v>
                </c:pt>
                <c:pt idx="2">
                  <c:v>0</c:v>
                </c:pt>
                <c:pt idx="3">
                  <c:v>39666.22</c:v>
                </c:pt>
                <c:pt idx="4">
                  <c:v>40855.65</c:v>
                </c:pt>
                <c:pt idx="5">
                  <c:v>42081.38</c:v>
                </c:pt>
                <c:pt idx="6">
                  <c:v>43344.619999999995</c:v>
                </c:pt>
                <c:pt idx="7">
                  <c:v>44644.159999999996</c:v>
                </c:pt>
                <c:pt idx="8">
                  <c:v>45983.63</c:v>
                </c:pt>
                <c:pt idx="9">
                  <c:v>47363.03</c:v>
                </c:pt>
                <c:pt idx="10">
                  <c:v>48783.57</c:v>
                </c:pt>
                <c:pt idx="11">
                  <c:v>50247.67</c:v>
                </c:pt>
                <c:pt idx="12">
                  <c:v>51755.33</c:v>
                </c:pt>
                <c:pt idx="13">
                  <c:v>53307.76</c:v>
                </c:pt>
                <c:pt idx="14">
                  <c:v>54907.38</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B213-41D8-9605-6675BE1A281B}"/>
            </c:ext>
          </c:extLst>
        </c:ser>
        <c:dLbls>
          <c:showLegendKey val="0"/>
          <c:showVal val="0"/>
          <c:showCatName val="0"/>
          <c:showSerName val="0"/>
          <c:showPercent val="0"/>
          <c:showBubbleSize val="0"/>
        </c:dLbls>
        <c:gapWidth val="150"/>
        <c:overlap val="100"/>
        <c:axId val="168659328"/>
        <c:axId val="168655800"/>
      </c:barChart>
      <c:catAx>
        <c:axId val="168659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5800"/>
        <c:crosses val="autoZero"/>
        <c:auto val="1"/>
        <c:lblAlgn val="ctr"/>
        <c:lblOffset val="100"/>
        <c:noMultiLvlLbl val="0"/>
      </c:catAx>
      <c:valAx>
        <c:axId val="168655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659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Pelno mokes&#269;io apskai&#269;iavimas'!A1"/><Relationship Id="rId13" Type="http://schemas.openxmlformats.org/officeDocument/2006/relationships/hyperlink" Target="#'Mokestini&#371; reik.atitikimas'!A1"/><Relationship Id="rId3" Type="http://schemas.openxmlformats.org/officeDocument/2006/relationships/hyperlink" Target="#'Finansin&#279;s ataskaitos'!A1"/><Relationship Id="rId7" Type="http://schemas.openxmlformats.org/officeDocument/2006/relationships/hyperlink" Target="#'Dalyvio prielaidos'!A1"/><Relationship Id="rId12" Type="http://schemas.openxmlformats.org/officeDocument/2006/relationships/hyperlink" Target="#'27 VAS skai&#269;iavimai'!A1"/><Relationship Id="rId2" Type="http://schemas.openxmlformats.org/officeDocument/2006/relationships/hyperlink" Target="#'Infrastruk. suk&#363;rimo s&#261;naudos'!A1"/><Relationship Id="rId1" Type="http://schemas.openxmlformats.org/officeDocument/2006/relationships/hyperlink" Target="#Instrukcija!A1"/><Relationship Id="rId6" Type="http://schemas.openxmlformats.org/officeDocument/2006/relationships/hyperlink" Target="#'Investuotojas ir finansuotojas'!A1"/><Relationship Id="rId11" Type="http://schemas.openxmlformats.org/officeDocument/2006/relationships/hyperlink" Target="#Indeksacija!A1"/><Relationship Id="rId5" Type="http://schemas.openxmlformats.org/officeDocument/2006/relationships/hyperlink" Target="#Rezultatai!A1"/><Relationship Id="rId10" Type="http://schemas.openxmlformats.org/officeDocument/2006/relationships/hyperlink" Target="#'Metinis atlyginimas'!A1"/><Relationship Id="rId4" Type="http://schemas.openxmlformats.org/officeDocument/2006/relationships/hyperlink" Target="#'Investuotojo gr&#261;&#382;a'!A1"/><Relationship Id="rId9" Type="http://schemas.openxmlformats.org/officeDocument/2006/relationships/hyperlink" Target="#'Ilgalaikio turto apskaita'!A1"/><Relationship Id="rId14" Type="http://schemas.openxmlformats.org/officeDocument/2006/relationships/hyperlink" Target="#'Bazin&#279;s Prielaidos'!A1"/></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19050</xdr:rowOff>
    </xdr:from>
    <xdr:to>
      <xdr:col>4</xdr:col>
      <xdr:colOff>28575</xdr:colOff>
      <xdr:row>8</xdr:row>
      <xdr:rowOff>142875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09600" y="400050"/>
          <a:ext cx="1857375" cy="695325"/>
        </a:xfrm>
        <a:prstGeom prst="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Instrukcija</a:t>
          </a:r>
          <a:endParaRPr lang="lt-LT" sz="1600">
            <a:solidFill>
              <a:sysClr val="windowText" lastClr="000000"/>
            </a:solidFill>
          </a:endParaRPr>
        </a:p>
      </xdr:txBody>
    </xdr:sp>
    <xdr:clientData/>
  </xdr:twoCellAnchor>
  <xdr:twoCellAnchor>
    <xdr:from>
      <xdr:col>13</xdr:col>
      <xdr:colOff>276225</xdr:colOff>
      <xdr:row>14</xdr:row>
      <xdr:rowOff>57150</xdr:rowOff>
    </xdr:from>
    <xdr:to>
      <xdr:col>16</xdr:col>
      <xdr:colOff>304800</xdr:colOff>
      <xdr:row>17</xdr:row>
      <xdr:rowOff>180975</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00000000-0008-0000-0000-00000E000000}"/>
            </a:ext>
          </a:extLst>
        </xdr:cNvPr>
        <xdr:cNvSpPr/>
      </xdr:nvSpPr>
      <xdr:spPr>
        <a:xfrm>
          <a:off x="5762625" y="2724150"/>
          <a:ext cx="1857375"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ysClr val="windowText" lastClr="000000"/>
              </a:solidFill>
            </a:rPr>
            <a:t>Infrastruktūros sukūrimo sąnaudos</a:t>
          </a:r>
        </a:p>
      </xdr:txBody>
    </xdr:sp>
    <xdr:clientData/>
  </xdr:twoCellAnchor>
  <xdr:twoCellAnchor>
    <xdr:from>
      <xdr:col>17</xdr:col>
      <xdr:colOff>209550</xdr:colOff>
      <xdr:row>5</xdr:row>
      <xdr:rowOff>28575</xdr:rowOff>
    </xdr:from>
    <xdr:to>
      <xdr:col>20</xdr:col>
      <xdr:colOff>238125</xdr:colOff>
      <xdr:row>8</xdr:row>
      <xdr:rowOff>152400</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00000000-0008-0000-0000-00000F000000}"/>
            </a:ext>
          </a:extLst>
        </xdr:cNvPr>
        <xdr:cNvSpPr/>
      </xdr:nvSpPr>
      <xdr:spPr>
        <a:xfrm>
          <a:off x="7972425" y="9810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Finansinės</a:t>
          </a:r>
          <a:r>
            <a:rPr lang="lt-LT" sz="1600" baseline="0">
              <a:solidFill>
                <a:sysClr val="windowText" lastClr="000000"/>
              </a:solidFill>
            </a:rPr>
            <a:t> ataskaitos</a:t>
          </a:r>
          <a:endParaRPr lang="lt-LT" sz="1600">
            <a:solidFill>
              <a:sysClr val="windowText" lastClr="000000"/>
            </a:solidFill>
          </a:endParaRPr>
        </a:p>
      </xdr:txBody>
    </xdr:sp>
    <xdr:clientData/>
  </xdr:twoCellAnchor>
  <xdr:twoCellAnchor>
    <xdr:from>
      <xdr:col>17</xdr:col>
      <xdr:colOff>219075</xdr:colOff>
      <xdr:row>9</xdr:row>
      <xdr:rowOff>142875</xdr:rowOff>
    </xdr:from>
    <xdr:to>
      <xdr:col>20</xdr:col>
      <xdr:colOff>247650</xdr:colOff>
      <xdr:row>13</xdr:row>
      <xdr:rowOff>76200</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00000000-0008-0000-0000-000010000000}"/>
            </a:ext>
          </a:extLst>
        </xdr:cNvPr>
        <xdr:cNvSpPr/>
      </xdr:nvSpPr>
      <xdr:spPr>
        <a:xfrm>
          <a:off x="7981950" y="1857375"/>
          <a:ext cx="1857375"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Investuotojo grąža</a:t>
          </a:r>
        </a:p>
      </xdr:txBody>
    </xdr:sp>
    <xdr:clientData/>
  </xdr:twoCellAnchor>
  <xdr:twoCellAnchor>
    <xdr:from>
      <xdr:col>20</xdr:col>
      <xdr:colOff>590550</xdr:colOff>
      <xdr:row>5</xdr:row>
      <xdr:rowOff>28575</xdr:rowOff>
    </xdr:from>
    <xdr:to>
      <xdr:col>24</xdr:col>
      <xdr:colOff>9525</xdr:colOff>
      <xdr:row>8</xdr:row>
      <xdr:rowOff>152400</xdr:rowOff>
    </xdr:to>
    <xdr:sp macro="" textlink="">
      <xdr:nvSpPr>
        <xdr:cNvPr id="17" name="Rectangle 16">
          <a:hlinkClick xmlns:r="http://schemas.openxmlformats.org/officeDocument/2006/relationships" r:id="rId5"/>
          <a:extLst>
            <a:ext uri="{FF2B5EF4-FFF2-40B4-BE49-F238E27FC236}">
              <a16:creationId xmlns:a16="http://schemas.microsoft.com/office/drawing/2014/main" id="{00000000-0008-0000-0000-000011000000}"/>
            </a:ext>
          </a:extLst>
        </xdr:cNvPr>
        <xdr:cNvSpPr/>
      </xdr:nvSpPr>
      <xdr:spPr>
        <a:xfrm>
          <a:off x="10239375" y="600075"/>
          <a:ext cx="1857375"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Rezultatai</a:t>
          </a:r>
        </a:p>
      </xdr:txBody>
    </xdr:sp>
    <xdr:clientData/>
  </xdr:twoCellAnchor>
  <xdr:twoCellAnchor>
    <xdr:from>
      <xdr:col>13</xdr:col>
      <xdr:colOff>298637</xdr:colOff>
      <xdr:row>9</xdr:row>
      <xdr:rowOff>136152</xdr:rowOff>
    </xdr:from>
    <xdr:to>
      <xdr:col>16</xdr:col>
      <xdr:colOff>327212</xdr:colOff>
      <xdr:row>13</xdr:row>
      <xdr:rowOff>69477</xdr:rowOff>
    </xdr:to>
    <xdr:sp macro="" textlink="">
      <xdr:nvSpPr>
        <xdr:cNvPr id="18" name="Rectangle 17">
          <a:hlinkClick xmlns:r="http://schemas.openxmlformats.org/officeDocument/2006/relationships" r:id="rId6"/>
          <a:extLst>
            <a:ext uri="{FF2B5EF4-FFF2-40B4-BE49-F238E27FC236}">
              <a16:creationId xmlns:a16="http://schemas.microsoft.com/office/drawing/2014/main" id="{00000000-0008-0000-0000-000012000000}"/>
            </a:ext>
          </a:extLst>
        </xdr:cNvPr>
        <xdr:cNvSpPr/>
      </xdr:nvSpPr>
      <xdr:spPr>
        <a:xfrm>
          <a:off x="7817784" y="1850652"/>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Investuotojas</a:t>
          </a:r>
          <a:r>
            <a:rPr lang="lt-LT" sz="1600" baseline="0">
              <a:solidFill>
                <a:sysClr val="windowText" lastClr="000000"/>
              </a:solidFill>
            </a:rPr>
            <a:t> ir finansuotojas</a:t>
          </a:r>
          <a:endParaRPr lang="lt-LT" sz="1600">
            <a:solidFill>
              <a:sysClr val="windowText" lastClr="000000"/>
            </a:solidFill>
          </a:endParaRPr>
        </a:p>
      </xdr:txBody>
    </xdr:sp>
    <xdr:clientData/>
  </xdr:twoCellAnchor>
  <xdr:twoCellAnchor>
    <xdr:from>
      <xdr:col>5</xdr:col>
      <xdr:colOff>220756</xdr:colOff>
      <xdr:row>5</xdr:row>
      <xdr:rowOff>53788</xdr:rowOff>
    </xdr:from>
    <xdr:to>
      <xdr:col>8</xdr:col>
      <xdr:colOff>249331</xdr:colOff>
      <xdr:row>8</xdr:row>
      <xdr:rowOff>177613</xdr:rowOff>
    </xdr:to>
    <xdr:sp macro="" textlink="">
      <xdr:nvSpPr>
        <xdr:cNvPr id="19" name="Rectangle 18">
          <a:hlinkClick xmlns:r="http://schemas.openxmlformats.org/officeDocument/2006/relationships" r:id="rId7"/>
          <a:extLst>
            <a:ext uri="{FF2B5EF4-FFF2-40B4-BE49-F238E27FC236}">
              <a16:creationId xmlns:a16="http://schemas.microsoft.com/office/drawing/2014/main" id="{00000000-0008-0000-0000-000013000000}"/>
            </a:ext>
          </a:extLst>
        </xdr:cNvPr>
        <xdr:cNvSpPr/>
      </xdr:nvSpPr>
      <xdr:spPr>
        <a:xfrm>
          <a:off x="3123080" y="1006288"/>
          <a:ext cx="1843927" cy="695325"/>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Dalyvio </a:t>
          </a:r>
          <a:r>
            <a:rPr lang="en-US" sz="1600">
              <a:solidFill>
                <a:sysClr val="windowText" lastClr="000000"/>
              </a:solidFill>
            </a:rPr>
            <a:t>p</a:t>
          </a:r>
          <a:r>
            <a:rPr lang="lt-LT" sz="1600">
              <a:solidFill>
                <a:sysClr val="windowText" lastClr="000000"/>
              </a:solidFill>
            </a:rPr>
            <a:t>rielaidos</a:t>
          </a:r>
        </a:p>
      </xdr:txBody>
    </xdr:sp>
    <xdr:clientData/>
  </xdr:twoCellAnchor>
  <xdr:twoCellAnchor>
    <xdr:from>
      <xdr:col>5</xdr:col>
      <xdr:colOff>224117</xdr:colOff>
      <xdr:row>1</xdr:row>
      <xdr:rowOff>22413</xdr:rowOff>
    </xdr:from>
    <xdr:to>
      <xdr:col>8</xdr:col>
      <xdr:colOff>252692</xdr:colOff>
      <xdr:row>4</xdr:row>
      <xdr:rowOff>123265</xdr:rowOff>
    </xdr:to>
    <xdr:sp macro="" textlink="">
      <xdr:nvSpPr>
        <xdr:cNvPr id="21" name="Rectangle 20">
          <a:extLst>
            <a:ext uri="{FF2B5EF4-FFF2-40B4-BE49-F238E27FC236}">
              <a16:creationId xmlns:a16="http://schemas.microsoft.com/office/drawing/2014/main" id="{00000000-0008-0000-0000-000015000000}"/>
            </a:ext>
          </a:extLst>
        </xdr:cNvPr>
        <xdr:cNvSpPr/>
      </xdr:nvSpPr>
      <xdr:spPr>
        <a:xfrm>
          <a:off x="3126441" y="212913"/>
          <a:ext cx="1843927" cy="67235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FVM PRIELAIDOS</a:t>
          </a:r>
        </a:p>
      </xdr:txBody>
    </xdr:sp>
    <xdr:clientData/>
  </xdr:twoCellAnchor>
  <xdr:twoCellAnchor>
    <xdr:from>
      <xdr:col>13</xdr:col>
      <xdr:colOff>302559</xdr:colOff>
      <xdr:row>1</xdr:row>
      <xdr:rowOff>11206</xdr:rowOff>
    </xdr:from>
    <xdr:to>
      <xdr:col>16</xdr:col>
      <xdr:colOff>331134</xdr:colOff>
      <xdr:row>4</xdr:row>
      <xdr:rowOff>135031</xdr:rowOff>
    </xdr:to>
    <xdr:sp macro="" textlink="">
      <xdr:nvSpPr>
        <xdr:cNvPr id="22" name="Rectangle 21">
          <a:extLst>
            <a:ext uri="{FF2B5EF4-FFF2-40B4-BE49-F238E27FC236}">
              <a16:creationId xmlns:a16="http://schemas.microsoft.com/office/drawing/2014/main" id="{00000000-0008-0000-0000-000016000000}"/>
            </a:ext>
          </a:extLst>
        </xdr:cNvPr>
        <xdr:cNvSpPr/>
      </xdr:nvSpPr>
      <xdr:spPr>
        <a:xfrm>
          <a:off x="5602941" y="11206"/>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SKAIČIUOJAMIEJI DARBALAPIAI</a:t>
          </a:r>
        </a:p>
      </xdr:txBody>
    </xdr:sp>
    <xdr:clientData/>
  </xdr:twoCellAnchor>
  <xdr:twoCellAnchor>
    <xdr:from>
      <xdr:col>17</xdr:col>
      <xdr:colOff>224118</xdr:colOff>
      <xdr:row>1</xdr:row>
      <xdr:rowOff>11205</xdr:rowOff>
    </xdr:from>
    <xdr:to>
      <xdr:col>20</xdr:col>
      <xdr:colOff>252693</xdr:colOff>
      <xdr:row>4</xdr:row>
      <xdr:rowOff>135030</xdr:rowOff>
    </xdr:to>
    <xdr:sp macro="" textlink="">
      <xdr:nvSpPr>
        <xdr:cNvPr id="23" name="Rectangle 22">
          <a:extLst>
            <a:ext uri="{FF2B5EF4-FFF2-40B4-BE49-F238E27FC236}">
              <a16:creationId xmlns:a16="http://schemas.microsoft.com/office/drawing/2014/main" id="{00000000-0008-0000-0000-000017000000}"/>
            </a:ext>
          </a:extLst>
        </xdr:cNvPr>
        <xdr:cNvSpPr/>
      </xdr:nvSpPr>
      <xdr:spPr>
        <a:xfrm>
          <a:off x="8012206" y="201705"/>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FINANSINIAI</a:t>
          </a:r>
          <a:r>
            <a:rPr lang="lt-LT" sz="1800" b="1" baseline="0">
              <a:solidFill>
                <a:sysClr val="windowText" lastClr="000000"/>
              </a:solidFill>
            </a:rPr>
            <a:t> </a:t>
          </a:r>
          <a:r>
            <a:rPr lang="lt-LT" sz="1800" b="1">
              <a:solidFill>
                <a:sysClr val="windowText" lastClr="000000"/>
              </a:solidFill>
            </a:rPr>
            <a:t>REZULTATAI</a:t>
          </a:r>
        </a:p>
      </xdr:txBody>
    </xdr:sp>
    <xdr:clientData/>
  </xdr:twoCellAnchor>
  <xdr:twoCellAnchor>
    <xdr:from>
      <xdr:col>20</xdr:col>
      <xdr:colOff>593912</xdr:colOff>
      <xdr:row>1</xdr:row>
      <xdr:rowOff>11206</xdr:rowOff>
    </xdr:from>
    <xdr:to>
      <xdr:col>24</xdr:col>
      <xdr:colOff>17369</xdr:colOff>
      <xdr:row>4</xdr:row>
      <xdr:rowOff>135031</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0197353" y="201706"/>
          <a:ext cx="1843928" cy="695325"/>
        </a:xfrm>
        <a:prstGeom prst="rec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DALYVIŲ</a:t>
          </a:r>
          <a:r>
            <a:rPr lang="lt-LT" sz="1800" b="1" baseline="0">
              <a:solidFill>
                <a:sysClr val="windowText" lastClr="000000"/>
              </a:solidFill>
            </a:rPr>
            <a:t> VERTINIMAS</a:t>
          </a:r>
          <a:endParaRPr lang="lt-LT" sz="1800" b="1">
            <a:solidFill>
              <a:sysClr val="windowText" lastClr="000000"/>
            </a:solidFill>
          </a:endParaRPr>
        </a:p>
      </xdr:txBody>
    </xdr:sp>
    <xdr:clientData/>
  </xdr:twoCellAnchor>
  <xdr:twoCellAnchor>
    <xdr:from>
      <xdr:col>9</xdr:col>
      <xdr:colOff>190500</xdr:colOff>
      <xdr:row>1</xdr:row>
      <xdr:rowOff>22412</xdr:rowOff>
    </xdr:from>
    <xdr:to>
      <xdr:col>12</xdr:col>
      <xdr:colOff>286309</xdr:colOff>
      <xdr:row>4</xdr:row>
      <xdr:rowOff>123264</xdr:rowOff>
    </xdr:to>
    <xdr:sp macro="" textlink="">
      <xdr:nvSpPr>
        <xdr:cNvPr id="25" name="Rectangle 24">
          <a:extLst>
            <a:ext uri="{FF2B5EF4-FFF2-40B4-BE49-F238E27FC236}">
              <a16:creationId xmlns:a16="http://schemas.microsoft.com/office/drawing/2014/main" id="{00000000-0008-0000-0000-000019000000}"/>
            </a:ext>
          </a:extLst>
        </xdr:cNvPr>
        <xdr:cNvSpPr/>
      </xdr:nvSpPr>
      <xdr:spPr>
        <a:xfrm>
          <a:off x="5490882" y="21291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1">
              <a:solidFill>
                <a:sysClr val="windowText" lastClr="000000"/>
              </a:solidFill>
            </a:rPr>
            <a:t>APRAŠOMIEJI</a:t>
          </a:r>
          <a:r>
            <a:rPr lang="lt-LT" sz="1800" b="1" baseline="0">
              <a:solidFill>
                <a:sysClr val="windowText" lastClr="000000"/>
              </a:solidFill>
            </a:rPr>
            <a:t> DARBALAPIAI</a:t>
          </a:r>
          <a:endParaRPr lang="lt-LT" sz="1800" b="1">
            <a:solidFill>
              <a:sysClr val="windowText" lastClr="000000"/>
            </a:solidFill>
          </a:endParaRPr>
        </a:p>
      </xdr:txBody>
    </xdr:sp>
    <xdr:clientData/>
  </xdr:twoCellAnchor>
  <xdr:twoCellAnchor>
    <xdr:from>
      <xdr:col>13</xdr:col>
      <xdr:colOff>291353</xdr:colOff>
      <xdr:row>5</xdr:row>
      <xdr:rowOff>56029</xdr:rowOff>
    </xdr:from>
    <xdr:to>
      <xdr:col>16</xdr:col>
      <xdr:colOff>319928</xdr:colOff>
      <xdr:row>8</xdr:row>
      <xdr:rowOff>179854</xdr:rowOff>
    </xdr:to>
    <xdr:sp macro="" textlink="">
      <xdr:nvSpPr>
        <xdr:cNvPr id="26" name="Rectangle 25">
          <a:hlinkClick xmlns:r="http://schemas.openxmlformats.org/officeDocument/2006/relationships" r:id="rId8"/>
          <a:extLst>
            <a:ext uri="{FF2B5EF4-FFF2-40B4-BE49-F238E27FC236}">
              <a16:creationId xmlns:a16="http://schemas.microsoft.com/office/drawing/2014/main" id="{00000000-0008-0000-0000-00001A000000}"/>
            </a:ext>
          </a:extLst>
        </xdr:cNvPr>
        <xdr:cNvSpPr/>
      </xdr:nvSpPr>
      <xdr:spPr>
        <a:xfrm>
          <a:off x="7810500" y="1008529"/>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Pelno</a:t>
          </a:r>
          <a:r>
            <a:rPr lang="lt-LT" sz="1600" baseline="0">
              <a:solidFill>
                <a:sysClr val="windowText" lastClr="000000"/>
              </a:solidFill>
            </a:rPr>
            <a:t> mokesčio apskaičiavimas</a:t>
          </a:r>
          <a:endParaRPr lang="lt-LT" sz="1600">
            <a:solidFill>
              <a:sysClr val="windowText" lastClr="000000"/>
            </a:solidFill>
          </a:endParaRPr>
        </a:p>
      </xdr:txBody>
    </xdr:sp>
    <xdr:clientData/>
  </xdr:twoCellAnchor>
  <xdr:twoCellAnchor>
    <xdr:from>
      <xdr:col>17</xdr:col>
      <xdr:colOff>227479</xdr:colOff>
      <xdr:row>14</xdr:row>
      <xdr:rowOff>8404</xdr:rowOff>
    </xdr:from>
    <xdr:to>
      <xdr:col>20</xdr:col>
      <xdr:colOff>256054</xdr:colOff>
      <xdr:row>17</xdr:row>
      <xdr:rowOff>132229</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00000000-0008-0000-0000-00001D000000}"/>
            </a:ext>
          </a:extLst>
        </xdr:cNvPr>
        <xdr:cNvSpPr/>
      </xdr:nvSpPr>
      <xdr:spPr>
        <a:xfrm>
          <a:off x="10234332" y="2675404"/>
          <a:ext cx="1843928" cy="695325"/>
        </a:xfrm>
        <a:prstGeom prst="rect">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600">
              <a:solidFill>
                <a:sysClr val="windowText" lastClr="000000"/>
              </a:solidFill>
            </a:rPr>
            <a:t>Ilgalaikio turto apskaita</a:t>
          </a:r>
        </a:p>
      </xdr:txBody>
    </xdr:sp>
    <xdr:clientData/>
  </xdr:twoCellAnchor>
  <xdr:twoCellAnchor>
    <xdr:from>
      <xdr:col>13</xdr:col>
      <xdr:colOff>280146</xdr:colOff>
      <xdr:row>18</xdr:row>
      <xdr:rowOff>123265</xdr:rowOff>
    </xdr:from>
    <xdr:to>
      <xdr:col>16</xdr:col>
      <xdr:colOff>308721</xdr:colOff>
      <xdr:row>22</xdr:row>
      <xdr:rowOff>56590</xdr:rowOff>
    </xdr:to>
    <xdr:sp macro="" textlink="">
      <xdr:nvSpPr>
        <xdr:cNvPr id="27" name="Rectangle 26">
          <a:hlinkClick xmlns:r="http://schemas.openxmlformats.org/officeDocument/2006/relationships" r:id="rId10"/>
          <a:extLst>
            <a:ext uri="{FF2B5EF4-FFF2-40B4-BE49-F238E27FC236}">
              <a16:creationId xmlns:a16="http://schemas.microsoft.com/office/drawing/2014/main" id="{00000000-0008-0000-0000-00001B000000}"/>
            </a:ext>
          </a:extLst>
        </xdr:cNvPr>
        <xdr:cNvSpPr/>
      </xdr:nvSpPr>
      <xdr:spPr>
        <a:xfrm>
          <a:off x="7799293" y="3552265"/>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Metinis atlyginimas</a:t>
          </a:r>
          <a:endParaRPr lang="lt-LT" sz="1400">
            <a:solidFill>
              <a:sysClr val="windowText" lastClr="000000"/>
            </a:solidFill>
          </a:endParaRPr>
        </a:p>
      </xdr:txBody>
    </xdr:sp>
    <xdr:clientData/>
  </xdr:twoCellAnchor>
  <xdr:twoCellAnchor>
    <xdr:from>
      <xdr:col>13</xdr:col>
      <xdr:colOff>291353</xdr:colOff>
      <xdr:row>22</xdr:row>
      <xdr:rowOff>179294</xdr:rowOff>
    </xdr:from>
    <xdr:to>
      <xdr:col>16</xdr:col>
      <xdr:colOff>319928</xdr:colOff>
      <xdr:row>26</xdr:row>
      <xdr:rowOff>112619</xdr:rowOff>
    </xdr:to>
    <xdr:sp macro="" textlink="">
      <xdr:nvSpPr>
        <xdr:cNvPr id="28" name="Rectangle 27">
          <a:hlinkClick xmlns:r="http://schemas.openxmlformats.org/officeDocument/2006/relationships" r:id="rId11"/>
          <a:extLst>
            <a:ext uri="{FF2B5EF4-FFF2-40B4-BE49-F238E27FC236}">
              <a16:creationId xmlns:a16="http://schemas.microsoft.com/office/drawing/2014/main" id="{00000000-0008-0000-0000-00001C000000}"/>
            </a:ext>
          </a:extLst>
        </xdr:cNvPr>
        <xdr:cNvSpPr/>
      </xdr:nvSpPr>
      <xdr:spPr>
        <a:xfrm>
          <a:off x="7810500" y="4370294"/>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Indeksacija</a:t>
          </a:r>
          <a:endParaRPr lang="lt-LT" sz="1400">
            <a:solidFill>
              <a:sysClr val="windowText" lastClr="000000"/>
            </a:solidFill>
          </a:endParaRPr>
        </a:p>
      </xdr:txBody>
    </xdr:sp>
    <xdr:clientData/>
  </xdr:twoCellAnchor>
  <xdr:twoCellAnchor>
    <xdr:from>
      <xdr:col>13</xdr:col>
      <xdr:colOff>291353</xdr:colOff>
      <xdr:row>27</xdr:row>
      <xdr:rowOff>44823</xdr:rowOff>
    </xdr:from>
    <xdr:to>
      <xdr:col>16</xdr:col>
      <xdr:colOff>319928</xdr:colOff>
      <xdr:row>30</xdr:row>
      <xdr:rowOff>168648</xdr:rowOff>
    </xdr:to>
    <xdr:sp macro="" textlink="">
      <xdr:nvSpPr>
        <xdr:cNvPr id="20" name="Rectangle 19">
          <a:hlinkClick xmlns:r="http://schemas.openxmlformats.org/officeDocument/2006/relationships" r:id="rId12"/>
          <a:extLst>
            <a:ext uri="{FF2B5EF4-FFF2-40B4-BE49-F238E27FC236}">
              <a16:creationId xmlns:a16="http://schemas.microsoft.com/office/drawing/2014/main" id="{00000000-0008-0000-0000-000014000000}"/>
            </a:ext>
          </a:extLst>
        </xdr:cNvPr>
        <xdr:cNvSpPr/>
      </xdr:nvSpPr>
      <xdr:spPr>
        <a:xfrm>
          <a:off x="7810500" y="5188323"/>
          <a:ext cx="1843928" cy="6953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ysClr val="windowText" lastClr="000000"/>
              </a:solidFill>
            </a:rPr>
            <a:t>27 VAS skai</a:t>
          </a:r>
          <a:r>
            <a:rPr lang="lt-LT" sz="1400">
              <a:solidFill>
                <a:sysClr val="windowText" lastClr="000000"/>
              </a:solidFill>
            </a:rPr>
            <a:t>čiavimai</a:t>
          </a:r>
        </a:p>
      </xdr:txBody>
    </xdr:sp>
    <xdr:clientData/>
  </xdr:twoCellAnchor>
  <xdr:twoCellAnchor>
    <xdr:from>
      <xdr:col>9</xdr:col>
      <xdr:colOff>179295</xdr:colOff>
      <xdr:row>5</xdr:row>
      <xdr:rowOff>156882</xdr:rowOff>
    </xdr:from>
    <xdr:to>
      <xdr:col>12</xdr:col>
      <xdr:colOff>275104</xdr:colOff>
      <xdr:row>9</xdr:row>
      <xdr:rowOff>67234</xdr:rowOff>
    </xdr:to>
    <xdr:sp macro="" textlink="">
      <xdr:nvSpPr>
        <xdr:cNvPr id="32" name="Rectangle 31">
          <a:hlinkClick xmlns:r="http://schemas.openxmlformats.org/officeDocument/2006/relationships" r:id="rId13"/>
          <a:extLst>
            <a:ext uri="{FF2B5EF4-FFF2-40B4-BE49-F238E27FC236}">
              <a16:creationId xmlns:a16="http://schemas.microsoft.com/office/drawing/2014/main" id="{00000000-0008-0000-0000-000020000000}"/>
            </a:ext>
          </a:extLst>
        </xdr:cNvPr>
        <xdr:cNvSpPr/>
      </xdr:nvSpPr>
      <xdr:spPr>
        <a:xfrm>
          <a:off x="5479677" y="1109382"/>
          <a:ext cx="1843927" cy="672352"/>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800" b="0">
              <a:solidFill>
                <a:sysClr val="windowText" lastClr="000000"/>
              </a:solidFill>
            </a:rPr>
            <a:t>Mokestinių reik.atitikimas</a:t>
          </a:r>
        </a:p>
      </xdr:txBody>
    </xdr:sp>
    <xdr:clientData/>
  </xdr:twoCellAnchor>
  <xdr:twoCellAnchor>
    <xdr:from>
      <xdr:col>5</xdr:col>
      <xdr:colOff>212911</xdr:colOff>
      <xdr:row>9</xdr:row>
      <xdr:rowOff>162485</xdr:rowOff>
    </xdr:from>
    <xdr:to>
      <xdr:col>8</xdr:col>
      <xdr:colOff>241486</xdr:colOff>
      <xdr:row>13</xdr:row>
      <xdr:rowOff>107015</xdr:rowOff>
    </xdr:to>
    <xdr:sp macro="" textlink="">
      <xdr:nvSpPr>
        <xdr:cNvPr id="31" name="Rectangle 30">
          <a:hlinkClick xmlns:r="http://schemas.openxmlformats.org/officeDocument/2006/relationships" r:id="rId14"/>
          <a:extLst>
            <a:ext uri="{FF2B5EF4-FFF2-40B4-BE49-F238E27FC236}">
              <a16:creationId xmlns:a16="http://schemas.microsoft.com/office/drawing/2014/main" id="{00000000-0008-0000-0000-00001F000000}"/>
            </a:ext>
          </a:extLst>
        </xdr:cNvPr>
        <xdr:cNvSpPr/>
      </xdr:nvSpPr>
      <xdr:spPr>
        <a:xfrm>
          <a:off x="3322544" y="1776132"/>
          <a:ext cx="1978398" cy="661707"/>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solidFill>
                <a:sysClr val="windowText" lastClr="000000"/>
              </a:solidFill>
            </a:rPr>
            <a:t>Bazin</a:t>
          </a:r>
          <a:r>
            <a:rPr lang="lt-LT" sz="1600">
              <a:solidFill>
                <a:sysClr val="windowText" lastClr="000000"/>
              </a:solidFill>
            </a:rPr>
            <a:t>ės</a:t>
          </a:r>
          <a:r>
            <a:rPr lang="lt-LT" sz="1600" baseline="0">
              <a:solidFill>
                <a:sysClr val="windowText" lastClr="000000"/>
              </a:solidFill>
            </a:rPr>
            <a:t> p</a:t>
          </a:r>
          <a:r>
            <a:rPr lang="lt-LT" sz="1600">
              <a:solidFill>
                <a:sysClr val="windowText" lastClr="000000"/>
              </a:solidFill>
            </a:rPr>
            <a:t>rielaidos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209743</xdr:colOff>
      <xdr:row>5</xdr:row>
      <xdr:rowOff>1</xdr:rowOff>
    </xdr:from>
    <xdr:to>
      <xdr:col>26</xdr:col>
      <xdr:colOff>100853</xdr:colOff>
      <xdr:row>15</xdr:row>
      <xdr:rowOff>11206</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734743" y="952501"/>
          <a:ext cx="9572992" cy="2297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M1 - Metinio atlyginimo dalis, skirta Finansuotojo suteikiamos paskolos, skirtos sukurtos infrastruktūros apmokėjimui ir su jomis susijusių finansavimo mokesčių apmokėjimui;</a:t>
          </a:r>
          <a:endParaRPr lang="en-US" sz="1100"/>
        </a:p>
        <a:p>
          <a:r>
            <a:rPr lang="lt-LT" sz="1100"/>
            <a:t>M2 - Metinio atlyginimo dalis, skirta nuosavo kapitalo srautams t.y. investuoto kapitalo ir finansuotojų (pvz. akcininkų) suteiktos subordinuotos paskolos, skirtų sukurtos infrastruktūros ir su jomis susijusių finansavimo mokesčių apmokėjimui;</a:t>
          </a:r>
          <a:endParaRPr lang="en-US" sz="1100"/>
        </a:p>
        <a:p>
          <a:r>
            <a:rPr lang="lt-LT" sz="1100"/>
            <a:t>M3 - Metinio atlyginimo dalis, skirta Finansuotojo paskolos, Kito paskolos teikėjo suteiktos subordinuotos paskolos palūkanų ir Privataus subjekto nuosavo kapitalo grąžos apmokėjimui</a:t>
          </a:r>
          <a:r>
            <a:rPr lang="en-US" sz="1100"/>
            <a:t>:</a:t>
          </a:r>
        </a:p>
        <a:p>
          <a:r>
            <a:rPr lang="lt-LT" sz="1100"/>
            <a:t>M3-1 - Metinio atlyginimo dalis, skirta Finansuotojo paskolos, Kito paskolos teikėjo suteiktos subordinuotos paskolos palūkanų apmokėjimui</a:t>
          </a:r>
          <a:r>
            <a:rPr lang="en-US" sz="1100"/>
            <a:t>;</a:t>
          </a:r>
        </a:p>
        <a:p>
          <a:r>
            <a:rPr lang="lt-LT" sz="1100"/>
            <a:t>M3-2 - Metinio atlyginimo dalis, skirta Privataus subjekto nuosavo kapitalo grąžos apmokėjimui</a:t>
          </a:r>
          <a:r>
            <a:rPr lang="en-US" sz="1100"/>
            <a:t>;</a:t>
          </a:r>
        </a:p>
        <a:p>
          <a:r>
            <a:rPr lang="lt-LT" sz="1100"/>
            <a:t>M4 - Metinio atlyginimo dalis, skirta Paslaugų teikimo </a:t>
          </a:r>
          <a:r>
            <a:rPr lang="en-US" sz="1100"/>
            <a:t>ir </a:t>
          </a:r>
          <a:r>
            <a:rPr lang="lt-LT" sz="1100"/>
            <a:t> Atnaujinimo ir remonto sąnaudoms nuo </a:t>
          </a:r>
          <a:r>
            <a:rPr lang="lt-LT" sz="1100">
              <a:solidFill>
                <a:schemeClr val="dk1"/>
              </a:solidFill>
              <a:effectLst/>
              <a:latin typeface="+mn-lt"/>
              <a:ea typeface="+mn-ea"/>
              <a:cs typeface="+mn-cs"/>
            </a:rPr>
            <a:t>Eksploatacijos pradžios </a:t>
          </a:r>
          <a:r>
            <a:rPr lang="lt-LT" sz="1100"/>
            <a:t>datos padengti. Indeksuojama</a:t>
          </a:r>
        </a:p>
        <a:p>
          <a:pPr marL="0" marR="0" lvl="0" indent="0" defTabSz="914400" eaLnBrk="1" fontAlgn="auto" latinLnBrk="0" hangingPunct="1">
            <a:lnSpc>
              <a:spcPct val="100000"/>
            </a:lnSpc>
            <a:spcBef>
              <a:spcPts val="0"/>
            </a:spcBef>
            <a:spcAft>
              <a:spcPts val="0"/>
            </a:spcAft>
            <a:buClrTx/>
            <a:buSzTx/>
            <a:buFontTx/>
            <a:buNone/>
            <a:tabLst/>
            <a:defRPr/>
          </a:pPr>
          <a:r>
            <a:rPr lang="lt-LT" sz="1100"/>
            <a:t>M4-1 - </a:t>
          </a:r>
          <a:r>
            <a:rPr lang="lt-LT" sz="1100">
              <a:solidFill>
                <a:schemeClr val="dk1"/>
              </a:solidFill>
              <a:effectLst/>
              <a:latin typeface="+mn-lt"/>
              <a:ea typeface="+mn-ea"/>
              <a:cs typeface="+mn-cs"/>
            </a:rPr>
            <a:t>Metinio atlyginimo dalis, skirta Paslaugų teikimo sąnaudoms nuo Eksploatacijos pradžios datos padengti. Indeksuojama</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lt-LT" sz="1100">
              <a:solidFill>
                <a:schemeClr val="dk1"/>
              </a:solidFill>
              <a:effectLst/>
              <a:latin typeface="+mn-lt"/>
              <a:ea typeface="+mn-ea"/>
              <a:cs typeface="+mn-cs"/>
            </a:rPr>
            <a:t>M4-2 - Metinio atlyginimo dalis, skirta Atnaujinimo sąnaudoms nuo Eksploatacijos pradžios </a:t>
          </a:r>
          <a:r>
            <a:rPr lang="en-US" sz="1100">
              <a:solidFill>
                <a:schemeClr val="dk1"/>
              </a:solidFill>
              <a:effectLst/>
              <a:latin typeface="+mn-lt"/>
              <a:ea typeface="+mn-ea"/>
              <a:cs typeface="+mn-cs"/>
            </a:rPr>
            <a:t>d</a:t>
          </a:r>
          <a:r>
            <a:rPr lang="lt-LT" sz="1100">
              <a:solidFill>
                <a:schemeClr val="dk1"/>
              </a:solidFill>
              <a:effectLst/>
              <a:latin typeface="+mn-lt"/>
              <a:ea typeface="+mn-ea"/>
              <a:cs typeface="+mn-cs"/>
            </a:rPr>
            <a:t>atos padengti. Indeksuojama</a:t>
          </a:r>
          <a:endParaRPr lang="en-US" sz="1100"/>
        </a:p>
        <a:p>
          <a:r>
            <a:rPr lang="lt-LT" sz="1100"/>
            <a:t>M5 - Metinio atlyginimo dalis, skirta Administravimo ir valdymo sąnaudoms nuo </a:t>
          </a:r>
          <a:r>
            <a:rPr lang="lt-LT" sz="1100">
              <a:solidFill>
                <a:schemeClr val="dk1"/>
              </a:solidFill>
              <a:effectLst/>
              <a:latin typeface="+mn-lt"/>
              <a:ea typeface="+mn-ea"/>
              <a:cs typeface="+mn-cs"/>
            </a:rPr>
            <a:t>Eksploatacijos pradžios </a:t>
          </a:r>
          <a:r>
            <a:rPr lang="lt-LT" sz="1100"/>
            <a:t>padengti. Indeksuojama</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2676525</xdr:colOff>
      <xdr:row>6</xdr:row>
      <xdr:rowOff>170089</xdr:rowOff>
    </xdr:from>
    <xdr:to>
      <xdr:col>23</xdr:col>
      <xdr:colOff>152400</xdr:colOff>
      <xdr:row>24</xdr:row>
      <xdr:rowOff>47624</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133350</xdr:colOff>
      <xdr:row>37</xdr:row>
      <xdr:rowOff>38101</xdr:rowOff>
    </xdr:from>
    <xdr:to>
      <xdr:col>23</xdr:col>
      <xdr:colOff>209550</xdr:colOff>
      <xdr:row>53</xdr:row>
      <xdr:rowOff>171451</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W31"/>
  <sheetViews>
    <sheetView zoomScale="70" zoomScaleNormal="70" workbookViewId="0"/>
  </sheetViews>
  <sheetFormatPr defaultColWidth="9.140625" defaultRowHeight="15"/>
  <cols>
    <col min="1" max="4" width="9.140625" style="23"/>
    <col min="5" max="5" width="7.140625" style="23" customWidth="1"/>
    <col min="6" max="8" width="9.140625" style="23"/>
    <col min="9" max="12" width="8.5703125" style="23" customWidth="1"/>
    <col min="13" max="13" width="7" style="23" customWidth="1"/>
    <col min="14" max="16" width="9.140625" style="23"/>
    <col min="17" max="17" width="10" style="23" customWidth="1"/>
    <col min="18" max="16384" width="9.140625" style="23"/>
  </cols>
  <sheetData>
    <row r="2" spans="2:2" ht="18.75">
      <c r="B2" s="418" t="s">
        <v>0</v>
      </c>
    </row>
    <row r="28" spans="2:23">
      <c r="B28" s="22"/>
    </row>
    <row r="31" spans="2:23">
      <c r="W31" s="22"/>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N110"/>
  <sheetViews>
    <sheetView zoomScale="85" zoomScaleNormal="85" workbookViewId="0">
      <pane xSplit="1" ySplit="11" topLeftCell="N12" activePane="bottomRight" state="frozen"/>
      <selection pane="bottomRight"/>
      <selection pane="bottomLeft" activeCell="A12" sqref="A12"/>
      <selection pane="topRight" activeCell="B1" sqref="B1"/>
    </sheetView>
  </sheetViews>
  <sheetFormatPr defaultColWidth="9.140625" defaultRowHeight="15" outlineLevelRow="1" outlineLevelCol="1"/>
  <cols>
    <col min="1" max="1" width="73.42578125" style="39" bestFit="1" customWidth="1"/>
    <col min="2" max="2" width="10.5703125" customWidth="1" outlineLevel="1"/>
    <col min="3" max="11" width="11" customWidth="1" outlineLevel="1"/>
    <col min="12" max="13" width="12.5703125" customWidth="1" outlineLevel="1"/>
    <col min="14" max="14" width="12.5703125" style="12" bestFit="1" customWidth="1"/>
    <col min="15" max="26" width="12.42578125" hidden="1" customWidth="1" outlineLevel="1"/>
    <col min="27" max="27" width="12.42578125" style="12" bestFit="1" customWidth="1" collapsed="1"/>
    <col min="28" max="39" width="12.42578125" hidden="1" customWidth="1" outlineLevel="1"/>
    <col min="40" max="40" width="12.42578125" style="12" bestFit="1" customWidth="1" collapsed="1"/>
    <col min="41" max="52" width="12.42578125" hidden="1" customWidth="1" outlineLevel="1"/>
    <col min="53" max="53" width="12.42578125" style="12" bestFit="1" customWidth="1" collapsed="1"/>
    <col min="54" max="65" width="12.42578125" hidden="1" customWidth="1" outlineLevel="1"/>
    <col min="66" max="66" width="12.42578125" style="12" bestFit="1" customWidth="1" collapsed="1"/>
    <col min="67" max="78" width="12.42578125" hidden="1" customWidth="1" outlineLevel="1"/>
    <col min="79" max="79" width="12.42578125" style="12" bestFit="1" customWidth="1" collapsed="1"/>
    <col min="80" max="91" width="12.42578125" hidden="1" customWidth="1" outlineLevel="1"/>
    <col min="92" max="92" width="12.42578125" style="12" bestFit="1" customWidth="1" collapsed="1"/>
    <col min="93" max="104" width="12.42578125" hidden="1" customWidth="1" outlineLevel="1"/>
    <col min="105" max="105" width="12.42578125" style="12" bestFit="1" customWidth="1" collapsed="1"/>
    <col min="106" max="117" width="12.42578125" hidden="1" customWidth="1" outlineLevel="1"/>
    <col min="118" max="118" width="12.42578125" style="12" bestFit="1" customWidth="1" collapsed="1"/>
    <col min="119" max="130" width="12.42578125" hidden="1" customWidth="1" outlineLevel="1"/>
    <col min="131" max="131" width="12.42578125" style="12" bestFit="1" customWidth="1" collapsed="1"/>
    <col min="132" max="143" width="12.42578125" hidden="1" customWidth="1" outlineLevel="1"/>
    <col min="144" max="144" width="12.42578125" style="12" bestFit="1" customWidth="1" collapsed="1"/>
    <col min="145" max="156" width="12.42578125" hidden="1" customWidth="1" outlineLevel="1"/>
    <col min="157" max="157" width="12.42578125" style="12" bestFit="1" customWidth="1" collapsed="1"/>
    <col min="158" max="169" width="12.42578125" hidden="1" customWidth="1" outlineLevel="1"/>
    <col min="170" max="170" width="12.42578125" style="12" bestFit="1" customWidth="1" collapsed="1"/>
    <col min="171" max="175" width="12.42578125" hidden="1" customWidth="1" outlineLevel="1"/>
    <col min="176" max="177" width="11" hidden="1" customWidth="1" outlineLevel="1"/>
    <col min="178" max="182" width="11.5703125" hidden="1" customWidth="1" outlineLevel="1"/>
    <col min="183" max="183" width="11.5703125" style="12" bestFit="1" customWidth="1" collapsed="1"/>
    <col min="184" max="188" width="11.5703125" hidden="1" customWidth="1" outlineLevel="1"/>
    <col min="189" max="189" width="11" hidden="1" customWidth="1" outlineLevel="1"/>
    <col min="190" max="194" width="11.5703125" hidden="1" customWidth="1" outlineLevel="1"/>
    <col min="195" max="195" width="13" hidden="1" customWidth="1" outlineLevel="1"/>
    <col min="196" max="196" width="13" style="12" bestFit="1" customWidth="1" collapsed="1"/>
    <col min="197" max="197" width="9.5703125" hidden="1" customWidth="1" outlineLevel="1"/>
    <col min="198" max="206" width="8.42578125" hidden="1" customWidth="1" outlineLevel="1"/>
    <col min="207" max="208" width="13" hidden="1" customWidth="1" outlineLevel="1"/>
    <col min="209" max="209" width="14.5703125" style="12" customWidth="1" collapsed="1"/>
    <col min="210" max="221" width="8.42578125" hidden="1" customWidth="1" outlineLevel="1"/>
    <col min="222" max="222" width="5.42578125" style="12" bestFit="1" customWidth="1" collapsed="1"/>
    <col min="223" max="234" width="8.42578125" hidden="1" customWidth="1" outlineLevel="1"/>
    <col min="235" max="235" width="5.42578125" style="12" bestFit="1" customWidth="1" collapsed="1"/>
    <col min="236" max="247" width="8.42578125" hidden="1" customWidth="1" outlineLevel="1"/>
    <col min="248" max="248" width="5.42578125" style="12" bestFit="1" customWidth="1" collapsed="1"/>
    <col min="249" max="260" width="8.42578125" hidden="1" customWidth="1" outlineLevel="1"/>
    <col min="261" max="261" width="5.42578125" style="12" bestFit="1" customWidth="1" collapsed="1"/>
    <col min="262" max="273" width="8.42578125" hidden="1" customWidth="1" outlineLevel="1"/>
    <col min="274" max="274" width="5.42578125" style="12" bestFit="1" customWidth="1" collapsed="1"/>
    <col min="275" max="286" width="8.42578125" hidden="1" customWidth="1" outlineLevel="1"/>
    <col min="287" max="287" width="5.42578125" style="12" bestFit="1" customWidth="1" collapsed="1"/>
    <col min="288" max="299" width="8.42578125" hidden="1" customWidth="1" outlineLevel="1"/>
    <col min="300" max="300" width="5.42578125" style="12" bestFit="1" customWidth="1" collapsed="1"/>
    <col min="301" max="312" width="8.42578125" hidden="1" customWidth="1" outlineLevel="1"/>
    <col min="313" max="313" width="5.42578125" style="12" bestFit="1" customWidth="1" collapsed="1"/>
    <col min="314" max="325" width="8.42578125" hidden="1" customWidth="1" outlineLevel="1"/>
    <col min="326" max="326" width="5.42578125" style="12" bestFit="1" customWidth="1" collapsed="1"/>
    <col min="327" max="327" width="9" customWidth="1"/>
  </cols>
  <sheetData>
    <row r="1" spans="1:326">
      <c r="A1" s="38" t="s">
        <v>1</v>
      </c>
      <c r="AC1" s="15"/>
      <c r="AE1" s="15"/>
    </row>
    <row r="2" spans="1:326">
      <c r="AZ2" s="15"/>
    </row>
    <row r="3" spans="1:326" ht="18.75">
      <c r="A3" s="374" t="s">
        <v>339</v>
      </c>
      <c r="AZ3" s="15"/>
    </row>
    <row r="5" spans="1:326" outlineLevel="1">
      <c r="A5" s="136" t="s">
        <v>127</v>
      </c>
      <c r="GB5" s="15"/>
      <c r="GC5" s="15"/>
      <c r="GD5" s="15"/>
      <c r="GE5" s="15"/>
      <c r="GF5" s="15"/>
      <c r="GG5" s="15"/>
      <c r="GH5" s="15"/>
      <c r="GI5" s="15"/>
      <c r="GJ5" s="15"/>
      <c r="GK5" s="15"/>
    </row>
    <row r="6" spans="1:326" outlineLevel="1">
      <c r="A6" s="380">
        <f>ROUND(SUM(B62:LN62),1)</f>
        <v>-39.4</v>
      </c>
    </row>
    <row r="8" spans="1:326" outlineLevel="1">
      <c r="A8" t="s">
        <v>278</v>
      </c>
      <c r="B8" t="b">
        <f>'Investuotojas ir Finansuotojas'!B12</f>
        <v>1</v>
      </c>
      <c r="C8" t="b">
        <f>'Investuotojas ir Finansuotojas'!C12</f>
        <v>1</v>
      </c>
      <c r="D8" t="b">
        <f>'Investuotojas ir Finansuotojas'!D12</f>
        <v>1</v>
      </c>
      <c r="E8" t="b">
        <f>'Investuotojas ir Finansuotojas'!E12</f>
        <v>1</v>
      </c>
      <c r="F8" t="b">
        <f>'Investuotojas ir Finansuotojas'!F12</f>
        <v>1</v>
      </c>
      <c r="G8" t="b">
        <f>'Investuotojas ir Finansuotojas'!G12</f>
        <v>1</v>
      </c>
      <c r="H8" t="b">
        <f>'Investuotojas ir Finansuotojas'!H12</f>
        <v>1</v>
      </c>
      <c r="I8" t="b">
        <f>'Investuotojas ir Finansuotojas'!I12</f>
        <v>1</v>
      </c>
      <c r="J8" t="b">
        <f>'Investuotojas ir Finansuotojas'!J12</f>
        <v>1</v>
      </c>
      <c r="K8" t="b">
        <f>'Investuotojas ir Finansuotojas'!K12</f>
        <v>1</v>
      </c>
      <c r="L8" t="b">
        <f>'Investuotojas ir Finansuotojas'!L12</f>
        <v>1</v>
      </c>
      <c r="M8" t="b">
        <f>'Investuotojas ir Finansuotojas'!M12</f>
        <v>1</v>
      </c>
      <c r="N8">
        <f>'Investuotojas ir Finansuotojas'!N12</f>
        <v>0</v>
      </c>
      <c r="O8" t="b">
        <f>'Investuotojas ir Finansuotojas'!O12</f>
        <v>1</v>
      </c>
      <c r="P8" t="b">
        <f>'Investuotojas ir Finansuotojas'!P12</f>
        <v>1</v>
      </c>
      <c r="Q8" t="b">
        <f>'Investuotojas ir Finansuotojas'!Q12</f>
        <v>1</v>
      </c>
      <c r="R8" t="b">
        <f>'Investuotojas ir Finansuotojas'!R12</f>
        <v>1</v>
      </c>
      <c r="S8" t="b">
        <f>'Investuotojas ir Finansuotojas'!S12</f>
        <v>1</v>
      </c>
      <c r="T8" t="b">
        <f>'Investuotojas ir Finansuotojas'!T12</f>
        <v>1</v>
      </c>
      <c r="U8" t="b">
        <f>'Investuotojas ir Finansuotojas'!U12</f>
        <v>1</v>
      </c>
      <c r="V8" t="b">
        <f>'Investuotojas ir Finansuotojas'!V12</f>
        <v>1</v>
      </c>
      <c r="W8" t="b">
        <f>'Investuotojas ir Finansuotojas'!W12</f>
        <v>1</v>
      </c>
      <c r="X8" t="b">
        <f>'Investuotojas ir Finansuotojas'!X12</f>
        <v>1</v>
      </c>
      <c r="Y8" t="b">
        <f>'Investuotojas ir Finansuotojas'!Y12</f>
        <v>1</v>
      </c>
      <c r="Z8" t="b">
        <f>'Investuotojas ir Finansuotojas'!Z12</f>
        <v>1</v>
      </c>
      <c r="AA8">
        <f>'Investuotojas ir Finansuotojas'!AA12</f>
        <v>0</v>
      </c>
      <c r="AB8" t="b">
        <f>'Investuotojas ir Finansuotojas'!AB12</f>
        <v>1</v>
      </c>
      <c r="AC8" t="b">
        <f>'Investuotojas ir Finansuotojas'!AC12</f>
        <v>1</v>
      </c>
      <c r="AD8" t="b">
        <f>'Investuotojas ir Finansuotojas'!AD12</f>
        <v>1</v>
      </c>
      <c r="AE8" t="b">
        <f>'Investuotojas ir Finansuotojas'!AE12</f>
        <v>1</v>
      </c>
      <c r="AF8" t="b">
        <f>'Investuotojas ir Finansuotojas'!AF12</f>
        <v>1</v>
      </c>
      <c r="AG8" t="b">
        <f>'Investuotojas ir Finansuotojas'!AG12</f>
        <v>1</v>
      </c>
      <c r="AH8" t="b">
        <f>'Investuotojas ir Finansuotojas'!AH12</f>
        <v>1</v>
      </c>
      <c r="AI8" t="b">
        <f>'Investuotojas ir Finansuotojas'!AI12</f>
        <v>1</v>
      </c>
      <c r="AJ8" t="b">
        <f>'Investuotojas ir Finansuotojas'!AJ12</f>
        <v>1</v>
      </c>
      <c r="AK8" t="b">
        <f>'Investuotojas ir Finansuotojas'!AK12</f>
        <v>1</v>
      </c>
      <c r="AL8" t="b">
        <f>'Investuotojas ir Finansuotojas'!AL12</f>
        <v>1</v>
      </c>
      <c r="AM8" t="b">
        <f>'Investuotojas ir Finansuotojas'!AM12</f>
        <v>1</v>
      </c>
      <c r="AN8">
        <f>'Investuotojas ir Finansuotojas'!AN12</f>
        <v>0</v>
      </c>
      <c r="AO8" t="b">
        <f>'Investuotojas ir Finansuotojas'!AO12</f>
        <v>1</v>
      </c>
      <c r="AP8" t="b">
        <f>'Investuotojas ir Finansuotojas'!AP12</f>
        <v>1</v>
      </c>
      <c r="AQ8" t="b">
        <f>'Investuotojas ir Finansuotojas'!AQ12</f>
        <v>1</v>
      </c>
      <c r="AR8" t="b">
        <f>'Investuotojas ir Finansuotojas'!AR12</f>
        <v>1</v>
      </c>
      <c r="AS8" t="b">
        <f>'Investuotojas ir Finansuotojas'!AS12</f>
        <v>1</v>
      </c>
      <c r="AT8" t="b">
        <f>'Investuotojas ir Finansuotojas'!AT12</f>
        <v>1</v>
      </c>
      <c r="AU8" t="b">
        <f>'Investuotojas ir Finansuotojas'!AU12</f>
        <v>1</v>
      </c>
      <c r="AV8" t="b">
        <f>'Investuotojas ir Finansuotojas'!AV12</f>
        <v>1</v>
      </c>
      <c r="AW8" t="b">
        <f>'Investuotojas ir Finansuotojas'!AW12</f>
        <v>1</v>
      </c>
      <c r="AX8" t="b">
        <f>'Investuotojas ir Finansuotojas'!AX12</f>
        <v>1</v>
      </c>
      <c r="AY8" t="b">
        <f>'Investuotojas ir Finansuotojas'!AY12</f>
        <v>1</v>
      </c>
      <c r="AZ8" t="b">
        <f>'Investuotojas ir Finansuotojas'!AZ12</f>
        <v>1</v>
      </c>
      <c r="BA8">
        <f>'Investuotojas ir Finansuotojas'!BA12</f>
        <v>0</v>
      </c>
      <c r="BB8" t="b">
        <f>'Investuotojas ir Finansuotojas'!BB12</f>
        <v>1</v>
      </c>
      <c r="BC8" t="b">
        <f>'Investuotojas ir Finansuotojas'!BC12</f>
        <v>1</v>
      </c>
      <c r="BD8" t="b">
        <f>'Investuotojas ir Finansuotojas'!BD12</f>
        <v>1</v>
      </c>
      <c r="BE8" t="b">
        <f>'Investuotojas ir Finansuotojas'!BE12</f>
        <v>1</v>
      </c>
      <c r="BF8" t="b">
        <f>'Investuotojas ir Finansuotojas'!BF12</f>
        <v>1</v>
      </c>
      <c r="BG8" t="b">
        <f>'Investuotojas ir Finansuotojas'!BG12</f>
        <v>1</v>
      </c>
      <c r="BH8" t="b">
        <f>'Investuotojas ir Finansuotojas'!BH12</f>
        <v>1</v>
      </c>
      <c r="BI8" t="b">
        <f>'Investuotojas ir Finansuotojas'!BI12</f>
        <v>1</v>
      </c>
      <c r="BJ8" t="b">
        <f>'Investuotojas ir Finansuotojas'!BJ12</f>
        <v>1</v>
      </c>
      <c r="BK8" t="b">
        <f>'Investuotojas ir Finansuotojas'!BK12</f>
        <v>1</v>
      </c>
      <c r="BL8" t="b">
        <f>'Investuotojas ir Finansuotojas'!BL12</f>
        <v>1</v>
      </c>
      <c r="BM8" t="b">
        <f>'Investuotojas ir Finansuotojas'!BM12</f>
        <v>1</v>
      </c>
      <c r="BN8">
        <f>'Investuotojas ir Finansuotojas'!BN12</f>
        <v>0</v>
      </c>
      <c r="BO8" t="b">
        <f>'Investuotojas ir Finansuotojas'!BO12</f>
        <v>1</v>
      </c>
      <c r="BP8" t="b">
        <f>'Investuotojas ir Finansuotojas'!BP12</f>
        <v>1</v>
      </c>
      <c r="BQ8" t="b">
        <f>'Investuotojas ir Finansuotojas'!BQ12</f>
        <v>1</v>
      </c>
      <c r="BR8" t="b">
        <f>'Investuotojas ir Finansuotojas'!BR12</f>
        <v>1</v>
      </c>
      <c r="BS8" t="b">
        <f>'Investuotojas ir Finansuotojas'!BS12</f>
        <v>1</v>
      </c>
      <c r="BT8" t="b">
        <f>'Investuotojas ir Finansuotojas'!BT12</f>
        <v>1</v>
      </c>
      <c r="BU8" t="b">
        <f>'Investuotojas ir Finansuotojas'!BU12</f>
        <v>1</v>
      </c>
      <c r="BV8" t="b">
        <f>'Investuotojas ir Finansuotojas'!BV12</f>
        <v>1</v>
      </c>
      <c r="BW8" t="b">
        <f>'Investuotojas ir Finansuotojas'!BW12</f>
        <v>1</v>
      </c>
      <c r="BX8" t="b">
        <f>'Investuotojas ir Finansuotojas'!BX12</f>
        <v>1</v>
      </c>
      <c r="BY8" t="b">
        <f>'Investuotojas ir Finansuotojas'!BY12</f>
        <v>1</v>
      </c>
      <c r="BZ8" t="b">
        <f>'Investuotojas ir Finansuotojas'!BZ12</f>
        <v>1</v>
      </c>
      <c r="CA8">
        <f>'Investuotojas ir Finansuotojas'!CA12</f>
        <v>0</v>
      </c>
      <c r="CB8" t="b">
        <f>'Investuotojas ir Finansuotojas'!CB12</f>
        <v>1</v>
      </c>
      <c r="CC8" t="b">
        <f>'Investuotojas ir Finansuotojas'!CC12</f>
        <v>1</v>
      </c>
      <c r="CD8" t="b">
        <f>'Investuotojas ir Finansuotojas'!CD12</f>
        <v>1</v>
      </c>
      <c r="CE8" t="b">
        <f>'Investuotojas ir Finansuotojas'!CE12</f>
        <v>1</v>
      </c>
      <c r="CF8" t="b">
        <f>'Investuotojas ir Finansuotojas'!CF12</f>
        <v>1</v>
      </c>
      <c r="CG8" t="b">
        <f>'Investuotojas ir Finansuotojas'!CG12</f>
        <v>1</v>
      </c>
      <c r="CH8" t="b">
        <f>'Investuotojas ir Finansuotojas'!CH12</f>
        <v>1</v>
      </c>
      <c r="CI8" t="b">
        <f>'Investuotojas ir Finansuotojas'!CI12</f>
        <v>1</v>
      </c>
      <c r="CJ8" t="b">
        <f>'Investuotojas ir Finansuotojas'!CJ12</f>
        <v>1</v>
      </c>
      <c r="CK8" t="b">
        <f>'Investuotojas ir Finansuotojas'!CK12</f>
        <v>1</v>
      </c>
      <c r="CL8" t="b">
        <f>'Investuotojas ir Finansuotojas'!CL12</f>
        <v>1</v>
      </c>
      <c r="CM8" t="b">
        <f>'Investuotojas ir Finansuotojas'!CM12</f>
        <v>1</v>
      </c>
      <c r="CN8">
        <f>'Investuotojas ir Finansuotojas'!CN12</f>
        <v>0</v>
      </c>
      <c r="CO8" t="b">
        <f>'Investuotojas ir Finansuotojas'!CO12</f>
        <v>1</v>
      </c>
      <c r="CP8" t="b">
        <f>'Investuotojas ir Finansuotojas'!CP12</f>
        <v>1</v>
      </c>
      <c r="CQ8" t="b">
        <f>'Investuotojas ir Finansuotojas'!CQ12</f>
        <v>1</v>
      </c>
      <c r="CR8" t="b">
        <f>'Investuotojas ir Finansuotojas'!CR12</f>
        <v>1</v>
      </c>
      <c r="CS8" t="b">
        <f>'Investuotojas ir Finansuotojas'!CS12</f>
        <v>1</v>
      </c>
      <c r="CT8" t="b">
        <f>'Investuotojas ir Finansuotojas'!CT12</f>
        <v>1</v>
      </c>
      <c r="CU8" t="b">
        <f>'Investuotojas ir Finansuotojas'!CU12</f>
        <v>1</v>
      </c>
      <c r="CV8" t="b">
        <f>'Investuotojas ir Finansuotojas'!CV12</f>
        <v>1</v>
      </c>
      <c r="CW8" t="b">
        <f>'Investuotojas ir Finansuotojas'!CW12</f>
        <v>1</v>
      </c>
      <c r="CX8" t="b">
        <f>'Investuotojas ir Finansuotojas'!CX12</f>
        <v>1</v>
      </c>
      <c r="CY8" t="b">
        <f>'Investuotojas ir Finansuotojas'!CY12</f>
        <v>1</v>
      </c>
      <c r="CZ8" t="b">
        <f>'Investuotojas ir Finansuotojas'!CZ12</f>
        <v>1</v>
      </c>
      <c r="DA8">
        <f>'Investuotojas ir Finansuotojas'!DA12</f>
        <v>0</v>
      </c>
      <c r="DB8" t="b">
        <f>'Investuotojas ir Finansuotojas'!DB12</f>
        <v>1</v>
      </c>
      <c r="DC8" t="b">
        <f>'Investuotojas ir Finansuotojas'!DC12</f>
        <v>1</v>
      </c>
      <c r="DD8" t="b">
        <f>'Investuotojas ir Finansuotojas'!DD12</f>
        <v>1</v>
      </c>
      <c r="DE8" t="b">
        <f>'Investuotojas ir Finansuotojas'!DE12</f>
        <v>1</v>
      </c>
      <c r="DF8" t="b">
        <f>'Investuotojas ir Finansuotojas'!DF12</f>
        <v>1</v>
      </c>
      <c r="DG8" t="b">
        <f>'Investuotojas ir Finansuotojas'!DG12</f>
        <v>1</v>
      </c>
      <c r="DH8" t="b">
        <f>'Investuotojas ir Finansuotojas'!DH12</f>
        <v>1</v>
      </c>
      <c r="DI8" t="b">
        <f>'Investuotojas ir Finansuotojas'!DI12</f>
        <v>1</v>
      </c>
      <c r="DJ8" t="b">
        <f>'Investuotojas ir Finansuotojas'!DJ12</f>
        <v>1</v>
      </c>
      <c r="DK8" t="b">
        <f>'Investuotojas ir Finansuotojas'!DK12</f>
        <v>1</v>
      </c>
      <c r="DL8" t="b">
        <f>'Investuotojas ir Finansuotojas'!DL12</f>
        <v>1</v>
      </c>
      <c r="DM8" t="b">
        <f>'Investuotojas ir Finansuotojas'!DM12</f>
        <v>1</v>
      </c>
      <c r="DN8">
        <f>'Investuotojas ir Finansuotojas'!DN12</f>
        <v>0</v>
      </c>
      <c r="DO8" t="b">
        <f>'Investuotojas ir Finansuotojas'!DO12</f>
        <v>1</v>
      </c>
      <c r="DP8" t="b">
        <f>'Investuotojas ir Finansuotojas'!DP12</f>
        <v>1</v>
      </c>
      <c r="DQ8" t="b">
        <f>'Investuotojas ir Finansuotojas'!DQ12</f>
        <v>1</v>
      </c>
      <c r="DR8" t="b">
        <f>'Investuotojas ir Finansuotojas'!DR12</f>
        <v>1</v>
      </c>
      <c r="DS8" t="b">
        <f>'Investuotojas ir Finansuotojas'!DS12</f>
        <v>1</v>
      </c>
      <c r="DT8" t="b">
        <f>'Investuotojas ir Finansuotojas'!DT12</f>
        <v>1</v>
      </c>
      <c r="DU8" t="b">
        <f>'Investuotojas ir Finansuotojas'!DU12</f>
        <v>1</v>
      </c>
      <c r="DV8" t="b">
        <f>'Investuotojas ir Finansuotojas'!DV12</f>
        <v>1</v>
      </c>
      <c r="DW8" t="b">
        <f>'Investuotojas ir Finansuotojas'!DW12</f>
        <v>1</v>
      </c>
      <c r="DX8" t="b">
        <f>'Investuotojas ir Finansuotojas'!DX12</f>
        <v>1</v>
      </c>
      <c r="DY8" t="b">
        <f>'Investuotojas ir Finansuotojas'!DY12</f>
        <v>1</v>
      </c>
      <c r="DZ8" t="b">
        <f>'Investuotojas ir Finansuotojas'!DZ12</f>
        <v>1</v>
      </c>
      <c r="EA8">
        <f>'Investuotojas ir Finansuotojas'!EA12</f>
        <v>0</v>
      </c>
      <c r="EB8" t="b">
        <f>'Investuotojas ir Finansuotojas'!EB12</f>
        <v>1</v>
      </c>
      <c r="EC8" t="b">
        <f>'Investuotojas ir Finansuotojas'!EC12</f>
        <v>1</v>
      </c>
      <c r="ED8" t="b">
        <f>'Investuotojas ir Finansuotojas'!ED12</f>
        <v>1</v>
      </c>
      <c r="EE8" t="b">
        <f>'Investuotojas ir Finansuotojas'!EE12</f>
        <v>1</v>
      </c>
      <c r="EF8" t="b">
        <f>'Investuotojas ir Finansuotojas'!EF12</f>
        <v>1</v>
      </c>
      <c r="EG8" t="b">
        <f>'Investuotojas ir Finansuotojas'!EG12</f>
        <v>1</v>
      </c>
      <c r="EH8" t="b">
        <f>'Investuotojas ir Finansuotojas'!EH12</f>
        <v>1</v>
      </c>
      <c r="EI8" t="b">
        <f>'Investuotojas ir Finansuotojas'!EI12</f>
        <v>1</v>
      </c>
      <c r="EJ8" t="b">
        <f>'Investuotojas ir Finansuotojas'!EJ12</f>
        <v>1</v>
      </c>
      <c r="EK8" t="b">
        <f>'Investuotojas ir Finansuotojas'!EK12</f>
        <v>1</v>
      </c>
      <c r="EL8" t="b">
        <f>'Investuotojas ir Finansuotojas'!EL12</f>
        <v>1</v>
      </c>
      <c r="EM8" t="b">
        <f>'Investuotojas ir Finansuotojas'!EM12</f>
        <v>1</v>
      </c>
      <c r="EN8">
        <f>'Investuotojas ir Finansuotojas'!EN12</f>
        <v>0</v>
      </c>
      <c r="EO8" t="b">
        <f>'Investuotojas ir Finansuotojas'!EO12</f>
        <v>1</v>
      </c>
      <c r="EP8" t="b">
        <f>'Investuotojas ir Finansuotojas'!EP12</f>
        <v>1</v>
      </c>
      <c r="EQ8" t="b">
        <f>'Investuotojas ir Finansuotojas'!EQ12</f>
        <v>1</v>
      </c>
      <c r="ER8" t="b">
        <f>'Investuotojas ir Finansuotojas'!ER12</f>
        <v>1</v>
      </c>
      <c r="ES8" t="b">
        <f>'Investuotojas ir Finansuotojas'!ES12</f>
        <v>1</v>
      </c>
      <c r="ET8" t="b">
        <f>'Investuotojas ir Finansuotojas'!ET12</f>
        <v>1</v>
      </c>
      <c r="EU8" t="b">
        <f>'Investuotojas ir Finansuotojas'!EU12</f>
        <v>1</v>
      </c>
      <c r="EV8" t="b">
        <f>'Investuotojas ir Finansuotojas'!EV12</f>
        <v>1</v>
      </c>
      <c r="EW8" t="b">
        <f>'Investuotojas ir Finansuotojas'!EW12</f>
        <v>1</v>
      </c>
      <c r="EX8" t="b">
        <f>'Investuotojas ir Finansuotojas'!EX12</f>
        <v>1</v>
      </c>
      <c r="EY8" t="b">
        <f>'Investuotojas ir Finansuotojas'!EY12</f>
        <v>1</v>
      </c>
      <c r="EZ8" t="b">
        <f>'Investuotojas ir Finansuotojas'!EZ12</f>
        <v>1</v>
      </c>
      <c r="FA8">
        <f>'Investuotojas ir Finansuotojas'!FA12</f>
        <v>0</v>
      </c>
      <c r="FB8" t="b">
        <f>'Investuotojas ir Finansuotojas'!FB12</f>
        <v>1</v>
      </c>
      <c r="FC8" t="b">
        <f>'Investuotojas ir Finansuotojas'!FC12</f>
        <v>1</v>
      </c>
      <c r="FD8" t="b">
        <f>'Investuotojas ir Finansuotojas'!FD12</f>
        <v>1</v>
      </c>
      <c r="FE8" t="b">
        <f>'Investuotojas ir Finansuotojas'!FE12</f>
        <v>1</v>
      </c>
      <c r="FF8" t="b">
        <f>'Investuotojas ir Finansuotojas'!FF12</f>
        <v>1</v>
      </c>
      <c r="FG8" t="b">
        <f>'Investuotojas ir Finansuotojas'!FG12</f>
        <v>1</v>
      </c>
      <c r="FH8" t="b">
        <f>'Investuotojas ir Finansuotojas'!FH12</f>
        <v>1</v>
      </c>
      <c r="FI8" t="b">
        <f>'Investuotojas ir Finansuotojas'!FI12</f>
        <v>1</v>
      </c>
      <c r="FJ8" t="b">
        <f>'Investuotojas ir Finansuotojas'!FJ12</f>
        <v>1</v>
      </c>
      <c r="FK8" t="b">
        <f>'Investuotojas ir Finansuotojas'!FK12</f>
        <v>1</v>
      </c>
      <c r="FL8" t="b">
        <f>'Investuotojas ir Finansuotojas'!FL12</f>
        <v>1</v>
      </c>
      <c r="FM8" t="b">
        <f>'Investuotojas ir Finansuotojas'!FM12</f>
        <v>1</v>
      </c>
      <c r="FN8">
        <f>'Investuotojas ir Finansuotojas'!FN12</f>
        <v>0</v>
      </c>
      <c r="FO8" t="b">
        <f>'Investuotojas ir Finansuotojas'!FO12</f>
        <v>1</v>
      </c>
      <c r="FP8" t="b">
        <f>'Investuotojas ir Finansuotojas'!FP12</f>
        <v>1</v>
      </c>
      <c r="FQ8" t="b">
        <f>'Investuotojas ir Finansuotojas'!FQ12</f>
        <v>1</v>
      </c>
      <c r="FR8" t="b">
        <f>'Investuotojas ir Finansuotojas'!FR12</f>
        <v>1</v>
      </c>
      <c r="FS8" t="b">
        <f>'Investuotojas ir Finansuotojas'!FS12</f>
        <v>1</v>
      </c>
      <c r="FT8" t="b">
        <f>'Investuotojas ir Finansuotojas'!FT12</f>
        <v>1</v>
      </c>
      <c r="FU8" t="b">
        <f>'Investuotojas ir Finansuotojas'!FU12</f>
        <v>1</v>
      </c>
      <c r="FV8" t="b">
        <f>'Investuotojas ir Finansuotojas'!FV12</f>
        <v>1</v>
      </c>
      <c r="FW8" t="b">
        <f>'Investuotojas ir Finansuotojas'!FW12</f>
        <v>1</v>
      </c>
      <c r="FX8" t="b">
        <f>'Investuotojas ir Finansuotojas'!FX12</f>
        <v>1</v>
      </c>
      <c r="FY8" t="b">
        <f>'Investuotojas ir Finansuotojas'!FY12</f>
        <v>1</v>
      </c>
      <c r="FZ8" t="b">
        <f>'Investuotojas ir Finansuotojas'!FZ12</f>
        <v>1</v>
      </c>
      <c r="GA8">
        <f>'Investuotojas ir Finansuotojas'!GA12</f>
        <v>0</v>
      </c>
      <c r="GB8" t="b">
        <f>'Investuotojas ir Finansuotojas'!GB12</f>
        <v>1</v>
      </c>
      <c r="GC8" t="b">
        <f>'Investuotojas ir Finansuotojas'!GC12</f>
        <v>1</v>
      </c>
      <c r="GD8" t="b">
        <f>'Investuotojas ir Finansuotojas'!GD12</f>
        <v>1</v>
      </c>
      <c r="GE8" t="b">
        <f>'Investuotojas ir Finansuotojas'!GE12</f>
        <v>1</v>
      </c>
      <c r="GF8" t="b">
        <f>'Investuotojas ir Finansuotojas'!GF12</f>
        <v>1</v>
      </c>
      <c r="GG8" t="b">
        <f>'Investuotojas ir Finansuotojas'!GG12</f>
        <v>1</v>
      </c>
      <c r="GH8" t="b">
        <f>'Investuotojas ir Finansuotojas'!GH12</f>
        <v>1</v>
      </c>
      <c r="GI8" t="b">
        <f>'Investuotojas ir Finansuotojas'!GI12</f>
        <v>1</v>
      </c>
      <c r="GJ8" t="b">
        <f>'Investuotojas ir Finansuotojas'!GJ12</f>
        <v>1</v>
      </c>
      <c r="GK8" t="b">
        <f>'Investuotojas ir Finansuotojas'!GK12</f>
        <v>1</v>
      </c>
      <c r="GL8" t="b">
        <f>'Investuotojas ir Finansuotojas'!GL12</f>
        <v>1</v>
      </c>
      <c r="GM8" t="b">
        <f>'Investuotojas ir Finansuotojas'!GM12</f>
        <v>1</v>
      </c>
      <c r="GN8">
        <f>'Investuotojas ir Finansuotojas'!GN12</f>
        <v>0</v>
      </c>
      <c r="GO8" t="b">
        <f>'Investuotojas ir Finansuotojas'!GO12</f>
        <v>0</v>
      </c>
      <c r="GP8" t="b">
        <f>'Investuotojas ir Finansuotojas'!GP12</f>
        <v>0</v>
      </c>
      <c r="GQ8" t="b">
        <f>'Investuotojas ir Finansuotojas'!GQ12</f>
        <v>0</v>
      </c>
      <c r="GR8" t="b">
        <f>'Investuotojas ir Finansuotojas'!GR12</f>
        <v>0</v>
      </c>
      <c r="GS8" t="b">
        <f>'Investuotojas ir Finansuotojas'!GS12</f>
        <v>0</v>
      </c>
      <c r="GT8" t="b">
        <f>'Investuotojas ir Finansuotojas'!GT12</f>
        <v>0</v>
      </c>
      <c r="GU8" t="b">
        <f>'Investuotojas ir Finansuotojas'!GU12</f>
        <v>0</v>
      </c>
      <c r="GV8" t="b">
        <f>'Investuotojas ir Finansuotojas'!GV12</f>
        <v>0</v>
      </c>
      <c r="GW8" t="b">
        <f>'Investuotojas ir Finansuotojas'!GW12</f>
        <v>0</v>
      </c>
      <c r="GX8" t="b">
        <f>'Investuotojas ir Finansuotojas'!GX12</f>
        <v>0</v>
      </c>
      <c r="GY8" t="b">
        <f>'Investuotojas ir Finansuotojas'!GY12</f>
        <v>0</v>
      </c>
      <c r="GZ8" t="b">
        <f>'Investuotojas ir Finansuotojas'!GZ12</f>
        <v>0</v>
      </c>
      <c r="HA8">
        <f>'Investuotojas ir Finansuotojas'!HA12</f>
        <v>0</v>
      </c>
      <c r="HB8" t="b">
        <f>'Investuotojas ir Finansuotojas'!HB12</f>
        <v>0</v>
      </c>
      <c r="HC8" t="b">
        <f>'Investuotojas ir Finansuotojas'!HC12</f>
        <v>0</v>
      </c>
      <c r="HD8" t="b">
        <f>'Investuotojas ir Finansuotojas'!HD12</f>
        <v>0</v>
      </c>
      <c r="HE8" t="b">
        <f>'Investuotojas ir Finansuotojas'!HE12</f>
        <v>0</v>
      </c>
      <c r="HF8" t="b">
        <f>'Investuotojas ir Finansuotojas'!HF12</f>
        <v>0</v>
      </c>
      <c r="HG8" t="b">
        <f>'Investuotojas ir Finansuotojas'!HG12</f>
        <v>0</v>
      </c>
      <c r="HH8" t="b">
        <f>'Investuotojas ir Finansuotojas'!HH12</f>
        <v>0</v>
      </c>
      <c r="HI8" t="b">
        <f>'Investuotojas ir Finansuotojas'!HI12</f>
        <v>0</v>
      </c>
      <c r="HJ8" t="b">
        <f>'Investuotojas ir Finansuotojas'!HJ12</f>
        <v>0</v>
      </c>
      <c r="HK8" t="b">
        <f>'Investuotojas ir Finansuotojas'!HK12</f>
        <v>0</v>
      </c>
      <c r="HL8" t="b">
        <f>'Investuotojas ir Finansuotojas'!HL12</f>
        <v>0</v>
      </c>
      <c r="HM8" t="b">
        <f>'Investuotojas ir Finansuotojas'!HM12</f>
        <v>0</v>
      </c>
      <c r="HN8">
        <f>'Investuotojas ir Finansuotojas'!HN12</f>
        <v>0</v>
      </c>
      <c r="HO8" t="b">
        <f>'Investuotojas ir Finansuotojas'!HO12</f>
        <v>0</v>
      </c>
      <c r="HP8" t="b">
        <f>'Investuotojas ir Finansuotojas'!HP12</f>
        <v>0</v>
      </c>
      <c r="HQ8" t="b">
        <f>'Investuotojas ir Finansuotojas'!HQ12</f>
        <v>0</v>
      </c>
      <c r="HR8" t="b">
        <f>'Investuotojas ir Finansuotojas'!HR12</f>
        <v>0</v>
      </c>
      <c r="HS8" t="b">
        <f>'Investuotojas ir Finansuotojas'!HS12</f>
        <v>0</v>
      </c>
      <c r="HT8" t="b">
        <f>'Investuotojas ir Finansuotojas'!HT12</f>
        <v>0</v>
      </c>
      <c r="HU8" t="b">
        <f>'Investuotojas ir Finansuotojas'!HU12</f>
        <v>0</v>
      </c>
      <c r="HV8" t="b">
        <f>'Investuotojas ir Finansuotojas'!HV12</f>
        <v>0</v>
      </c>
      <c r="HW8" t="b">
        <f>'Investuotojas ir Finansuotojas'!HW12</f>
        <v>0</v>
      </c>
      <c r="HX8" t="b">
        <f>'Investuotojas ir Finansuotojas'!HX12</f>
        <v>0</v>
      </c>
      <c r="HY8" t="b">
        <f>'Investuotojas ir Finansuotojas'!HY12</f>
        <v>0</v>
      </c>
      <c r="HZ8" t="b">
        <f>'Investuotojas ir Finansuotojas'!HZ12</f>
        <v>0</v>
      </c>
      <c r="IA8">
        <f>'Investuotojas ir Finansuotojas'!IA12</f>
        <v>0</v>
      </c>
      <c r="IB8" t="b">
        <f>'Investuotojas ir Finansuotojas'!IB12</f>
        <v>0</v>
      </c>
      <c r="IC8" t="b">
        <f>'Investuotojas ir Finansuotojas'!IC12</f>
        <v>0</v>
      </c>
      <c r="ID8" t="b">
        <f>'Investuotojas ir Finansuotojas'!ID12</f>
        <v>0</v>
      </c>
      <c r="IE8" t="b">
        <f>'Investuotojas ir Finansuotojas'!IE12</f>
        <v>0</v>
      </c>
      <c r="IF8" t="b">
        <f>'Investuotojas ir Finansuotojas'!IF12</f>
        <v>0</v>
      </c>
      <c r="IG8" t="b">
        <f>'Investuotojas ir Finansuotojas'!IG12</f>
        <v>0</v>
      </c>
      <c r="IH8" t="b">
        <f>'Investuotojas ir Finansuotojas'!IH12</f>
        <v>0</v>
      </c>
      <c r="II8" t="b">
        <f>'Investuotojas ir Finansuotojas'!II12</f>
        <v>0</v>
      </c>
      <c r="IJ8" t="b">
        <f>'Investuotojas ir Finansuotojas'!IJ12</f>
        <v>0</v>
      </c>
      <c r="IK8" t="b">
        <f>'Investuotojas ir Finansuotojas'!IK12</f>
        <v>0</v>
      </c>
      <c r="IL8" t="b">
        <f>'Investuotojas ir Finansuotojas'!IL12</f>
        <v>0</v>
      </c>
      <c r="IM8" t="b">
        <f>'Investuotojas ir Finansuotojas'!IM12</f>
        <v>0</v>
      </c>
      <c r="IN8">
        <f>'Investuotojas ir Finansuotojas'!IN12</f>
        <v>0</v>
      </c>
      <c r="IO8" t="b">
        <f>'Investuotojas ir Finansuotojas'!IO12</f>
        <v>0</v>
      </c>
      <c r="IP8" t="b">
        <f>'Investuotojas ir Finansuotojas'!IP12</f>
        <v>0</v>
      </c>
      <c r="IQ8" t="b">
        <f>'Investuotojas ir Finansuotojas'!IQ12</f>
        <v>0</v>
      </c>
      <c r="IR8" t="b">
        <f>'Investuotojas ir Finansuotojas'!IR12</f>
        <v>0</v>
      </c>
      <c r="IS8" t="b">
        <f>'Investuotojas ir Finansuotojas'!IS12</f>
        <v>0</v>
      </c>
      <c r="IT8" t="b">
        <f>'Investuotojas ir Finansuotojas'!IT12</f>
        <v>0</v>
      </c>
      <c r="IU8" t="b">
        <f>'Investuotojas ir Finansuotojas'!IU12</f>
        <v>0</v>
      </c>
      <c r="IV8" t="b">
        <f>'Investuotojas ir Finansuotojas'!IV12</f>
        <v>0</v>
      </c>
      <c r="IW8" t="b">
        <f>'Investuotojas ir Finansuotojas'!IW12</f>
        <v>0</v>
      </c>
      <c r="IX8" t="b">
        <f>'Investuotojas ir Finansuotojas'!IX12</f>
        <v>0</v>
      </c>
      <c r="IY8" t="b">
        <f>'Investuotojas ir Finansuotojas'!IY12</f>
        <v>0</v>
      </c>
      <c r="IZ8" t="b">
        <f>'Investuotojas ir Finansuotojas'!IZ12</f>
        <v>0</v>
      </c>
      <c r="JA8">
        <f>'Investuotojas ir Finansuotojas'!JA12</f>
        <v>0</v>
      </c>
      <c r="JB8" t="b">
        <f>'Investuotojas ir Finansuotojas'!JB12</f>
        <v>0</v>
      </c>
      <c r="JC8" t="b">
        <f>'Investuotojas ir Finansuotojas'!JC12</f>
        <v>0</v>
      </c>
      <c r="JD8" t="b">
        <f>'Investuotojas ir Finansuotojas'!JD12</f>
        <v>0</v>
      </c>
      <c r="JE8" t="b">
        <f>'Investuotojas ir Finansuotojas'!JE12</f>
        <v>0</v>
      </c>
      <c r="JF8" t="b">
        <f>'Investuotojas ir Finansuotojas'!JF12</f>
        <v>0</v>
      </c>
      <c r="JG8" t="b">
        <f>'Investuotojas ir Finansuotojas'!JG12</f>
        <v>0</v>
      </c>
      <c r="JH8" t="b">
        <f>'Investuotojas ir Finansuotojas'!JH12</f>
        <v>0</v>
      </c>
      <c r="JI8" t="b">
        <f>'Investuotojas ir Finansuotojas'!JI12</f>
        <v>0</v>
      </c>
      <c r="JJ8" t="b">
        <f>'Investuotojas ir Finansuotojas'!JJ12</f>
        <v>0</v>
      </c>
      <c r="JK8" t="b">
        <f>'Investuotojas ir Finansuotojas'!JK12</f>
        <v>0</v>
      </c>
      <c r="JL8" t="b">
        <f>'Investuotojas ir Finansuotojas'!JL12</f>
        <v>0</v>
      </c>
      <c r="JM8" t="b">
        <f>'Investuotojas ir Finansuotojas'!JM12</f>
        <v>0</v>
      </c>
      <c r="JN8">
        <f>'Investuotojas ir Finansuotojas'!JN12</f>
        <v>0</v>
      </c>
      <c r="JO8" t="b">
        <f>'Investuotojas ir Finansuotojas'!JO12</f>
        <v>0</v>
      </c>
      <c r="JP8" t="b">
        <f>'Investuotojas ir Finansuotojas'!JP12</f>
        <v>0</v>
      </c>
      <c r="JQ8" t="b">
        <f>'Investuotojas ir Finansuotojas'!JQ12</f>
        <v>0</v>
      </c>
      <c r="JR8" t="b">
        <f>'Investuotojas ir Finansuotojas'!JR12</f>
        <v>0</v>
      </c>
      <c r="JS8" t="b">
        <f>'Investuotojas ir Finansuotojas'!JS12</f>
        <v>0</v>
      </c>
      <c r="JT8" t="b">
        <f>'Investuotojas ir Finansuotojas'!JT12</f>
        <v>0</v>
      </c>
      <c r="JU8" t="b">
        <f>'Investuotojas ir Finansuotojas'!JU12</f>
        <v>0</v>
      </c>
      <c r="JV8" t="b">
        <f>'Investuotojas ir Finansuotojas'!JV12</f>
        <v>0</v>
      </c>
      <c r="JW8" t="b">
        <f>'Investuotojas ir Finansuotojas'!JW12</f>
        <v>0</v>
      </c>
      <c r="JX8" t="b">
        <f>'Investuotojas ir Finansuotojas'!JX12</f>
        <v>0</v>
      </c>
      <c r="JY8" t="b">
        <f>'Investuotojas ir Finansuotojas'!JY12</f>
        <v>0</v>
      </c>
      <c r="JZ8" t="b">
        <f>'Investuotojas ir Finansuotojas'!JZ12</f>
        <v>0</v>
      </c>
      <c r="KA8">
        <f>'Investuotojas ir Finansuotojas'!KA12</f>
        <v>0</v>
      </c>
      <c r="KB8" t="b">
        <f>'Investuotojas ir Finansuotojas'!KB12</f>
        <v>0</v>
      </c>
      <c r="KC8" t="b">
        <f>'Investuotojas ir Finansuotojas'!KC12</f>
        <v>0</v>
      </c>
      <c r="KD8" t="b">
        <f>'Investuotojas ir Finansuotojas'!KD12</f>
        <v>0</v>
      </c>
      <c r="KE8" t="b">
        <f>'Investuotojas ir Finansuotojas'!KE12</f>
        <v>0</v>
      </c>
      <c r="KF8" t="b">
        <f>'Investuotojas ir Finansuotojas'!KF12</f>
        <v>0</v>
      </c>
      <c r="KG8" t="b">
        <f>'Investuotojas ir Finansuotojas'!KG12</f>
        <v>0</v>
      </c>
      <c r="KH8" t="b">
        <f>'Investuotojas ir Finansuotojas'!KH12</f>
        <v>0</v>
      </c>
      <c r="KI8" t="b">
        <f>'Investuotojas ir Finansuotojas'!KI12</f>
        <v>0</v>
      </c>
      <c r="KJ8" t="b">
        <f>'Investuotojas ir Finansuotojas'!KJ12</f>
        <v>0</v>
      </c>
      <c r="KK8" t="b">
        <f>'Investuotojas ir Finansuotojas'!KK12</f>
        <v>0</v>
      </c>
      <c r="KL8" t="b">
        <f>'Investuotojas ir Finansuotojas'!KL12</f>
        <v>0</v>
      </c>
      <c r="KM8" t="b">
        <f>'Investuotojas ir Finansuotojas'!KM12</f>
        <v>0</v>
      </c>
      <c r="KN8">
        <f>'Investuotojas ir Finansuotojas'!KN12</f>
        <v>0</v>
      </c>
      <c r="KO8" t="b">
        <f>'Investuotojas ir Finansuotojas'!KO12</f>
        <v>0</v>
      </c>
      <c r="KP8" t="b">
        <f>'Investuotojas ir Finansuotojas'!KP12</f>
        <v>0</v>
      </c>
      <c r="KQ8" t="b">
        <f>'Investuotojas ir Finansuotojas'!KQ12</f>
        <v>0</v>
      </c>
      <c r="KR8" t="b">
        <f>'Investuotojas ir Finansuotojas'!KR12</f>
        <v>0</v>
      </c>
      <c r="KS8" t="b">
        <f>'Investuotojas ir Finansuotojas'!KS12</f>
        <v>0</v>
      </c>
      <c r="KT8" t="b">
        <f>'Investuotojas ir Finansuotojas'!KT12</f>
        <v>0</v>
      </c>
      <c r="KU8" t="b">
        <f>'Investuotojas ir Finansuotojas'!KU12</f>
        <v>0</v>
      </c>
      <c r="KV8" t="b">
        <f>'Investuotojas ir Finansuotojas'!KV12</f>
        <v>0</v>
      </c>
      <c r="KW8" t="b">
        <f>'Investuotojas ir Finansuotojas'!KW12</f>
        <v>0</v>
      </c>
      <c r="KX8" t="b">
        <f>'Investuotojas ir Finansuotojas'!KX12</f>
        <v>0</v>
      </c>
      <c r="KY8" t="b">
        <f>'Investuotojas ir Finansuotojas'!KY12</f>
        <v>0</v>
      </c>
      <c r="KZ8" t="b">
        <f>'Investuotojas ir Finansuotojas'!KZ12</f>
        <v>0</v>
      </c>
      <c r="LA8">
        <f>'Investuotojas ir Finansuotojas'!LA12</f>
        <v>0</v>
      </c>
      <c r="LB8" t="b">
        <f>'Investuotojas ir Finansuotojas'!LB12</f>
        <v>0</v>
      </c>
      <c r="LC8" t="b">
        <f>'Investuotojas ir Finansuotojas'!LC12</f>
        <v>0</v>
      </c>
      <c r="LD8" t="b">
        <f>'Investuotojas ir Finansuotojas'!LD12</f>
        <v>0</v>
      </c>
      <c r="LE8" t="b">
        <f>'Investuotojas ir Finansuotojas'!LE12</f>
        <v>0</v>
      </c>
      <c r="LF8" t="b">
        <f>'Investuotojas ir Finansuotojas'!LF12</f>
        <v>0</v>
      </c>
      <c r="LG8" t="b">
        <f>'Investuotojas ir Finansuotojas'!LG12</f>
        <v>0</v>
      </c>
      <c r="LH8" t="b">
        <f>'Investuotojas ir Finansuotojas'!LH12</f>
        <v>0</v>
      </c>
      <c r="LI8" t="b">
        <f>'Investuotojas ir Finansuotojas'!LI12</f>
        <v>0</v>
      </c>
      <c r="LJ8" t="b">
        <f>'Investuotojas ir Finansuotojas'!LJ12</f>
        <v>0</v>
      </c>
      <c r="LK8" t="b">
        <f>'Investuotojas ir Finansuotojas'!LK12</f>
        <v>0</v>
      </c>
      <c r="LL8" t="b">
        <f>'Investuotojas ir Finansuotojas'!LL12</f>
        <v>0</v>
      </c>
      <c r="LM8" t="b">
        <f>'Investuotojas ir Finansuotojas'!LM12</f>
        <v>0</v>
      </c>
      <c r="LN8">
        <f>'Investuotojas ir Finansuotojas'!LN12</f>
        <v>0</v>
      </c>
    </row>
    <row r="9" spans="1:326" ht="15.75" outlineLevel="1" thickBot="1">
      <c r="A9"/>
      <c r="B9" s="381"/>
      <c r="C9" s="381"/>
      <c r="D9" s="381"/>
      <c r="E9" s="381"/>
      <c r="F9" s="381"/>
      <c r="G9" s="381"/>
      <c r="H9" s="381"/>
      <c r="I9" s="381"/>
      <c r="J9" s="381"/>
      <c r="K9" s="381"/>
      <c r="L9" s="381"/>
      <c r="M9" s="381"/>
      <c r="N9" s="382"/>
      <c r="O9" s="381"/>
      <c r="P9" s="381"/>
      <c r="Q9" s="381"/>
      <c r="R9" s="381"/>
      <c r="S9" s="381"/>
      <c r="T9" s="381"/>
      <c r="U9" s="381"/>
      <c r="V9" s="381"/>
      <c r="W9" s="381"/>
      <c r="X9" s="381"/>
      <c r="Y9" s="381"/>
      <c r="Z9" s="381"/>
      <c r="AA9" s="382"/>
      <c r="AB9" s="381"/>
      <c r="AC9" s="381"/>
      <c r="AD9" s="381"/>
      <c r="AE9" s="381"/>
      <c r="AF9" s="381"/>
      <c r="AG9" s="381"/>
      <c r="AH9" s="381"/>
      <c r="AI9" s="381"/>
      <c r="AJ9" s="381"/>
      <c r="AK9" s="381"/>
      <c r="AL9" s="381"/>
      <c r="AM9" s="381"/>
      <c r="AN9" s="382"/>
      <c r="AO9" s="381"/>
      <c r="AP9" s="381"/>
      <c r="AQ9" s="381"/>
      <c r="AR9" s="381"/>
      <c r="AS9" s="381"/>
      <c r="AT9" s="381"/>
      <c r="AU9" s="381"/>
      <c r="AV9" s="381"/>
      <c r="AW9" s="381"/>
      <c r="AX9" s="381"/>
      <c r="AY9" s="381"/>
      <c r="AZ9" s="381"/>
      <c r="BA9" s="382"/>
      <c r="BB9" s="381"/>
      <c r="BC9" s="381"/>
      <c r="BD9" s="381"/>
      <c r="BE9" s="381"/>
      <c r="BF9" s="381"/>
      <c r="BG9" s="381"/>
      <c r="BH9" s="381"/>
      <c r="BI9" s="381"/>
      <c r="BJ9" s="381"/>
      <c r="BK9" s="381"/>
      <c r="BL9" s="381"/>
      <c r="BM9" s="381"/>
      <c r="BN9" s="382"/>
      <c r="BO9" s="381"/>
      <c r="BP9" s="381"/>
      <c r="BQ9" s="381"/>
      <c r="BR9" s="381"/>
      <c r="BS9" s="381"/>
      <c r="BT9" s="381"/>
      <c r="BU9" s="381"/>
      <c r="BV9" s="381"/>
      <c r="BW9" s="381"/>
      <c r="BX9" s="381"/>
      <c r="BY9" s="381"/>
      <c r="BZ9" s="381"/>
      <c r="CA9" s="382"/>
      <c r="CB9" s="381"/>
      <c r="CC9" s="381"/>
      <c r="CD9" s="381"/>
      <c r="CE9" s="381"/>
      <c r="CF9" s="381"/>
      <c r="CG9" s="381"/>
      <c r="CH9" s="381"/>
      <c r="CI9" s="381"/>
      <c r="CJ9" s="381"/>
      <c r="CK9" s="381"/>
      <c r="CL9" s="381"/>
      <c r="CM9" s="381"/>
      <c r="CN9" s="382"/>
      <c r="CO9" s="381"/>
      <c r="CP9" s="381"/>
      <c r="CQ9" s="381"/>
      <c r="CR9" s="381"/>
      <c r="CS9" s="381"/>
      <c r="CT9" s="381"/>
      <c r="CU9" s="381"/>
      <c r="CV9" s="381"/>
      <c r="CW9" s="381"/>
      <c r="CX9" s="381"/>
      <c r="CY9" s="381"/>
      <c r="CZ9" s="381"/>
      <c r="DA9" s="382"/>
      <c r="DB9" s="381"/>
      <c r="DC9" s="381"/>
      <c r="DD9" s="381"/>
      <c r="DE9" s="381"/>
      <c r="DF9" s="381"/>
      <c r="DG9" s="381"/>
      <c r="DH9" s="381"/>
      <c r="DI9" s="381"/>
      <c r="DJ9" s="381"/>
      <c r="DK9" s="381"/>
      <c r="DL9" s="381"/>
      <c r="DM9" s="381"/>
      <c r="DN9" s="382"/>
      <c r="DO9" s="381"/>
      <c r="DP9" s="381"/>
      <c r="DQ9" s="381"/>
      <c r="DR9" s="381"/>
      <c r="DS9" s="381"/>
      <c r="DT9" s="381"/>
      <c r="DU9" s="381"/>
      <c r="DV9" s="381"/>
      <c r="DW9" s="381"/>
      <c r="DX9" s="381"/>
      <c r="DY9" s="381"/>
      <c r="DZ9" s="381"/>
      <c r="EA9" s="382"/>
      <c r="EB9" s="381"/>
      <c r="EC9" s="381"/>
      <c r="ED9" s="381"/>
      <c r="EE9" s="381"/>
      <c r="EF9" s="381"/>
      <c r="EG9" s="381"/>
      <c r="EH9" s="381"/>
      <c r="EI9" s="381"/>
      <c r="EJ9" s="381"/>
      <c r="EK9" s="381"/>
      <c r="EL9" s="381"/>
      <c r="EM9" s="381"/>
      <c r="EN9" s="382"/>
      <c r="EO9" s="381"/>
      <c r="EP9" s="381"/>
      <c r="EQ9" s="381"/>
      <c r="ER9" s="381"/>
      <c r="ES9" s="381"/>
      <c r="ET9" s="381"/>
      <c r="EU9" s="381"/>
      <c r="EV9" s="381"/>
      <c r="EW9" s="381"/>
      <c r="EX9" s="381"/>
      <c r="EY9" s="381"/>
      <c r="EZ9" s="381"/>
      <c r="FA9" s="382"/>
      <c r="FB9" s="381"/>
      <c r="FC9" s="381"/>
      <c r="FD9" s="381"/>
      <c r="FE9" s="381"/>
      <c r="FF9" s="381"/>
      <c r="FG9" s="381"/>
      <c r="FH9" s="381"/>
      <c r="FI9" s="381"/>
      <c r="FJ9" s="381"/>
      <c r="FK9" s="381"/>
      <c r="FL9" s="381"/>
      <c r="FM9" s="381"/>
      <c r="FN9" s="382"/>
      <c r="FO9" s="381"/>
      <c r="FP9" s="381"/>
      <c r="FQ9" s="381"/>
      <c r="FR9" s="381"/>
      <c r="FS9" s="381"/>
      <c r="FT9" s="381"/>
      <c r="FU9" s="381"/>
      <c r="FV9" s="381"/>
      <c r="FW9" s="381"/>
      <c r="FX9" s="381"/>
      <c r="FY9" s="381"/>
      <c r="FZ9" s="381"/>
      <c r="GA9" s="382"/>
      <c r="GB9" s="381"/>
      <c r="GC9" s="381"/>
      <c r="GD9" s="381"/>
      <c r="GE9" s="381"/>
      <c r="GF9" s="381"/>
      <c r="GG9" s="381"/>
      <c r="GH9" s="381"/>
      <c r="GI9" s="381"/>
      <c r="GJ9" s="381"/>
      <c r="GK9" s="381"/>
      <c r="GL9" s="381"/>
      <c r="GM9" s="381"/>
      <c r="GN9" s="382"/>
      <c r="GO9" s="381"/>
      <c r="GP9" s="381"/>
      <c r="GQ9" s="381"/>
      <c r="GR9" s="381"/>
      <c r="GS9" s="381"/>
      <c r="GT9" s="381"/>
      <c r="GU9" s="381"/>
      <c r="GV9" s="381"/>
      <c r="GW9" s="381"/>
      <c r="GX9" s="381"/>
      <c r="GY9" s="381"/>
      <c r="GZ9" s="381"/>
      <c r="HA9" s="382"/>
      <c r="HB9" s="381"/>
      <c r="HC9" s="381"/>
      <c r="HD9" s="381"/>
      <c r="HE9" s="381"/>
      <c r="HF9" s="381"/>
      <c r="HG9" s="381"/>
      <c r="HH9" s="381"/>
      <c r="HI9" s="381"/>
      <c r="HJ9" s="381"/>
      <c r="HK9" s="381"/>
      <c r="HL9" s="381"/>
      <c r="HM9" s="381"/>
      <c r="HN9" s="382"/>
      <c r="HO9" s="381"/>
      <c r="HP9" s="381"/>
      <c r="HQ9" s="381"/>
      <c r="HR9" s="381"/>
      <c r="HS9" s="381"/>
      <c r="HT9" s="381"/>
      <c r="HU9" s="381"/>
      <c r="HV9" s="381"/>
      <c r="HW9" s="381"/>
      <c r="HX9" s="381"/>
      <c r="HY9" s="381"/>
      <c r="HZ9" s="381"/>
      <c r="IA9" s="382"/>
      <c r="IB9" s="381"/>
      <c r="IC9" s="381"/>
      <c r="ID9" s="381"/>
      <c r="IE9" s="381"/>
      <c r="IF9" s="381"/>
      <c r="IG9" s="381"/>
      <c r="IH9" s="381"/>
      <c r="II9" s="381"/>
      <c r="IJ9" s="381"/>
      <c r="IK9" s="381"/>
      <c r="IL9" s="381"/>
      <c r="IM9" s="381"/>
      <c r="IN9" s="382"/>
      <c r="IO9" s="381"/>
      <c r="IP9" s="381"/>
      <c r="IQ9" s="381"/>
      <c r="IR9" s="381"/>
      <c r="IS9" s="381"/>
      <c r="IT9" s="381"/>
      <c r="IU9" s="381"/>
      <c r="IV9" s="381"/>
      <c r="IW9" s="381"/>
      <c r="IX9" s="381"/>
      <c r="IY9" s="381"/>
      <c r="IZ9" s="381"/>
      <c r="JA9" s="382"/>
      <c r="JB9" s="381"/>
      <c r="JC9" s="381"/>
      <c r="JD9" s="381"/>
      <c r="JE9" s="381"/>
      <c r="JF9" s="381"/>
      <c r="JG9" s="381"/>
      <c r="JH9" s="381"/>
      <c r="JI9" s="381"/>
      <c r="JJ9" s="381"/>
      <c r="JK9" s="381"/>
      <c r="JL9" s="381"/>
      <c r="JM9" s="381"/>
      <c r="JN9" s="382"/>
      <c r="JO9" s="381"/>
      <c r="JP9" s="381"/>
      <c r="JQ9" s="381"/>
      <c r="JR9" s="381"/>
      <c r="JS9" s="381"/>
      <c r="JT9" s="381"/>
      <c r="JU9" s="381"/>
      <c r="JV9" s="381"/>
      <c r="JW9" s="381"/>
      <c r="JX9" s="381"/>
      <c r="JY9" s="381"/>
      <c r="JZ9" s="381"/>
      <c r="KA9" s="382"/>
      <c r="KB9" s="381"/>
      <c r="KC9" s="381"/>
      <c r="KD9" s="381"/>
      <c r="KE9" s="381"/>
      <c r="KF9" s="381"/>
      <c r="KG9" s="381"/>
      <c r="KH9" s="381"/>
      <c r="KI9" s="381"/>
      <c r="KJ9" s="381"/>
      <c r="KK9" s="381"/>
      <c r="KL9" s="381"/>
      <c r="KM9" s="381"/>
      <c r="KN9" s="382"/>
      <c r="KO9" s="381"/>
      <c r="KP9" s="381"/>
      <c r="KQ9" s="381"/>
      <c r="KR9" s="381"/>
      <c r="KS9" s="381"/>
      <c r="KT9" s="381"/>
      <c r="KU9" s="381"/>
      <c r="KV9" s="381"/>
      <c r="KW9" s="381"/>
      <c r="KX9" s="381"/>
      <c r="KY9" s="381"/>
      <c r="KZ9" s="381"/>
      <c r="LA9" s="382"/>
      <c r="LB9" s="381"/>
      <c r="LC9" s="381"/>
      <c r="LD9" s="381"/>
      <c r="LE9" s="381"/>
      <c r="LF9" s="381"/>
      <c r="LG9" s="381"/>
      <c r="LH9" s="381"/>
      <c r="LI9" s="381"/>
      <c r="LJ9" s="381"/>
      <c r="LK9" s="381"/>
      <c r="LL9" s="381"/>
      <c r="LM9" s="381"/>
      <c r="LN9" s="383"/>
    </row>
    <row r="10" spans="1:326" ht="15.75" thickBot="1">
      <c r="A10" s="482" t="s">
        <v>262</v>
      </c>
      <c r="B10" s="483">
        <f>+'Metinis atlyginimas'!B7</f>
        <v>44957</v>
      </c>
      <c r="C10" s="483">
        <f>+'Metinis atlyginimas'!C7</f>
        <v>44985</v>
      </c>
      <c r="D10" s="483">
        <f>+'Metinis atlyginimas'!D7</f>
        <v>45016</v>
      </c>
      <c r="E10" s="483">
        <f>+'Metinis atlyginimas'!E7</f>
        <v>45046</v>
      </c>
      <c r="F10" s="483">
        <f>+'Metinis atlyginimas'!F7</f>
        <v>45077</v>
      </c>
      <c r="G10" s="483">
        <f>+'Metinis atlyginimas'!G7</f>
        <v>45107</v>
      </c>
      <c r="H10" s="483">
        <f>+'Metinis atlyginimas'!H7</f>
        <v>45138</v>
      </c>
      <c r="I10" s="483">
        <f>+'Metinis atlyginimas'!I7</f>
        <v>45169</v>
      </c>
      <c r="J10" s="483">
        <f>+'Metinis atlyginimas'!J7</f>
        <v>45199</v>
      </c>
      <c r="K10" s="483">
        <f>+'Metinis atlyginimas'!K7</f>
        <v>45230</v>
      </c>
      <c r="L10" s="483">
        <f>+'Metinis atlyginimas'!L7</f>
        <v>45260</v>
      </c>
      <c r="M10" s="483">
        <f>+'Metinis atlyginimas'!M7</f>
        <v>45291</v>
      </c>
      <c r="N10" s="484">
        <f>+'Metinis atlyginimas'!N7</f>
        <v>2023</v>
      </c>
      <c r="O10" s="483">
        <f>+'Metinis atlyginimas'!O7</f>
        <v>45322</v>
      </c>
      <c r="P10" s="483">
        <f>+'Metinis atlyginimas'!P7</f>
        <v>45351</v>
      </c>
      <c r="Q10" s="483">
        <f>+'Metinis atlyginimas'!Q7</f>
        <v>45382</v>
      </c>
      <c r="R10" s="483">
        <f>+'Metinis atlyginimas'!R7</f>
        <v>45412</v>
      </c>
      <c r="S10" s="483">
        <f>+'Metinis atlyginimas'!S7</f>
        <v>45443</v>
      </c>
      <c r="T10" s="483">
        <f>+'Metinis atlyginimas'!T7</f>
        <v>45473</v>
      </c>
      <c r="U10" s="483">
        <f>+'Metinis atlyginimas'!U7</f>
        <v>45504</v>
      </c>
      <c r="V10" s="483">
        <f>+'Metinis atlyginimas'!V7</f>
        <v>45535</v>
      </c>
      <c r="W10" s="483">
        <f>+'Metinis atlyginimas'!W7</f>
        <v>45565</v>
      </c>
      <c r="X10" s="483">
        <f>+'Metinis atlyginimas'!X7</f>
        <v>45596</v>
      </c>
      <c r="Y10" s="483">
        <f>+'Metinis atlyginimas'!Y7</f>
        <v>45626</v>
      </c>
      <c r="Z10" s="483">
        <f>+'Metinis atlyginimas'!Z7</f>
        <v>45657</v>
      </c>
      <c r="AA10" s="484">
        <f>+'Metinis atlyginimas'!AA7</f>
        <v>2024</v>
      </c>
      <c r="AB10" s="483">
        <f>+'Metinis atlyginimas'!AB7</f>
        <v>45688</v>
      </c>
      <c r="AC10" s="483">
        <f>+'Metinis atlyginimas'!AC7</f>
        <v>45716</v>
      </c>
      <c r="AD10" s="483">
        <f>+'Metinis atlyginimas'!AD7</f>
        <v>45747</v>
      </c>
      <c r="AE10" s="483">
        <f>+'Metinis atlyginimas'!AE7</f>
        <v>45777</v>
      </c>
      <c r="AF10" s="483">
        <f>+'Metinis atlyginimas'!AF7</f>
        <v>45808</v>
      </c>
      <c r="AG10" s="483">
        <f>+'Metinis atlyginimas'!AG7</f>
        <v>45838</v>
      </c>
      <c r="AH10" s="483">
        <f>+'Metinis atlyginimas'!AH7</f>
        <v>45869</v>
      </c>
      <c r="AI10" s="483">
        <f>+'Metinis atlyginimas'!AI7</f>
        <v>45900</v>
      </c>
      <c r="AJ10" s="483">
        <f>+'Metinis atlyginimas'!AJ7</f>
        <v>45930</v>
      </c>
      <c r="AK10" s="483">
        <f>+'Metinis atlyginimas'!AK7</f>
        <v>45961</v>
      </c>
      <c r="AL10" s="483">
        <f>+'Metinis atlyginimas'!AL7</f>
        <v>45991</v>
      </c>
      <c r="AM10" s="483">
        <f>+'Metinis atlyginimas'!AM7</f>
        <v>46022</v>
      </c>
      <c r="AN10" s="484">
        <f>+'Metinis atlyginimas'!AN7</f>
        <v>2025</v>
      </c>
      <c r="AO10" s="483">
        <f>+'Metinis atlyginimas'!AO7</f>
        <v>46053</v>
      </c>
      <c r="AP10" s="483">
        <f>+'Metinis atlyginimas'!AP7</f>
        <v>46081</v>
      </c>
      <c r="AQ10" s="483">
        <f>+'Metinis atlyginimas'!AQ7</f>
        <v>46112</v>
      </c>
      <c r="AR10" s="483">
        <f>+'Metinis atlyginimas'!AR7</f>
        <v>46142</v>
      </c>
      <c r="AS10" s="483">
        <f>+'Metinis atlyginimas'!AS7</f>
        <v>46173</v>
      </c>
      <c r="AT10" s="483">
        <f>+'Metinis atlyginimas'!AT7</f>
        <v>46203</v>
      </c>
      <c r="AU10" s="483">
        <f>+'Metinis atlyginimas'!AU7</f>
        <v>46234</v>
      </c>
      <c r="AV10" s="483">
        <f>+'Metinis atlyginimas'!AV7</f>
        <v>46265</v>
      </c>
      <c r="AW10" s="483">
        <f>+'Metinis atlyginimas'!AW7</f>
        <v>46295</v>
      </c>
      <c r="AX10" s="483">
        <f>+'Metinis atlyginimas'!AX7</f>
        <v>46326</v>
      </c>
      <c r="AY10" s="483">
        <f>+'Metinis atlyginimas'!AY7</f>
        <v>46356</v>
      </c>
      <c r="AZ10" s="483">
        <f>+'Metinis atlyginimas'!AZ7</f>
        <v>46387</v>
      </c>
      <c r="BA10" s="484">
        <f>+'Metinis atlyginimas'!BA7</f>
        <v>2026</v>
      </c>
      <c r="BB10" s="483">
        <f>+'Metinis atlyginimas'!BB7</f>
        <v>46418</v>
      </c>
      <c r="BC10" s="483">
        <f>+'Metinis atlyginimas'!BC7</f>
        <v>46446</v>
      </c>
      <c r="BD10" s="483">
        <f>+'Metinis atlyginimas'!BD7</f>
        <v>46477</v>
      </c>
      <c r="BE10" s="483">
        <f>+'Metinis atlyginimas'!BE7</f>
        <v>46507</v>
      </c>
      <c r="BF10" s="483">
        <f>+'Metinis atlyginimas'!BF7</f>
        <v>46538</v>
      </c>
      <c r="BG10" s="483">
        <f>+'Metinis atlyginimas'!BG7</f>
        <v>46568</v>
      </c>
      <c r="BH10" s="483">
        <f>+'Metinis atlyginimas'!BH7</f>
        <v>46599</v>
      </c>
      <c r="BI10" s="483">
        <f>+'Metinis atlyginimas'!BI7</f>
        <v>46630</v>
      </c>
      <c r="BJ10" s="483">
        <f>+'Metinis atlyginimas'!BJ7</f>
        <v>46660</v>
      </c>
      <c r="BK10" s="483">
        <f>+'Metinis atlyginimas'!BK7</f>
        <v>46691</v>
      </c>
      <c r="BL10" s="483">
        <f>+'Metinis atlyginimas'!BL7</f>
        <v>46721</v>
      </c>
      <c r="BM10" s="483">
        <f>+'Metinis atlyginimas'!BM7</f>
        <v>46752</v>
      </c>
      <c r="BN10" s="484">
        <f>+'Metinis atlyginimas'!BN7</f>
        <v>2027</v>
      </c>
      <c r="BO10" s="483">
        <f>+'Metinis atlyginimas'!BO7</f>
        <v>46783</v>
      </c>
      <c r="BP10" s="483">
        <f>+'Metinis atlyginimas'!BP7</f>
        <v>46812</v>
      </c>
      <c r="BQ10" s="483">
        <f>+'Metinis atlyginimas'!BQ7</f>
        <v>46843</v>
      </c>
      <c r="BR10" s="483">
        <f>+'Metinis atlyginimas'!BR7</f>
        <v>46873</v>
      </c>
      <c r="BS10" s="483">
        <f>+'Metinis atlyginimas'!BS7</f>
        <v>46904</v>
      </c>
      <c r="BT10" s="483">
        <f>+'Metinis atlyginimas'!BT7</f>
        <v>46934</v>
      </c>
      <c r="BU10" s="483">
        <f>+'Metinis atlyginimas'!BU7</f>
        <v>46965</v>
      </c>
      <c r="BV10" s="483">
        <f>+'Metinis atlyginimas'!BV7</f>
        <v>46996</v>
      </c>
      <c r="BW10" s="483">
        <f>+'Metinis atlyginimas'!BW7</f>
        <v>47026</v>
      </c>
      <c r="BX10" s="483">
        <f>+'Metinis atlyginimas'!BX7</f>
        <v>47057</v>
      </c>
      <c r="BY10" s="483">
        <f>+'Metinis atlyginimas'!BY7</f>
        <v>47087</v>
      </c>
      <c r="BZ10" s="483">
        <f>+'Metinis atlyginimas'!BZ7</f>
        <v>47118</v>
      </c>
      <c r="CA10" s="484">
        <f>+'Metinis atlyginimas'!CA7</f>
        <v>2028</v>
      </c>
      <c r="CB10" s="483">
        <f>+'Metinis atlyginimas'!CB7</f>
        <v>47149</v>
      </c>
      <c r="CC10" s="483">
        <f>+'Metinis atlyginimas'!CC7</f>
        <v>47177</v>
      </c>
      <c r="CD10" s="483">
        <f>+'Metinis atlyginimas'!CD7</f>
        <v>47208</v>
      </c>
      <c r="CE10" s="483">
        <f>+'Metinis atlyginimas'!CE7</f>
        <v>47238</v>
      </c>
      <c r="CF10" s="483">
        <f>+'Metinis atlyginimas'!CF7</f>
        <v>47269</v>
      </c>
      <c r="CG10" s="483">
        <f>+'Metinis atlyginimas'!CG7</f>
        <v>47299</v>
      </c>
      <c r="CH10" s="483">
        <f>+'Metinis atlyginimas'!CH7</f>
        <v>47330</v>
      </c>
      <c r="CI10" s="483">
        <f>+'Metinis atlyginimas'!CI7</f>
        <v>47361</v>
      </c>
      <c r="CJ10" s="483">
        <f>+'Metinis atlyginimas'!CJ7</f>
        <v>47391</v>
      </c>
      <c r="CK10" s="483">
        <f>+'Metinis atlyginimas'!CK7</f>
        <v>47422</v>
      </c>
      <c r="CL10" s="483">
        <f>+'Metinis atlyginimas'!CL7</f>
        <v>47452</v>
      </c>
      <c r="CM10" s="483">
        <f>+'Metinis atlyginimas'!CM7</f>
        <v>47483</v>
      </c>
      <c r="CN10" s="484">
        <f>+'Metinis atlyginimas'!CN7</f>
        <v>2029</v>
      </c>
      <c r="CO10" s="483">
        <f>+'Metinis atlyginimas'!CO7</f>
        <v>47514</v>
      </c>
      <c r="CP10" s="483">
        <f>+'Metinis atlyginimas'!CP7</f>
        <v>47542</v>
      </c>
      <c r="CQ10" s="483">
        <f>+'Metinis atlyginimas'!CQ7</f>
        <v>47573</v>
      </c>
      <c r="CR10" s="483">
        <f>+'Metinis atlyginimas'!CR7</f>
        <v>47603</v>
      </c>
      <c r="CS10" s="483">
        <f>+'Metinis atlyginimas'!CS7</f>
        <v>47634</v>
      </c>
      <c r="CT10" s="483">
        <f>+'Metinis atlyginimas'!CT7</f>
        <v>47664</v>
      </c>
      <c r="CU10" s="483">
        <f>+'Metinis atlyginimas'!CU7</f>
        <v>47695</v>
      </c>
      <c r="CV10" s="483">
        <f>+'Metinis atlyginimas'!CV7</f>
        <v>47726</v>
      </c>
      <c r="CW10" s="483">
        <f>+'Metinis atlyginimas'!CW7</f>
        <v>47756</v>
      </c>
      <c r="CX10" s="483">
        <f>+'Metinis atlyginimas'!CX7</f>
        <v>47787</v>
      </c>
      <c r="CY10" s="483">
        <f>+'Metinis atlyginimas'!CY7</f>
        <v>47817</v>
      </c>
      <c r="CZ10" s="483">
        <f>+'Metinis atlyginimas'!CZ7</f>
        <v>47848</v>
      </c>
      <c r="DA10" s="484">
        <f>+'Metinis atlyginimas'!DA7</f>
        <v>2030</v>
      </c>
      <c r="DB10" s="483">
        <f>+'Metinis atlyginimas'!DB7</f>
        <v>47879</v>
      </c>
      <c r="DC10" s="483">
        <f>+'Metinis atlyginimas'!DC7</f>
        <v>47907</v>
      </c>
      <c r="DD10" s="483">
        <f>+'Metinis atlyginimas'!DD7</f>
        <v>47938</v>
      </c>
      <c r="DE10" s="483">
        <f>+'Metinis atlyginimas'!DE7</f>
        <v>47968</v>
      </c>
      <c r="DF10" s="483">
        <f>+'Metinis atlyginimas'!DF7</f>
        <v>47999</v>
      </c>
      <c r="DG10" s="483">
        <f>+'Metinis atlyginimas'!DG7</f>
        <v>48029</v>
      </c>
      <c r="DH10" s="483">
        <f>+'Metinis atlyginimas'!DH7</f>
        <v>48060</v>
      </c>
      <c r="DI10" s="483">
        <f>+'Metinis atlyginimas'!DI7</f>
        <v>48091</v>
      </c>
      <c r="DJ10" s="483">
        <f>+'Metinis atlyginimas'!DJ7</f>
        <v>48121</v>
      </c>
      <c r="DK10" s="483">
        <f>+'Metinis atlyginimas'!DK7</f>
        <v>48152</v>
      </c>
      <c r="DL10" s="483">
        <f>+'Metinis atlyginimas'!DL7</f>
        <v>48182</v>
      </c>
      <c r="DM10" s="483">
        <f>+'Metinis atlyginimas'!DM7</f>
        <v>48213</v>
      </c>
      <c r="DN10" s="484">
        <f>+'Metinis atlyginimas'!DN7</f>
        <v>2031</v>
      </c>
      <c r="DO10" s="483">
        <f>+'Metinis atlyginimas'!DO7</f>
        <v>48244</v>
      </c>
      <c r="DP10" s="483">
        <f>+'Metinis atlyginimas'!DP7</f>
        <v>48273</v>
      </c>
      <c r="DQ10" s="483">
        <f>+'Metinis atlyginimas'!DQ7</f>
        <v>48304</v>
      </c>
      <c r="DR10" s="483">
        <f>+'Metinis atlyginimas'!DR7</f>
        <v>48334</v>
      </c>
      <c r="DS10" s="483">
        <f>+'Metinis atlyginimas'!DS7</f>
        <v>48365</v>
      </c>
      <c r="DT10" s="483">
        <f>+'Metinis atlyginimas'!DT7</f>
        <v>48395</v>
      </c>
      <c r="DU10" s="483">
        <f>+'Metinis atlyginimas'!DU7</f>
        <v>48426</v>
      </c>
      <c r="DV10" s="483">
        <f>+'Metinis atlyginimas'!DV7</f>
        <v>48457</v>
      </c>
      <c r="DW10" s="483">
        <f>+'Metinis atlyginimas'!DW7</f>
        <v>48487</v>
      </c>
      <c r="DX10" s="483">
        <f>+'Metinis atlyginimas'!DX7</f>
        <v>48518</v>
      </c>
      <c r="DY10" s="483">
        <f>+'Metinis atlyginimas'!DY7</f>
        <v>48548</v>
      </c>
      <c r="DZ10" s="483">
        <f>+'Metinis atlyginimas'!DZ7</f>
        <v>48579</v>
      </c>
      <c r="EA10" s="484">
        <f>+'Metinis atlyginimas'!EA7</f>
        <v>2032</v>
      </c>
      <c r="EB10" s="483">
        <f>+'Metinis atlyginimas'!EB7</f>
        <v>48610</v>
      </c>
      <c r="EC10" s="483">
        <f>+'Metinis atlyginimas'!EC7</f>
        <v>48638</v>
      </c>
      <c r="ED10" s="483">
        <f>+'Metinis atlyginimas'!ED7</f>
        <v>48669</v>
      </c>
      <c r="EE10" s="483">
        <f>+'Metinis atlyginimas'!EE7</f>
        <v>48699</v>
      </c>
      <c r="EF10" s="483">
        <f>+'Metinis atlyginimas'!EF7</f>
        <v>48730</v>
      </c>
      <c r="EG10" s="483">
        <f>+'Metinis atlyginimas'!EG7</f>
        <v>48760</v>
      </c>
      <c r="EH10" s="483">
        <f>+'Metinis atlyginimas'!EH7</f>
        <v>48791</v>
      </c>
      <c r="EI10" s="483">
        <f>+'Metinis atlyginimas'!EI7</f>
        <v>48822</v>
      </c>
      <c r="EJ10" s="483">
        <f>+'Metinis atlyginimas'!EJ7</f>
        <v>48852</v>
      </c>
      <c r="EK10" s="483">
        <f>+'Metinis atlyginimas'!EK7</f>
        <v>48883</v>
      </c>
      <c r="EL10" s="483">
        <f>+'Metinis atlyginimas'!EL7</f>
        <v>48913</v>
      </c>
      <c r="EM10" s="483">
        <f>+'Metinis atlyginimas'!EM7</f>
        <v>48944</v>
      </c>
      <c r="EN10" s="484">
        <f>+'Metinis atlyginimas'!EN7</f>
        <v>2033</v>
      </c>
      <c r="EO10" s="483">
        <f>+'Metinis atlyginimas'!EO7</f>
        <v>48975</v>
      </c>
      <c r="EP10" s="483">
        <f>+'Metinis atlyginimas'!EP7</f>
        <v>49003</v>
      </c>
      <c r="EQ10" s="483">
        <f>+'Metinis atlyginimas'!EQ7</f>
        <v>49034</v>
      </c>
      <c r="ER10" s="483">
        <f>+'Metinis atlyginimas'!ER7</f>
        <v>49064</v>
      </c>
      <c r="ES10" s="483">
        <f>+'Metinis atlyginimas'!ES7</f>
        <v>49095</v>
      </c>
      <c r="ET10" s="483">
        <f>+'Metinis atlyginimas'!ET7</f>
        <v>49125</v>
      </c>
      <c r="EU10" s="483">
        <f>+'Metinis atlyginimas'!EU7</f>
        <v>49156</v>
      </c>
      <c r="EV10" s="483">
        <f>+'Metinis atlyginimas'!EV7</f>
        <v>49187</v>
      </c>
      <c r="EW10" s="483">
        <f>+'Metinis atlyginimas'!EW7</f>
        <v>49217</v>
      </c>
      <c r="EX10" s="483">
        <f>+'Metinis atlyginimas'!EX7</f>
        <v>49248</v>
      </c>
      <c r="EY10" s="483">
        <f>+'Metinis atlyginimas'!EY7</f>
        <v>49278</v>
      </c>
      <c r="EZ10" s="483">
        <f>+'Metinis atlyginimas'!EZ7</f>
        <v>49309</v>
      </c>
      <c r="FA10" s="484">
        <f>+'Metinis atlyginimas'!FA7</f>
        <v>2034</v>
      </c>
      <c r="FB10" s="483">
        <f>+'Metinis atlyginimas'!FB7</f>
        <v>49340</v>
      </c>
      <c r="FC10" s="483">
        <f>+'Metinis atlyginimas'!FC7</f>
        <v>49368</v>
      </c>
      <c r="FD10" s="483">
        <f>+'Metinis atlyginimas'!FD7</f>
        <v>49399</v>
      </c>
      <c r="FE10" s="483">
        <f>+'Metinis atlyginimas'!FE7</f>
        <v>49429</v>
      </c>
      <c r="FF10" s="483">
        <f>+'Metinis atlyginimas'!FF7</f>
        <v>49460</v>
      </c>
      <c r="FG10" s="483">
        <f>+'Metinis atlyginimas'!FG7</f>
        <v>49490</v>
      </c>
      <c r="FH10" s="483">
        <f>+'Metinis atlyginimas'!FH7</f>
        <v>49521</v>
      </c>
      <c r="FI10" s="483">
        <f>+'Metinis atlyginimas'!FI7</f>
        <v>49552</v>
      </c>
      <c r="FJ10" s="483">
        <f>+'Metinis atlyginimas'!FJ7</f>
        <v>49582</v>
      </c>
      <c r="FK10" s="483">
        <f>+'Metinis atlyginimas'!FK7</f>
        <v>49613</v>
      </c>
      <c r="FL10" s="483">
        <f>+'Metinis atlyginimas'!FL7</f>
        <v>49643</v>
      </c>
      <c r="FM10" s="483">
        <f>+'Metinis atlyginimas'!FM7</f>
        <v>49674</v>
      </c>
      <c r="FN10" s="484">
        <f>+'Metinis atlyginimas'!FN7</f>
        <v>2035</v>
      </c>
      <c r="FO10" s="483">
        <f>+'Metinis atlyginimas'!FO7</f>
        <v>49705</v>
      </c>
      <c r="FP10" s="483">
        <f>+'Metinis atlyginimas'!FP7</f>
        <v>49734</v>
      </c>
      <c r="FQ10" s="483">
        <f>+'Metinis atlyginimas'!FQ7</f>
        <v>49765</v>
      </c>
      <c r="FR10" s="483">
        <f>+'Metinis atlyginimas'!FR7</f>
        <v>49795</v>
      </c>
      <c r="FS10" s="483">
        <f>+'Metinis atlyginimas'!FS7</f>
        <v>49826</v>
      </c>
      <c r="FT10" s="483">
        <f>+'Metinis atlyginimas'!FT7</f>
        <v>49856</v>
      </c>
      <c r="FU10" s="483">
        <f>+'Metinis atlyginimas'!FU7</f>
        <v>49887</v>
      </c>
      <c r="FV10" s="483">
        <f>+'Metinis atlyginimas'!FV7</f>
        <v>49918</v>
      </c>
      <c r="FW10" s="483">
        <f>+'Metinis atlyginimas'!FW7</f>
        <v>49948</v>
      </c>
      <c r="FX10" s="483">
        <f>+'Metinis atlyginimas'!FX7</f>
        <v>49979</v>
      </c>
      <c r="FY10" s="483">
        <f>+'Metinis atlyginimas'!FY7</f>
        <v>50009</v>
      </c>
      <c r="FZ10" s="483">
        <f>+'Metinis atlyginimas'!FZ7</f>
        <v>50040</v>
      </c>
      <c r="GA10" s="484">
        <f>+'Metinis atlyginimas'!GA7</f>
        <v>2036</v>
      </c>
      <c r="GB10" s="483">
        <f>+'Metinis atlyginimas'!GB7</f>
        <v>50071</v>
      </c>
      <c r="GC10" s="483">
        <f>+'Metinis atlyginimas'!GC7</f>
        <v>50099</v>
      </c>
      <c r="GD10" s="483">
        <f>+'Metinis atlyginimas'!GD7</f>
        <v>50130</v>
      </c>
      <c r="GE10" s="483">
        <f>+'Metinis atlyginimas'!GE7</f>
        <v>50160</v>
      </c>
      <c r="GF10" s="483">
        <f>+'Metinis atlyginimas'!GF7</f>
        <v>50191</v>
      </c>
      <c r="GG10" s="483">
        <f>+'Metinis atlyginimas'!GG7</f>
        <v>50221</v>
      </c>
      <c r="GH10" s="483">
        <f>+'Metinis atlyginimas'!GH7</f>
        <v>50252</v>
      </c>
      <c r="GI10" s="483">
        <f>+'Metinis atlyginimas'!GI7</f>
        <v>50283</v>
      </c>
      <c r="GJ10" s="483">
        <f>+'Metinis atlyginimas'!GJ7</f>
        <v>50313</v>
      </c>
      <c r="GK10" s="483">
        <f>+'Metinis atlyginimas'!GK7</f>
        <v>50344</v>
      </c>
      <c r="GL10" s="483">
        <f>+'Metinis atlyginimas'!GL7</f>
        <v>50374</v>
      </c>
      <c r="GM10" s="483">
        <f>+'Metinis atlyginimas'!GM7</f>
        <v>50405</v>
      </c>
      <c r="GN10" s="484">
        <f>+'Metinis atlyginimas'!GN7</f>
        <v>2037</v>
      </c>
      <c r="GO10" s="483">
        <f>+'Metinis atlyginimas'!GO7</f>
        <v>50436</v>
      </c>
      <c r="GP10" s="483">
        <f>+'Metinis atlyginimas'!GP7</f>
        <v>50464</v>
      </c>
      <c r="GQ10" s="483">
        <f>+'Metinis atlyginimas'!GQ7</f>
        <v>50495</v>
      </c>
      <c r="GR10" s="483">
        <f>+'Metinis atlyginimas'!GR7</f>
        <v>50525</v>
      </c>
      <c r="GS10" s="483">
        <f>+'Metinis atlyginimas'!GS7</f>
        <v>50556</v>
      </c>
      <c r="GT10" s="483">
        <f>+'Metinis atlyginimas'!GT7</f>
        <v>50586</v>
      </c>
      <c r="GU10" s="483">
        <f>+'Metinis atlyginimas'!GU7</f>
        <v>50617</v>
      </c>
      <c r="GV10" s="483">
        <f>+'Metinis atlyginimas'!GV7</f>
        <v>50648</v>
      </c>
      <c r="GW10" s="483">
        <f>+'Metinis atlyginimas'!GW7</f>
        <v>50678</v>
      </c>
      <c r="GX10" s="483">
        <f>+'Metinis atlyginimas'!GX7</f>
        <v>50709</v>
      </c>
      <c r="GY10" s="483">
        <f>+'Metinis atlyginimas'!GY7</f>
        <v>50739</v>
      </c>
      <c r="GZ10" s="483">
        <f>+'Metinis atlyginimas'!GZ7</f>
        <v>50770</v>
      </c>
      <c r="HA10" s="484">
        <f>+'Metinis atlyginimas'!HA7</f>
        <v>2038</v>
      </c>
      <c r="HB10" s="483">
        <f>+'Metinis atlyginimas'!HB7</f>
        <v>50801</v>
      </c>
      <c r="HC10" s="483">
        <f>+'Metinis atlyginimas'!HC7</f>
        <v>50829</v>
      </c>
      <c r="HD10" s="483">
        <f>+'Metinis atlyginimas'!HD7</f>
        <v>50860</v>
      </c>
      <c r="HE10" s="483">
        <f>+'Metinis atlyginimas'!HE7</f>
        <v>50890</v>
      </c>
      <c r="HF10" s="483">
        <f>+'Metinis atlyginimas'!HF7</f>
        <v>50921</v>
      </c>
      <c r="HG10" s="483">
        <f>+'Metinis atlyginimas'!HG7</f>
        <v>50951</v>
      </c>
      <c r="HH10" s="483">
        <f>+'Metinis atlyginimas'!HH7</f>
        <v>50982</v>
      </c>
      <c r="HI10" s="483">
        <f>+'Metinis atlyginimas'!HI7</f>
        <v>51013</v>
      </c>
      <c r="HJ10" s="483">
        <f>+'Metinis atlyginimas'!HJ7</f>
        <v>51043</v>
      </c>
      <c r="HK10" s="483">
        <f>+'Metinis atlyginimas'!HK7</f>
        <v>51074</v>
      </c>
      <c r="HL10" s="483">
        <f>+'Metinis atlyginimas'!HL7</f>
        <v>51104</v>
      </c>
      <c r="HM10" s="483">
        <f>+'Metinis atlyginimas'!HM7</f>
        <v>51135</v>
      </c>
      <c r="HN10" s="484">
        <f>+'Metinis atlyginimas'!HN7</f>
        <v>2039</v>
      </c>
      <c r="HO10" s="483">
        <f>+'Metinis atlyginimas'!HO7</f>
        <v>51166</v>
      </c>
      <c r="HP10" s="483">
        <f>+'Metinis atlyginimas'!HP7</f>
        <v>51195</v>
      </c>
      <c r="HQ10" s="483">
        <f>+'Metinis atlyginimas'!HQ7</f>
        <v>51226</v>
      </c>
      <c r="HR10" s="483">
        <f>+'Metinis atlyginimas'!HR7</f>
        <v>51256</v>
      </c>
      <c r="HS10" s="483">
        <f>+'Metinis atlyginimas'!HS7</f>
        <v>51287</v>
      </c>
      <c r="HT10" s="483">
        <f>+'Metinis atlyginimas'!HT7</f>
        <v>51317</v>
      </c>
      <c r="HU10" s="483">
        <f>+'Metinis atlyginimas'!HU7</f>
        <v>51348</v>
      </c>
      <c r="HV10" s="483">
        <f>+'Metinis atlyginimas'!HV7</f>
        <v>51379</v>
      </c>
      <c r="HW10" s="483">
        <f>+'Metinis atlyginimas'!HW7</f>
        <v>51409</v>
      </c>
      <c r="HX10" s="483">
        <f>+'Metinis atlyginimas'!HX7</f>
        <v>51440</v>
      </c>
      <c r="HY10" s="483">
        <f>+'Metinis atlyginimas'!HY7</f>
        <v>51470</v>
      </c>
      <c r="HZ10" s="483">
        <f>+'Metinis atlyginimas'!HZ7</f>
        <v>51501</v>
      </c>
      <c r="IA10" s="484">
        <f>+'Metinis atlyginimas'!IA7</f>
        <v>2040</v>
      </c>
      <c r="IB10" s="483">
        <f>+'Metinis atlyginimas'!IB7</f>
        <v>51532</v>
      </c>
      <c r="IC10" s="483">
        <f>+'Metinis atlyginimas'!IC7</f>
        <v>51560</v>
      </c>
      <c r="ID10" s="483">
        <f>+'Metinis atlyginimas'!ID7</f>
        <v>51591</v>
      </c>
      <c r="IE10" s="483">
        <f>+'Metinis atlyginimas'!IE7</f>
        <v>51621</v>
      </c>
      <c r="IF10" s="483">
        <f>+'Metinis atlyginimas'!IF7</f>
        <v>51652</v>
      </c>
      <c r="IG10" s="483">
        <f>+'Metinis atlyginimas'!IG7</f>
        <v>51682</v>
      </c>
      <c r="IH10" s="483">
        <f>+'Metinis atlyginimas'!IH7</f>
        <v>51713</v>
      </c>
      <c r="II10" s="483">
        <f>+'Metinis atlyginimas'!II7</f>
        <v>51744</v>
      </c>
      <c r="IJ10" s="483">
        <f>+'Metinis atlyginimas'!IJ7</f>
        <v>51774</v>
      </c>
      <c r="IK10" s="483">
        <f>+'Metinis atlyginimas'!IK7</f>
        <v>51805</v>
      </c>
      <c r="IL10" s="483">
        <f>+'Metinis atlyginimas'!IL7</f>
        <v>51835</v>
      </c>
      <c r="IM10" s="483">
        <f>+'Metinis atlyginimas'!IM7</f>
        <v>51866</v>
      </c>
      <c r="IN10" s="484">
        <f>+'Metinis atlyginimas'!IN7</f>
        <v>2041</v>
      </c>
      <c r="IO10" s="483">
        <f>+'Metinis atlyginimas'!IO7</f>
        <v>51897</v>
      </c>
      <c r="IP10" s="483">
        <f>+'Metinis atlyginimas'!IP7</f>
        <v>51925</v>
      </c>
      <c r="IQ10" s="483">
        <f>+'Metinis atlyginimas'!IQ7</f>
        <v>51956</v>
      </c>
      <c r="IR10" s="483">
        <f>+'Metinis atlyginimas'!IR7</f>
        <v>51986</v>
      </c>
      <c r="IS10" s="483">
        <f>+'Metinis atlyginimas'!IS7</f>
        <v>52017</v>
      </c>
      <c r="IT10" s="483">
        <f>+'Metinis atlyginimas'!IT7</f>
        <v>52047</v>
      </c>
      <c r="IU10" s="483">
        <f>+'Metinis atlyginimas'!IU7</f>
        <v>52078</v>
      </c>
      <c r="IV10" s="483">
        <f>+'Metinis atlyginimas'!IV7</f>
        <v>52109</v>
      </c>
      <c r="IW10" s="483">
        <f>+'Metinis atlyginimas'!IW7</f>
        <v>52139</v>
      </c>
      <c r="IX10" s="483">
        <f>+'Metinis atlyginimas'!IX7</f>
        <v>52170</v>
      </c>
      <c r="IY10" s="483">
        <f>+'Metinis atlyginimas'!IY7</f>
        <v>52200</v>
      </c>
      <c r="IZ10" s="483">
        <f>+'Metinis atlyginimas'!IZ7</f>
        <v>52231</v>
      </c>
      <c r="JA10" s="484">
        <f>+'Metinis atlyginimas'!JA7</f>
        <v>2042</v>
      </c>
      <c r="JB10" s="483">
        <f>+'Metinis atlyginimas'!JB7</f>
        <v>52262</v>
      </c>
      <c r="JC10" s="483">
        <f>+'Metinis atlyginimas'!JC7</f>
        <v>52290</v>
      </c>
      <c r="JD10" s="483">
        <f>+'Metinis atlyginimas'!JD7</f>
        <v>52321</v>
      </c>
      <c r="JE10" s="483">
        <f>+'Metinis atlyginimas'!JE7</f>
        <v>52351</v>
      </c>
      <c r="JF10" s="483">
        <f>+'Metinis atlyginimas'!JF7</f>
        <v>52382</v>
      </c>
      <c r="JG10" s="483">
        <f>+'Metinis atlyginimas'!JG7</f>
        <v>52412</v>
      </c>
      <c r="JH10" s="483">
        <f>+'Metinis atlyginimas'!JH7</f>
        <v>52443</v>
      </c>
      <c r="JI10" s="483">
        <f>+'Metinis atlyginimas'!JI7</f>
        <v>52474</v>
      </c>
      <c r="JJ10" s="483">
        <f>+'Metinis atlyginimas'!JJ7</f>
        <v>52504</v>
      </c>
      <c r="JK10" s="483">
        <f>+'Metinis atlyginimas'!JK7</f>
        <v>52535</v>
      </c>
      <c r="JL10" s="483">
        <f>+'Metinis atlyginimas'!JL7</f>
        <v>52565</v>
      </c>
      <c r="JM10" s="483">
        <f>+'Metinis atlyginimas'!JM7</f>
        <v>52596</v>
      </c>
      <c r="JN10" s="484">
        <f>+'Metinis atlyginimas'!JN7</f>
        <v>2043</v>
      </c>
      <c r="JO10" s="483">
        <f>+'Metinis atlyginimas'!JO7</f>
        <v>52627</v>
      </c>
      <c r="JP10" s="483">
        <f>+'Metinis atlyginimas'!JP7</f>
        <v>52656</v>
      </c>
      <c r="JQ10" s="483">
        <f>+'Metinis atlyginimas'!JQ7</f>
        <v>52687</v>
      </c>
      <c r="JR10" s="483">
        <f>+'Metinis atlyginimas'!JR7</f>
        <v>52717</v>
      </c>
      <c r="JS10" s="483">
        <f>+'Metinis atlyginimas'!JS7</f>
        <v>52748</v>
      </c>
      <c r="JT10" s="483">
        <f>+'Metinis atlyginimas'!JT7</f>
        <v>52778</v>
      </c>
      <c r="JU10" s="483">
        <f>+'Metinis atlyginimas'!JU7</f>
        <v>52809</v>
      </c>
      <c r="JV10" s="483">
        <f>+'Metinis atlyginimas'!JV7</f>
        <v>52840</v>
      </c>
      <c r="JW10" s="483">
        <f>+'Metinis atlyginimas'!JW7</f>
        <v>52870</v>
      </c>
      <c r="JX10" s="483">
        <f>+'Metinis atlyginimas'!JX7</f>
        <v>52901</v>
      </c>
      <c r="JY10" s="483">
        <f>+'Metinis atlyginimas'!JY7</f>
        <v>52931</v>
      </c>
      <c r="JZ10" s="483">
        <f>+'Metinis atlyginimas'!JZ7</f>
        <v>52962</v>
      </c>
      <c r="KA10" s="484">
        <f>+'Metinis atlyginimas'!KA7</f>
        <v>2044</v>
      </c>
      <c r="KB10" s="483">
        <f>+'Metinis atlyginimas'!KB7</f>
        <v>52993</v>
      </c>
      <c r="KC10" s="483">
        <f>+'Metinis atlyginimas'!KC7</f>
        <v>53021</v>
      </c>
      <c r="KD10" s="483">
        <f>+'Metinis atlyginimas'!KD7</f>
        <v>53052</v>
      </c>
      <c r="KE10" s="483">
        <f>+'Metinis atlyginimas'!KE7</f>
        <v>53082</v>
      </c>
      <c r="KF10" s="483">
        <f>+'Metinis atlyginimas'!KF7</f>
        <v>53113</v>
      </c>
      <c r="KG10" s="483">
        <f>+'Metinis atlyginimas'!KG7</f>
        <v>53143</v>
      </c>
      <c r="KH10" s="483">
        <f>+'Metinis atlyginimas'!KH7</f>
        <v>53174</v>
      </c>
      <c r="KI10" s="483">
        <f>+'Metinis atlyginimas'!KI7</f>
        <v>53205</v>
      </c>
      <c r="KJ10" s="483">
        <f>+'Metinis atlyginimas'!KJ7</f>
        <v>53235</v>
      </c>
      <c r="KK10" s="483">
        <f>+'Metinis atlyginimas'!KK7</f>
        <v>53266</v>
      </c>
      <c r="KL10" s="483">
        <f>+'Metinis atlyginimas'!KL7</f>
        <v>53296</v>
      </c>
      <c r="KM10" s="483">
        <f>+'Metinis atlyginimas'!KM7</f>
        <v>53327</v>
      </c>
      <c r="KN10" s="484">
        <f>+'Metinis atlyginimas'!KN7</f>
        <v>2045</v>
      </c>
      <c r="KO10" s="483">
        <f>+'Metinis atlyginimas'!KO7</f>
        <v>53358</v>
      </c>
      <c r="KP10" s="483">
        <f>+'Metinis atlyginimas'!KP7</f>
        <v>53386</v>
      </c>
      <c r="KQ10" s="483">
        <f>+'Metinis atlyginimas'!KQ7</f>
        <v>53417</v>
      </c>
      <c r="KR10" s="483">
        <f>+'Metinis atlyginimas'!KR7</f>
        <v>53447</v>
      </c>
      <c r="KS10" s="483">
        <f>+'Metinis atlyginimas'!KS7</f>
        <v>53478</v>
      </c>
      <c r="KT10" s="483">
        <f>+'Metinis atlyginimas'!KT7</f>
        <v>53508</v>
      </c>
      <c r="KU10" s="483">
        <f>+'Metinis atlyginimas'!KU7</f>
        <v>53539</v>
      </c>
      <c r="KV10" s="483">
        <f>+'Metinis atlyginimas'!KV7</f>
        <v>53570</v>
      </c>
      <c r="KW10" s="483">
        <f>+'Metinis atlyginimas'!KW7</f>
        <v>53600</v>
      </c>
      <c r="KX10" s="483">
        <f>+'Metinis atlyginimas'!KX7</f>
        <v>53631</v>
      </c>
      <c r="KY10" s="483">
        <f>+'Metinis atlyginimas'!KY7</f>
        <v>53661</v>
      </c>
      <c r="KZ10" s="483">
        <f>+'Metinis atlyginimas'!KZ7</f>
        <v>53692</v>
      </c>
      <c r="LA10" s="484">
        <f>+'Metinis atlyginimas'!LA7</f>
        <v>2046</v>
      </c>
      <c r="LB10" s="483">
        <f>+'Metinis atlyginimas'!LB7</f>
        <v>53723</v>
      </c>
      <c r="LC10" s="483">
        <f>+'Metinis atlyginimas'!LC7</f>
        <v>53751</v>
      </c>
      <c r="LD10" s="483">
        <f>+'Metinis atlyginimas'!LD7</f>
        <v>53782</v>
      </c>
      <c r="LE10" s="483">
        <f>+'Metinis atlyginimas'!LE7</f>
        <v>53812</v>
      </c>
      <c r="LF10" s="483">
        <f>+'Metinis atlyginimas'!LF7</f>
        <v>53843</v>
      </c>
      <c r="LG10" s="483">
        <f>+'Metinis atlyginimas'!LG7</f>
        <v>53873</v>
      </c>
      <c r="LH10" s="483">
        <f>+'Metinis atlyginimas'!LH7</f>
        <v>53904</v>
      </c>
      <c r="LI10" s="483">
        <f>+'Metinis atlyginimas'!LI7</f>
        <v>53935</v>
      </c>
      <c r="LJ10" s="483">
        <f>+'Metinis atlyginimas'!LJ7</f>
        <v>53965</v>
      </c>
      <c r="LK10" s="483">
        <f>+'Metinis atlyginimas'!LK7</f>
        <v>53996</v>
      </c>
      <c r="LL10" s="483">
        <f>+'Metinis atlyginimas'!LL7</f>
        <v>54026</v>
      </c>
      <c r="LM10" s="483">
        <f>+'Metinis atlyginimas'!LM7</f>
        <v>54057</v>
      </c>
      <c r="LN10" s="491">
        <f>+'Metinis atlyginimas'!LN7</f>
        <v>2047</v>
      </c>
    </row>
    <row r="11" spans="1:326" ht="15.75" thickBot="1">
      <c r="A11" s="486" t="s">
        <v>263</v>
      </c>
      <c r="B11" s="487">
        <v>1</v>
      </c>
      <c r="C11" s="488">
        <v>2</v>
      </c>
      <c r="D11" s="488">
        <v>3</v>
      </c>
      <c r="E11" s="488">
        <v>4</v>
      </c>
      <c r="F11" s="488">
        <v>5</v>
      </c>
      <c r="G11" s="488">
        <v>6</v>
      </c>
      <c r="H11" s="488">
        <v>7</v>
      </c>
      <c r="I11" s="488">
        <v>8</v>
      </c>
      <c r="J11" s="488">
        <v>9</v>
      </c>
      <c r="K11" s="488">
        <v>10</v>
      </c>
      <c r="L11" s="488">
        <v>11</v>
      </c>
      <c r="M11" s="488">
        <v>12</v>
      </c>
      <c r="N11" s="489">
        <v>1</v>
      </c>
      <c r="O11" s="488">
        <f>M11+1</f>
        <v>13</v>
      </c>
      <c r="P11" s="488">
        <f t="shared" ref="P11:Z11" si="0">O11+1</f>
        <v>14</v>
      </c>
      <c r="Q11" s="488">
        <f t="shared" si="0"/>
        <v>15</v>
      </c>
      <c r="R11" s="488">
        <f t="shared" si="0"/>
        <v>16</v>
      </c>
      <c r="S11" s="488">
        <f t="shared" si="0"/>
        <v>17</v>
      </c>
      <c r="T11" s="488">
        <f t="shared" si="0"/>
        <v>18</v>
      </c>
      <c r="U11" s="488">
        <f t="shared" si="0"/>
        <v>19</v>
      </c>
      <c r="V11" s="488">
        <f t="shared" si="0"/>
        <v>20</v>
      </c>
      <c r="W11" s="488">
        <f t="shared" si="0"/>
        <v>21</v>
      </c>
      <c r="X11" s="488">
        <f t="shared" si="0"/>
        <v>22</v>
      </c>
      <c r="Y11" s="488">
        <f t="shared" si="0"/>
        <v>23</v>
      </c>
      <c r="Z11" s="488">
        <f t="shared" si="0"/>
        <v>24</v>
      </c>
      <c r="AA11" s="489">
        <f>N11+1</f>
        <v>2</v>
      </c>
      <c r="AB11" s="488">
        <f>Z11+1</f>
        <v>25</v>
      </c>
      <c r="AC11" s="488">
        <f t="shared" ref="AC11:AM11" si="1">AB11+1</f>
        <v>26</v>
      </c>
      <c r="AD11" s="488">
        <f t="shared" si="1"/>
        <v>27</v>
      </c>
      <c r="AE11" s="488">
        <f t="shared" si="1"/>
        <v>28</v>
      </c>
      <c r="AF11" s="488">
        <f t="shared" si="1"/>
        <v>29</v>
      </c>
      <c r="AG11" s="488">
        <f t="shared" si="1"/>
        <v>30</v>
      </c>
      <c r="AH11" s="488">
        <f t="shared" si="1"/>
        <v>31</v>
      </c>
      <c r="AI11" s="488">
        <f t="shared" si="1"/>
        <v>32</v>
      </c>
      <c r="AJ11" s="488">
        <f t="shared" si="1"/>
        <v>33</v>
      </c>
      <c r="AK11" s="488">
        <f t="shared" si="1"/>
        <v>34</v>
      </c>
      <c r="AL11" s="488">
        <f t="shared" si="1"/>
        <v>35</v>
      </c>
      <c r="AM11" s="488">
        <f t="shared" si="1"/>
        <v>36</v>
      </c>
      <c r="AN11" s="489">
        <f>AA11+1</f>
        <v>3</v>
      </c>
      <c r="AO11" s="488">
        <f>AM11+1</f>
        <v>37</v>
      </c>
      <c r="AP11" s="488">
        <f t="shared" ref="AP11:AZ11" si="2">AO11+1</f>
        <v>38</v>
      </c>
      <c r="AQ11" s="488">
        <f t="shared" si="2"/>
        <v>39</v>
      </c>
      <c r="AR11" s="488">
        <f t="shared" si="2"/>
        <v>40</v>
      </c>
      <c r="AS11" s="488">
        <f t="shared" si="2"/>
        <v>41</v>
      </c>
      <c r="AT11" s="488">
        <f t="shared" si="2"/>
        <v>42</v>
      </c>
      <c r="AU11" s="488">
        <f t="shared" si="2"/>
        <v>43</v>
      </c>
      <c r="AV11" s="488">
        <f t="shared" si="2"/>
        <v>44</v>
      </c>
      <c r="AW11" s="488">
        <f t="shared" si="2"/>
        <v>45</v>
      </c>
      <c r="AX11" s="488">
        <f t="shared" si="2"/>
        <v>46</v>
      </c>
      <c r="AY11" s="488">
        <f t="shared" si="2"/>
        <v>47</v>
      </c>
      <c r="AZ11" s="488">
        <f t="shared" si="2"/>
        <v>48</v>
      </c>
      <c r="BA11" s="489">
        <f>AN11+1</f>
        <v>4</v>
      </c>
      <c r="BB11" s="488">
        <f>AZ11+1</f>
        <v>49</v>
      </c>
      <c r="BC11" s="488">
        <f t="shared" ref="BC11:BM11" si="3">BB11+1</f>
        <v>50</v>
      </c>
      <c r="BD11" s="488">
        <f t="shared" si="3"/>
        <v>51</v>
      </c>
      <c r="BE11" s="488">
        <f t="shared" si="3"/>
        <v>52</v>
      </c>
      <c r="BF11" s="488">
        <f t="shared" si="3"/>
        <v>53</v>
      </c>
      <c r="BG11" s="488">
        <f t="shared" si="3"/>
        <v>54</v>
      </c>
      <c r="BH11" s="488">
        <f t="shared" si="3"/>
        <v>55</v>
      </c>
      <c r="BI11" s="488">
        <f t="shared" si="3"/>
        <v>56</v>
      </c>
      <c r="BJ11" s="488">
        <f t="shared" si="3"/>
        <v>57</v>
      </c>
      <c r="BK11" s="488">
        <f t="shared" si="3"/>
        <v>58</v>
      </c>
      <c r="BL11" s="488">
        <f t="shared" si="3"/>
        <v>59</v>
      </c>
      <c r="BM11" s="488">
        <f t="shared" si="3"/>
        <v>60</v>
      </c>
      <c r="BN11" s="489">
        <f>BA11+1</f>
        <v>5</v>
      </c>
      <c r="BO11" s="488">
        <f>BM11+1</f>
        <v>61</v>
      </c>
      <c r="BP11" s="488">
        <f t="shared" ref="BP11:BZ11" si="4">BO11+1</f>
        <v>62</v>
      </c>
      <c r="BQ11" s="488">
        <f t="shared" si="4"/>
        <v>63</v>
      </c>
      <c r="BR11" s="488">
        <f t="shared" si="4"/>
        <v>64</v>
      </c>
      <c r="BS11" s="488">
        <f t="shared" si="4"/>
        <v>65</v>
      </c>
      <c r="BT11" s="488">
        <f t="shared" si="4"/>
        <v>66</v>
      </c>
      <c r="BU11" s="488">
        <f t="shared" si="4"/>
        <v>67</v>
      </c>
      <c r="BV11" s="488">
        <f t="shared" si="4"/>
        <v>68</v>
      </c>
      <c r="BW11" s="488">
        <f t="shared" si="4"/>
        <v>69</v>
      </c>
      <c r="BX11" s="488">
        <f t="shared" si="4"/>
        <v>70</v>
      </c>
      <c r="BY11" s="488">
        <f t="shared" si="4"/>
        <v>71</v>
      </c>
      <c r="BZ11" s="488">
        <f t="shared" si="4"/>
        <v>72</v>
      </c>
      <c r="CA11" s="489">
        <f>BN11+1</f>
        <v>6</v>
      </c>
      <c r="CB11" s="488">
        <f>BZ11+1</f>
        <v>73</v>
      </c>
      <c r="CC11" s="488">
        <f t="shared" ref="CC11:CM11" si="5">CB11+1</f>
        <v>74</v>
      </c>
      <c r="CD11" s="488">
        <f t="shared" si="5"/>
        <v>75</v>
      </c>
      <c r="CE11" s="488">
        <f t="shared" si="5"/>
        <v>76</v>
      </c>
      <c r="CF11" s="488">
        <f t="shared" si="5"/>
        <v>77</v>
      </c>
      <c r="CG11" s="488">
        <f t="shared" si="5"/>
        <v>78</v>
      </c>
      <c r="CH11" s="488">
        <f t="shared" si="5"/>
        <v>79</v>
      </c>
      <c r="CI11" s="488">
        <f t="shared" si="5"/>
        <v>80</v>
      </c>
      <c r="CJ11" s="488">
        <f t="shared" si="5"/>
        <v>81</v>
      </c>
      <c r="CK11" s="488">
        <f t="shared" si="5"/>
        <v>82</v>
      </c>
      <c r="CL11" s="488">
        <f t="shared" si="5"/>
        <v>83</v>
      </c>
      <c r="CM11" s="488">
        <f t="shared" si="5"/>
        <v>84</v>
      </c>
      <c r="CN11" s="489">
        <f>CA11+1</f>
        <v>7</v>
      </c>
      <c r="CO11" s="488">
        <f>CM11+1</f>
        <v>85</v>
      </c>
      <c r="CP11" s="488">
        <f t="shared" ref="CP11:CZ11" si="6">CO11+1</f>
        <v>86</v>
      </c>
      <c r="CQ11" s="488">
        <f t="shared" si="6"/>
        <v>87</v>
      </c>
      <c r="CR11" s="488">
        <f t="shared" si="6"/>
        <v>88</v>
      </c>
      <c r="CS11" s="488">
        <f t="shared" si="6"/>
        <v>89</v>
      </c>
      <c r="CT11" s="488">
        <f t="shared" si="6"/>
        <v>90</v>
      </c>
      <c r="CU11" s="488">
        <f t="shared" si="6"/>
        <v>91</v>
      </c>
      <c r="CV11" s="488">
        <f t="shared" si="6"/>
        <v>92</v>
      </c>
      <c r="CW11" s="488">
        <f t="shared" si="6"/>
        <v>93</v>
      </c>
      <c r="CX11" s="488">
        <f t="shared" si="6"/>
        <v>94</v>
      </c>
      <c r="CY11" s="488">
        <f t="shared" si="6"/>
        <v>95</v>
      </c>
      <c r="CZ11" s="488">
        <f t="shared" si="6"/>
        <v>96</v>
      </c>
      <c r="DA11" s="489">
        <f>CN11+1</f>
        <v>8</v>
      </c>
      <c r="DB11" s="488">
        <f>CZ11+1</f>
        <v>97</v>
      </c>
      <c r="DC11" s="488">
        <f t="shared" ref="DC11:DM11" si="7">DB11+1</f>
        <v>98</v>
      </c>
      <c r="DD11" s="488">
        <f t="shared" si="7"/>
        <v>99</v>
      </c>
      <c r="DE11" s="488">
        <f t="shared" si="7"/>
        <v>100</v>
      </c>
      <c r="DF11" s="488">
        <f t="shared" si="7"/>
        <v>101</v>
      </c>
      <c r="DG11" s="488">
        <f t="shared" si="7"/>
        <v>102</v>
      </c>
      <c r="DH11" s="488">
        <f t="shared" si="7"/>
        <v>103</v>
      </c>
      <c r="DI11" s="488">
        <f t="shared" si="7"/>
        <v>104</v>
      </c>
      <c r="DJ11" s="488">
        <f t="shared" si="7"/>
        <v>105</v>
      </c>
      <c r="DK11" s="488">
        <f t="shared" si="7"/>
        <v>106</v>
      </c>
      <c r="DL11" s="488">
        <f t="shared" si="7"/>
        <v>107</v>
      </c>
      <c r="DM11" s="488">
        <f t="shared" si="7"/>
        <v>108</v>
      </c>
      <c r="DN11" s="489">
        <f>DA11+1</f>
        <v>9</v>
      </c>
      <c r="DO11" s="488">
        <f>DM11+1</f>
        <v>109</v>
      </c>
      <c r="DP11" s="488">
        <f t="shared" ref="DP11:DZ11" si="8">DO11+1</f>
        <v>110</v>
      </c>
      <c r="DQ11" s="488">
        <f t="shared" si="8"/>
        <v>111</v>
      </c>
      <c r="DR11" s="488">
        <f t="shared" si="8"/>
        <v>112</v>
      </c>
      <c r="DS11" s="488">
        <f t="shared" si="8"/>
        <v>113</v>
      </c>
      <c r="DT11" s="488">
        <f t="shared" si="8"/>
        <v>114</v>
      </c>
      <c r="DU11" s="488">
        <f t="shared" si="8"/>
        <v>115</v>
      </c>
      <c r="DV11" s="488">
        <f t="shared" si="8"/>
        <v>116</v>
      </c>
      <c r="DW11" s="488">
        <f t="shared" si="8"/>
        <v>117</v>
      </c>
      <c r="DX11" s="488">
        <f t="shared" si="8"/>
        <v>118</v>
      </c>
      <c r="DY11" s="488">
        <f t="shared" si="8"/>
        <v>119</v>
      </c>
      <c r="DZ11" s="488">
        <f t="shared" si="8"/>
        <v>120</v>
      </c>
      <c r="EA11" s="489">
        <f>DN11+1</f>
        <v>10</v>
      </c>
      <c r="EB11" s="488">
        <f>DZ11+1</f>
        <v>121</v>
      </c>
      <c r="EC11" s="488">
        <f t="shared" ref="EC11:EM11" si="9">EB11+1</f>
        <v>122</v>
      </c>
      <c r="ED11" s="488">
        <f t="shared" si="9"/>
        <v>123</v>
      </c>
      <c r="EE11" s="488">
        <f t="shared" si="9"/>
        <v>124</v>
      </c>
      <c r="EF11" s="488">
        <f t="shared" si="9"/>
        <v>125</v>
      </c>
      <c r="EG11" s="488">
        <f t="shared" si="9"/>
        <v>126</v>
      </c>
      <c r="EH11" s="488">
        <f t="shared" si="9"/>
        <v>127</v>
      </c>
      <c r="EI11" s="488">
        <f t="shared" si="9"/>
        <v>128</v>
      </c>
      <c r="EJ11" s="488">
        <f t="shared" si="9"/>
        <v>129</v>
      </c>
      <c r="EK11" s="488">
        <f t="shared" si="9"/>
        <v>130</v>
      </c>
      <c r="EL11" s="488">
        <f t="shared" si="9"/>
        <v>131</v>
      </c>
      <c r="EM11" s="488">
        <f t="shared" si="9"/>
        <v>132</v>
      </c>
      <c r="EN11" s="489">
        <f>EA11+1</f>
        <v>11</v>
      </c>
      <c r="EO11" s="488">
        <f>EM11+1</f>
        <v>133</v>
      </c>
      <c r="EP11" s="488">
        <f t="shared" ref="EP11:EZ11" si="10">EO11+1</f>
        <v>134</v>
      </c>
      <c r="EQ11" s="488">
        <f t="shared" si="10"/>
        <v>135</v>
      </c>
      <c r="ER11" s="488">
        <f t="shared" si="10"/>
        <v>136</v>
      </c>
      <c r="ES11" s="488">
        <f t="shared" si="10"/>
        <v>137</v>
      </c>
      <c r="ET11" s="488">
        <f t="shared" si="10"/>
        <v>138</v>
      </c>
      <c r="EU11" s="488">
        <f t="shared" si="10"/>
        <v>139</v>
      </c>
      <c r="EV11" s="488">
        <f t="shared" si="10"/>
        <v>140</v>
      </c>
      <c r="EW11" s="488">
        <f t="shared" si="10"/>
        <v>141</v>
      </c>
      <c r="EX11" s="488">
        <f t="shared" si="10"/>
        <v>142</v>
      </c>
      <c r="EY11" s="488">
        <f t="shared" si="10"/>
        <v>143</v>
      </c>
      <c r="EZ11" s="488">
        <f t="shared" si="10"/>
        <v>144</v>
      </c>
      <c r="FA11" s="489">
        <f>EN11+1</f>
        <v>12</v>
      </c>
      <c r="FB11" s="488">
        <f>EZ11+1</f>
        <v>145</v>
      </c>
      <c r="FC11" s="488">
        <f t="shared" ref="FC11:FM11" si="11">FB11+1</f>
        <v>146</v>
      </c>
      <c r="FD11" s="488">
        <f t="shared" si="11"/>
        <v>147</v>
      </c>
      <c r="FE11" s="488">
        <f t="shared" si="11"/>
        <v>148</v>
      </c>
      <c r="FF11" s="488">
        <f t="shared" si="11"/>
        <v>149</v>
      </c>
      <c r="FG11" s="488">
        <f t="shared" si="11"/>
        <v>150</v>
      </c>
      <c r="FH11" s="488">
        <f t="shared" si="11"/>
        <v>151</v>
      </c>
      <c r="FI11" s="488">
        <f t="shared" si="11"/>
        <v>152</v>
      </c>
      <c r="FJ11" s="488">
        <f t="shared" si="11"/>
        <v>153</v>
      </c>
      <c r="FK11" s="488">
        <f t="shared" si="11"/>
        <v>154</v>
      </c>
      <c r="FL11" s="488">
        <f t="shared" si="11"/>
        <v>155</v>
      </c>
      <c r="FM11" s="488">
        <f t="shared" si="11"/>
        <v>156</v>
      </c>
      <c r="FN11" s="489">
        <f>FA11+1</f>
        <v>13</v>
      </c>
      <c r="FO11" s="488">
        <f>FM11+1</f>
        <v>157</v>
      </c>
      <c r="FP11" s="488">
        <f t="shared" ref="FP11:FZ11" si="12">FO11+1</f>
        <v>158</v>
      </c>
      <c r="FQ11" s="488">
        <f t="shared" si="12"/>
        <v>159</v>
      </c>
      <c r="FR11" s="488">
        <f t="shared" si="12"/>
        <v>160</v>
      </c>
      <c r="FS11" s="488">
        <f t="shared" si="12"/>
        <v>161</v>
      </c>
      <c r="FT11" s="488">
        <f t="shared" si="12"/>
        <v>162</v>
      </c>
      <c r="FU11" s="488">
        <f t="shared" si="12"/>
        <v>163</v>
      </c>
      <c r="FV11" s="488">
        <f t="shared" si="12"/>
        <v>164</v>
      </c>
      <c r="FW11" s="488">
        <f t="shared" si="12"/>
        <v>165</v>
      </c>
      <c r="FX11" s="488">
        <f t="shared" si="12"/>
        <v>166</v>
      </c>
      <c r="FY11" s="488">
        <f t="shared" si="12"/>
        <v>167</v>
      </c>
      <c r="FZ11" s="488">
        <f t="shared" si="12"/>
        <v>168</v>
      </c>
      <c r="GA11" s="489">
        <f>FN11+1</f>
        <v>14</v>
      </c>
      <c r="GB11" s="488">
        <f>FZ11+1</f>
        <v>169</v>
      </c>
      <c r="GC11" s="488">
        <f t="shared" ref="GC11:GM11" si="13">GB11+1</f>
        <v>170</v>
      </c>
      <c r="GD11" s="488">
        <f t="shared" si="13"/>
        <v>171</v>
      </c>
      <c r="GE11" s="488">
        <f t="shared" si="13"/>
        <v>172</v>
      </c>
      <c r="GF11" s="488">
        <f t="shared" si="13"/>
        <v>173</v>
      </c>
      <c r="GG11" s="488">
        <f t="shared" si="13"/>
        <v>174</v>
      </c>
      <c r="GH11" s="488">
        <f t="shared" si="13"/>
        <v>175</v>
      </c>
      <c r="GI11" s="488">
        <f t="shared" si="13"/>
        <v>176</v>
      </c>
      <c r="GJ11" s="488">
        <f t="shared" si="13"/>
        <v>177</v>
      </c>
      <c r="GK11" s="488">
        <f t="shared" si="13"/>
        <v>178</v>
      </c>
      <c r="GL11" s="488">
        <f t="shared" si="13"/>
        <v>179</v>
      </c>
      <c r="GM11" s="488">
        <f t="shared" si="13"/>
        <v>180</v>
      </c>
      <c r="GN11" s="489">
        <f>GA11+1</f>
        <v>15</v>
      </c>
      <c r="GO11" s="488">
        <f>GM11+1</f>
        <v>181</v>
      </c>
      <c r="GP11" s="488">
        <f>GO11+1</f>
        <v>182</v>
      </c>
      <c r="GQ11" s="488">
        <f t="shared" ref="GQ11:GZ11" si="14">GP11+1</f>
        <v>183</v>
      </c>
      <c r="GR11" s="488">
        <f t="shared" si="14"/>
        <v>184</v>
      </c>
      <c r="GS11" s="488">
        <f t="shared" si="14"/>
        <v>185</v>
      </c>
      <c r="GT11" s="488">
        <f t="shared" si="14"/>
        <v>186</v>
      </c>
      <c r="GU11" s="488">
        <f t="shared" si="14"/>
        <v>187</v>
      </c>
      <c r="GV11" s="488">
        <f t="shared" si="14"/>
        <v>188</v>
      </c>
      <c r="GW11" s="488">
        <f t="shared" si="14"/>
        <v>189</v>
      </c>
      <c r="GX11" s="488">
        <f t="shared" si="14"/>
        <v>190</v>
      </c>
      <c r="GY11" s="488">
        <f t="shared" si="14"/>
        <v>191</v>
      </c>
      <c r="GZ11" s="488">
        <f t="shared" si="14"/>
        <v>192</v>
      </c>
      <c r="HA11" s="489">
        <f>GN11+1</f>
        <v>16</v>
      </c>
      <c r="HB11" s="488">
        <f>GZ11+1</f>
        <v>193</v>
      </c>
      <c r="HC11" s="488">
        <f>HB11+1</f>
        <v>194</v>
      </c>
      <c r="HD11" s="488">
        <f t="shared" ref="HD11:HM11" si="15">HC11+1</f>
        <v>195</v>
      </c>
      <c r="HE11" s="488">
        <f t="shared" si="15"/>
        <v>196</v>
      </c>
      <c r="HF11" s="488">
        <f t="shared" si="15"/>
        <v>197</v>
      </c>
      <c r="HG11" s="488">
        <f t="shared" si="15"/>
        <v>198</v>
      </c>
      <c r="HH11" s="488">
        <f t="shared" si="15"/>
        <v>199</v>
      </c>
      <c r="HI11" s="488">
        <f t="shared" si="15"/>
        <v>200</v>
      </c>
      <c r="HJ11" s="488">
        <f t="shared" si="15"/>
        <v>201</v>
      </c>
      <c r="HK11" s="488">
        <f t="shared" si="15"/>
        <v>202</v>
      </c>
      <c r="HL11" s="488">
        <f t="shared" si="15"/>
        <v>203</v>
      </c>
      <c r="HM11" s="488">
        <f t="shared" si="15"/>
        <v>204</v>
      </c>
      <c r="HN11" s="489">
        <f>HA11+1</f>
        <v>17</v>
      </c>
      <c r="HO11" s="488">
        <f>HM11+1</f>
        <v>205</v>
      </c>
      <c r="HP11" s="488">
        <f>HO11+1</f>
        <v>206</v>
      </c>
      <c r="HQ11" s="488">
        <f t="shared" ref="HQ11:HZ11" si="16">HP11+1</f>
        <v>207</v>
      </c>
      <c r="HR11" s="488">
        <f t="shared" si="16"/>
        <v>208</v>
      </c>
      <c r="HS11" s="488">
        <f t="shared" si="16"/>
        <v>209</v>
      </c>
      <c r="HT11" s="488">
        <f t="shared" si="16"/>
        <v>210</v>
      </c>
      <c r="HU11" s="488">
        <f t="shared" si="16"/>
        <v>211</v>
      </c>
      <c r="HV11" s="488">
        <f t="shared" si="16"/>
        <v>212</v>
      </c>
      <c r="HW11" s="488">
        <f t="shared" si="16"/>
        <v>213</v>
      </c>
      <c r="HX11" s="488">
        <f t="shared" si="16"/>
        <v>214</v>
      </c>
      <c r="HY11" s="488">
        <f t="shared" si="16"/>
        <v>215</v>
      </c>
      <c r="HZ11" s="488">
        <f t="shared" si="16"/>
        <v>216</v>
      </c>
      <c r="IA11" s="489">
        <f>HN11+1</f>
        <v>18</v>
      </c>
      <c r="IB11" s="488">
        <f>HZ11+1</f>
        <v>217</v>
      </c>
      <c r="IC11" s="488">
        <f>IB11+1</f>
        <v>218</v>
      </c>
      <c r="ID11" s="488">
        <f t="shared" ref="ID11:IM11" si="17">IC11+1</f>
        <v>219</v>
      </c>
      <c r="IE11" s="488">
        <f t="shared" si="17"/>
        <v>220</v>
      </c>
      <c r="IF11" s="488">
        <f t="shared" si="17"/>
        <v>221</v>
      </c>
      <c r="IG11" s="488">
        <f t="shared" si="17"/>
        <v>222</v>
      </c>
      <c r="IH11" s="488">
        <f t="shared" si="17"/>
        <v>223</v>
      </c>
      <c r="II11" s="488">
        <f t="shared" si="17"/>
        <v>224</v>
      </c>
      <c r="IJ11" s="488">
        <f t="shared" si="17"/>
        <v>225</v>
      </c>
      <c r="IK11" s="488">
        <f t="shared" si="17"/>
        <v>226</v>
      </c>
      <c r="IL11" s="488">
        <f t="shared" si="17"/>
        <v>227</v>
      </c>
      <c r="IM11" s="488">
        <f t="shared" si="17"/>
        <v>228</v>
      </c>
      <c r="IN11" s="489">
        <f>IA11+1</f>
        <v>19</v>
      </c>
      <c r="IO11" s="488">
        <f>IM11+1</f>
        <v>229</v>
      </c>
      <c r="IP11" s="488">
        <f>IO11+1</f>
        <v>230</v>
      </c>
      <c r="IQ11" s="488">
        <f t="shared" ref="IQ11:IZ11" si="18">IP11+1</f>
        <v>231</v>
      </c>
      <c r="IR11" s="488">
        <f t="shared" si="18"/>
        <v>232</v>
      </c>
      <c r="IS11" s="488">
        <f t="shared" si="18"/>
        <v>233</v>
      </c>
      <c r="IT11" s="488">
        <f t="shared" si="18"/>
        <v>234</v>
      </c>
      <c r="IU11" s="488">
        <f t="shared" si="18"/>
        <v>235</v>
      </c>
      <c r="IV11" s="488">
        <f t="shared" si="18"/>
        <v>236</v>
      </c>
      <c r="IW11" s="488">
        <f t="shared" si="18"/>
        <v>237</v>
      </c>
      <c r="IX11" s="488">
        <f t="shared" si="18"/>
        <v>238</v>
      </c>
      <c r="IY11" s="488">
        <f t="shared" si="18"/>
        <v>239</v>
      </c>
      <c r="IZ11" s="488">
        <f t="shared" si="18"/>
        <v>240</v>
      </c>
      <c r="JA11" s="489">
        <f>IN11+1</f>
        <v>20</v>
      </c>
      <c r="JB11" s="488">
        <f>IZ11+1</f>
        <v>241</v>
      </c>
      <c r="JC11" s="488">
        <f>JB11+1</f>
        <v>242</v>
      </c>
      <c r="JD11" s="488">
        <f t="shared" ref="JD11:JM11" si="19">JC11+1</f>
        <v>243</v>
      </c>
      <c r="JE11" s="488">
        <f t="shared" si="19"/>
        <v>244</v>
      </c>
      <c r="JF11" s="488">
        <f t="shared" si="19"/>
        <v>245</v>
      </c>
      <c r="JG11" s="488">
        <f t="shared" si="19"/>
        <v>246</v>
      </c>
      <c r="JH11" s="488">
        <f t="shared" si="19"/>
        <v>247</v>
      </c>
      <c r="JI11" s="488">
        <f t="shared" si="19"/>
        <v>248</v>
      </c>
      <c r="JJ11" s="488">
        <f t="shared" si="19"/>
        <v>249</v>
      </c>
      <c r="JK11" s="488">
        <f t="shared" si="19"/>
        <v>250</v>
      </c>
      <c r="JL11" s="488">
        <f t="shared" si="19"/>
        <v>251</v>
      </c>
      <c r="JM11" s="488">
        <f t="shared" si="19"/>
        <v>252</v>
      </c>
      <c r="JN11" s="489">
        <f>JA11+1</f>
        <v>21</v>
      </c>
      <c r="JO11" s="488">
        <f>JM11+1</f>
        <v>253</v>
      </c>
      <c r="JP11" s="488">
        <f>JO11+1</f>
        <v>254</v>
      </c>
      <c r="JQ11" s="488">
        <f t="shared" ref="JQ11:JZ11" si="20">JP11+1</f>
        <v>255</v>
      </c>
      <c r="JR11" s="488">
        <f t="shared" si="20"/>
        <v>256</v>
      </c>
      <c r="JS11" s="488">
        <f t="shared" si="20"/>
        <v>257</v>
      </c>
      <c r="JT11" s="488">
        <f t="shared" si="20"/>
        <v>258</v>
      </c>
      <c r="JU11" s="488">
        <f t="shared" si="20"/>
        <v>259</v>
      </c>
      <c r="JV11" s="488">
        <f t="shared" si="20"/>
        <v>260</v>
      </c>
      <c r="JW11" s="488">
        <f t="shared" si="20"/>
        <v>261</v>
      </c>
      <c r="JX11" s="488">
        <f t="shared" si="20"/>
        <v>262</v>
      </c>
      <c r="JY11" s="488">
        <f t="shared" si="20"/>
        <v>263</v>
      </c>
      <c r="JZ11" s="488">
        <f t="shared" si="20"/>
        <v>264</v>
      </c>
      <c r="KA11" s="489">
        <f>JN11+1</f>
        <v>22</v>
      </c>
      <c r="KB11" s="488">
        <f>JZ11+1</f>
        <v>265</v>
      </c>
      <c r="KC11" s="488">
        <f>KB11+1</f>
        <v>266</v>
      </c>
      <c r="KD11" s="488">
        <f t="shared" ref="KD11:KM11" si="21">KC11+1</f>
        <v>267</v>
      </c>
      <c r="KE11" s="488">
        <f t="shared" si="21"/>
        <v>268</v>
      </c>
      <c r="KF11" s="488">
        <f t="shared" si="21"/>
        <v>269</v>
      </c>
      <c r="KG11" s="488">
        <f t="shared" si="21"/>
        <v>270</v>
      </c>
      <c r="KH11" s="488">
        <f t="shared" si="21"/>
        <v>271</v>
      </c>
      <c r="KI11" s="488">
        <f t="shared" si="21"/>
        <v>272</v>
      </c>
      <c r="KJ11" s="488">
        <f t="shared" si="21"/>
        <v>273</v>
      </c>
      <c r="KK11" s="488">
        <f t="shared" si="21"/>
        <v>274</v>
      </c>
      <c r="KL11" s="488">
        <f t="shared" si="21"/>
        <v>275</v>
      </c>
      <c r="KM11" s="488">
        <f t="shared" si="21"/>
        <v>276</v>
      </c>
      <c r="KN11" s="489">
        <f>KA11+1</f>
        <v>23</v>
      </c>
      <c r="KO11" s="488">
        <f>KM11+1</f>
        <v>277</v>
      </c>
      <c r="KP11" s="488">
        <f>KO11+1</f>
        <v>278</v>
      </c>
      <c r="KQ11" s="488">
        <f t="shared" ref="KQ11:KZ11" si="22">KP11+1</f>
        <v>279</v>
      </c>
      <c r="KR11" s="488">
        <f t="shared" si="22"/>
        <v>280</v>
      </c>
      <c r="KS11" s="488">
        <f t="shared" si="22"/>
        <v>281</v>
      </c>
      <c r="KT11" s="488">
        <f t="shared" si="22"/>
        <v>282</v>
      </c>
      <c r="KU11" s="488">
        <f t="shared" si="22"/>
        <v>283</v>
      </c>
      <c r="KV11" s="488">
        <f t="shared" si="22"/>
        <v>284</v>
      </c>
      <c r="KW11" s="488">
        <f t="shared" si="22"/>
        <v>285</v>
      </c>
      <c r="KX11" s="488">
        <f t="shared" si="22"/>
        <v>286</v>
      </c>
      <c r="KY11" s="488">
        <f t="shared" si="22"/>
        <v>287</v>
      </c>
      <c r="KZ11" s="488">
        <f t="shared" si="22"/>
        <v>288</v>
      </c>
      <c r="LA11" s="489">
        <f>KN11+1</f>
        <v>24</v>
      </c>
      <c r="LB11" s="488">
        <f>KZ11+1</f>
        <v>289</v>
      </c>
      <c r="LC11" s="488">
        <f>LB11+1</f>
        <v>290</v>
      </c>
      <c r="LD11" s="488">
        <f t="shared" ref="LD11:LM11" si="23">LC11+1</f>
        <v>291</v>
      </c>
      <c r="LE11" s="488">
        <f t="shared" si="23"/>
        <v>292</v>
      </c>
      <c r="LF11" s="488">
        <f t="shared" si="23"/>
        <v>293</v>
      </c>
      <c r="LG11" s="488">
        <f t="shared" si="23"/>
        <v>294</v>
      </c>
      <c r="LH11" s="488">
        <f t="shared" si="23"/>
        <v>295</v>
      </c>
      <c r="LI11" s="488">
        <f t="shared" si="23"/>
        <v>296</v>
      </c>
      <c r="LJ11" s="488">
        <f t="shared" si="23"/>
        <v>297</v>
      </c>
      <c r="LK11" s="488">
        <f t="shared" si="23"/>
        <v>298</v>
      </c>
      <c r="LL11" s="488">
        <f t="shared" si="23"/>
        <v>299</v>
      </c>
      <c r="LM11" s="488">
        <f t="shared" si="23"/>
        <v>300</v>
      </c>
      <c r="LN11" s="492">
        <f>LA11+1</f>
        <v>25</v>
      </c>
    </row>
    <row r="12" spans="1:326" ht="15.75" thickBot="1">
      <c r="FB12" s="138"/>
      <c r="FC12" s="138"/>
      <c r="FD12" s="138"/>
      <c r="FE12" s="138"/>
      <c r="FF12" s="138"/>
      <c r="FG12" s="138"/>
      <c r="FH12" s="138"/>
      <c r="FI12" s="138"/>
      <c r="FJ12" s="138"/>
      <c r="FK12" s="138"/>
      <c r="FL12" s="138"/>
      <c r="FM12" s="138"/>
      <c r="FN12" s="138"/>
    </row>
    <row r="13" spans="1:326" s="12" customFormat="1">
      <c r="A13" s="137" t="s">
        <v>340</v>
      </c>
      <c r="B13" s="138">
        <f>+'Metinis atlyginimas'!B37+'Metinis atlyginimas'!B39</f>
        <v>0</v>
      </c>
      <c r="C13" s="138">
        <f>+'Metinis atlyginimas'!C37+'Metinis atlyginimas'!C39</f>
        <v>0</v>
      </c>
      <c r="D13" s="138">
        <f>+'Metinis atlyginimas'!D37+'Metinis atlyginimas'!D39</f>
        <v>0</v>
      </c>
      <c r="E13" s="138">
        <f>+'Metinis atlyginimas'!E37+'Metinis atlyginimas'!E39</f>
        <v>0</v>
      </c>
      <c r="F13" s="138">
        <f>+'Metinis atlyginimas'!F37+'Metinis atlyginimas'!F39</f>
        <v>0</v>
      </c>
      <c r="G13" s="138">
        <f>+'Metinis atlyginimas'!G37+'Metinis atlyginimas'!G39</f>
        <v>0</v>
      </c>
      <c r="H13" s="138">
        <f>+'Metinis atlyginimas'!H37+'Metinis atlyginimas'!H39</f>
        <v>0</v>
      </c>
      <c r="I13" s="138">
        <f>+'Metinis atlyginimas'!I37+'Metinis atlyginimas'!I39</f>
        <v>0</v>
      </c>
      <c r="J13" s="138">
        <f>+'Metinis atlyginimas'!J37+'Metinis atlyginimas'!J39</f>
        <v>0</v>
      </c>
      <c r="K13" s="138">
        <f>+'Metinis atlyginimas'!K37+'Metinis atlyginimas'!K39</f>
        <v>0</v>
      </c>
      <c r="L13" s="138">
        <f>+'Metinis atlyginimas'!L37+'Metinis atlyginimas'!L39</f>
        <v>0</v>
      </c>
      <c r="M13" s="156">
        <f>'Metinis atlyginimas'!M37+'Metinis atlyginimas'!M39+'27 VAS skaičiavimai'!B22</f>
        <v>347315.01126094459</v>
      </c>
      <c r="N13" s="138">
        <f t="shared" ref="N13:N26" si="24">SUM(B13:M13)</f>
        <v>347315.01126094459</v>
      </c>
      <c r="O13" s="138">
        <f>'Metinis atlyginimas'!O37+'Metinis atlyginimas'!O39</f>
        <v>0</v>
      </c>
      <c r="P13" s="138">
        <f>'Metinis atlyginimas'!P37+'Metinis atlyginimas'!P39</f>
        <v>0</v>
      </c>
      <c r="Q13" s="138">
        <f>'Metinis atlyginimas'!Q37+'Metinis atlyginimas'!Q39</f>
        <v>0</v>
      </c>
      <c r="R13" s="138">
        <f>'Metinis atlyginimas'!R37+'Metinis atlyginimas'!R39</f>
        <v>0</v>
      </c>
      <c r="S13" s="138">
        <f>'Metinis atlyginimas'!S37+'Metinis atlyginimas'!S39</f>
        <v>0</v>
      </c>
      <c r="T13" s="138">
        <f>'Metinis atlyginimas'!T37+'Metinis atlyginimas'!T39</f>
        <v>0</v>
      </c>
      <c r="U13" s="138">
        <f>'Metinis atlyginimas'!U37+'Metinis atlyginimas'!U39</f>
        <v>0</v>
      </c>
      <c r="V13" s="138">
        <f>'Metinis atlyginimas'!V37+'Metinis atlyginimas'!V39</f>
        <v>0</v>
      </c>
      <c r="W13" s="138">
        <f>'Metinis atlyginimas'!W37+'Metinis atlyginimas'!W39</f>
        <v>0</v>
      </c>
      <c r="X13" s="138">
        <f>'Metinis atlyginimas'!X37+'Metinis atlyginimas'!X39</f>
        <v>0</v>
      </c>
      <c r="Y13" s="138">
        <f>'Metinis atlyginimas'!Y37+'Metinis atlyginimas'!Y39</f>
        <v>0</v>
      </c>
      <c r="Z13" s="138">
        <f>'Metinis atlyginimas'!Z37+'Metinis atlyginimas'!Z39+'27 VAS skaičiavimai'!C23</f>
        <v>5816738.5250085024</v>
      </c>
      <c r="AA13" s="138">
        <f t="shared" ref="AA13:AA26" si="25">SUM(O13:Z13)</f>
        <v>5816738.5250085024</v>
      </c>
      <c r="AB13" s="138">
        <f>'Metinis atlyginimas'!AB37+'Metinis atlyginimas'!AB39</f>
        <v>0</v>
      </c>
      <c r="AC13" s="138">
        <f>'Metinis atlyginimas'!AC37+'Metinis atlyginimas'!AC39</f>
        <v>0</v>
      </c>
      <c r="AD13" s="138">
        <f>'Metinis atlyginimas'!AD37+'Metinis atlyginimas'!AD39</f>
        <v>0</v>
      </c>
      <c r="AE13" s="138">
        <f>'Metinis atlyginimas'!AE37+'Metinis atlyginimas'!AE39</f>
        <v>0</v>
      </c>
      <c r="AF13" s="138">
        <f>'Metinis atlyginimas'!AF37+'Metinis atlyginimas'!AF39</f>
        <v>0</v>
      </c>
      <c r="AG13" s="138">
        <f>'Metinis atlyginimas'!AG37+'Metinis atlyginimas'!AG39</f>
        <v>0</v>
      </c>
      <c r="AH13" s="138">
        <f>'Metinis atlyginimas'!AH37+'Metinis atlyginimas'!AH39</f>
        <v>0</v>
      </c>
      <c r="AI13" s="138">
        <f>'Metinis atlyginimas'!AI37+'Metinis atlyginimas'!AI39</f>
        <v>0</v>
      </c>
      <c r="AJ13" s="138">
        <f>'Metinis atlyginimas'!AJ37+'Metinis atlyginimas'!AJ39</f>
        <v>0</v>
      </c>
      <c r="AK13" s="138">
        <f>'Metinis atlyginimas'!AK37+'Metinis atlyginimas'!AK39</f>
        <v>0</v>
      </c>
      <c r="AL13" s="138">
        <f>'Metinis atlyginimas'!AL37+'Metinis atlyginimas'!AL39</f>
        <v>0</v>
      </c>
      <c r="AM13" s="138">
        <f>'Metinis atlyginimas'!AM37+'Metinis atlyginimas'!AM39+'27 VAS skaičiavimai'!D23</f>
        <v>7694635.3728786586</v>
      </c>
      <c r="AN13" s="138">
        <f t="shared" ref="AN13:AN26" si="26">SUM(AB13:AM13)</f>
        <v>7694635.3728786586</v>
      </c>
      <c r="AO13" s="138">
        <f>'Metinis atlyginimas'!AO37+'Metinis atlyginimas'!AO39</f>
        <v>20798.018687933338</v>
      </c>
      <c r="AP13" s="138">
        <f>'Metinis atlyginimas'!AP37+'Metinis atlyginimas'!AP39</f>
        <v>20798.018687933338</v>
      </c>
      <c r="AQ13" s="138">
        <f>'Metinis atlyginimas'!AQ37+'Metinis atlyginimas'!AQ39</f>
        <v>20798.018687933338</v>
      </c>
      <c r="AR13" s="138">
        <f>'Metinis atlyginimas'!AR37+'Metinis atlyginimas'!AR39</f>
        <v>20798.018687933338</v>
      </c>
      <c r="AS13" s="138">
        <f>'Metinis atlyginimas'!AS37+'Metinis atlyginimas'!AS39</f>
        <v>20798.018687933338</v>
      </c>
      <c r="AT13" s="138">
        <f>'Metinis atlyginimas'!AT37+'Metinis atlyginimas'!AT39</f>
        <v>20798.018687933338</v>
      </c>
      <c r="AU13" s="138">
        <f>'Metinis atlyginimas'!AU37+'Metinis atlyginimas'!AU39</f>
        <v>20798.018687933338</v>
      </c>
      <c r="AV13" s="138">
        <f>'Metinis atlyginimas'!AV37+'Metinis atlyginimas'!AV39</f>
        <v>20798.018687933338</v>
      </c>
      <c r="AW13" s="138">
        <f>'Metinis atlyginimas'!AW37+'Metinis atlyginimas'!AW39</f>
        <v>20798.018687933338</v>
      </c>
      <c r="AX13" s="138">
        <f>'Metinis atlyginimas'!AX37+'Metinis atlyginimas'!AX39</f>
        <v>20798.018687933338</v>
      </c>
      <c r="AY13" s="138">
        <f>'Metinis atlyginimas'!AY37+'Metinis atlyginimas'!AY39-'Ilgalaikio turto apskaita'!AY11</f>
        <v>46294.988213386343</v>
      </c>
      <c r="AZ13" s="138">
        <f>'Metinis atlyginimas'!AZ37+'Metinis atlyginimas'!AZ39</f>
        <v>20798.018687933338</v>
      </c>
      <c r="BA13" s="138">
        <f t="shared" ref="BA13:BA26" si="27">SUM(AO13:AZ13)</f>
        <v>275073.19378065306</v>
      </c>
      <c r="BB13" s="138">
        <f>'Metinis atlyginimas'!BB37+'Metinis atlyginimas'!BB39</f>
        <v>21421.959248571333</v>
      </c>
      <c r="BC13" s="138">
        <f>'Metinis atlyginimas'!BC37+'Metinis atlyginimas'!BC39</f>
        <v>21421.959248571333</v>
      </c>
      <c r="BD13" s="138">
        <f>'Metinis atlyginimas'!BD37+'Metinis atlyginimas'!BD39</f>
        <v>21421.959248571333</v>
      </c>
      <c r="BE13" s="138">
        <f>'Metinis atlyginimas'!BE37+'Metinis atlyginimas'!BE39</f>
        <v>21421.959248571333</v>
      </c>
      <c r="BF13" s="138">
        <f>'Metinis atlyginimas'!BF37+'Metinis atlyginimas'!BF39</f>
        <v>21421.959248571333</v>
      </c>
      <c r="BG13" s="138">
        <f>'Metinis atlyginimas'!BG37+'Metinis atlyginimas'!BG39</f>
        <v>21421.959248571333</v>
      </c>
      <c r="BH13" s="138">
        <f>'Metinis atlyginimas'!BH37+'Metinis atlyginimas'!BH39</f>
        <v>21421.959248571333</v>
      </c>
      <c r="BI13" s="138">
        <f>'Metinis atlyginimas'!BI37+'Metinis atlyginimas'!BI39</f>
        <v>21421.959248571333</v>
      </c>
      <c r="BJ13" s="138">
        <f>'Metinis atlyginimas'!BJ37+'Metinis atlyginimas'!BJ39</f>
        <v>21421.959248571333</v>
      </c>
      <c r="BK13" s="138">
        <f>'Metinis atlyginimas'!BK37+'Metinis atlyginimas'!BK39</f>
        <v>21421.959248571333</v>
      </c>
      <c r="BL13" s="138">
        <f>'Metinis atlyginimas'!BL37+'Metinis atlyginimas'!BL39-'Ilgalaikio turto apskaita'!BL11</f>
        <v>47683.83785978792</v>
      </c>
      <c r="BM13" s="138">
        <f>'Metinis atlyginimas'!BM37+'Metinis atlyginimas'!BM39</f>
        <v>21421.959248571333</v>
      </c>
      <c r="BN13" s="138">
        <f t="shared" ref="BN13:BN26" si="28">SUM(BB13:BM13)</f>
        <v>283325.38959407259</v>
      </c>
      <c r="BO13" s="138">
        <f>'Metinis atlyginimas'!BO37+'Metinis atlyginimas'!BO39</f>
        <v>22064.618026028475</v>
      </c>
      <c r="BP13" s="138">
        <f>'Metinis atlyginimas'!BP37+'Metinis atlyginimas'!BP39</f>
        <v>22064.618026028475</v>
      </c>
      <c r="BQ13" s="138">
        <f>'Metinis atlyginimas'!BQ37+'Metinis atlyginimas'!BQ39</f>
        <v>22064.618026028475</v>
      </c>
      <c r="BR13" s="138">
        <f>'Metinis atlyginimas'!BR37+'Metinis atlyginimas'!BR39</f>
        <v>22064.618026028475</v>
      </c>
      <c r="BS13" s="138">
        <f>'Metinis atlyginimas'!BS37+'Metinis atlyginimas'!BS39</f>
        <v>22064.618026028475</v>
      </c>
      <c r="BT13" s="138">
        <f>'Metinis atlyginimas'!BT37+'Metinis atlyginimas'!BT39</f>
        <v>22064.618026028475</v>
      </c>
      <c r="BU13" s="138">
        <f>'Metinis atlyginimas'!BU37+'Metinis atlyginimas'!BU39</f>
        <v>22064.618026028475</v>
      </c>
      <c r="BV13" s="138">
        <f>'Metinis atlyginimas'!BV37+'Metinis atlyginimas'!BV39</f>
        <v>22064.618026028475</v>
      </c>
      <c r="BW13" s="138">
        <f>'Metinis atlyginimas'!BW37+'Metinis atlyginimas'!BW39</f>
        <v>22064.618026028475</v>
      </c>
      <c r="BX13" s="138">
        <f>'Metinis atlyginimas'!BX37+'Metinis atlyginimas'!BX39</f>
        <v>22064.618026028475</v>
      </c>
      <c r="BY13" s="138">
        <f>'Metinis atlyginimas'!BY37+'Metinis atlyginimas'!BY39-'Ilgalaikio turto apskaita'!BY11</f>
        <v>49114.352995581561</v>
      </c>
      <c r="BZ13" s="138">
        <f>'Metinis atlyginimas'!BZ37+'Metinis atlyginimas'!BZ39</f>
        <v>22064.618026028475</v>
      </c>
      <c r="CA13" s="138">
        <f t="shared" ref="CA13:CA26" si="29">SUM(BO13:BZ13)</f>
        <v>291825.15128189477</v>
      </c>
      <c r="CB13" s="138">
        <f>'Metinis atlyginimas'!CB37+'Metinis atlyginimas'!CB39</f>
        <v>22726.55656680933</v>
      </c>
      <c r="CC13" s="138">
        <f>'Metinis atlyginimas'!CC37+'Metinis atlyginimas'!CC39</f>
        <v>22726.55656680933</v>
      </c>
      <c r="CD13" s="138">
        <f>'Metinis atlyginimas'!CD37+'Metinis atlyginimas'!CD39</f>
        <v>22726.55656680933</v>
      </c>
      <c r="CE13" s="138">
        <f>'Metinis atlyginimas'!CE37+'Metinis atlyginimas'!CE39</f>
        <v>22726.55656680933</v>
      </c>
      <c r="CF13" s="138">
        <f>'Metinis atlyginimas'!CF37+'Metinis atlyginimas'!CF39</f>
        <v>22726.55656680933</v>
      </c>
      <c r="CG13" s="138">
        <f>'Metinis atlyginimas'!CG37+'Metinis atlyginimas'!CG39</f>
        <v>22726.55656680933</v>
      </c>
      <c r="CH13" s="138">
        <f>'Metinis atlyginimas'!CH37+'Metinis atlyginimas'!CH39</f>
        <v>22726.55656680933</v>
      </c>
      <c r="CI13" s="138">
        <f>'Metinis atlyginimas'!CI37+'Metinis atlyginimas'!CI39</f>
        <v>22726.55656680933</v>
      </c>
      <c r="CJ13" s="138">
        <f>'Metinis atlyginimas'!CJ37+'Metinis atlyginimas'!CJ39</f>
        <v>22726.55656680933</v>
      </c>
      <c r="CK13" s="138">
        <f>'Metinis atlyginimas'!CK37+'Metinis atlyginimas'!CK39</f>
        <v>22726.55656680933</v>
      </c>
      <c r="CL13" s="138">
        <f>'Metinis atlyginimas'!CL37+'Metinis atlyginimas'!CL39-'Ilgalaikio turto apskaita'!CL11</f>
        <v>50587.783585448997</v>
      </c>
      <c r="CM13" s="138">
        <f>'Metinis atlyginimas'!CM37+'Metinis atlyginimas'!CM39</f>
        <v>22726.55656680933</v>
      </c>
      <c r="CN13" s="138">
        <f t="shared" ref="CN13:CN26" si="30">SUM(CB13:CM13)</f>
        <v>300579.90582035162</v>
      </c>
      <c r="CO13" s="138">
        <f>'Metinis atlyginimas'!CO37+'Metinis atlyginimas'!CO39</f>
        <v>23408.353263813609</v>
      </c>
      <c r="CP13" s="138">
        <f>'Metinis atlyginimas'!CP37+'Metinis atlyginimas'!CP39</f>
        <v>23408.353263813609</v>
      </c>
      <c r="CQ13" s="138">
        <f>'Metinis atlyginimas'!CQ37+'Metinis atlyginimas'!CQ39</f>
        <v>23408.353263813609</v>
      </c>
      <c r="CR13" s="138">
        <f>'Metinis atlyginimas'!CR37+'Metinis atlyginimas'!CR39</f>
        <v>23408.353263813609</v>
      </c>
      <c r="CS13" s="138">
        <f>'Metinis atlyginimas'!CS37+'Metinis atlyginimas'!CS39</f>
        <v>23408.353263813609</v>
      </c>
      <c r="CT13" s="138">
        <f>'Metinis atlyginimas'!CT37+'Metinis atlyginimas'!CT39</f>
        <v>23408.353263813609</v>
      </c>
      <c r="CU13" s="138">
        <f>'Metinis atlyginimas'!CU37+'Metinis atlyginimas'!CU39</f>
        <v>23408.353263813609</v>
      </c>
      <c r="CV13" s="138">
        <f>'Metinis atlyginimas'!CV37+'Metinis atlyginimas'!CV39</f>
        <v>23408.353263813609</v>
      </c>
      <c r="CW13" s="138">
        <f>'Metinis atlyginimas'!CW37+'Metinis atlyginimas'!CW39</f>
        <v>23408.353263813609</v>
      </c>
      <c r="CX13" s="138">
        <f>'Metinis atlyginimas'!CX37+'Metinis atlyginimas'!CX39</f>
        <v>23408.353263813609</v>
      </c>
      <c r="CY13" s="138">
        <f>'Metinis atlyginimas'!CY37+'Metinis atlyginimas'!CY39-'Ilgalaikio turto apskaita'!CY11</f>
        <v>52105.417093012482</v>
      </c>
      <c r="CZ13" s="138">
        <f>'Metinis atlyginimas'!CZ37+'Metinis atlyginimas'!CZ39</f>
        <v>23408.353263813609</v>
      </c>
      <c r="DA13" s="138">
        <f t="shared" ref="DA13:DA26" si="31">SUM(CO13:CZ13)</f>
        <v>309597.30299496214</v>
      </c>
      <c r="DB13" s="138">
        <f>'Metinis atlyginimas'!DB37+'Metinis atlyginimas'!DB39</f>
        <v>24110.603861728014</v>
      </c>
      <c r="DC13" s="138">
        <f>'Metinis atlyginimas'!DC37+'Metinis atlyginimas'!DC39</f>
        <v>24110.603861728014</v>
      </c>
      <c r="DD13" s="138">
        <f>'Metinis atlyginimas'!DD37+'Metinis atlyginimas'!DD39</f>
        <v>24110.603861728014</v>
      </c>
      <c r="DE13" s="138">
        <f>'Metinis atlyginimas'!DE37+'Metinis atlyginimas'!DE39</f>
        <v>24110.603861728014</v>
      </c>
      <c r="DF13" s="138">
        <f>'Metinis atlyginimas'!DF37+'Metinis atlyginimas'!DF39</f>
        <v>24110.603861728014</v>
      </c>
      <c r="DG13" s="138">
        <f>'Metinis atlyginimas'!DG37+'Metinis atlyginimas'!DG39</f>
        <v>24110.603861728014</v>
      </c>
      <c r="DH13" s="138">
        <f>'Metinis atlyginimas'!DH37+'Metinis atlyginimas'!DH39</f>
        <v>24110.603861728014</v>
      </c>
      <c r="DI13" s="138">
        <f>'Metinis atlyginimas'!DI37+'Metinis atlyginimas'!DI39</f>
        <v>24110.603861728014</v>
      </c>
      <c r="DJ13" s="138">
        <f>'Metinis atlyginimas'!DJ37+'Metinis atlyginimas'!DJ39</f>
        <v>24110.603861728014</v>
      </c>
      <c r="DK13" s="138">
        <f>'Metinis atlyginimas'!DK37+'Metinis atlyginimas'!DK39</f>
        <v>24110.603861728014</v>
      </c>
      <c r="DL13" s="138">
        <f>'Metinis atlyginimas'!DL37+'Metinis atlyginimas'!DL39-'Ilgalaikio turto apskaita'!DL11</f>
        <v>53668.57960580285</v>
      </c>
      <c r="DM13" s="138">
        <f>'Metinis atlyginimas'!DM37+'Metinis atlyginimas'!DM39</f>
        <v>24110.603861728014</v>
      </c>
      <c r="DN13" s="138">
        <f t="shared" ref="DN13:DN26" si="32">SUM(DB13:DM13)</f>
        <v>318885.22208481096</v>
      </c>
      <c r="DO13" s="138">
        <f>'Metinis atlyginimas'!DO37+'Metinis atlyginimas'!DO39</f>
        <v>24833.921977579856</v>
      </c>
      <c r="DP13" s="138">
        <f>'Metinis atlyginimas'!DP37+'Metinis atlyginimas'!DP39</f>
        <v>24833.921977579856</v>
      </c>
      <c r="DQ13" s="138">
        <f>'Metinis atlyginimas'!DQ37+'Metinis atlyginimas'!DQ39</f>
        <v>24833.921977579856</v>
      </c>
      <c r="DR13" s="138">
        <f>'Metinis atlyginimas'!DR37+'Metinis atlyginimas'!DR39</f>
        <v>24833.921977579856</v>
      </c>
      <c r="DS13" s="138">
        <f>'Metinis atlyginimas'!DS37+'Metinis atlyginimas'!DS39</f>
        <v>24833.921977579856</v>
      </c>
      <c r="DT13" s="138">
        <f>'Metinis atlyginimas'!DT37+'Metinis atlyginimas'!DT39</f>
        <v>24833.921977579856</v>
      </c>
      <c r="DU13" s="138">
        <f>'Metinis atlyginimas'!DU37+'Metinis atlyginimas'!DU39</f>
        <v>24833.921977579856</v>
      </c>
      <c r="DV13" s="138">
        <f>'Metinis atlyginimas'!DV37+'Metinis atlyginimas'!DV39</f>
        <v>24833.921977579856</v>
      </c>
      <c r="DW13" s="138">
        <f>'Metinis atlyginimas'!DW37+'Metinis atlyginimas'!DW39</f>
        <v>24833.921977579856</v>
      </c>
      <c r="DX13" s="138">
        <f>'Metinis atlyginimas'!DX37+'Metinis atlyginimas'!DX39</f>
        <v>24833.921977579856</v>
      </c>
      <c r="DY13" s="138">
        <f>'Metinis atlyginimas'!DY37+'Metinis atlyginimas'!DY39-'Ilgalaikio turto apskaita'!DY11</f>
        <v>85723.328524456738</v>
      </c>
      <c r="DZ13" s="138">
        <f>'Metinis atlyginimas'!DZ37+'Metinis atlyginimas'!DZ39</f>
        <v>24833.921977579856</v>
      </c>
      <c r="EA13" s="138">
        <f t="shared" ref="EA13:EA26" si="33">SUM(DO13:DZ13)</f>
        <v>358896.47027783515</v>
      </c>
      <c r="EB13" s="138">
        <f>'Metinis atlyginimas'!EB37+'Metinis atlyginimas'!EB39</f>
        <v>25578.939636907249</v>
      </c>
      <c r="EC13" s="138">
        <f>'Metinis atlyginimas'!EC37+'Metinis atlyginimas'!EC39</f>
        <v>25578.939636907249</v>
      </c>
      <c r="ED13" s="138">
        <f>'Metinis atlyginimas'!ED37+'Metinis atlyginimas'!ED39</f>
        <v>25578.939636907249</v>
      </c>
      <c r="EE13" s="138">
        <f>'Metinis atlyginimas'!EE37+'Metinis atlyginimas'!EE39</f>
        <v>25578.939636907249</v>
      </c>
      <c r="EF13" s="138">
        <f>'Metinis atlyginimas'!EF37+'Metinis atlyginimas'!EF39</f>
        <v>25578.939636907249</v>
      </c>
      <c r="EG13" s="138">
        <f>'Metinis atlyginimas'!EG37+'Metinis atlyginimas'!EG39</f>
        <v>25578.939636907249</v>
      </c>
      <c r="EH13" s="138">
        <f>'Metinis atlyginimas'!EH37+'Metinis atlyginimas'!EH39</f>
        <v>25578.939636907249</v>
      </c>
      <c r="EI13" s="138">
        <f>'Metinis atlyginimas'!EI37+'Metinis atlyginimas'!EI39</f>
        <v>25578.939636907249</v>
      </c>
      <c r="EJ13" s="138">
        <f>'Metinis atlyginimas'!EJ37+'Metinis atlyginimas'!EJ39</f>
        <v>25578.939636907249</v>
      </c>
      <c r="EK13" s="138">
        <f>'Metinis atlyginimas'!EK37+'Metinis atlyginimas'!EK39</f>
        <v>25578.939636907249</v>
      </c>
      <c r="EL13" s="138">
        <f>'Metinis atlyginimas'!EL37+'Metinis atlyginimas'!EL39-'Ilgalaikio turto apskaita'!EL11</f>
        <v>88295.028380190401</v>
      </c>
      <c r="EM13" s="138">
        <f>'Metinis atlyginimas'!EM37+'Metinis atlyginimas'!EM39</f>
        <v>25578.939636907249</v>
      </c>
      <c r="EN13" s="138">
        <f t="shared" ref="EN13:EN26" si="34">SUM(EB13:EM13)</f>
        <v>369663.36438617011</v>
      </c>
      <c r="EO13" s="138">
        <f>'Metinis atlyginimas'!EO37+'Metinis atlyginimas'!EO39</f>
        <v>26346.307826014472</v>
      </c>
      <c r="EP13" s="138">
        <f>'Metinis atlyginimas'!EP37+'Metinis atlyginimas'!EP39</f>
        <v>26346.307826014472</v>
      </c>
      <c r="EQ13" s="138">
        <f>'Metinis atlyginimas'!EQ37+'Metinis atlyginimas'!EQ39</f>
        <v>26346.307826014472</v>
      </c>
      <c r="ER13" s="138">
        <f>'Metinis atlyginimas'!ER37+'Metinis atlyginimas'!ER39</f>
        <v>26346.307826014472</v>
      </c>
      <c r="ES13" s="138">
        <f>'Metinis atlyginimas'!ES37+'Metinis atlyginimas'!ES39</f>
        <v>26346.307826014472</v>
      </c>
      <c r="ET13" s="138">
        <f>'Metinis atlyginimas'!ET37+'Metinis atlyginimas'!ET39</f>
        <v>26346.307826014472</v>
      </c>
      <c r="EU13" s="138">
        <f>'Metinis atlyginimas'!EU37+'Metinis atlyginimas'!EU39</f>
        <v>26346.307826014472</v>
      </c>
      <c r="EV13" s="138">
        <f>'Metinis atlyginimas'!EV37+'Metinis atlyginimas'!EV39</f>
        <v>26346.307826014472</v>
      </c>
      <c r="EW13" s="138">
        <f>'Metinis atlyginimas'!EW37+'Metinis atlyginimas'!EW39</f>
        <v>26346.307826014472</v>
      </c>
      <c r="EX13" s="138">
        <f>'Metinis atlyginimas'!EX37+'Metinis atlyginimas'!EX39</f>
        <v>26346.307826014472</v>
      </c>
      <c r="EY13" s="138">
        <f>'Metinis atlyginimas'!EY37+'Metinis atlyginimas'!EY39-'Ilgalaikio turto apskaita'!EY11</f>
        <v>90943.879231596118</v>
      </c>
      <c r="EZ13" s="138">
        <f>'Metinis atlyginimas'!EZ37+'Metinis atlyginimas'!EZ39</f>
        <v>26346.307826014472</v>
      </c>
      <c r="FA13" s="138">
        <f t="shared" ref="FA13:FA26" si="35">SUM(EO13:EZ13)</f>
        <v>380753.26531775534</v>
      </c>
      <c r="FB13" s="138">
        <f>'Metinis atlyginimas'!FB37+'Metinis atlyginimas'!FB39</f>
        <v>27136.697060794901</v>
      </c>
      <c r="FC13" s="138">
        <f>'Metinis atlyginimas'!FC37+'Metinis atlyginimas'!FC39</f>
        <v>27136.697060794901</v>
      </c>
      <c r="FD13" s="138">
        <f>'Metinis atlyginimas'!FD37+'Metinis atlyginimas'!FD39</f>
        <v>27136.697060794901</v>
      </c>
      <c r="FE13" s="138">
        <f>'Metinis atlyginimas'!FE37+'Metinis atlyginimas'!FE39</f>
        <v>27136.697060794901</v>
      </c>
      <c r="FF13" s="138">
        <f>'Metinis atlyginimas'!FF37+'Metinis atlyginimas'!FF39</f>
        <v>27136.697060794901</v>
      </c>
      <c r="FG13" s="138">
        <f>'Metinis atlyginimas'!FG37+'Metinis atlyginimas'!FG39</f>
        <v>27136.697060794901</v>
      </c>
      <c r="FH13" s="138">
        <f>'Metinis atlyginimas'!FH37+'Metinis atlyginimas'!FH39</f>
        <v>27136.697060794901</v>
      </c>
      <c r="FI13" s="138">
        <f>'Metinis atlyginimas'!FI37+'Metinis atlyginimas'!FI39</f>
        <v>27136.697060794901</v>
      </c>
      <c r="FJ13" s="138">
        <f>'Metinis atlyginimas'!FJ37+'Metinis atlyginimas'!FJ39</f>
        <v>27136.697060794901</v>
      </c>
      <c r="FK13" s="138">
        <f>'Metinis atlyginimas'!FK37+'Metinis atlyginimas'!FK39</f>
        <v>27136.697060794901</v>
      </c>
      <c r="FL13" s="138">
        <f>'Metinis atlyginimas'!FL37+'Metinis atlyginimas'!FL39-'Ilgalaikio turto apskaita'!FL11</f>
        <v>93672.195608544003</v>
      </c>
      <c r="FM13" s="138">
        <f>'Metinis atlyginimas'!FM37+'Metinis atlyginimas'!FM39</f>
        <v>27136.697060794901</v>
      </c>
      <c r="FN13" s="138">
        <f t="shared" ref="FN13:FN26" si="36">SUM(FB13:FM13)</f>
        <v>392175.86327728786</v>
      </c>
      <c r="FO13" s="138">
        <f>'Metinis atlyginimas'!FO37+'Metinis atlyginimas'!FO39</f>
        <v>27950.797972618744</v>
      </c>
      <c r="FP13" s="138">
        <f>'Metinis atlyginimas'!FP37+'Metinis atlyginimas'!FP39</f>
        <v>27950.797972618744</v>
      </c>
      <c r="FQ13" s="138">
        <f>'Metinis atlyginimas'!FQ37+'Metinis atlyginimas'!FQ39</f>
        <v>27950.797972618744</v>
      </c>
      <c r="FR13" s="138">
        <f>'Metinis atlyginimas'!FR37+'Metinis atlyginimas'!FR39</f>
        <v>27950.797972618744</v>
      </c>
      <c r="FS13" s="138">
        <f>'Metinis atlyginimas'!FS37+'Metinis atlyginimas'!FS39</f>
        <v>27950.797972618744</v>
      </c>
      <c r="FT13" s="138">
        <f>'Metinis atlyginimas'!FT37+'Metinis atlyginimas'!FT39</f>
        <v>27950.797972618744</v>
      </c>
      <c r="FU13" s="138">
        <f>'Metinis atlyginimas'!FU37+'Metinis atlyginimas'!FU39</f>
        <v>27950.797972618744</v>
      </c>
      <c r="FV13" s="138">
        <f>'Metinis atlyginimas'!FV37+'Metinis atlyginimas'!FV39</f>
        <v>27950.797972618744</v>
      </c>
      <c r="FW13" s="138">
        <f>'Metinis atlyginimas'!FW37+'Metinis atlyginimas'!FW39</f>
        <v>27950.797972618744</v>
      </c>
      <c r="FX13" s="138">
        <f>'Metinis atlyginimas'!FX37+'Metinis atlyginimas'!FX39</f>
        <v>27950.797972618744</v>
      </c>
      <c r="FY13" s="138">
        <f>'Metinis atlyginimas'!FY37+'Metinis atlyginimas'!FY39-'Ilgalaikio turto apskaita'!FY11</f>
        <v>96482.361476800317</v>
      </c>
      <c r="FZ13" s="138">
        <f>'Metinis atlyginimas'!FZ37+'Metinis atlyginimas'!FZ39</f>
        <v>27950.797972618744</v>
      </c>
      <c r="GA13" s="138">
        <f t="shared" ref="GA13:GA26" si="37">SUM(FO13:FZ13)</f>
        <v>403941.13917560643</v>
      </c>
      <c r="GB13" s="138">
        <f>'Metinis atlyginimas'!GB37+'Metinis atlyginimas'!GB39</f>
        <v>28789.321911797309</v>
      </c>
      <c r="GC13" s="138">
        <f>'Metinis atlyginimas'!GC37+'Metinis atlyginimas'!GC39</f>
        <v>28789.321911797309</v>
      </c>
      <c r="GD13" s="138">
        <f>'Metinis atlyginimas'!GD37+'Metinis atlyginimas'!GD39</f>
        <v>28789.321911797309</v>
      </c>
      <c r="GE13" s="138">
        <f>'Metinis atlyginimas'!GE37+'Metinis atlyginimas'!GE39</f>
        <v>28789.321911797309</v>
      </c>
      <c r="GF13" s="138">
        <f>'Metinis atlyginimas'!GF37+'Metinis atlyginimas'!GF39</f>
        <v>28789.321911797309</v>
      </c>
      <c r="GG13" s="138">
        <f>'Metinis atlyginimas'!GG37+'Metinis atlyginimas'!GG39</f>
        <v>28789.321911797309</v>
      </c>
      <c r="GH13" s="138">
        <f>'Metinis atlyginimas'!GH37+'Metinis atlyginimas'!GH39</f>
        <v>28789.321911797309</v>
      </c>
      <c r="GI13" s="138">
        <f>'Metinis atlyginimas'!GI37+'Metinis atlyginimas'!GI39</f>
        <v>28789.321911797309</v>
      </c>
      <c r="GJ13" s="138">
        <f>'Metinis atlyginimas'!GJ37+'Metinis atlyginimas'!GJ39</f>
        <v>28789.321911797309</v>
      </c>
      <c r="GK13" s="138">
        <f>'Metinis atlyginimas'!GK37+'Metinis atlyginimas'!GK39</f>
        <v>28789.321911797309</v>
      </c>
      <c r="GL13" s="138">
        <f>'Metinis atlyginimas'!GL37+'Metinis atlyginimas'!GL39-'Ilgalaikio turto apskaita'!GL11</f>
        <v>99376.832321104346</v>
      </c>
      <c r="GM13" s="138">
        <f>'Metinis atlyginimas'!GM37+'Metinis atlyginimas'!GM39</f>
        <v>28789.321911797309</v>
      </c>
      <c r="GN13" s="138">
        <f t="shared" ref="GN13:GN26" si="38">SUM(GB13:GM13)</f>
        <v>416059.37335087481</v>
      </c>
      <c r="GO13" s="138">
        <f>'Metinis atlyginimas'!GO37+'Metinis atlyginimas'!GO39</f>
        <v>0</v>
      </c>
      <c r="GP13" s="138">
        <f>'Metinis atlyginimas'!GP37+'Metinis atlyginimas'!GP39</f>
        <v>0</v>
      </c>
      <c r="GQ13" s="138">
        <f>'Metinis atlyginimas'!GQ37+'Metinis atlyginimas'!GQ39</f>
        <v>0</v>
      </c>
      <c r="GR13" s="138">
        <f>'Metinis atlyginimas'!GR37+'Metinis atlyginimas'!GR39</f>
        <v>0</v>
      </c>
      <c r="GS13" s="138">
        <f>'Metinis atlyginimas'!GS37+'Metinis atlyginimas'!GS39</f>
        <v>0</v>
      </c>
      <c r="GT13" s="138">
        <f>'Metinis atlyginimas'!GT37+'Metinis atlyginimas'!GT39</f>
        <v>0</v>
      </c>
      <c r="GU13" s="138">
        <f>'Metinis atlyginimas'!GU37+'Metinis atlyginimas'!GU39</f>
        <v>0</v>
      </c>
      <c r="GV13" s="138">
        <f>'Metinis atlyginimas'!GV37+'Metinis atlyginimas'!GV39</f>
        <v>0</v>
      </c>
      <c r="GW13" s="138">
        <f>'Metinis atlyginimas'!GW37+'Metinis atlyginimas'!GW39</f>
        <v>0</v>
      </c>
      <c r="GX13" s="138">
        <f>'Metinis atlyginimas'!GX37+'Metinis atlyginimas'!GX39</f>
        <v>0</v>
      </c>
      <c r="GY13" s="138">
        <f>'Metinis atlyginimas'!GY37+'Metinis atlyginimas'!GY39-'Ilgalaikio turto apskaita'!GY11</f>
        <v>0</v>
      </c>
      <c r="GZ13" s="138">
        <f>'Metinis atlyginimas'!GZ37+'Metinis atlyginimas'!GZ39</f>
        <v>0</v>
      </c>
      <c r="HA13" s="138">
        <f>SUM(GO13:GZ13)</f>
        <v>0</v>
      </c>
      <c r="HB13" s="138">
        <f>'Metinis atlyginimas'!HB37+'Metinis atlyginimas'!HB39</f>
        <v>0</v>
      </c>
      <c r="HC13" s="138">
        <f>'Metinis atlyginimas'!HC37+'Metinis atlyginimas'!HC39</f>
        <v>0</v>
      </c>
      <c r="HD13" s="138">
        <f>'Metinis atlyginimas'!HD37+'Metinis atlyginimas'!HD39</f>
        <v>0</v>
      </c>
      <c r="HE13" s="138">
        <f>'Metinis atlyginimas'!HE37+'Metinis atlyginimas'!HE39</f>
        <v>0</v>
      </c>
      <c r="HF13" s="138">
        <f>'Metinis atlyginimas'!HF37+'Metinis atlyginimas'!HF39</f>
        <v>0</v>
      </c>
      <c r="HG13" s="138">
        <f>'Metinis atlyginimas'!HG37+'Metinis atlyginimas'!HG39</f>
        <v>0</v>
      </c>
      <c r="HH13" s="138">
        <f>'Metinis atlyginimas'!HH37+'Metinis atlyginimas'!HH39</f>
        <v>0</v>
      </c>
      <c r="HI13" s="138">
        <f>'Metinis atlyginimas'!HI37+'Metinis atlyginimas'!HI39</f>
        <v>0</v>
      </c>
      <c r="HJ13" s="138">
        <f>'Metinis atlyginimas'!HJ37+'Metinis atlyginimas'!HJ39</f>
        <v>0</v>
      </c>
      <c r="HK13" s="138">
        <f>'Metinis atlyginimas'!HK37+'Metinis atlyginimas'!HK39</f>
        <v>0</v>
      </c>
      <c r="HL13" s="138">
        <f>'Metinis atlyginimas'!HL37+'Metinis atlyginimas'!HL39-'Ilgalaikio turto apskaita'!HL11</f>
        <v>0</v>
      </c>
      <c r="HM13" s="138">
        <f>'Metinis atlyginimas'!HM37+'Metinis atlyginimas'!HM39</f>
        <v>0</v>
      </c>
      <c r="HN13" s="138">
        <f>SUM(HB13:HM13)</f>
        <v>0</v>
      </c>
      <c r="HO13" s="138">
        <f>'Metinis atlyginimas'!HO37+'Metinis atlyginimas'!HO39</f>
        <v>0</v>
      </c>
      <c r="HP13" s="138">
        <f>'Metinis atlyginimas'!HP37+'Metinis atlyginimas'!HP39</f>
        <v>0</v>
      </c>
      <c r="HQ13" s="138">
        <f>'Metinis atlyginimas'!HQ37+'Metinis atlyginimas'!HQ39</f>
        <v>0</v>
      </c>
      <c r="HR13" s="138">
        <f>'Metinis atlyginimas'!HR37+'Metinis atlyginimas'!HR39</f>
        <v>0</v>
      </c>
      <c r="HS13" s="138">
        <f>'Metinis atlyginimas'!HS37+'Metinis atlyginimas'!HS39</f>
        <v>0</v>
      </c>
      <c r="HT13" s="138">
        <f>'Metinis atlyginimas'!HT37+'Metinis atlyginimas'!HT39</f>
        <v>0</v>
      </c>
      <c r="HU13" s="138">
        <f>'Metinis atlyginimas'!HU37+'Metinis atlyginimas'!HU39</f>
        <v>0</v>
      </c>
      <c r="HV13" s="138">
        <f>'Metinis atlyginimas'!HV37+'Metinis atlyginimas'!HV39</f>
        <v>0</v>
      </c>
      <c r="HW13" s="138">
        <f>'Metinis atlyginimas'!HW37+'Metinis atlyginimas'!HW39</f>
        <v>0</v>
      </c>
      <c r="HX13" s="138">
        <f>'Metinis atlyginimas'!HX37+'Metinis atlyginimas'!HX39</f>
        <v>0</v>
      </c>
      <c r="HY13" s="138">
        <f>'Metinis atlyginimas'!HY37+'Metinis atlyginimas'!HY39-'Ilgalaikio turto apskaita'!HY11</f>
        <v>0</v>
      </c>
      <c r="HZ13" s="138">
        <f>'Metinis atlyginimas'!HZ37+'Metinis atlyginimas'!HZ39</f>
        <v>0</v>
      </c>
      <c r="IA13" s="138">
        <f>SUM(HO13:HZ13)</f>
        <v>0</v>
      </c>
      <c r="IB13" s="138">
        <f>'Metinis atlyginimas'!IB37+'Metinis atlyginimas'!IB39</f>
        <v>0</v>
      </c>
      <c r="IC13" s="138">
        <f>'Metinis atlyginimas'!IC37+'Metinis atlyginimas'!IC39</f>
        <v>0</v>
      </c>
      <c r="ID13" s="138">
        <f>'Metinis atlyginimas'!ID37+'Metinis atlyginimas'!ID39</f>
        <v>0</v>
      </c>
      <c r="IE13" s="138">
        <f>'Metinis atlyginimas'!IE37+'Metinis atlyginimas'!IE39</f>
        <v>0</v>
      </c>
      <c r="IF13" s="138">
        <f>'Metinis atlyginimas'!IF37+'Metinis atlyginimas'!IF39</f>
        <v>0</v>
      </c>
      <c r="IG13" s="138">
        <f>'Metinis atlyginimas'!IG37+'Metinis atlyginimas'!IG39</f>
        <v>0</v>
      </c>
      <c r="IH13" s="138">
        <f>'Metinis atlyginimas'!IH37+'Metinis atlyginimas'!IH39</f>
        <v>0</v>
      </c>
      <c r="II13" s="138">
        <f>'Metinis atlyginimas'!II37+'Metinis atlyginimas'!II39</f>
        <v>0</v>
      </c>
      <c r="IJ13" s="138">
        <f>'Metinis atlyginimas'!IJ37+'Metinis atlyginimas'!IJ39</f>
        <v>0</v>
      </c>
      <c r="IK13" s="138">
        <f>'Metinis atlyginimas'!IK37+'Metinis atlyginimas'!IK39</f>
        <v>0</v>
      </c>
      <c r="IL13" s="138">
        <f>'Metinis atlyginimas'!IL37+'Metinis atlyginimas'!IL39-'Ilgalaikio turto apskaita'!IL11</f>
        <v>0</v>
      </c>
      <c r="IM13" s="138">
        <f>'Metinis atlyginimas'!IM37+'Metinis atlyginimas'!IM39</f>
        <v>0</v>
      </c>
      <c r="IN13" s="138">
        <f>SUM(IB13:IM13)</f>
        <v>0</v>
      </c>
      <c r="IO13" s="138">
        <f>'Metinis atlyginimas'!IO37+'Metinis atlyginimas'!IO39</f>
        <v>0</v>
      </c>
      <c r="IP13" s="138">
        <f>'Metinis atlyginimas'!IP37+'Metinis atlyginimas'!IP39</f>
        <v>0</v>
      </c>
      <c r="IQ13" s="138">
        <f>'Metinis atlyginimas'!IQ37+'Metinis atlyginimas'!IQ39</f>
        <v>0</v>
      </c>
      <c r="IR13" s="138">
        <f>'Metinis atlyginimas'!IR37+'Metinis atlyginimas'!IR39</f>
        <v>0</v>
      </c>
      <c r="IS13" s="138">
        <f>'Metinis atlyginimas'!IS37+'Metinis atlyginimas'!IS39</f>
        <v>0</v>
      </c>
      <c r="IT13" s="138">
        <f>'Metinis atlyginimas'!IT37+'Metinis atlyginimas'!IT39</f>
        <v>0</v>
      </c>
      <c r="IU13" s="138">
        <f>'Metinis atlyginimas'!IU37+'Metinis atlyginimas'!IU39</f>
        <v>0</v>
      </c>
      <c r="IV13" s="138">
        <f>'Metinis atlyginimas'!IV37+'Metinis atlyginimas'!IV39</f>
        <v>0</v>
      </c>
      <c r="IW13" s="138">
        <f>'Metinis atlyginimas'!IW37+'Metinis atlyginimas'!IW39</f>
        <v>0</v>
      </c>
      <c r="IX13" s="138">
        <f>'Metinis atlyginimas'!IX37+'Metinis atlyginimas'!IX39</f>
        <v>0</v>
      </c>
      <c r="IY13" s="138">
        <f>'Metinis atlyginimas'!IY37+'Metinis atlyginimas'!IY39-'Ilgalaikio turto apskaita'!IY11</f>
        <v>0</v>
      </c>
      <c r="IZ13" s="138">
        <f>'Metinis atlyginimas'!IZ37+'Metinis atlyginimas'!IZ39</f>
        <v>0</v>
      </c>
      <c r="JA13" s="138">
        <f>SUM(IO13:IZ13)</f>
        <v>0</v>
      </c>
      <c r="JB13" s="138">
        <f>'Metinis atlyginimas'!JB37+'Metinis atlyginimas'!JB39</f>
        <v>0</v>
      </c>
      <c r="JC13" s="138">
        <f>'Metinis atlyginimas'!JC37+'Metinis atlyginimas'!JC39</f>
        <v>0</v>
      </c>
      <c r="JD13" s="138">
        <f>'Metinis atlyginimas'!JD37+'Metinis atlyginimas'!JD39</f>
        <v>0</v>
      </c>
      <c r="JE13" s="138">
        <f>'Metinis atlyginimas'!JE37+'Metinis atlyginimas'!JE39</f>
        <v>0</v>
      </c>
      <c r="JF13" s="138">
        <f>'Metinis atlyginimas'!JF37+'Metinis atlyginimas'!JF39</f>
        <v>0</v>
      </c>
      <c r="JG13" s="138">
        <f>'Metinis atlyginimas'!JG37+'Metinis atlyginimas'!JG39</f>
        <v>0</v>
      </c>
      <c r="JH13" s="138">
        <f>'Metinis atlyginimas'!JH37+'Metinis atlyginimas'!JH39</f>
        <v>0</v>
      </c>
      <c r="JI13" s="138">
        <f>'Metinis atlyginimas'!JI37+'Metinis atlyginimas'!JI39</f>
        <v>0</v>
      </c>
      <c r="JJ13" s="138">
        <f>'Metinis atlyginimas'!JJ37+'Metinis atlyginimas'!JJ39</f>
        <v>0</v>
      </c>
      <c r="JK13" s="138">
        <f>'Metinis atlyginimas'!JK37+'Metinis atlyginimas'!JK39</f>
        <v>0</v>
      </c>
      <c r="JL13" s="138">
        <f>'Metinis atlyginimas'!JL37+'Metinis atlyginimas'!JL39-'Ilgalaikio turto apskaita'!JL11</f>
        <v>0</v>
      </c>
      <c r="JM13" s="138">
        <f>'Metinis atlyginimas'!JM37+'Metinis atlyginimas'!JM39</f>
        <v>0</v>
      </c>
      <c r="JN13" s="138">
        <f>SUM(JB13:JM13)</f>
        <v>0</v>
      </c>
      <c r="JO13" s="138">
        <f>'Metinis atlyginimas'!JO37+'Metinis atlyginimas'!JO39</f>
        <v>0</v>
      </c>
      <c r="JP13" s="138">
        <f>'Metinis atlyginimas'!JP37+'Metinis atlyginimas'!JP39</f>
        <v>0</v>
      </c>
      <c r="JQ13" s="138">
        <f>'Metinis atlyginimas'!JQ37+'Metinis atlyginimas'!JQ39</f>
        <v>0</v>
      </c>
      <c r="JR13" s="138">
        <f>'Metinis atlyginimas'!JR37+'Metinis atlyginimas'!JR39</f>
        <v>0</v>
      </c>
      <c r="JS13" s="138">
        <f>'Metinis atlyginimas'!JS37+'Metinis atlyginimas'!JS39</f>
        <v>0</v>
      </c>
      <c r="JT13" s="138">
        <f>'Metinis atlyginimas'!JT37+'Metinis atlyginimas'!JT39</f>
        <v>0</v>
      </c>
      <c r="JU13" s="138">
        <f>'Metinis atlyginimas'!JU37+'Metinis atlyginimas'!JU39</f>
        <v>0</v>
      </c>
      <c r="JV13" s="138">
        <f>'Metinis atlyginimas'!JV37+'Metinis atlyginimas'!JV39</f>
        <v>0</v>
      </c>
      <c r="JW13" s="138">
        <f>'Metinis atlyginimas'!JW37+'Metinis atlyginimas'!JW39</f>
        <v>0</v>
      </c>
      <c r="JX13" s="138">
        <f>'Metinis atlyginimas'!JX37+'Metinis atlyginimas'!JX39</f>
        <v>0</v>
      </c>
      <c r="JY13" s="138">
        <f>'Metinis atlyginimas'!JY37+'Metinis atlyginimas'!JY39-'Ilgalaikio turto apskaita'!JY11</f>
        <v>0</v>
      </c>
      <c r="JZ13" s="138">
        <f>'Metinis atlyginimas'!JZ37+'Metinis atlyginimas'!JZ39</f>
        <v>0</v>
      </c>
      <c r="KA13" s="138">
        <f>SUM(JO13:JZ13)</f>
        <v>0</v>
      </c>
      <c r="KB13" s="138">
        <f>'Metinis atlyginimas'!KB37+'Metinis atlyginimas'!KB39</f>
        <v>0</v>
      </c>
      <c r="KC13" s="138">
        <f>'Metinis atlyginimas'!KC37+'Metinis atlyginimas'!KC39</f>
        <v>0</v>
      </c>
      <c r="KD13" s="138">
        <f>'Metinis atlyginimas'!KD37+'Metinis atlyginimas'!KD39</f>
        <v>0</v>
      </c>
      <c r="KE13" s="138">
        <f>'Metinis atlyginimas'!KE37+'Metinis atlyginimas'!KE39</f>
        <v>0</v>
      </c>
      <c r="KF13" s="138">
        <f>'Metinis atlyginimas'!KF37+'Metinis atlyginimas'!KF39</f>
        <v>0</v>
      </c>
      <c r="KG13" s="138">
        <f>'Metinis atlyginimas'!KG37+'Metinis atlyginimas'!KG39</f>
        <v>0</v>
      </c>
      <c r="KH13" s="138">
        <f>'Metinis atlyginimas'!KH37+'Metinis atlyginimas'!KH39</f>
        <v>0</v>
      </c>
      <c r="KI13" s="138">
        <f>'Metinis atlyginimas'!KI37+'Metinis atlyginimas'!KI39</f>
        <v>0</v>
      </c>
      <c r="KJ13" s="138">
        <f>'Metinis atlyginimas'!KJ37+'Metinis atlyginimas'!KJ39</f>
        <v>0</v>
      </c>
      <c r="KK13" s="138">
        <f>'Metinis atlyginimas'!KK37+'Metinis atlyginimas'!KK39</f>
        <v>0</v>
      </c>
      <c r="KL13" s="138">
        <f>'Metinis atlyginimas'!KL37+'Metinis atlyginimas'!KL39-'Ilgalaikio turto apskaita'!KL11</f>
        <v>0</v>
      </c>
      <c r="KM13" s="138">
        <f>'Metinis atlyginimas'!KM37+'Metinis atlyginimas'!KM39</f>
        <v>0</v>
      </c>
      <c r="KN13" s="138">
        <f>SUM(KB13:KM13)</f>
        <v>0</v>
      </c>
      <c r="KO13" s="138">
        <f>'Metinis atlyginimas'!KO37+'Metinis atlyginimas'!KO39</f>
        <v>0</v>
      </c>
      <c r="KP13" s="138">
        <f>'Metinis atlyginimas'!KP37+'Metinis atlyginimas'!KP39</f>
        <v>0</v>
      </c>
      <c r="KQ13" s="138">
        <f>'Metinis atlyginimas'!KQ37+'Metinis atlyginimas'!KQ39</f>
        <v>0</v>
      </c>
      <c r="KR13" s="138">
        <f>'Metinis atlyginimas'!KR37+'Metinis atlyginimas'!KR39</f>
        <v>0</v>
      </c>
      <c r="KS13" s="138">
        <f>'Metinis atlyginimas'!KS37+'Metinis atlyginimas'!KS39</f>
        <v>0</v>
      </c>
      <c r="KT13" s="138">
        <f>'Metinis atlyginimas'!KT37+'Metinis atlyginimas'!KT39</f>
        <v>0</v>
      </c>
      <c r="KU13" s="138">
        <f>'Metinis atlyginimas'!KU37+'Metinis atlyginimas'!KU39</f>
        <v>0</v>
      </c>
      <c r="KV13" s="138">
        <f>'Metinis atlyginimas'!KV37+'Metinis atlyginimas'!KV39</f>
        <v>0</v>
      </c>
      <c r="KW13" s="138">
        <f>'Metinis atlyginimas'!KW37+'Metinis atlyginimas'!KW39</f>
        <v>0</v>
      </c>
      <c r="KX13" s="138">
        <f>'Metinis atlyginimas'!KX37+'Metinis atlyginimas'!KX39</f>
        <v>0</v>
      </c>
      <c r="KY13" s="138">
        <f>'Metinis atlyginimas'!KY37+'Metinis atlyginimas'!KY39-'Ilgalaikio turto apskaita'!KY11</f>
        <v>0</v>
      </c>
      <c r="KZ13" s="138">
        <f>'Metinis atlyginimas'!KZ37+'Metinis atlyginimas'!KZ39</f>
        <v>0</v>
      </c>
      <c r="LA13" s="138">
        <f>SUM(KO13:KZ13)</f>
        <v>0</v>
      </c>
      <c r="LB13" s="138">
        <f>'Metinis atlyginimas'!LB37+'Metinis atlyginimas'!LB39</f>
        <v>0</v>
      </c>
      <c r="LC13" s="138">
        <f>'Metinis atlyginimas'!LC37+'Metinis atlyginimas'!LC39</f>
        <v>0</v>
      </c>
      <c r="LD13" s="138">
        <f>'Metinis atlyginimas'!LD37+'Metinis atlyginimas'!LD39</f>
        <v>0</v>
      </c>
      <c r="LE13" s="138">
        <f>'Metinis atlyginimas'!LE37+'Metinis atlyginimas'!LE39</f>
        <v>0</v>
      </c>
      <c r="LF13" s="138">
        <f>'Metinis atlyginimas'!LF37+'Metinis atlyginimas'!LF39</f>
        <v>0</v>
      </c>
      <c r="LG13" s="138">
        <f>'Metinis atlyginimas'!LG37+'Metinis atlyginimas'!LG39</f>
        <v>0</v>
      </c>
      <c r="LH13" s="138">
        <f>'Metinis atlyginimas'!LH37+'Metinis atlyginimas'!LH39</f>
        <v>0</v>
      </c>
      <c r="LI13" s="138">
        <f>'Metinis atlyginimas'!LI37+'Metinis atlyginimas'!LI39</f>
        <v>0</v>
      </c>
      <c r="LJ13" s="138">
        <f>'Metinis atlyginimas'!LJ37+'Metinis atlyginimas'!LJ39</f>
        <v>0</v>
      </c>
      <c r="LK13" s="138">
        <f>'Metinis atlyginimas'!LK37+'Metinis atlyginimas'!LK39</f>
        <v>0</v>
      </c>
      <c r="LL13" s="138">
        <f>'Metinis atlyginimas'!LL37+'Metinis atlyginimas'!LL39-'Ilgalaikio turto apskaita'!LL11</f>
        <v>0</v>
      </c>
      <c r="LM13" s="138">
        <f>'Metinis atlyginimas'!LM37+'Metinis atlyginimas'!LM39</f>
        <v>0</v>
      </c>
      <c r="LN13" s="138">
        <f>SUM(LB13:LM13)</f>
        <v>0</v>
      </c>
    </row>
    <row r="14" spans="1:326" s="12" customFormat="1">
      <c r="A14" s="139" t="s">
        <v>341</v>
      </c>
      <c r="B14" s="237">
        <f>+'Metinis atlyginimas'!B46</f>
        <v>0</v>
      </c>
      <c r="C14" s="237">
        <f>+'Metinis atlyginimas'!C46</f>
        <v>0</v>
      </c>
      <c r="D14" s="237">
        <f>+'Metinis atlyginimas'!D46</f>
        <v>0</v>
      </c>
      <c r="E14" s="237">
        <f>+'Metinis atlyginimas'!E46</f>
        <v>0</v>
      </c>
      <c r="F14" s="237">
        <f>+'Metinis atlyginimas'!F46</f>
        <v>0</v>
      </c>
      <c r="G14" s="237">
        <f>+'Metinis atlyginimas'!G46</f>
        <v>0</v>
      </c>
      <c r="H14" s="237">
        <f>+'Metinis atlyginimas'!H46</f>
        <v>0</v>
      </c>
      <c r="I14" s="237">
        <f>+'Metinis atlyginimas'!I46</f>
        <v>0</v>
      </c>
      <c r="J14" s="237">
        <f>+'Metinis atlyginimas'!J46</f>
        <v>0</v>
      </c>
      <c r="K14" s="237">
        <f>+'Metinis atlyginimas'!K46</f>
        <v>0</v>
      </c>
      <c r="L14" s="237">
        <f>+'Metinis atlyginimas'!L46</f>
        <v>0</v>
      </c>
      <c r="M14" s="143">
        <f>'Metinis atlyginimas'!M46-'Ilgalaikio turto apskaita'!N11</f>
        <v>347315.01126094459</v>
      </c>
      <c r="N14" s="237">
        <f t="shared" si="24"/>
        <v>347315.01126094459</v>
      </c>
      <c r="O14" s="237">
        <f>'Metinis atlyginimas'!O46</f>
        <v>0</v>
      </c>
      <c r="P14" s="237">
        <f>'Metinis atlyginimas'!P46</f>
        <v>0</v>
      </c>
      <c r="Q14" s="237">
        <f>'Metinis atlyginimas'!Q46</f>
        <v>0</v>
      </c>
      <c r="R14" s="237">
        <f>'Metinis atlyginimas'!R46</f>
        <v>0</v>
      </c>
      <c r="S14" s="237">
        <f>'Metinis atlyginimas'!S46</f>
        <v>0</v>
      </c>
      <c r="T14" s="237">
        <f>'Metinis atlyginimas'!T46</f>
        <v>0</v>
      </c>
      <c r="U14" s="237">
        <f>'Metinis atlyginimas'!U46</f>
        <v>0</v>
      </c>
      <c r="V14" s="237">
        <f>'Metinis atlyginimas'!V46</f>
        <v>0</v>
      </c>
      <c r="W14" s="237">
        <f>'Metinis atlyginimas'!W46</f>
        <v>0</v>
      </c>
      <c r="X14" s="237">
        <f>'Metinis atlyginimas'!X46</f>
        <v>0</v>
      </c>
      <c r="Y14" s="237">
        <f>'Metinis atlyginimas'!Y46</f>
        <v>0</v>
      </c>
      <c r="Z14" s="237">
        <f>'Metinis atlyginimas'!Z46-'Ilgalaikio turto apskaita'!Z11</f>
        <v>5816738.5250085024</v>
      </c>
      <c r="AA14" s="237">
        <f t="shared" si="25"/>
        <v>5816738.5250085024</v>
      </c>
      <c r="AB14" s="237">
        <f>'Metinis atlyginimas'!AB46</f>
        <v>0</v>
      </c>
      <c r="AC14" s="237">
        <f>'Metinis atlyginimas'!AC46</f>
        <v>0</v>
      </c>
      <c r="AD14" s="237">
        <f>'Metinis atlyginimas'!AD46</f>
        <v>0</v>
      </c>
      <c r="AE14" s="237">
        <f>'Metinis atlyginimas'!AE46</f>
        <v>0</v>
      </c>
      <c r="AF14" s="237">
        <f>'Metinis atlyginimas'!AF46</f>
        <v>0</v>
      </c>
      <c r="AG14" s="237">
        <f>'Metinis atlyginimas'!AG46</f>
        <v>0</v>
      </c>
      <c r="AH14" s="237">
        <f>'Metinis atlyginimas'!AH46</f>
        <v>0</v>
      </c>
      <c r="AI14" s="237">
        <f>'Metinis atlyginimas'!AI46</f>
        <v>0</v>
      </c>
      <c r="AJ14" s="237">
        <f>'Metinis atlyginimas'!AJ46</f>
        <v>0</v>
      </c>
      <c r="AK14" s="237">
        <f>'Metinis atlyginimas'!AK46</f>
        <v>0</v>
      </c>
      <c r="AL14" s="237">
        <f>'Metinis atlyginimas'!AL46</f>
        <v>0</v>
      </c>
      <c r="AM14" s="237">
        <f>'Metinis atlyginimas'!AM46-'Ilgalaikio turto apskaita'!AM11</f>
        <v>7694635.3728786586</v>
      </c>
      <c r="AN14" s="237">
        <f t="shared" si="26"/>
        <v>7694635.3728786586</v>
      </c>
      <c r="AO14" s="237">
        <f>'Metinis atlyginimas'!AO46</f>
        <v>18066.201187933337</v>
      </c>
      <c r="AP14" s="237">
        <f>'Metinis atlyginimas'!AP46</f>
        <v>18066.201187933337</v>
      </c>
      <c r="AQ14" s="237">
        <f>'Metinis atlyginimas'!AQ46</f>
        <v>18066.201187933337</v>
      </c>
      <c r="AR14" s="237">
        <f>'Metinis atlyginimas'!AR46</f>
        <v>18066.201187933337</v>
      </c>
      <c r="AS14" s="237">
        <f>'Metinis atlyginimas'!AS46</f>
        <v>18066.201187933337</v>
      </c>
      <c r="AT14" s="237">
        <f>'Metinis atlyginimas'!AT46</f>
        <v>18066.201187933337</v>
      </c>
      <c r="AU14" s="237">
        <f>'Metinis atlyginimas'!AU46</f>
        <v>18066.201187933337</v>
      </c>
      <c r="AV14" s="237">
        <f>'Metinis atlyginimas'!AV46</f>
        <v>18066.201187933337</v>
      </c>
      <c r="AW14" s="237">
        <f>'Metinis atlyginimas'!AW46</f>
        <v>18066.201187933337</v>
      </c>
      <c r="AX14" s="237">
        <f>'Metinis atlyginimas'!AX46</f>
        <v>18066.201187933337</v>
      </c>
      <c r="AY14" s="237">
        <f>'Metinis atlyginimas'!AY46-'Ilgalaikio turto apskaita'!AY11</f>
        <v>43563.170713386346</v>
      </c>
      <c r="AZ14" s="237">
        <f>'Metinis atlyginimas'!AZ46</f>
        <v>18066.201187933337</v>
      </c>
      <c r="BA14" s="237">
        <f t="shared" si="27"/>
        <v>242291.38378065301</v>
      </c>
      <c r="BB14" s="237">
        <f>'Metinis atlyginimas'!BB46</f>
        <v>18608.187223571334</v>
      </c>
      <c r="BC14" s="237">
        <f>'Metinis atlyginimas'!BC46</f>
        <v>18608.187223571334</v>
      </c>
      <c r="BD14" s="237">
        <f>'Metinis atlyginimas'!BD46</f>
        <v>18608.187223571334</v>
      </c>
      <c r="BE14" s="237">
        <f>'Metinis atlyginimas'!BE46</f>
        <v>18608.187223571334</v>
      </c>
      <c r="BF14" s="237">
        <f>'Metinis atlyginimas'!BF46</f>
        <v>18608.187223571334</v>
      </c>
      <c r="BG14" s="237">
        <f>'Metinis atlyginimas'!BG46</f>
        <v>18608.187223571334</v>
      </c>
      <c r="BH14" s="237">
        <f>'Metinis atlyginimas'!BH46</f>
        <v>18608.187223571334</v>
      </c>
      <c r="BI14" s="237">
        <f>'Metinis atlyginimas'!BI46</f>
        <v>18608.187223571334</v>
      </c>
      <c r="BJ14" s="237">
        <f>'Metinis atlyginimas'!BJ46</f>
        <v>18608.187223571334</v>
      </c>
      <c r="BK14" s="237">
        <f>'Metinis atlyginimas'!BK46</f>
        <v>18608.187223571334</v>
      </c>
      <c r="BL14" s="237">
        <f>'Metinis atlyginimas'!BL46-'Ilgalaikio turto apskaita'!BL11</f>
        <v>44870.065834787922</v>
      </c>
      <c r="BM14" s="237">
        <f>'Metinis atlyginimas'!BM46</f>
        <v>18608.187223571334</v>
      </c>
      <c r="BN14" s="237">
        <f t="shared" si="28"/>
        <v>249560.12529407258</v>
      </c>
      <c r="BO14" s="237">
        <f>'Metinis atlyginimas'!BO46</f>
        <v>19166.432840278474</v>
      </c>
      <c r="BP14" s="237">
        <f>'Metinis atlyginimas'!BP46</f>
        <v>19166.432840278474</v>
      </c>
      <c r="BQ14" s="237">
        <f>'Metinis atlyginimas'!BQ46</f>
        <v>19166.432840278474</v>
      </c>
      <c r="BR14" s="237">
        <f>'Metinis atlyginimas'!BR46</f>
        <v>19166.432840278474</v>
      </c>
      <c r="BS14" s="237">
        <f>'Metinis atlyginimas'!BS46</f>
        <v>19166.432840278474</v>
      </c>
      <c r="BT14" s="237">
        <f>'Metinis atlyginimas'!BT46</f>
        <v>19166.432840278474</v>
      </c>
      <c r="BU14" s="237">
        <f>'Metinis atlyginimas'!BU46</f>
        <v>19166.432840278474</v>
      </c>
      <c r="BV14" s="237">
        <f>'Metinis atlyginimas'!BV46</f>
        <v>19166.432840278474</v>
      </c>
      <c r="BW14" s="237">
        <f>'Metinis atlyginimas'!BW46</f>
        <v>19166.432840278474</v>
      </c>
      <c r="BX14" s="237">
        <f>'Metinis atlyginimas'!BX46</f>
        <v>19166.432840278474</v>
      </c>
      <c r="BY14" s="237">
        <f>'Metinis atlyginimas'!BY46-'Ilgalaikio turto apskaita'!BY11</f>
        <v>46216.167809831561</v>
      </c>
      <c r="BZ14" s="237">
        <f>'Metinis atlyginimas'!BZ46</f>
        <v>19166.432840278474</v>
      </c>
      <c r="CA14" s="237">
        <f t="shared" si="29"/>
        <v>257046.92905289482</v>
      </c>
      <c r="CB14" s="237">
        <f>'Metinis atlyginimas'!CB46</f>
        <v>19741.425825486829</v>
      </c>
      <c r="CC14" s="237">
        <f>'Metinis atlyginimas'!CC46</f>
        <v>19741.425825486829</v>
      </c>
      <c r="CD14" s="237">
        <f>'Metinis atlyginimas'!CD46</f>
        <v>19741.425825486829</v>
      </c>
      <c r="CE14" s="237">
        <f>'Metinis atlyginimas'!CE46</f>
        <v>19741.425825486829</v>
      </c>
      <c r="CF14" s="237">
        <f>'Metinis atlyginimas'!CF46</f>
        <v>19741.425825486829</v>
      </c>
      <c r="CG14" s="237">
        <f>'Metinis atlyginimas'!CG46</f>
        <v>19741.425825486829</v>
      </c>
      <c r="CH14" s="237">
        <f>'Metinis atlyginimas'!CH46</f>
        <v>19741.425825486829</v>
      </c>
      <c r="CI14" s="237">
        <f>'Metinis atlyginimas'!CI46</f>
        <v>19741.425825486829</v>
      </c>
      <c r="CJ14" s="237">
        <f>'Metinis atlyginimas'!CJ46</f>
        <v>19741.425825486829</v>
      </c>
      <c r="CK14" s="237">
        <f>'Metinis atlyginimas'!CK46</f>
        <v>19741.425825486829</v>
      </c>
      <c r="CL14" s="237">
        <f>'Metinis atlyginimas'!CL46-'Ilgalaikio turto apskaita'!CL11</f>
        <v>47602.652844126496</v>
      </c>
      <c r="CM14" s="237">
        <f>'Metinis atlyginimas'!CM46</f>
        <v>19741.425825486829</v>
      </c>
      <c r="CN14" s="237">
        <f t="shared" si="30"/>
        <v>264758.33692448161</v>
      </c>
      <c r="CO14" s="237">
        <f>'Metinis atlyginimas'!CO46</f>
        <v>20333.668600251433</v>
      </c>
      <c r="CP14" s="237">
        <f>'Metinis atlyginimas'!CP46</f>
        <v>20333.668600251433</v>
      </c>
      <c r="CQ14" s="237">
        <f>'Metinis atlyginimas'!CQ46</f>
        <v>20333.668600251433</v>
      </c>
      <c r="CR14" s="237">
        <f>'Metinis atlyginimas'!CR46</f>
        <v>20333.668600251433</v>
      </c>
      <c r="CS14" s="237">
        <f>'Metinis atlyginimas'!CS46</f>
        <v>20333.668600251433</v>
      </c>
      <c r="CT14" s="237">
        <f>'Metinis atlyginimas'!CT46</f>
        <v>20333.668600251433</v>
      </c>
      <c r="CU14" s="237">
        <f>'Metinis atlyginimas'!CU46</f>
        <v>20333.668600251433</v>
      </c>
      <c r="CV14" s="237">
        <f>'Metinis atlyginimas'!CV46</f>
        <v>20333.668600251433</v>
      </c>
      <c r="CW14" s="237">
        <f>'Metinis atlyginimas'!CW46</f>
        <v>20333.668600251433</v>
      </c>
      <c r="CX14" s="237">
        <f>'Metinis atlyginimas'!CX46</f>
        <v>20333.668600251433</v>
      </c>
      <c r="CY14" s="237">
        <f>'Metinis atlyginimas'!CY46-'Ilgalaikio turto apskaita'!CY11</f>
        <v>49030.732429450305</v>
      </c>
      <c r="CZ14" s="237">
        <f>'Metinis atlyginimas'!CZ46</f>
        <v>20333.668600251433</v>
      </c>
      <c r="DA14" s="237">
        <f t="shared" si="31"/>
        <v>272701.08703221608</v>
      </c>
      <c r="DB14" s="237">
        <f>'Metinis atlyginimas'!DB46</f>
        <v>20943.678658258974</v>
      </c>
      <c r="DC14" s="237">
        <f>'Metinis atlyginimas'!DC46</f>
        <v>20943.678658258974</v>
      </c>
      <c r="DD14" s="237">
        <f>'Metinis atlyginimas'!DD46</f>
        <v>20943.678658258974</v>
      </c>
      <c r="DE14" s="237">
        <f>'Metinis atlyginimas'!DE46</f>
        <v>20943.678658258974</v>
      </c>
      <c r="DF14" s="237">
        <f>'Metinis atlyginimas'!DF46</f>
        <v>20943.678658258974</v>
      </c>
      <c r="DG14" s="237">
        <f>'Metinis atlyginimas'!DG46</f>
        <v>20943.678658258974</v>
      </c>
      <c r="DH14" s="237">
        <f>'Metinis atlyginimas'!DH46</f>
        <v>20943.678658258974</v>
      </c>
      <c r="DI14" s="237">
        <f>'Metinis atlyginimas'!DI46</f>
        <v>20943.678658258974</v>
      </c>
      <c r="DJ14" s="237">
        <f>'Metinis atlyginimas'!DJ46</f>
        <v>20943.678658258974</v>
      </c>
      <c r="DK14" s="237">
        <f>'Metinis atlyginimas'!DK46</f>
        <v>20943.678658258974</v>
      </c>
      <c r="DL14" s="237">
        <f>'Metinis atlyginimas'!DL46-'Ilgalaikio turto apskaita'!DL11</f>
        <v>50501.654402333807</v>
      </c>
      <c r="DM14" s="237">
        <f>'Metinis atlyginimas'!DM46</f>
        <v>20943.678658258974</v>
      </c>
      <c r="DN14" s="237">
        <f t="shared" si="32"/>
        <v>280882.11964318255</v>
      </c>
      <c r="DO14" s="237">
        <f>'Metinis atlyginimas'!DO46</f>
        <v>21571.989018006745</v>
      </c>
      <c r="DP14" s="237">
        <f>'Metinis atlyginimas'!DP46</f>
        <v>21571.989018006745</v>
      </c>
      <c r="DQ14" s="237">
        <f>'Metinis atlyginimas'!DQ46</f>
        <v>21571.989018006745</v>
      </c>
      <c r="DR14" s="237">
        <f>'Metinis atlyginimas'!DR46</f>
        <v>21571.989018006745</v>
      </c>
      <c r="DS14" s="237">
        <f>'Metinis atlyginimas'!DS46</f>
        <v>21571.989018006745</v>
      </c>
      <c r="DT14" s="237">
        <f>'Metinis atlyginimas'!DT46</f>
        <v>21571.989018006745</v>
      </c>
      <c r="DU14" s="237">
        <f>'Metinis atlyginimas'!DU46</f>
        <v>21571.989018006745</v>
      </c>
      <c r="DV14" s="237">
        <f>'Metinis atlyginimas'!DV46</f>
        <v>21571.989018006745</v>
      </c>
      <c r="DW14" s="237">
        <f>'Metinis atlyginimas'!DW46</f>
        <v>21571.989018006745</v>
      </c>
      <c r="DX14" s="237">
        <f>'Metinis atlyginimas'!DX46</f>
        <v>21571.989018006745</v>
      </c>
      <c r="DY14" s="237">
        <f>'Metinis atlyginimas'!DY46-'Ilgalaikio turto apskaita'!DY11</f>
        <v>82461.395564883627</v>
      </c>
      <c r="DZ14" s="237">
        <f>'Metinis atlyginimas'!DZ46</f>
        <v>21571.989018006745</v>
      </c>
      <c r="EA14" s="237">
        <f t="shared" si="33"/>
        <v>319753.27476295782</v>
      </c>
      <c r="EB14" s="237">
        <f>'Metinis atlyginimas'!EB46</f>
        <v>22219.148688546946</v>
      </c>
      <c r="EC14" s="237">
        <f>'Metinis atlyginimas'!EC46</f>
        <v>22219.148688546946</v>
      </c>
      <c r="ED14" s="237">
        <f>'Metinis atlyginimas'!ED46</f>
        <v>22219.148688546946</v>
      </c>
      <c r="EE14" s="237">
        <f>'Metinis atlyginimas'!EE46</f>
        <v>22219.148688546946</v>
      </c>
      <c r="EF14" s="237">
        <f>'Metinis atlyginimas'!EF46</f>
        <v>22219.148688546946</v>
      </c>
      <c r="EG14" s="237">
        <f>'Metinis atlyginimas'!EG46</f>
        <v>22219.148688546946</v>
      </c>
      <c r="EH14" s="237">
        <f>'Metinis atlyginimas'!EH46</f>
        <v>22219.148688546946</v>
      </c>
      <c r="EI14" s="237">
        <f>'Metinis atlyginimas'!EI46</f>
        <v>22219.148688546946</v>
      </c>
      <c r="EJ14" s="237">
        <f>'Metinis atlyginimas'!EJ46</f>
        <v>22219.148688546946</v>
      </c>
      <c r="EK14" s="237">
        <f>'Metinis atlyginimas'!EK46</f>
        <v>22219.148688546946</v>
      </c>
      <c r="EL14" s="237">
        <f>'Metinis atlyginimas'!EL46-'Ilgalaikio turto apskaita'!EL11</f>
        <v>84935.237431830101</v>
      </c>
      <c r="EM14" s="237">
        <f>'Metinis atlyginimas'!EM46</f>
        <v>22219.148688546946</v>
      </c>
      <c r="EN14" s="237">
        <f t="shared" si="34"/>
        <v>329345.87300584646</v>
      </c>
      <c r="EO14" s="237">
        <f>'Metinis atlyginimas'!EO46</f>
        <v>22885.723149203357</v>
      </c>
      <c r="EP14" s="237">
        <f>'Metinis atlyginimas'!EP46</f>
        <v>22885.723149203357</v>
      </c>
      <c r="EQ14" s="237">
        <f>'Metinis atlyginimas'!EQ46</f>
        <v>22885.723149203357</v>
      </c>
      <c r="ER14" s="237">
        <f>'Metinis atlyginimas'!ER46</f>
        <v>22885.723149203357</v>
      </c>
      <c r="ES14" s="237">
        <f>'Metinis atlyginimas'!ES46</f>
        <v>22885.723149203357</v>
      </c>
      <c r="ET14" s="237">
        <f>'Metinis atlyginimas'!ET46</f>
        <v>22885.723149203357</v>
      </c>
      <c r="EU14" s="237">
        <f>'Metinis atlyginimas'!EU46</f>
        <v>22885.723149203357</v>
      </c>
      <c r="EV14" s="237">
        <f>'Metinis atlyginimas'!EV46</f>
        <v>22885.723149203357</v>
      </c>
      <c r="EW14" s="237">
        <f>'Metinis atlyginimas'!EW46</f>
        <v>22885.723149203357</v>
      </c>
      <c r="EX14" s="237">
        <f>'Metinis atlyginimas'!EX46</f>
        <v>22885.723149203357</v>
      </c>
      <c r="EY14" s="237">
        <f>'Metinis atlyginimas'!EY46-'Ilgalaikio turto apskaita'!EY11</f>
        <v>87483.294554784996</v>
      </c>
      <c r="EZ14" s="237">
        <f>'Metinis atlyginimas'!EZ46</f>
        <v>22885.723149203357</v>
      </c>
      <c r="FA14" s="237">
        <f t="shared" si="35"/>
        <v>339226.24919602188</v>
      </c>
      <c r="FB14" s="237">
        <f>'Metinis atlyginimas'!FB46</f>
        <v>23572.294843679454</v>
      </c>
      <c r="FC14" s="237">
        <f>'Metinis atlyginimas'!FC46</f>
        <v>23572.294843679454</v>
      </c>
      <c r="FD14" s="237">
        <f>'Metinis atlyginimas'!FD46</f>
        <v>23572.294843679454</v>
      </c>
      <c r="FE14" s="237">
        <f>'Metinis atlyginimas'!FE46</f>
        <v>23572.294843679454</v>
      </c>
      <c r="FF14" s="237">
        <f>'Metinis atlyginimas'!FF46</f>
        <v>23572.294843679454</v>
      </c>
      <c r="FG14" s="237">
        <f>'Metinis atlyginimas'!FG46</f>
        <v>23572.294843679454</v>
      </c>
      <c r="FH14" s="237">
        <f>'Metinis atlyginimas'!FH46</f>
        <v>23572.294843679454</v>
      </c>
      <c r="FI14" s="237">
        <f>'Metinis atlyginimas'!FI46</f>
        <v>23572.294843679454</v>
      </c>
      <c r="FJ14" s="237">
        <f>'Metinis atlyginimas'!FJ46</f>
        <v>23572.294843679454</v>
      </c>
      <c r="FK14" s="237">
        <f>'Metinis atlyginimas'!FK46</f>
        <v>23572.294843679454</v>
      </c>
      <c r="FL14" s="237">
        <f>'Metinis atlyginimas'!FL46-'Ilgalaikio turto apskaita'!FL11</f>
        <v>90107.793391428553</v>
      </c>
      <c r="FM14" s="237">
        <f>'Metinis atlyginimas'!FM46</f>
        <v>23572.294843679454</v>
      </c>
      <c r="FN14" s="237">
        <f t="shared" si="36"/>
        <v>349403.03667190258</v>
      </c>
      <c r="FO14" s="237">
        <f>'Metinis atlyginimas'!FO46</f>
        <v>24279.463688989836</v>
      </c>
      <c r="FP14" s="237">
        <f>'Metinis atlyginimas'!FP46</f>
        <v>24279.463688989836</v>
      </c>
      <c r="FQ14" s="237">
        <f>'Metinis atlyginimas'!FQ46</f>
        <v>24279.463688989836</v>
      </c>
      <c r="FR14" s="237">
        <f>'Metinis atlyginimas'!FR46</f>
        <v>24279.463688989836</v>
      </c>
      <c r="FS14" s="237">
        <f>'Metinis atlyginimas'!FS46</f>
        <v>24279.463688989836</v>
      </c>
      <c r="FT14" s="237">
        <f>'Metinis atlyginimas'!FT46</f>
        <v>24279.463688989836</v>
      </c>
      <c r="FU14" s="237">
        <f>'Metinis atlyginimas'!FU46</f>
        <v>24279.463688989836</v>
      </c>
      <c r="FV14" s="237">
        <f>'Metinis atlyginimas'!FV46</f>
        <v>24279.463688989836</v>
      </c>
      <c r="FW14" s="237">
        <f>'Metinis atlyginimas'!FW46</f>
        <v>24279.463688989836</v>
      </c>
      <c r="FX14" s="237">
        <f>'Metinis atlyginimas'!FX46</f>
        <v>24279.463688989836</v>
      </c>
      <c r="FY14" s="237">
        <f>'Metinis atlyginimas'!FY46-'Ilgalaikio turto apskaita'!FY11</f>
        <v>92811.027193171409</v>
      </c>
      <c r="FZ14" s="237">
        <f>'Metinis atlyginimas'!FZ46</f>
        <v>24279.463688989836</v>
      </c>
      <c r="GA14" s="237">
        <f t="shared" si="37"/>
        <v>359885.12777205958</v>
      </c>
      <c r="GB14" s="237">
        <f>'Metinis atlyginimas'!GB46</f>
        <v>25007.847599659533</v>
      </c>
      <c r="GC14" s="237">
        <f>'Metinis atlyginimas'!GC46</f>
        <v>25007.847599659533</v>
      </c>
      <c r="GD14" s="237">
        <f>'Metinis atlyginimas'!GD46</f>
        <v>25007.847599659533</v>
      </c>
      <c r="GE14" s="237">
        <f>'Metinis atlyginimas'!GE46</f>
        <v>25007.847599659533</v>
      </c>
      <c r="GF14" s="237">
        <f>'Metinis atlyginimas'!GF46</f>
        <v>25007.847599659533</v>
      </c>
      <c r="GG14" s="237">
        <f>'Metinis atlyginimas'!GG46</f>
        <v>25007.847599659533</v>
      </c>
      <c r="GH14" s="237">
        <f>'Metinis atlyginimas'!GH46</f>
        <v>25007.847599659533</v>
      </c>
      <c r="GI14" s="237">
        <f>'Metinis atlyginimas'!GI46</f>
        <v>25007.847599659533</v>
      </c>
      <c r="GJ14" s="237">
        <f>'Metinis atlyginimas'!GJ46</f>
        <v>25007.847599659533</v>
      </c>
      <c r="GK14" s="237">
        <f>'Metinis atlyginimas'!GK46</f>
        <v>25007.847599659533</v>
      </c>
      <c r="GL14" s="237">
        <f>'Metinis atlyginimas'!GL46-'Ilgalaikio turto apskaita'!GL11</f>
        <v>95595.358008966577</v>
      </c>
      <c r="GM14" s="237">
        <f>'Metinis atlyginimas'!GM46</f>
        <v>25007.847599659533</v>
      </c>
      <c r="GN14" s="237">
        <f t="shared" si="38"/>
        <v>370681.68160522141</v>
      </c>
      <c r="GO14" s="237">
        <f>'Metinis atlyginimas'!GO46</f>
        <v>0</v>
      </c>
      <c r="GP14" s="237">
        <f>'Metinis atlyginimas'!GP46</f>
        <v>0</v>
      </c>
      <c r="GQ14" s="237">
        <f>'Metinis atlyginimas'!GQ46</f>
        <v>0</v>
      </c>
      <c r="GR14" s="237">
        <f>'Metinis atlyginimas'!GR46</f>
        <v>0</v>
      </c>
      <c r="GS14" s="237">
        <f>'Metinis atlyginimas'!GS46</f>
        <v>0</v>
      </c>
      <c r="GT14" s="237">
        <f>'Metinis atlyginimas'!GT46</f>
        <v>0</v>
      </c>
      <c r="GU14" s="237">
        <f>'Metinis atlyginimas'!GU46</f>
        <v>0</v>
      </c>
      <c r="GV14" s="237">
        <f>'Metinis atlyginimas'!GV46</f>
        <v>0</v>
      </c>
      <c r="GW14" s="237">
        <f>'Metinis atlyginimas'!GW46</f>
        <v>0</v>
      </c>
      <c r="GX14" s="237">
        <f>'Metinis atlyginimas'!GX46</f>
        <v>0</v>
      </c>
      <c r="GY14" s="237">
        <f>'Metinis atlyginimas'!GY46-'Ilgalaikio turto apskaita'!GY11</f>
        <v>0</v>
      </c>
      <c r="GZ14" s="237">
        <f>'Metinis atlyginimas'!GZ46</f>
        <v>0</v>
      </c>
      <c r="HA14" s="237">
        <f>SUM(GO14:GZ14)</f>
        <v>0</v>
      </c>
      <c r="HB14" s="237">
        <f>'Metinis atlyginimas'!HB46</f>
        <v>0</v>
      </c>
      <c r="HC14" s="237">
        <f>'Metinis atlyginimas'!HC46</f>
        <v>0</v>
      </c>
      <c r="HD14" s="237">
        <f>'Metinis atlyginimas'!HD46</f>
        <v>0</v>
      </c>
      <c r="HE14" s="237">
        <f>'Metinis atlyginimas'!HE46</f>
        <v>0</v>
      </c>
      <c r="HF14" s="237">
        <f>'Metinis atlyginimas'!HF46</f>
        <v>0</v>
      </c>
      <c r="HG14" s="237">
        <f>'Metinis atlyginimas'!HG46</f>
        <v>0</v>
      </c>
      <c r="HH14" s="237">
        <f>'Metinis atlyginimas'!HH46</f>
        <v>0</v>
      </c>
      <c r="HI14" s="237">
        <f>'Metinis atlyginimas'!HI46</f>
        <v>0</v>
      </c>
      <c r="HJ14" s="237">
        <f>'Metinis atlyginimas'!HJ46</f>
        <v>0</v>
      </c>
      <c r="HK14" s="237">
        <f>'Metinis atlyginimas'!HK46</f>
        <v>0</v>
      </c>
      <c r="HL14" s="237">
        <f>'Metinis atlyginimas'!HL46-'Ilgalaikio turto apskaita'!HL11</f>
        <v>0</v>
      </c>
      <c r="HM14" s="237">
        <f>'Metinis atlyginimas'!HM46</f>
        <v>0</v>
      </c>
      <c r="HN14" s="237">
        <f>SUM(HB14:HM14)</f>
        <v>0</v>
      </c>
      <c r="HO14" s="237">
        <f>'Metinis atlyginimas'!HO46</f>
        <v>0</v>
      </c>
      <c r="HP14" s="237">
        <f>'Metinis atlyginimas'!HP46</f>
        <v>0</v>
      </c>
      <c r="HQ14" s="237">
        <f>'Metinis atlyginimas'!HQ46</f>
        <v>0</v>
      </c>
      <c r="HR14" s="237">
        <f>'Metinis atlyginimas'!HR46</f>
        <v>0</v>
      </c>
      <c r="HS14" s="237">
        <f>'Metinis atlyginimas'!HS46</f>
        <v>0</v>
      </c>
      <c r="HT14" s="237">
        <f>'Metinis atlyginimas'!HT46</f>
        <v>0</v>
      </c>
      <c r="HU14" s="237">
        <f>'Metinis atlyginimas'!HU46</f>
        <v>0</v>
      </c>
      <c r="HV14" s="237">
        <f>'Metinis atlyginimas'!HV46</f>
        <v>0</v>
      </c>
      <c r="HW14" s="237">
        <f>'Metinis atlyginimas'!HW46</f>
        <v>0</v>
      </c>
      <c r="HX14" s="237">
        <f>'Metinis atlyginimas'!HX46</f>
        <v>0</v>
      </c>
      <c r="HY14" s="237">
        <f>'Metinis atlyginimas'!HY46-'Ilgalaikio turto apskaita'!HY11</f>
        <v>0</v>
      </c>
      <c r="HZ14" s="237">
        <f>'Metinis atlyginimas'!HZ46</f>
        <v>0</v>
      </c>
      <c r="IA14" s="237">
        <f>SUM(HO14:HZ14)</f>
        <v>0</v>
      </c>
      <c r="IB14" s="237">
        <f>'Metinis atlyginimas'!IB46</f>
        <v>0</v>
      </c>
      <c r="IC14" s="237">
        <f>'Metinis atlyginimas'!IC46</f>
        <v>0</v>
      </c>
      <c r="ID14" s="237">
        <f>'Metinis atlyginimas'!ID46</f>
        <v>0</v>
      </c>
      <c r="IE14" s="237">
        <f>'Metinis atlyginimas'!IE46</f>
        <v>0</v>
      </c>
      <c r="IF14" s="237">
        <f>'Metinis atlyginimas'!IF46</f>
        <v>0</v>
      </c>
      <c r="IG14" s="237">
        <f>'Metinis atlyginimas'!IG46</f>
        <v>0</v>
      </c>
      <c r="IH14" s="237">
        <f>'Metinis atlyginimas'!IH46</f>
        <v>0</v>
      </c>
      <c r="II14" s="237">
        <f>'Metinis atlyginimas'!II46</f>
        <v>0</v>
      </c>
      <c r="IJ14" s="237">
        <f>'Metinis atlyginimas'!IJ46</f>
        <v>0</v>
      </c>
      <c r="IK14" s="237">
        <f>'Metinis atlyginimas'!IK46</f>
        <v>0</v>
      </c>
      <c r="IL14" s="237">
        <f>'Metinis atlyginimas'!IL46-'Ilgalaikio turto apskaita'!IL11</f>
        <v>0</v>
      </c>
      <c r="IM14" s="237">
        <f>'Metinis atlyginimas'!IM46</f>
        <v>0</v>
      </c>
      <c r="IN14" s="237">
        <f>SUM(IB14:IM14)</f>
        <v>0</v>
      </c>
      <c r="IO14" s="237">
        <f>'Metinis atlyginimas'!IO46</f>
        <v>0</v>
      </c>
      <c r="IP14" s="237">
        <f>'Metinis atlyginimas'!IP46</f>
        <v>0</v>
      </c>
      <c r="IQ14" s="237">
        <f>'Metinis atlyginimas'!IQ46</f>
        <v>0</v>
      </c>
      <c r="IR14" s="237">
        <f>'Metinis atlyginimas'!IR46</f>
        <v>0</v>
      </c>
      <c r="IS14" s="237">
        <f>'Metinis atlyginimas'!IS46</f>
        <v>0</v>
      </c>
      <c r="IT14" s="237">
        <f>'Metinis atlyginimas'!IT46</f>
        <v>0</v>
      </c>
      <c r="IU14" s="237">
        <f>'Metinis atlyginimas'!IU46</f>
        <v>0</v>
      </c>
      <c r="IV14" s="237">
        <f>'Metinis atlyginimas'!IV46</f>
        <v>0</v>
      </c>
      <c r="IW14" s="237">
        <f>'Metinis atlyginimas'!IW46</f>
        <v>0</v>
      </c>
      <c r="IX14" s="237">
        <f>'Metinis atlyginimas'!IX46</f>
        <v>0</v>
      </c>
      <c r="IY14" s="237">
        <f>'Metinis atlyginimas'!IY46-'Ilgalaikio turto apskaita'!IY11</f>
        <v>0</v>
      </c>
      <c r="IZ14" s="237">
        <f>'Metinis atlyginimas'!IZ46</f>
        <v>0</v>
      </c>
      <c r="JA14" s="237">
        <f>SUM(IO14:IZ14)</f>
        <v>0</v>
      </c>
      <c r="JB14" s="237">
        <f>'Metinis atlyginimas'!JB46</f>
        <v>0</v>
      </c>
      <c r="JC14" s="237">
        <f>'Metinis atlyginimas'!JC46</f>
        <v>0</v>
      </c>
      <c r="JD14" s="237">
        <f>'Metinis atlyginimas'!JD46</f>
        <v>0</v>
      </c>
      <c r="JE14" s="237">
        <f>'Metinis atlyginimas'!JE46</f>
        <v>0</v>
      </c>
      <c r="JF14" s="237">
        <f>'Metinis atlyginimas'!JF46</f>
        <v>0</v>
      </c>
      <c r="JG14" s="237">
        <f>'Metinis atlyginimas'!JG46</f>
        <v>0</v>
      </c>
      <c r="JH14" s="237">
        <f>'Metinis atlyginimas'!JH46</f>
        <v>0</v>
      </c>
      <c r="JI14" s="237">
        <f>'Metinis atlyginimas'!JI46</f>
        <v>0</v>
      </c>
      <c r="JJ14" s="237">
        <f>'Metinis atlyginimas'!JJ46</f>
        <v>0</v>
      </c>
      <c r="JK14" s="237">
        <f>'Metinis atlyginimas'!JK46</f>
        <v>0</v>
      </c>
      <c r="JL14" s="237">
        <f>'Metinis atlyginimas'!JL46-'Ilgalaikio turto apskaita'!JL11</f>
        <v>0</v>
      </c>
      <c r="JM14" s="237">
        <f>'Metinis atlyginimas'!JM46</f>
        <v>0</v>
      </c>
      <c r="JN14" s="237">
        <f>SUM(JB14:JM14)</f>
        <v>0</v>
      </c>
      <c r="JO14" s="237">
        <f>'Metinis atlyginimas'!JO46</f>
        <v>0</v>
      </c>
      <c r="JP14" s="237">
        <f>'Metinis atlyginimas'!JP46</f>
        <v>0</v>
      </c>
      <c r="JQ14" s="237">
        <f>'Metinis atlyginimas'!JQ46</f>
        <v>0</v>
      </c>
      <c r="JR14" s="237">
        <f>'Metinis atlyginimas'!JR46</f>
        <v>0</v>
      </c>
      <c r="JS14" s="237">
        <f>'Metinis atlyginimas'!JS46</f>
        <v>0</v>
      </c>
      <c r="JT14" s="237">
        <f>'Metinis atlyginimas'!JT46</f>
        <v>0</v>
      </c>
      <c r="JU14" s="237">
        <f>'Metinis atlyginimas'!JU46</f>
        <v>0</v>
      </c>
      <c r="JV14" s="237">
        <f>'Metinis atlyginimas'!JV46</f>
        <v>0</v>
      </c>
      <c r="JW14" s="237">
        <f>'Metinis atlyginimas'!JW46</f>
        <v>0</v>
      </c>
      <c r="JX14" s="237">
        <f>'Metinis atlyginimas'!JX46</f>
        <v>0</v>
      </c>
      <c r="JY14" s="237">
        <f>'Metinis atlyginimas'!JY46-'Ilgalaikio turto apskaita'!JY11</f>
        <v>0</v>
      </c>
      <c r="JZ14" s="237">
        <f>'Metinis atlyginimas'!JZ46</f>
        <v>0</v>
      </c>
      <c r="KA14" s="237">
        <f>SUM(JO14:JZ14)</f>
        <v>0</v>
      </c>
      <c r="KB14" s="237">
        <f>'Metinis atlyginimas'!KB46</f>
        <v>0</v>
      </c>
      <c r="KC14" s="237">
        <f>'Metinis atlyginimas'!KC46</f>
        <v>0</v>
      </c>
      <c r="KD14" s="237">
        <f>'Metinis atlyginimas'!KD46</f>
        <v>0</v>
      </c>
      <c r="KE14" s="237">
        <f>'Metinis atlyginimas'!KE46</f>
        <v>0</v>
      </c>
      <c r="KF14" s="237">
        <f>'Metinis atlyginimas'!KF46</f>
        <v>0</v>
      </c>
      <c r="KG14" s="237">
        <f>'Metinis atlyginimas'!KG46</f>
        <v>0</v>
      </c>
      <c r="KH14" s="237">
        <f>'Metinis atlyginimas'!KH46</f>
        <v>0</v>
      </c>
      <c r="KI14" s="237">
        <f>'Metinis atlyginimas'!KI46</f>
        <v>0</v>
      </c>
      <c r="KJ14" s="237">
        <f>'Metinis atlyginimas'!KJ46</f>
        <v>0</v>
      </c>
      <c r="KK14" s="237">
        <f>'Metinis atlyginimas'!KK46</f>
        <v>0</v>
      </c>
      <c r="KL14" s="237">
        <f>'Metinis atlyginimas'!KL46-'Ilgalaikio turto apskaita'!KL11</f>
        <v>0</v>
      </c>
      <c r="KM14" s="237">
        <f>'Metinis atlyginimas'!KM46</f>
        <v>0</v>
      </c>
      <c r="KN14" s="237">
        <f>SUM(KB14:KM14)</f>
        <v>0</v>
      </c>
      <c r="KO14" s="237">
        <f>'Metinis atlyginimas'!KO46</f>
        <v>0</v>
      </c>
      <c r="KP14" s="237">
        <f>'Metinis atlyginimas'!KP46</f>
        <v>0</v>
      </c>
      <c r="KQ14" s="237">
        <f>'Metinis atlyginimas'!KQ46</f>
        <v>0</v>
      </c>
      <c r="KR14" s="237">
        <f>'Metinis atlyginimas'!KR46</f>
        <v>0</v>
      </c>
      <c r="KS14" s="237">
        <f>'Metinis atlyginimas'!KS46</f>
        <v>0</v>
      </c>
      <c r="KT14" s="237">
        <f>'Metinis atlyginimas'!KT46</f>
        <v>0</v>
      </c>
      <c r="KU14" s="237">
        <f>'Metinis atlyginimas'!KU46</f>
        <v>0</v>
      </c>
      <c r="KV14" s="237">
        <f>'Metinis atlyginimas'!KV46</f>
        <v>0</v>
      </c>
      <c r="KW14" s="237">
        <f>'Metinis atlyginimas'!KW46</f>
        <v>0</v>
      </c>
      <c r="KX14" s="237">
        <f>'Metinis atlyginimas'!KX46</f>
        <v>0</v>
      </c>
      <c r="KY14" s="237">
        <f>'Metinis atlyginimas'!KY46-'Ilgalaikio turto apskaita'!KY11</f>
        <v>0</v>
      </c>
      <c r="KZ14" s="237">
        <f>'Metinis atlyginimas'!KZ46</f>
        <v>0</v>
      </c>
      <c r="LA14" s="237">
        <f>SUM(KO14:KZ14)</f>
        <v>0</v>
      </c>
      <c r="LB14" s="237">
        <f>'Metinis atlyginimas'!LB46</f>
        <v>0</v>
      </c>
      <c r="LC14" s="237">
        <f>'Metinis atlyginimas'!LC46</f>
        <v>0</v>
      </c>
      <c r="LD14" s="237">
        <f>'Metinis atlyginimas'!LD46</f>
        <v>0</v>
      </c>
      <c r="LE14" s="237">
        <f>'Metinis atlyginimas'!LE46</f>
        <v>0</v>
      </c>
      <c r="LF14" s="237">
        <f>'Metinis atlyginimas'!LF46</f>
        <v>0</v>
      </c>
      <c r="LG14" s="237">
        <f>'Metinis atlyginimas'!LG46</f>
        <v>0</v>
      </c>
      <c r="LH14" s="237">
        <f>'Metinis atlyginimas'!LH46</f>
        <v>0</v>
      </c>
      <c r="LI14" s="237">
        <f>'Metinis atlyginimas'!LI46</f>
        <v>0</v>
      </c>
      <c r="LJ14" s="237">
        <f>'Metinis atlyginimas'!LJ46</f>
        <v>0</v>
      </c>
      <c r="LK14" s="237">
        <f>'Metinis atlyginimas'!LK46</f>
        <v>0</v>
      </c>
      <c r="LL14" s="237">
        <f>'Metinis atlyginimas'!LL46-'Ilgalaikio turto apskaita'!LL11</f>
        <v>0</v>
      </c>
      <c r="LM14" s="237">
        <f>'Metinis atlyginimas'!LM46</f>
        <v>0</v>
      </c>
      <c r="LN14" s="237">
        <f>SUM(LB14:LM14)</f>
        <v>0</v>
      </c>
    </row>
    <row r="15" spans="1:326">
      <c r="A15" s="139" t="s">
        <v>342</v>
      </c>
      <c r="B15" s="140">
        <f t="shared" ref="B15:M15" si="39">B13-B14</f>
        <v>0</v>
      </c>
      <c r="C15" s="142">
        <f t="shared" si="39"/>
        <v>0</v>
      </c>
      <c r="D15" s="142">
        <f t="shared" si="39"/>
        <v>0</v>
      </c>
      <c r="E15" s="142">
        <f t="shared" si="39"/>
        <v>0</v>
      </c>
      <c r="F15" s="142">
        <f t="shared" si="39"/>
        <v>0</v>
      </c>
      <c r="G15" s="142">
        <f t="shared" si="39"/>
        <v>0</v>
      </c>
      <c r="H15" s="142">
        <f t="shared" si="39"/>
        <v>0</v>
      </c>
      <c r="I15" s="142">
        <f t="shared" si="39"/>
        <v>0</v>
      </c>
      <c r="J15" s="142">
        <f t="shared" si="39"/>
        <v>0</v>
      </c>
      <c r="K15" s="142">
        <f t="shared" si="39"/>
        <v>0</v>
      </c>
      <c r="L15" s="142">
        <f t="shared" si="39"/>
        <v>0</v>
      </c>
      <c r="M15" s="142">
        <f t="shared" si="39"/>
        <v>0</v>
      </c>
      <c r="N15" s="237">
        <f t="shared" si="24"/>
        <v>0</v>
      </c>
      <c r="O15" s="142">
        <f t="shared" ref="O15:Z15" si="40">O13-O14</f>
        <v>0</v>
      </c>
      <c r="P15" s="142">
        <f t="shared" si="40"/>
        <v>0</v>
      </c>
      <c r="Q15" s="142">
        <f t="shared" si="40"/>
        <v>0</v>
      </c>
      <c r="R15" s="142">
        <f t="shared" si="40"/>
        <v>0</v>
      </c>
      <c r="S15" s="142">
        <f t="shared" si="40"/>
        <v>0</v>
      </c>
      <c r="T15" s="142">
        <f t="shared" si="40"/>
        <v>0</v>
      </c>
      <c r="U15" s="142">
        <f t="shared" si="40"/>
        <v>0</v>
      </c>
      <c r="V15" s="142">
        <f t="shared" si="40"/>
        <v>0</v>
      </c>
      <c r="W15" s="142">
        <f t="shared" si="40"/>
        <v>0</v>
      </c>
      <c r="X15" s="142">
        <f t="shared" si="40"/>
        <v>0</v>
      </c>
      <c r="Y15" s="142">
        <f t="shared" si="40"/>
        <v>0</v>
      </c>
      <c r="Z15" s="142">
        <f t="shared" si="40"/>
        <v>0</v>
      </c>
      <c r="AA15" s="143">
        <f t="shared" si="25"/>
        <v>0</v>
      </c>
      <c r="AB15" s="142">
        <f t="shared" ref="AB15:AM15" si="41">AB13-AB14</f>
        <v>0</v>
      </c>
      <c r="AC15" s="142">
        <f t="shared" si="41"/>
        <v>0</v>
      </c>
      <c r="AD15" s="142">
        <f t="shared" si="41"/>
        <v>0</v>
      </c>
      <c r="AE15" s="142">
        <f t="shared" si="41"/>
        <v>0</v>
      </c>
      <c r="AF15" s="142">
        <f t="shared" si="41"/>
        <v>0</v>
      </c>
      <c r="AG15" s="142">
        <f t="shared" si="41"/>
        <v>0</v>
      </c>
      <c r="AH15" s="142">
        <f t="shared" si="41"/>
        <v>0</v>
      </c>
      <c r="AI15" s="142">
        <f t="shared" si="41"/>
        <v>0</v>
      </c>
      <c r="AJ15" s="142">
        <f t="shared" si="41"/>
        <v>0</v>
      </c>
      <c r="AK15" s="142">
        <f t="shared" si="41"/>
        <v>0</v>
      </c>
      <c r="AL15" s="142">
        <f t="shared" si="41"/>
        <v>0</v>
      </c>
      <c r="AM15" s="142">
        <f t="shared" si="41"/>
        <v>0</v>
      </c>
      <c r="AN15" s="143">
        <f t="shared" si="26"/>
        <v>0</v>
      </c>
      <c r="AO15" s="142">
        <f t="shared" ref="AO15:AZ15" si="42">AO13-AO14</f>
        <v>2731.817500000001</v>
      </c>
      <c r="AP15" s="142">
        <f t="shared" si="42"/>
        <v>2731.817500000001</v>
      </c>
      <c r="AQ15" s="142">
        <f t="shared" si="42"/>
        <v>2731.817500000001</v>
      </c>
      <c r="AR15" s="142">
        <f t="shared" si="42"/>
        <v>2731.817500000001</v>
      </c>
      <c r="AS15" s="142">
        <f t="shared" si="42"/>
        <v>2731.817500000001</v>
      </c>
      <c r="AT15" s="142">
        <f t="shared" si="42"/>
        <v>2731.817500000001</v>
      </c>
      <c r="AU15" s="142">
        <f t="shared" si="42"/>
        <v>2731.817500000001</v>
      </c>
      <c r="AV15" s="142">
        <f t="shared" si="42"/>
        <v>2731.817500000001</v>
      </c>
      <c r="AW15" s="142">
        <f t="shared" si="42"/>
        <v>2731.817500000001</v>
      </c>
      <c r="AX15" s="142">
        <f t="shared" si="42"/>
        <v>2731.817500000001</v>
      </c>
      <c r="AY15" s="142">
        <f t="shared" si="42"/>
        <v>2731.8174999999974</v>
      </c>
      <c r="AZ15" s="142">
        <f t="shared" si="42"/>
        <v>2731.817500000001</v>
      </c>
      <c r="BA15" s="143">
        <f t="shared" si="27"/>
        <v>32781.810000000012</v>
      </c>
      <c r="BB15" s="142">
        <f t="shared" ref="BB15:BM15" si="43">BB13-BB14</f>
        <v>2813.7720249999984</v>
      </c>
      <c r="BC15" s="142">
        <f t="shared" si="43"/>
        <v>2813.7720249999984</v>
      </c>
      <c r="BD15" s="142">
        <f t="shared" si="43"/>
        <v>2813.7720249999984</v>
      </c>
      <c r="BE15" s="142">
        <f t="shared" si="43"/>
        <v>2813.7720249999984</v>
      </c>
      <c r="BF15" s="142">
        <f t="shared" si="43"/>
        <v>2813.7720249999984</v>
      </c>
      <c r="BG15" s="142">
        <f t="shared" si="43"/>
        <v>2813.7720249999984</v>
      </c>
      <c r="BH15" s="142">
        <f t="shared" si="43"/>
        <v>2813.7720249999984</v>
      </c>
      <c r="BI15" s="142">
        <f t="shared" si="43"/>
        <v>2813.7720249999984</v>
      </c>
      <c r="BJ15" s="142">
        <f t="shared" si="43"/>
        <v>2813.7720249999984</v>
      </c>
      <c r="BK15" s="142">
        <f t="shared" si="43"/>
        <v>2813.7720249999984</v>
      </c>
      <c r="BL15" s="142">
        <f t="shared" si="43"/>
        <v>2813.7720249999984</v>
      </c>
      <c r="BM15" s="142">
        <f t="shared" si="43"/>
        <v>2813.7720249999984</v>
      </c>
      <c r="BN15" s="143">
        <f t="shared" si="28"/>
        <v>33765.264299999981</v>
      </c>
      <c r="BO15" s="142">
        <f t="shared" ref="BO15:BZ15" si="44">BO13-BO14</f>
        <v>2898.1851857500005</v>
      </c>
      <c r="BP15" s="142">
        <f t="shared" si="44"/>
        <v>2898.1851857500005</v>
      </c>
      <c r="BQ15" s="142">
        <f t="shared" si="44"/>
        <v>2898.1851857500005</v>
      </c>
      <c r="BR15" s="142">
        <f t="shared" si="44"/>
        <v>2898.1851857500005</v>
      </c>
      <c r="BS15" s="142">
        <f t="shared" si="44"/>
        <v>2898.1851857500005</v>
      </c>
      <c r="BT15" s="142">
        <f t="shared" si="44"/>
        <v>2898.1851857500005</v>
      </c>
      <c r="BU15" s="142">
        <f t="shared" si="44"/>
        <v>2898.1851857500005</v>
      </c>
      <c r="BV15" s="142">
        <f t="shared" si="44"/>
        <v>2898.1851857500005</v>
      </c>
      <c r="BW15" s="142">
        <f t="shared" si="44"/>
        <v>2898.1851857500005</v>
      </c>
      <c r="BX15" s="142">
        <f t="shared" si="44"/>
        <v>2898.1851857500005</v>
      </c>
      <c r="BY15" s="142">
        <f t="shared" si="44"/>
        <v>2898.1851857500005</v>
      </c>
      <c r="BZ15" s="142">
        <f t="shared" si="44"/>
        <v>2898.1851857500005</v>
      </c>
      <c r="CA15" s="143">
        <f t="shared" si="29"/>
        <v>34778.222229000006</v>
      </c>
      <c r="CB15" s="142">
        <f t="shared" ref="CB15:CM15" si="45">CB13-CB14</f>
        <v>2985.1307413225004</v>
      </c>
      <c r="CC15" s="142">
        <f t="shared" si="45"/>
        <v>2985.1307413225004</v>
      </c>
      <c r="CD15" s="142">
        <f t="shared" si="45"/>
        <v>2985.1307413225004</v>
      </c>
      <c r="CE15" s="142">
        <f t="shared" si="45"/>
        <v>2985.1307413225004</v>
      </c>
      <c r="CF15" s="142">
        <f t="shared" si="45"/>
        <v>2985.1307413225004</v>
      </c>
      <c r="CG15" s="142">
        <f t="shared" si="45"/>
        <v>2985.1307413225004</v>
      </c>
      <c r="CH15" s="142">
        <f t="shared" si="45"/>
        <v>2985.1307413225004</v>
      </c>
      <c r="CI15" s="142">
        <f t="shared" si="45"/>
        <v>2985.1307413225004</v>
      </c>
      <c r="CJ15" s="142">
        <f t="shared" si="45"/>
        <v>2985.1307413225004</v>
      </c>
      <c r="CK15" s="142">
        <f t="shared" si="45"/>
        <v>2985.1307413225004</v>
      </c>
      <c r="CL15" s="142">
        <f t="shared" si="45"/>
        <v>2985.1307413225004</v>
      </c>
      <c r="CM15" s="142">
        <f t="shared" si="45"/>
        <v>2985.1307413225004</v>
      </c>
      <c r="CN15" s="143">
        <f t="shared" si="30"/>
        <v>35821.568895870005</v>
      </c>
      <c r="CO15" s="142">
        <f t="shared" ref="CO15:CZ15" si="46">CO13-CO14</f>
        <v>3074.6846635621769</v>
      </c>
      <c r="CP15" s="142">
        <f t="shared" si="46"/>
        <v>3074.6846635621769</v>
      </c>
      <c r="CQ15" s="142">
        <f t="shared" si="46"/>
        <v>3074.6846635621769</v>
      </c>
      <c r="CR15" s="142">
        <f t="shared" si="46"/>
        <v>3074.6846635621769</v>
      </c>
      <c r="CS15" s="142">
        <f t="shared" si="46"/>
        <v>3074.6846635621769</v>
      </c>
      <c r="CT15" s="142">
        <f t="shared" si="46"/>
        <v>3074.6846635621769</v>
      </c>
      <c r="CU15" s="142">
        <f t="shared" si="46"/>
        <v>3074.6846635621769</v>
      </c>
      <c r="CV15" s="142">
        <f t="shared" si="46"/>
        <v>3074.6846635621769</v>
      </c>
      <c r="CW15" s="142">
        <f t="shared" si="46"/>
        <v>3074.6846635621769</v>
      </c>
      <c r="CX15" s="142">
        <f t="shared" si="46"/>
        <v>3074.6846635621769</v>
      </c>
      <c r="CY15" s="142">
        <f t="shared" si="46"/>
        <v>3074.6846635621769</v>
      </c>
      <c r="CZ15" s="142">
        <f t="shared" si="46"/>
        <v>3074.6846635621769</v>
      </c>
      <c r="DA15" s="143">
        <f t="shared" si="31"/>
        <v>36896.215962746122</v>
      </c>
      <c r="DB15" s="142">
        <f t="shared" ref="DB15:DM15" si="47">DB13-DB14</f>
        <v>3166.9252034690398</v>
      </c>
      <c r="DC15" s="142">
        <f t="shared" si="47"/>
        <v>3166.9252034690398</v>
      </c>
      <c r="DD15" s="142">
        <f t="shared" si="47"/>
        <v>3166.9252034690398</v>
      </c>
      <c r="DE15" s="142">
        <f t="shared" si="47"/>
        <v>3166.9252034690398</v>
      </c>
      <c r="DF15" s="142">
        <f t="shared" si="47"/>
        <v>3166.9252034690398</v>
      </c>
      <c r="DG15" s="142">
        <f t="shared" si="47"/>
        <v>3166.9252034690398</v>
      </c>
      <c r="DH15" s="142">
        <f t="shared" si="47"/>
        <v>3166.9252034690398</v>
      </c>
      <c r="DI15" s="142">
        <f t="shared" si="47"/>
        <v>3166.9252034690398</v>
      </c>
      <c r="DJ15" s="142">
        <f t="shared" si="47"/>
        <v>3166.9252034690398</v>
      </c>
      <c r="DK15" s="142">
        <f t="shared" si="47"/>
        <v>3166.9252034690398</v>
      </c>
      <c r="DL15" s="142">
        <f t="shared" si="47"/>
        <v>3166.9252034690435</v>
      </c>
      <c r="DM15" s="142">
        <f t="shared" si="47"/>
        <v>3166.9252034690398</v>
      </c>
      <c r="DN15" s="143">
        <f t="shared" si="32"/>
        <v>38003.102441628478</v>
      </c>
      <c r="DO15" s="142">
        <f t="shared" ref="DO15:DZ15" si="48">DO13-DO14</f>
        <v>3261.9329595731106</v>
      </c>
      <c r="DP15" s="142">
        <f t="shared" si="48"/>
        <v>3261.9329595731106</v>
      </c>
      <c r="DQ15" s="142">
        <f t="shared" si="48"/>
        <v>3261.9329595731106</v>
      </c>
      <c r="DR15" s="142">
        <f t="shared" si="48"/>
        <v>3261.9329595731106</v>
      </c>
      <c r="DS15" s="142">
        <f t="shared" si="48"/>
        <v>3261.9329595731106</v>
      </c>
      <c r="DT15" s="142">
        <f t="shared" si="48"/>
        <v>3261.9329595731106</v>
      </c>
      <c r="DU15" s="142">
        <f t="shared" si="48"/>
        <v>3261.9329595731106</v>
      </c>
      <c r="DV15" s="142">
        <f t="shared" si="48"/>
        <v>3261.9329595731106</v>
      </c>
      <c r="DW15" s="142">
        <f t="shared" si="48"/>
        <v>3261.9329595731106</v>
      </c>
      <c r="DX15" s="142">
        <f t="shared" si="48"/>
        <v>3261.9329595731106</v>
      </c>
      <c r="DY15" s="142">
        <f t="shared" si="48"/>
        <v>3261.9329595731106</v>
      </c>
      <c r="DZ15" s="142">
        <f t="shared" si="48"/>
        <v>3261.9329595731106</v>
      </c>
      <c r="EA15" s="143">
        <f t="shared" si="33"/>
        <v>39143.195514877327</v>
      </c>
      <c r="EB15" s="142">
        <f t="shared" ref="EB15:EM15" si="49">EB13-EB14</f>
        <v>3359.7909483603034</v>
      </c>
      <c r="EC15" s="142">
        <f t="shared" si="49"/>
        <v>3359.7909483603034</v>
      </c>
      <c r="ED15" s="142">
        <f t="shared" si="49"/>
        <v>3359.7909483603034</v>
      </c>
      <c r="EE15" s="142">
        <f t="shared" si="49"/>
        <v>3359.7909483603034</v>
      </c>
      <c r="EF15" s="142">
        <f t="shared" si="49"/>
        <v>3359.7909483603034</v>
      </c>
      <c r="EG15" s="142">
        <f t="shared" si="49"/>
        <v>3359.7909483603034</v>
      </c>
      <c r="EH15" s="142">
        <f t="shared" si="49"/>
        <v>3359.7909483603034</v>
      </c>
      <c r="EI15" s="142">
        <f t="shared" si="49"/>
        <v>3359.7909483603034</v>
      </c>
      <c r="EJ15" s="142">
        <f t="shared" si="49"/>
        <v>3359.7909483603034</v>
      </c>
      <c r="EK15" s="142">
        <f t="shared" si="49"/>
        <v>3359.7909483603034</v>
      </c>
      <c r="EL15" s="142">
        <f t="shared" si="49"/>
        <v>3359.7909483602998</v>
      </c>
      <c r="EM15" s="142">
        <f t="shared" si="49"/>
        <v>3359.7909483603034</v>
      </c>
      <c r="EN15" s="143">
        <f t="shared" si="34"/>
        <v>40317.491380323641</v>
      </c>
      <c r="EO15" s="142">
        <f t="shared" ref="EO15:EZ15" si="50">EO13-EO14</f>
        <v>3460.5846768111151</v>
      </c>
      <c r="EP15" s="142">
        <f t="shared" si="50"/>
        <v>3460.5846768111151</v>
      </c>
      <c r="EQ15" s="142">
        <f t="shared" si="50"/>
        <v>3460.5846768111151</v>
      </c>
      <c r="ER15" s="142">
        <f t="shared" si="50"/>
        <v>3460.5846768111151</v>
      </c>
      <c r="ES15" s="142">
        <f t="shared" si="50"/>
        <v>3460.5846768111151</v>
      </c>
      <c r="ET15" s="142">
        <f t="shared" si="50"/>
        <v>3460.5846768111151</v>
      </c>
      <c r="EU15" s="142">
        <f t="shared" si="50"/>
        <v>3460.5846768111151</v>
      </c>
      <c r="EV15" s="142">
        <f t="shared" si="50"/>
        <v>3460.5846768111151</v>
      </c>
      <c r="EW15" s="142">
        <f t="shared" si="50"/>
        <v>3460.5846768111151</v>
      </c>
      <c r="EX15" s="142">
        <f t="shared" si="50"/>
        <v>3460.5846768111151</v>
      </c>
      <c r="EY15" s="142">
        <f t="shared" si="50"/>
        <v>3460.5846768111223</v>
      </c>
      <c r="EZ15" s="142">
        <f t="shared" si="50"/>
        <v>3460.5846768111151</v>
      </c>
      <c r="FA15" s="143">
        <f t="shared" si="35"/>
        <v>41527.016121733388</v>
      </c>
      <c r="FB15" s="142">
        <f t="shared" ref="FB15:FM15" si="51">FB13-FB14</f>
        <v>3564.4022171154465</v>
      </c>
      <c r="FC15" s="142">
        <f t="shared" si="51"/>
        <v>3564.4022171154465</v>
      </c>
      <c r="FD15" s="142">
        <f t="shared" si="51"/>
        <v>3564.4022171154465</v>
      </c>
      <c r="FE15" s="142">
        <f t="shared" si="51"/>
        <v>3564.4022171154465</v>
      </c>
      <c r="FF15" s="142">
        <f t="shared" si="51"/>
        <v>3564.4022171154465</v>
      </c>
      <c r="FG15" s="142">
        <f t="shared" si="51"/>
        <v>3564.4022171154465</v>
      </c>
      <c r="FH15" s="142">
        <f t="shared" si="51"/>
        <v>3564.4022171154465</v>
      </c>
      <c r="FI15" s="142">
        <f t="shared" si="51"/>
        <v>3564.4022171154465</v>
      </c>
      <c r="FJ15" s="142">
        <f t="shared" si="51"/>
        <v>3564.4022171154465</v>
      </c>
      <c r="FK15" s="142">
        <f t="shared" si="51"/>
        <v>3564.4022171154465</v>
      </c>
      <c r="FL15" s="142">
        <f t="shared" si="51"/>
        <v>3564.4022171154502</v>
      </c>
      <c r="FM15" s="142">
        <f t="shared" si="51"/>
        <v>3564.4022171154465</v>
      </c>
      <c r="FN15" s="143">
        <f t="shared" si="36"/>
        <v>42772.826605385359</v>
      </c>
      <c r="FO15" s="142">
        <f t="shared" ref="FO15:FZ15" si="52">FO13-FO14</f>
        <v>3671.3342836289085</v>
      </c>
      <c r="FP15" s="142">
        <f t="shared" si="52"/>
        <v>3671.3342836289085</v>
      </c>
      <c r="FQ15" s="142">
        <f t="shared" si="52"/>
        <v>3671.3342836289085</v>
      </c>
      <c r="FR15" s="142">
        <f t="shared" si="52"/>
        <v>3671.3342836289085</v>
      </c>
      <c r="FS15" s="142">
        <f t="shared" si="52"/>
        <v>3671.3342836289085</v>
      </c>
      <c r="FT15" s="142">
        <f t="shared" si="52"/>
        <v>3671.3342836289085</v>
      </c>
      <c r="FU15" s="142">
        <f t="shared" si="52"/>
        <v>3671.3342836289085</v>
      </c>
      <c r="FV15" s="142">
        <f t="shared" si="52"/>
        <v>3671.3342836289085</v>
      </c>
      <c r="FW15" s="142">
        <f t="shared" si="52"/>
        <v>3671.3342836289085</v>
      </c>
      <c r="FX15" s="142">
        <f t="shared" si="52"/>
        <v>3671.3342836289085</v>
      </c>
      <c r="FY15" s="142">
        <f t="shared" si="52"/>
        <v>3671.3342836289085</v>
      </c>
      <c r="FZ15" s="142">
        <f t="shared" si="52"/>
        <v>3671.3342836289085</v>
      </c>
      <c r="GA15" s="143">
        <f t="shared" si="37"/>
        <v>44056.011403546901</v>
      </c>
      <c r="GB15" s="142">
        <f t="shared" ref="GB15:GM15" si="53">GB13-GB14</f>
        <v>3781.474312137776</v>
      </c>
      <c r="GC15" s="142">
        <f t="shared" si="53"/>
        <v>3781.474312137776</v>
      </c>
      <c r="GD15" s="142">
        <f t="shared" si="53"/>
        <v>3781.474312137776</v>
      </c>
      <c r="GE15" s="142">
        <f t="shared" si="53"/>
        <v>3781.474312137776</v>
      </c>
      <c r="GF15" s="142">
        <f t="shared" si="53"/>
        <v>3781.474312137776</v>
      </c>
      <c r="GG15" s="142">
        <f t="shared" si="53"/>
        <v>3781.474312137776</v>
      </c>
      <c r="GH15" s="142">
        <f t="shared" si="53"/>
        <v>3781.474312137776</v>
      </c>
      <c r="GI15" s="142">
        <f t="shared" si="53"/>
        <v>3781.474312137776</v>
      </c>
      <c r="GJ15" s="142">
        <f t="shared" si="53"/>
        <v>3781.474312137776</v>
      </c>
      <c r="GK15" s="142">
        <f t="shared" si="53"/>
        <v>3781.474312137776</v>
      </c>
      <c r="GL15" s="142">
        <f t="shared" si="53"/>
        <v>3781.4743121377687</v>
      </c>
      <c r="GM15" s="142">
        <f t="shared" si="53"/>
        <v>3781.474312137776</v>
      </c>
      <c r="GN15" s="143">
        <f t="shared" si="38"/>
        <v>45377.691745653305</v>
      </c>
      <c r="GO15" s="142">
        <f>GO13-GO14</f>
        <v>0</v>
      </c>
      <c r="GP15" s="142">
        <f>GP13-GP14</f>
        <v>0</v>
      </c>
      <c r="GQ15" s="142">
        <f t="shared" ref="GQ15" si="54">GQ13-GQ14</f>
        <v>0</v>
      </c>
      <c r="GR15" s="142">
        <f t="shared" ref="GR15" si="55">GR13-GR14</f>
        <v>0</v>
      </c>
      <c r="GS15" s="142">
        <f t="shared" ref="GS15" si="56">GS13-GS14</f>
        <v>0</v>
      </c>
      <c r="GT15" s="142">
        <f t="shared" ref="GT15" si="57">GT13-GT14</f>
        <v>0</v>
      </c>
      <c r="GU15" s="142">
        <f t="shared" ref="GU15" si="58">GU13-GU14</f>
        <v>0</v>
      </c>
      <c r="GV15" s="142">
        <f t="shared" ref="GV15" si="59">GV13-GV14</f>
        <v>0</v>
      </c>
      <c r="GW15" s="142">
        <f t="shared" ref="GW15" si="60">GW13-GW14</f>
        <v>0</v>
      </c>
      <c r="GX15" s="142">
        <f t="shared" ref="GX15" si="61">GX13-GX14</f>
        <v>0</v>
      </c>
      <c r="GY15" s="142">
        <f t="shared" ref="GY15" si="62">GY13-GY14</f>
        <v>0</v>
      </c>
      <c r="GZ15" s="142">
        <f t="shared" ref="GZ15" si="63">GZ13-GZ14</f>
        <v>0</v>
      </c>
      <c r="HA15" s="143">
        <f t="shared" ref="HA15:HA26" si="64">SUM(GO15:GZ15)</f>
        <v>0</v>
      </c>
      <c r="HB15" s="142">
        <f>HB13-HB14</f>
        <v>0</v>
      </c>
      <c r="HC15" s="142">
        <f>HC13-HC14</f>
        <v>0</v>
      </c>
      <c r="HD15" s="142">
        <f t="shared" ref="HD15" si="65">HD13-HD14</f>
        <v>0</v>
      </c>
      <c r="HE15" s="142">
        <f t="shared" ref="HE15" si="66">HE13-HE14</f>
        <v>0</v>
      </c>
      <c r="HF15" s="142">
        <f t="shared" ref="HF15" si="67">HF13-HF14</f>
        <v>0</v>
      </c>
      <c r="HG15" s="142">
        <f t="shared" ref="HG15" si="68">HG13-HG14</f>
        <v>0</v>
      </c>
      <c r="HH15" s="142">
        <f t="shared" ref="HH15" si="69">HH13-HH14</f>
        <v>0</v>
      </c>
      <c r="HI15" s="142">
        <f t="shared" ref="HI15" si="70">HI13-HI14</f>
        <v>0</v>
      </c>
      <c r="HJ15" s="142">
        <f t="shared" ref="HJ15" si="71">HJ13-HJ14</f>
        <v>0</v>
      </c>
      <c r="HK15" s="142">
        <f t="shared" ref="HK15" si="72">HK13-HK14</f>
        <v>0</v>
      </c>
      <c r="HL15" s="142">
        <f t="shared" ref="HL15" si="73">HL13-HL14</f>
        <v>0</v>
      </c>
      <c r="HM15" s="142">
        <f t="shared" ref="HM15" si="74">HM13-HM14</f>
        <v>0</v>
      </c>
      <c r="HN15" s="143">
        <f t="shared" ref="HN15:HN26" si="75">SUM(HB15:HM15)</f>
        <v>0</v>
      </c>
      <c r="HO15" s="142">
        <f>HO13-HO14</f>
        <v>0</v>
      </c>
      <c r="HP15" s="142">
        <f>HP13-HP14</f>
        <v>0</v>
      </c>
      <c r="HQ15" s="142">
        <f t="shared" ref="HQ15" si="76">HQ13-HQ14</f>
        <v>0</v>
      </c>
      <c r="HR15" s="142">
        <f t="shared" ref="HR15" si="77">HR13-HR14</f>
        <v>0</v>
      </c>
      <c r="HS15" s="142">
        <f t="shared" ref="HS15" si="78">HS13-HS14</f>
        <v>0</v>
      </c>
      <c r="HT15" s="142">
        <f t="shared" ref="HT15" si="79">HT13-HT14</f>
        <v>0</v>
      </c>
      <c r="HU15" s="142">
        <f t="shared" ref="HU15" si="80">HU13-HU14</f>
        <v>0</v>
      </c>
      <c r="HV15" s="142">
        <f t="shared" ref="HV15" si="81">HV13-HV14</f>
        <v>0</v>
      </c>
      <c r="HW15" s="142">
        <f t="shared" ref="HW15" si="82">HW13-HW14</f>
        <v>0</v>
      </c>
      <c r="HX15" s="142">
        <f t="shared" ref="HX15" si="83">HX13-HX14</f>
        <v>0</v>
      </c>
      <c r="HY15" s="142">
        <f t="shared" ref="HY15" si="84">HY13-HY14</f>
        <v>0</v>
      </c>
      <c r="HZ15" s="142">
        <f t="shared" ref="HZ15" si="85">HZ13-HZ14</f>
        <v>0</v>
      </c>
      <c r="IA15" s="143">
        <f t="shared" ref="IA15:IA26" si="86">SUM(HO15:HZ15)</f>
        <v>0</v>
      </c>
      <c r="IB15" s="142">
        <f>IB13-IB14</f>
        <v>0</v>
      </c>
      <c r="IC15" s="142">
        <f>IC13-IC14</f>
        <v>0</v>
      </c>
      <c r="ID15" s="142">
        <f t="shared" ref="ID15" si="87">ID13-ID14</f>
        <v>0</v>
      </c>
      <c r="IE15" s="142">
        <f t="shared" ref="IE15" si="88">IE13-IE14</f>
        <v>0</v>
      </c>
      <c r="IF15" s="142">
        <f t="shared" ref="IF15" si="89">IF13-IF14</f>
        <v>0</v>
      </c>
      <c r="IG15" s="142">
        <f t="shared" ref="IG15" si="90">IG13-IG14</f>
        <v>0</v>
      </c>
      <c r="IH15" s="142">
        <f t="shared" ref="IH15" si="91">IH13-IH14</f>
        <v>0</v>
      </c>
      <c r="II15" s="142">
        <f t="shared" ref="II15" si="92">II13-II14</f>
        <v>0</v>
      </c>
      <c r="IJ15" s="142">
        <f t="shared" ref="IJ15" si="93">IJ13-IJ14</f>
        <v>0</v>
      </c>
      <c r="IK15" s="142">
        <f t="shared" ref="IK15" si="94">IK13-IK14</f>
        <v>0</v>
      </c>
      <c r="IL15" s="142">
        <f t="shared" ref="IL15" si="95">IL13-IL14</f>
        <v>0</v>
      </c>
      <c r="IM15" s="142">
        <f t="shared" ref="IM15" si="96">IM13-IM14</f>
        <v>0</v>
      </c>
      <c r="IN15" s="143">
        <f t="shared" ref="IN15:IN26" si="97">SUM(IB15:IM15)</f>
        <v>0</v>
      </c>
      <c r="IO15" s="142">
        <f>IO13-IO14</f>
        <v>0</v>
      </c>
      <c r="IP15" s="142">
        <f>IP13-IP14</f>
        <v>0</v>
      </c>
      <c r="IQ15" s="142">
        <f t="shared" ref="IQ15" si="98">IQ13-IQ14</f>
        <v>0</v>
      </c>
      <c r="IR15" s="142">
        <f t="shared" ref="IR15" si="99">IR13-IR14</f>
        <v>0</v>
      </c>
      <c r="IS15" s="142">
        <f t="shared" ref="IS15" si="100">IS13-IS14</f>
        <v>0</v>
      </c>
      <c r="IT15" s="142">
        <f t="shared" ref="IT15" si="101">IT13-IT14</f>
        <v>0</v>
      </c>
      <c r="IU15" s="142">
        <f t="shared" ref="IU15" si="102">IU13-IU14</f>
        <v>0</v>
      </c>
      <c r="IV15" s="142">
        <f t="shared" ref="IV15" si="103">IV13-IV14</f>
        <v>0</v>
      </c>
      <c r="IW15" s="142">
        <f t="shared" ref="IW15" si="104">IW13-IW14</f>
        <v>0</v>
      </c>
      <c r="IX15" s="142">
        <f t="shared" ref="IX15" si="105">IX13-IX14</f>
        <v>0</v>
      </c>
      <c r="IY15" s="142">
        <f t="shared" ref="IY15" si="106">IY13-IY14</f>
        <v>0</v>
      </c>
      <c r="IZ15" s="142">
        <f t="shared" ref="IZ15" si="107">IZ13-IZ14</f>
        <v>0</v>
      </c>
      <c r="JA15" s="143">
        <f t="shared" ref="JA15:JA26" si="108">SUM(IO15:IZ15)</f>
        <v>0</v>
      </c>
      <c r="JB15" s="142">
        <f>JB13-JB14</f>
        <v>0</v>
      </c>
      <c r="JC15" s="142">
        <f>JC13-JC14</f>
        <v>0</v>
      </c>
      <c r="JD15" s="142">
        <f t="shared" ref="JD15" si="109">JD13-JD14</f>
        <v>0</v>
      </c>
      <c r="JE15" s="142">
        <f t="shared" ref="JE15" si="110">JE13-JE14</f>
        <v>0</v>
      </c>
      <c r="JF15" s="142">
        <f t="shared" ref="JF15" si="111">JF13-JF14</f>
        <v>0</v>
      </c>
      <c r="JG15" s="142">
        <f t="shared" ref="JG15" si="112">JG13-JG14</f>
        <v>0</v>
      </c>
      <c r="JH15" s="142">
        <f t="shared" ref="JH15" si="113">JH13-JH14</f>
        <v>0</v>
      </c>
      <c r="JI15" s="142">
        <f t="shared" ref="JI15" si="114">JI13-JI14</f>
        <v>0</v>
      </c>
      <c r="JJ15" s="142">
        <f t="shared" ref="JJ15" si="115">JJ13-JJ14</f>
        <v>0</v>
      </c>
      <c r="JK15" s="142">
        <f t="shared" ref="JK15" si="116">JK13-JK14</f>
        <v>0</v>
      </c>
      <c r="JL15" s="142">
        <f t="shared" ref="JL15" si="117">JL13-JL14</f>
        <v>0</v>
      </c>
      <c r="JM15" s="142">
        <f t="shared" ref="JM15" si="118">JM13-JM14</f>
        <v>0</v>
      </c>
      <c r="JN15" s="143">
        <f t="shared" ref="JN15:JN26" si="119">SUM(JB15:JM15)</f>
        <v>0</v>
      </c>
      <c r="JO15" s="142">
        <f>JO13-JO14</f>
        <v>0</v>
      </c>
      <c r="JP15" s="142">
        <f>JP13-JP14</f>
        <v>0</v>
      </c>
      <c r="JQ15" s="142">
        <f t="shared" ref="JQ15" si="120">JQ13-JQ14</f>
        <v>0</v>
      </c>
      <c r="JR15" s="142">
        <f t="shared" ref="JR15" si="121">JR13-JR14</f>
        <v>0</v>
      </c>
      <c r="JS15" s="142">
        <f t="shared" ref="JS15" si="122">JS13-JS14</f>
        <v>0</v>
      </c>
      <c r="JT15" s="142">
        <f t="shared" ref="JT15" si="123">JT13-JT14</f>
        <v>0</v>
      </c>
      <c r="JU15" s="142">
        <f t="shared" ref="JU15" si="124">JU13-JU14</f>
        <v>0</v>
      </c>
      <c r="JV15" s="142">
        <f t="shared" ref="JV15" si="125">JV13-JV14</f>
        <v>0</v>
      </c>
      <c r="JW15" s="142">
        <f t="shared" ref="JW15" si="126">JW13-JW14</f>
        <v>0</v>
      </c>
      <c r="JX15" s="142">
        <f t="shared" ref="JX15" si="127">JX13-JX14</f>
        <v>0</v>
      </c>
      <c r="JY15" s="142">
        <f t="shared" ref="JY15" si="128">JY13-JY14</f>
        <v>0</v>
      </c>
      <c r="JZ15" s="142">
        <f t="shared" ref="JZ15" si="129">JZ13-JZ14</f>
        <v>0</v>
      </c>
      <c r="KA15" s="143">
        <f t="shared" ref="KA15:KA26" si="130">SUM(JO15:JZ15)</f>
        <v>0</v>
      </c>
      <c r="KB15" s="142">
        <f>KB13-KB14</f>
        <v>0</v>
      </c>
      <c r="KC15" s="142">
        <f>KC13-KC14</f>
        <v>0</v>
      </c>
      <c r="KD15" s="142">
        <f t="shared" ref="KD15" si="131">KD13-KD14</f>
        <v>0</v>
      </c>
      <c r="KE15" s="142">
        <f t="shared" ref="KE15" si="132">KE13-KE14</f>
        <v>0</v>
      </c>
      <c r="KF15" s="142">
        <f t="shared" ref="KF15" si="133">KF13-KF14</f>
        <v>0</v>
      </c>
      <c r="KG15" s="142">
        <f t="shared" ref="KG15" si="134">KG13-KG14</f>
        <v>0</v>
      </c>
      <c r="KH15" s="142">
        <f t="shared" ref="KH15" si="135">KH13-KH14</f>
        <v>0</v>
      </c>
      <c r="KI15" s="142">
        <f t="shared" ref="KI15" si="136">KI13-KI14</f>
        <v>0</v>
      </c>
      <c r="KJ15" s="142">
        <f t="shared" ref="KJ15" si="137">KJ13-KJ14</f>
        <v>0</v>
      </c>
      <c r="KK15" s="142">
        <f t="shared" ref="KK15" si="138">KK13-KK14</f>
        <v>0</v>
      </c>
      <c r="KL15" s="142">
        <f t="shared" ref="KL15" si="139">KL13-KL14</f>
        <v>0</v>
      </c>
      <c r="KM15" s="142">
        <f t="shared" ref="KM15" si="140">KM13-KM14</f>
        <v>0</v>
      </c>
      <c r="KN15" s="143">
        <f t="shared" ref="KN15:KN26" si="141">SUM(KB15:KM15)</f>
        <v>0</v>
      </c>
      <c r="KO15" s="142">
        <f>KO13-KO14</f>
        <v>0</v>
      </c>
      <c r="KP15" s="142">
        <f>KP13-KP14</f>
        <v>0</v>
      </c>
      <c r="KQ15" s="142">
        <f t="shared" ref="KQ15" si="142">KQ13-KQ14</f>
        <v>0</v>
      </c>
      <c r="KR15" s="142">
        <f t="shared" ref="KR15" si="143">KR13-KR14</f>
        <v>0</v>
      </c>
      <c r="KS15" s="142">
        <f t="shared" ref="KS15" si="144">KS13-KS14</f>
        <v>0</v>
      </c>
      <c r="KT15" s="142">
        <f t="shared" ref="KT15" si="145">KT13-KT14</f>
        <v>0</v>
      </c>
      <c r="KU15" s="142">
        <f t="shared" ref="KU15" si="146">KU13-KU14</f>
        <v>0</v>
      </c>
      <c r="KV15" s="142">
        <f t="shared" ref="KV15" si="147">KV13-KV14</f>
        <v>0</v>
      </c>
      <c r="KW15" s="142">
        <f t="shared" ref="KW15" si="148">KW13-KW14</f>
        <v>0</v>
      </c>
      <c r="KX15" s="142">
        <f t="shared" ref="KX15" si="149">KX13-KX14</f>
        <v>0</v>
      </c>
      <c r="KY15" s="142">
        <f t="shared" ref="KY15" si="150">KY13-KY14</f>
        <v>0</v>
      </c>
      <c r="KZ15" s="142">
        <f t="shared" ref="KZ15" si="151">KZ13-KZ14</f>
        <v>0</v>
      </c>
      <c r="LA15" s="143">
        <f t="shared" ref="LA15:LA26" si="152">SUM(KO15:KZ15)</f>
        <v>0</v>
      </c>
      <c r="LB15" s="142">
        <f>LB13-LB14</f>
        <v>0</v>
      </c>
      <c r="LC15" s="142">
        <f>LC13-LC14</f>
        <v>0</v>
      </c>
      <c r="LD15" s="142">
        <f t="shared" ref="LD15" si="153">LD13-LD14</f>
        <v>0</v>
      </c>
      <c r="LE15" s="142">
        <f t="shared" ref="LE15" si="154">LE13-LE14</f>
        <v>0</v>
      </c>
      <c r="LF15" s="142">
        <f t="shared" ref="LF15" si="155">LF13-LF14</f>
        <v>0</v>
      </c>
      <c r="LG15" s="142">
        <f t="shared" ref="LG15" si="156">LG13-LG14</f>
        <v>0</v>
      </c>
      <c r="LH15" s="142">
        <f t="shared" ref="LH15" si="157">LH13-LH14</f>
        <v>0</v>
      </c>
      <c r="LI15" s="142">
        <f t="shared" ref="LI15" si="158">LI13-LI14</f>
        <v>0</v>
      </c>
      <c r="LJ15" s="142">
        <f t="shared" ref="LJ15" si="159">LJ13-LJ14</f>
        <v>0</v>
      </c>
      <c r="LK15" s="142">
        <f t="shared" ref="LK15" si="160">LK13-LK14</f>
        <v>0</v>
      </c>
      <c r="LL15" s="142">
        <f t="shared" ref="LL15" si="161">LL13-LL14</f>
        <v>0</v>
      </c>
      <c r="LM15" s="142">
        <f t="shared" ref="LM15" si="162">LM13-LM14</f>
        <v>0</v>
      </c>
      <c r="LN15" s="144">
        <f t="shared" ref="LN15:LN26" si="163">SUM(LB15:LM15)</f>
        <v>0</v>
      </c>
    </row>
    <row r="16" spans="1:326">
      <c r="A16" s="139" t="s">
        <v>343</v>
      </c>
      <c r="B16" s="140">
        <f t="shared" ref="B16:M16" si="164">B17+B18</f>
        <v>0</v>
      </c>
      <c r="C16" s="142">
        <f t="shared" si="164"/>
        <v>0</v>
      </c>
      <c r="D16" s="142">
        <f t="shared" si="164"/>
        <v>0</v>
      </c>
      <c r="E16" s="142">
        <f t="shared" si="164"/>
        <v>0</v>
      </c>
      <c r="F16" s="142">
        <f t="shared" si="164"/>
        <v>0</v>
      </c>
      <c r="G16" s="142">
        <f t="shared" si="164"/>
        <v>0</v>
      </c>
      <c r="H16" s="142">
        <f t="shared" si="164"/>
        <v>0</v>
      </c>
      <c r="I16" s="142">
        <f t="shared" si="164"/>
        <v>0</v>
      </c>
      <c r="J16" s="142">
        <f t="shared" si="164"/>
        <v>0</v>
      </c>
      <c r="K16" s="142">
        <f t="shared" si="164"/>
        <v>0</v>
      </c>
      <c r="L16" s="142">
        <f t="shared" si="164"/>
        <v>0</v>
      </c>
      <c r="M16" s="142">
        <f t="shared" si="164"/>
        <v>0</v>
      </c>
      <c r="N16" s="237">
        <f t="shared" si="24"/>
        <v>0</v>
      </c>
      <c r="O16" s="142">
        <f t="shared" ref="O16:Z16" si="165">O17+O18</f>
        <v>0</v>
      </c>
      <c r="P16" s="142">
        <f t="shared" si="165"/>
        <v>0</v>
      </c>
      <c r="Q16" s="142">
        <f t="shared" si="165"/>
        <v>0</v>
      </c>
      <c r="R16" s="142">
        <f t="shared" si="165"/>
        <v>0</v>
      </c>
      <c r="S16" s="142">
        <f t="shared" si="165"/>
        <v>0</v>
      </c>
      <c r="T16" s="142">
        <f t="shared" si="165"/>
        <v>0</v>
      </c>
      <c r="U16" s="142">
        <f t="shared" si="165"/>
        <v>0</v>
      </c>
      <c r="V16" s="142">
        <f t="shared" si="165"/>
        <v>0</v>
      </c>
      <c r="W16" s="142">
        <f t="shared" si="165"/>
        <v>0</v>
      </c>
      <c r="X16" s="142">
        <f t="shared" si="165"/>
        <v>0</v>
      </c>
      <c r="Y16" s="142">
        <f t="shared" si="165"/>
        <v>0</v>
      </c>
      <c r="Z16" s="142">
        <f t="shared" si="165"/>
        <v>0</v>
      </c>
      <c r="AA16" s="143">
        <f t="shared" si="25"/>
        <v>0</v>
      </c>
      <c r="AB16" s="142">
        <f t="shared" ref="AB16:AM16" si="166">AB17+AB18</f>
        <v>0</v>
      </c>
      <c r="AC16" s="142">
        <f t="shared" si="166"/>
        <v>0</v>
      </c>
      <c r="AD16" s="142">
        <f t="shared" si="166"/>
        <v>0</v>
      </c>
      <c r="AE16" s="142">
        <f t="shared" si="166"/>
        <v>0</v>
      </c>
      <c r="AF16" s="142">
        <f t="shared" si="166"/>
        <v>0</v>
      </c>
      <c r="AG16" s="142">
        <f t="shared" si="166"/>
        <v>0</v>
      </c>
      <c r="AH16" s="142">
        <f t="shared" si="166"/>
        <v>0</v>
      </c>
      <c r="AI16" s="142">
        <f t="shared" si="166"/>
        <v>0</v>
      </c>
      <c r="AJ16" s="142">
        <f t="shared" si="166"/>
        <v>0</v>
      </c>
      <c r="AK16" s="142">
        <f t="shared" si="166"/>
        <v>0</v>
      </c>
      <c r="AL16" s="142">
        <f t="shared" si="166"/>
        <v>0</v>
      </c>
      <c r="AM16" s="142">
        <f t="shared" si="166"/>
        <v>0</v>
      </c>
      <c r="AN16" s="143">
        <f t="shared" si="26"/>
        <v>0</v>
      </c>
      <c r="AO16" s="142">
        <f t="shared" ref="AO16:AZ16" si="167">AO17+AO18</f>
        <v>2731.8175000000001</v>
      </c>
      <c r="AP16" s="142">
        <f t="shared" si="167"/>
        <v>2731.8175000000001</v>
      </c>
      <c r="AQ16" s="142">
        <f t="shared" si="167"/>
        <v>2731.8175000000001</v>
      </c>
      <c r="AR16" s="142">
        <f t="shared" si="167"/>
        <v>2731.8175000000001</v>
      </c>
      <c r="AS16" s="142">
        <f t="shared" si="167"/>
        <v>2731.8175000000001</v>
      </c>
      <c r="AT16" s="142">
        <f t="shared" si="167"/>
        <v>2731.8175000000001</v>
      </c>
      <c r="AU16" s="142">
        <f t="shared" si="167"/>
        <v>2731.8175000000001</v>
      </c>
      <c r="AV16" s="142">
        <f t="shared" si="167"/>
        <v>2731.8175000000001</v>
      </c>
      <c r="AW16" s="142">
        <f t="shared" si="167"/>
        <v>2731.8175000000001</v>
      </c>
      <c r="AX16" s="142">
        <f t="shared" si="167"/>
        <v>2731.8175000000001</v>
      </c>
      <c r="AY16" s="142">
        <f t="shared" si="167"/>
        <v>2731.8175000000001</v>
      </c>
      <c r="AZ16" s="142">
        <f t="shared" si="167"/>
        <v>2731.8175000000001</v>
      </c>
      <c r="BA16" s="143">
        <f t="shared" si="27"/>
        <v>32781.810000000005</v>
      </c>
      <c r="BB16" s="142">
        <f t="shared" ref="BB16:BM16" si="168">BB17+BB18</f>
        <v>2813.7720249999998</v>
      </c>
      <c r="BC16" s="142">
        <f t="shared" si="168"/>
        <v>2813.7720249999998</v>
      </c>
      <c r="BD16" s="142">
        <f t="shared" si="168"/>
        <v>2813.7720249999998</v>
      </c>
      <c r="BE16" s="142">
        <f t="shared" si="168"/>
        <v>2813.7720249999998</v>
      </c>
      <c r="BF16" s="142">
        <f t="shared" si="168"/>
        <v>2813.7720249999998</v>
      </c>
      <c r="BG16" s="142">
        <f t="shared" si="168"/>
        <v>2813.7720249999998</v>
      </c>
      <c r="BH16" s="142">
        <f t="shared" si="168"/>
        <v>2813.7720249999998</v>
      </c>
      <c r="BI16" s="142">
        <f t="shared" si="168"/>
        <v>2813.7720249999998</v>
      </c>
      <c r="BJ16" s="142">
        <f t="shared" si="168"/>
        <v>2813.7720249999998</v>
      </c>
      <c r="BK16" s="142">
        <f t="shared" si="168"/>
        <v>2813.7720249999998</v>
      </c>
      <c r="BL16" s="142">
        <f t="shared" si="168"/>
        <v>2813.7720249999998</v>
      </c>
      <c r="BM16" s="142">
        <f t="shared" si="168"/>
        <v>2813.7720249999998</v>
      </c>
      <c r="BN16" s="143">
        <f t="shared" si="28"/>
        <v>33765.264299999988</v>
      </c>
      <c r="BO16" s="142">
        <f t="shared" ref="BO16:BZ16" si="169">BO17+BO18</f>
        <v>2898.1851857499996</v>
      </c>
      <c r="BP16" s="142">
        <f t="shared" si="169"/>
        <v>2898.1851857499996</v>
      </c>
      <c r="BQ16" s="142">
        <f t="shared" si="169"/>
        <v>2898.1851857499996</v>
      </c>
      <c r="BR16" s="142">
        <f t="shared" si="169"/>
        <v>2898.1851857499996</v>
      </c>
      <c r="BS16" s="142">
        <f t="shared" si="169"/>
        <v>2898.1851857499996</v>
      </c>
      <c r="BT16" s="142">
        <f t="shared" si="169"/>
        <v>2898.1851857499996</v>
      </c>
      <c r="BU16" s="142">
        <f t="shared" si="169"/>
        <v>2898.1851857499996</v>
      </c>
      <c r="BV16" s="142">
        <f t="shared" si="169"/>
        <v>2898.1851857499996</v>
      </c>
      <c r="BW16" s="142">
        <f t="shared" si="169"/>
        <v>2898.1851857499996</v>
      </c>
      <c r="BX16" s="142">
        <f t="shared" si="169"/>
        <v>2898.1851857499996</v>
      </c>
      <c r="BY16" s="142">
        <f t="shared" si="169"/>
        <v>2898.1851857499996</v>
      </c>
      <c r="BZ16" s="142">
        <f t="shared" si="169"/>
        <v>2898.1851857499996</v>
      </c>
      <c r="CA16" s="143">
        <f t="shared" si="29"/>
        <v>34778.222228999999</v>
      </c>
      <c r="CB16" s="142">
        <f t="shared" ref="CB16:CM16" si="170">CB17+CB18</f>
        <v>2985.1307413224999</v>
      </c>
      <c r="CC16" s="142">
        <f t="shared" si="170"/>
        <v>2985.1307413224999</v>
      </c>
      <c r="CD16" s="142">
        <f t="shared" si="170"/>
        <v>2985.1307413224999</v>
      </c>
      <c r="CE16" s="142">
        <f t="shared" si="170"/>
        <v>2985.1307413224999</v>
      </c>
      <c r="CF16" s="142">
        <f t="shared" si="170"/>
        <v>2985.1307413224999</v>
      </c>
      <c r="CG16" s="142">
        <f t="shared" si="170"/>
        <v>2985.1307413224999</v>
      </c>
      <c r="CH16" s="142">
        <f t="shared" si="170"/>
        <v>2985.1307413224999</v>
      </c>
      <c r="CI16" s="142">
        <f t="shared" si="170"/>
        <v>2985.1307413224999</v>
      </c>
      <c r="CJ16" s="142">
        <f t="shared" si="170"/>
        <v>2985.1307413224999</v>
      </c>
      <c r="CK16" s="142">
        <f t="shared" si="170"/>
        <v>2985.1307413224999</v>
      </c>
      <c r="CL16" s="142">
        <f t="shared" si="170"/>
        <v>2985.1307413224999</v>
      </c>
      <c r="CM16" s="142">
        <f t="shared" si="170"/>
        <v>2985.1307413224999</v>
      </c>
      <c r="CN16" s="143">
        <f t="shared" si="30"/>
        <v>35821.568895869998</v>
      </c>
      <c r="CO16" s="142">
        <f t="shared" ref="CO16:CZ16" si="171">CO17+CO18</f>
        <v>3074.684663562175</v>
      </c>
      <c r="CP16" s="142">
        <f t="shared" si="171"/>
        <v>3074.684663562175</v>
      </c>
      <c r="CQ16" s="142">
        <f t="shared" si="171"/>
        <v>3074.684663562175</v>
      </c>
      <c r="CR16" s="142">
        <f t="shared" si="171"/>
        <v>3074.684663562175</v>
      </c>
      <c r="CS16" s="142">
        <f t="shared" si="171"/>
        <v>3074.684663562175</v>
      </c>
      <c r="CT16" s="142">
        <f t="shared" si="171"/>
        <v>3074.684663562175</v>
      </c>
      <c r="CU16" s="142">
        <f t="shared" si="171"/>
        <v>3074.684663562175</v>
      </c>
      <c r="CV16" s="142">
        <f t="shared" si="171"/>
        <v>3074.684663562175</v>
      </c>
      <c r="CW16" s="142">
        <f t="shared" si="171"/>
        <v>3074.684663562175</v>
      </c>
      <c r="CX16" s="142">
        <f t="shared" si="171"/>
        <v>3074.684663562175</v>
      </c>
      <c r="CY16" s="142">
        <f t="shared" si="171"/>
        <v>3074.684663562175</v>
      </c>
      <c r="CZ16" s="142">
        <f t="shared" si="171"/>
        <v>3074.684663562175</v>
      </c>
      <c r="DA16" s="143">
        <f t="shared" si="31"/>
        <v>36896.215962746108</v>
      </c>
      <c r="DB16" s="142">
        <f t="shared" ref="DB16:DM16" si="172">DB17+DB18</f>
        <v>3166.9252034690398</v>
      </c>
      <c r="DC16" s="142">
        <f t="shared" si="172"/>
        <v>3166.9252034690398</v>
      </c>
      <c r="DD16" s="142">
        <f t="shared" si="172"/>
        <v>3166.9252034690398</v>
      </c>
      <c r="DE16" s="142">
        <f t="shared" si="172"/>
        <v>3166.9252034690398</v>
      </c>
      <c r="DF16" s="142">
        <f t="shared" si="172"/>
        <v>3166.9252034690398</v>
      </c>
      <c r="DG16" s="142">
        <f t="shared" si="172"/>
        <v>3166.9252034690398</v>
      </c>
      <c r="DH16" s="142">
        <f t="shared" si="172"/>
        <v>3166.9252034690398</v>
      </c>
      <c r="DI16" s="142">
        <f t="shared" si="172"/>
        <v>3166.9252034690398</v>
      </c>
      <c r="DJ16" s="142">
        <f t="shared" si="172"/>
        <v>3166.9252034690398</v>
      </c>
      <c r="DK16" s="142">
        <f t="shared" si="172"/>
        <v>3166.9252034690398</v>
      </c>
      <c r="DL16" s="142">
        <f t="shared" si="172"/>
        <v>3166.9252034690398</v>
      </c>
      <c r="DM16" s="142">
        <f t="shared" si="172"/>
        <v>3166.9252034690398</v>
      </c>
      <c r="DN16" s="143">
        <f t="shared" si="32"/>
        <v>38003.102441628478</v>
      </c>
      <c r="DO16" s="142">
        <f t="shared" ref="DO16:DZ16" si="173">DO17+DO18</f>
        <v>3261.932959573111</v>
      </c>
      <c r="DP16" s="142">
        <f t="shared" si="173"/>
        <v>3261.932959573111</v>
      </c>
      <c r="DQ16" s="142">
        <f t="shared" si="173"/>
        <v>3261.932959573111</v>
      </c>
      <c r="DR16" s="142">
        <f t="shared" si="173"/>
        <v>3261.932959573111</v>
      </c>
      <c r="DS16" s="142">
        <f t="shared" si="173"/>
        <v>3261.932959573111</v>
      </c>
      <c r="DT16" s="142">
        <f t="shared" si="173"/>
        <v>3261.932959573111</v>
      </c>
      <c r="DU16" s="142">
        <f t="shared" si="173"/>
        <v>3261.932959573111</v>
      </c>
      <c r="DV16" s="142">
        <f t="shared" si="173"/>
        <v>3261.932959573111</v>
      </c>
      <c r="DW16" s="142">
        <f t="shared" si="173"/>
        <v>3261.932959573111</v>
      </c>
      <c r="DX16" s="142">
        <f t="shared" si="173"/>
        <v>3261.932959573111</v>
      </c>
      <c r="DY16" s="142">
        <f t="shared" si="173"/>
        <v>3261.932959573111</v>
      </c>
      <c r="DZ16" s="142">
        <f t="shared" si="173"/>
        <v>3261.932959573111</v>
      </c>
      <c r="EA16" s="143">
        <f t="shared" si="33"/>
        <v>39143.195514877334</v>
      </c>
      <c r="EB16" s="142">
        <f t="shared" ref="EB16:EM16" si="174">EB17+EB18</f>
        <v>3359.7909483603044</v>
      </c>
      <c r="EC16" s="142">
        <f t="shared" si="174"/>
        <v>3359.7909483603044</v>
      </c>
      <c r="ED16" s="142">
        <f t="shared" si="174"/>
        <v>3359.7909483603044</v>
      </c>
      <c r="EE16" s="142">
        <f t="shared" si="174"/>
        <v>3359.7909483603044</v>
      </c>
      <c r="EF16" s="142">
        <f t="shared" si="174"/>
        <v>3359.7909483603044</v>
      </c>
      <c r="EG16" s="142">
        <f t="shared" si="174"/>
        <v>3359.7909483603044</v>
      </c>
      <c r="EH16" s="142">
        <f t="shared" si="174"/>
        <v>3359.7909483603044</v>
      </c>
      <c r="EI16" s="142">
        <f t="shared" si="174"/>
        <v>3359.7909483603044</v>
      </c>
      <c r="EJ16" s="142">
        <f t="shared" si="174"/>
        <v>3359.7909483603044</v>
      </c>
      <c r="EK16" s="142">
        <f t="shared" si="174"/>
        <v>3359.7909483603044</v>
      </c>
      <c r="EL16" s="142">
        <f t="shared" si="174"/>
        <v>3359.7909483603044</v>
      </c>
      <c r="EM16" s="142">
        <f t="shared" si="174"/>
        <v>3359.7909483603044</v>
      </c>
      <c r="EN16" s="143">
        <f t="shared" si="34"/>
        <v>40317.491380323656</v>
      </c>
      <c r="EO16" s="142">
        <f t="shared" ref="EO16:EZ16" si="175">EO17+EO18</f>
        <v>3460.5846768111137</v>
      </c>
      <c r="EP16" s="142">
        <f t="shared" si="175"/>
        <v>3460.5846768111137</v>
      </c>
      <c r="EQ16" s="142">
        <f t="shared" si="175"/>
        <v>3460.5846768111137</v>
      </c>
      <c r="ER16" s="142">
        <f t="shared" si="175"/>
        <v>3460.5846768111137</v>
      </c>
      <c r="ES16" s="142">
        <f t="shared" si="175"/>
        <v>3460.5846768111137</v>
      </c>
      <c r="ET16" s="142">
        <f t="shared" si="175"/>
        <v>3460.5846768111137</v>
      </c>
      <c r="EU16" s="142">
        <f t="shared" si="175"/>
        <v>3460.5846768111137</v>
      </c>
      <c r="EV16" s="142">
        <f t="shared" si="175"/>
        <v>3460.5846768111137</v>
      </c>
      <c r="EW16" s="142">
        <f t="shared" si="175"/>
        <v>3460.5846768111137</v>
      </c>
      <c r="EX16" s="142">
        <f t="shared" si="175"/>
        <v>3460.5846768111137</v>
      </c>
      <c r="EY16" s="142">
        <f t="shared" si="175"/>
        <v>3460.5846768111137</v>
      </c>
      <c r="EZ16" s="142">
        <f t="shared" si="175"/>
        <v>3460.5846768111137</v>
      </c>
      <c r="FA16" s="143">
        <f t="shared" si="35"/>
        <v>41527.016121733373</v>
      </c>
      <c r="FB16" s="142">
        <f t="shared" ref="FB16:FM16" si="176">FB17+FB18</f>
        <v>3564.4022171154465</v>
      </c>
      <c r="FC16" s="142">
        <f t="shared" si="176"/>
        <v>3564.4022171154465</v>
      </c>
      <c r="FD16" s="142">
        <f t="shared" si="176"/>
        <v>3564.4022171154465</v>
      </c>
      <c r="FE16" s="142">
        <f t="shared" si="176"/>
        <v>3564.4022171154465</v>
      </c>
      <c r="FF16" s="142">
        <f t="shared" si="176"/>
        <v>3564.4022171154465</v>
      </c>
      <c r="FG16" s="142">
        <f t="shared" si="176"/>
        <v>3564.4022171154465</v>
      </c>
      <c r="FH16" s="142">
        <f t="shared" si="176"/>
        <v>3564.4022171154465</v>
      </c>
      <c r="FI16" s="142">
        <f t="shared" si="176"/>
        <v>3564.4022171154465</v>
      </c>
      <c r="FJ16" s="142">
        <f t="shared" si="176"/>
        <v>3564.4022171154465</v>
      </c>
      <c r="FK16" s="142">
        <f t="shared" si="176"/>
        <v>3564.4022171154465</v>
      </c>
      <c r="FL16" s="142">
        <f t="shared" si="176"/>
        <v>3564.4022171154465</v>
      </c>
      <c r="FM16" s="142">
        <f t="shared" si="176"/>
        <v>3564.4022171154465</v>
      </c>
      <c r="FN16" s="143">
        <f t="shared" si="36"/>
        <v>42772.826605385359</v>
      </c>
      <c r="FO16" s="142">
        <f t="shared" ref="FO16:FZ16" si="177">FO17+FO18</f>
        <v>3671.3342836289098</v>
      </c>
      <c r="FP16" s="142">
        <f t="shared" si="177"/>
        <v>3671.3342836289098</v>
      </c>
      <c r="FQ16" s="142">
        <f t="shared" si="177"/>
        <v>3671.3342836289098</v>
      </c>
      <c r="FR16" s="142">
        <f t="shared" si="177"/>
        <v>3671.3342836289098</v>
      </c>
      <c r="FS16" s="142">
        <f t="shared" si="177"/>
        <v>3671.3342836289098</v>
      </c>
      <c r="FT16" s="142">
        <f t="shared" si="177"/>
        <v>3671.3342836289098</v>
      </c>
      <c r="FU16" s="142">
        <f t="shared" si="177"/>
        <v>3671.3342836289098</v>
      </c>
      <c r="FV16" s="142">
        <f t="shared" si="177"/>
        <v>3671.3342836289098</v>
      </c>
      <c r="FW16" s="142">
        <f t="shared" si="177"/>
        <v>3671.3342836289098</v>
      </c>
      <c r="FX16" s="142">
        <f t="shared" si="177"/>
        <v>3671.3342836289098</v>
      </c>
      <c r="FY16" s="142">
        <f t="shared" si="177"/>
        <v>3671.3342836289098</v>
      </c>
      <c r="FZ16" s="142">
        <f t="shared" si="177"/>
        <v>3671.3342836289098</v>
      </c>
      <c r="GA16" s="143">
        <f t="shared" si="37"/>
        <v>44056.011403546909</v>
      </c>
      <c r="GB16" s="142">
        <f t="shared" ref="GB16:GM16" si="178">GB17+GB18</f>
        <v>3781.4743121377774</v>
      </c>
      <c r="GC16" s="142">
        <f t="shared" si="178"/>
        <v>3781.4743121377774</v>
      </c>
      <c r="GD16" s="142">
        <f t="shared" si="178"/>
        <v>3781.4743121377774</v>
      </c>
      <c r="GE16" s="142">
        <f t="shared" si="178"/>
        <v>3781.4743121377774</v>
      </c>
      <c r="GF16" s="142">
        <f t="shared" si="178"/>
        <v>3781.4743121377774</v>
      </c>
      <c r="GG16" s="142">
        <f t="shared" si="178"/>
        <v>3781.4743121377774</v>
      </c>
      <c r="GH16" s="142">
        <f t="shared" si="178"/>
        <v>3781.4743121377774</v>
      </c>
      <c r="GI16" s="142">
        <f t="shared" si="178"/>
        <v>3781.4743121377774</v>
      </c>
      <c r="GJ16" s="142">
        <f t="shared" si="178"/>
        <v>3781.4743121377774</v>
      </c>
      <c r="GK16" s="142">
        <f t="shared" si="178"/>
        <v>3781.4743121377774</v>
      </c>
      <c r="GL16" s="142">
        <f t="shared" si="178"/>
        <v>3781.4743121377774</v>
      </c>
      <c r="GM16" s="142">
        <f t="shared" si="178"/>
        <v>3781.4743121377774</v>
      </c>
      <c r="GN16" s="143">
        <f t="shared" si="38"/>
        <v>45377.691745653319</v>
      </c>
      <c r="GO16" s="142">
        <f t="shared" ref="GO16:GZ16" si="179">GO17+GO18</f>
        <v>0</v>
      </c>
      <c r="GP16" s="142">
        <f t="shared" si="179"/>
        <v>0</v>
      </c>
      <c r="GQ16" s="142">
        <f t="shared" si="179"/>
        <v>0</v>
      </c>
      <c r="GR16" s="142">
        <f t="shared" si="179"/>
        <v>0</v>
      </c>
      <c r="GS16" s="142">
        <f t="shared" si="179"/>
        <v>0</v>
      </c>
      <c r="GT16" s="142">
        <f t="shared" si="179"/>
        <v>0</v>
      </c>
      <c r="GU16" s="142">
        <f t="shared" si="179"/>
        <v>0</v>
      </c>
      <c r="GV16" s="142">
        <f t="shared" si="179"/>
        <v>0</v>
      </c>
      <c r="GW16" s="142">
        <f t="shared" si="179"/>
        <v>0</v>
      </c>
      <c r="GX16" s="142">
        <f t="shared" si="179"/>
        <v>0</v>
      </c>
      <c r="GY16" s="142">
        <f t="shared" si="179"/>
        <v>0</v>
      </c>
      <c r="GZ16" s="142">
        <f t="shared" si="179"/>
        <v>0</v>
      </c>
      <c r="HA16" s="143">
        <f t="shared" si="64"/>
        <v>0</v>
      </c>
      <c r="HB16" s="142">
        <f t="shared" ref="HB16:HM16" si="180">HB17+HB18</f>
        <v>0</v>
      </c>
      <c r="HC16" s="142">
        <f t="shared" si="180"/>
        <v>0</v>
      </c>
      <c r="HD16" s="142">
        <f t="shared" si="180"/>
        <v>0</v>
      </c>
      <c r="HE16" s="142">
        <f t="shared" si="180"/>
        <v>0</v>
      </c>
      <c r="HF16" s="142">
        <f t="shared" si="180"/>
        <v>0</v>
      </c>
      <c r="HG16" s="142">
        <f t="shared" si="180"/>
        <v>0</v>
      </c>
      <c r="HH16" s="142">
        <f t="shared" si="180"/>
        <v>0</v>
      </c>
      <c r="HI16" s="142">
        <f t="shared" si="180"/>
        <v>0</v>
      </c>
      <c r="HJ16" s="142">
        <f t="shared" si="180"/>
        <v>0</v>
      </c>
      <c r="HK16" s="142">
        <f t="shared" si="180"/>
        <v>0</v>
      </c>
      <c r="HL16" s="142">
        <f t="shared" si="180"/>
        <v>0</v>
      </c>
      <c r="HM16" s="142">
        <f t="shared" si="180"/>
        <v>0</v>
      </c>
      <c r="HN16" s="143">
        <f t="shared" si="75"/>
        <v>0</v>
      </c>
      <c r="HO16" s="142">
        <f t="shared" ref="HO16:HZ16" si="181">HO17+HO18</f>
        <v>0</v>
      </c>
      <c r="HP16" s="142">
        <f t="shared" si="181"/>
        <v>0</v>
      </c>
      <c r="HQ16" s="142">
        <f t="shared" si="181"/>
        <v>0</v>
      </c>
      <c r="HR16" s="142">
        <f t="shared" si="181"/>
        <v>0</v>
      </c>
      <c r="HS16" s="142">
        <f t="shared" si="181"/>
        <v>0</v>
      </c>
      <c r="HT16" s="142">
        <f t="shared" si="181"/>
        <v>0</v>
      </c>
      <c r="HU16" s="142">
        <f t="shared" si="181"/>
        <v>0</v>
      </c>
      <c r="HV16" s="142">
        <f t="shared" si="181"/>
        <v>0</v>
      </c>
      <c r="HW16" s="142">
        <f t="shared" si="181"/>
        <v>0</v>
      </c>
      <c r="HX16" s="142">
        <f t="shared" si="181"/>
        <v>0</v>
      </c>
      <c r="HY16" s="142">
        <f t="shared" si="181"/>
        <v>0</v>
      </c>
      <c r="HZ16" s="142">
        <f t="shared" si="181"/>
        <v>0</v>
      </c>
      <c r="IA16" s="143">
        <f t="shared" si="86"/>
        <v>0</v>
      </c>
      <c r="IB16" s="142">
        <f t="shared" ref="IB16:IM16" si="182">IB17+IB18</f>
        <v>0</v>
      </c>
      <c r="IC16" s="142">
        <f t="shared" si="182"/>
        <v>0</v>
      </c>
      <c r="ID16" s="142">
        <f t="shared" si="182"/>
        <v>0</v>
      </c>
      <c r="IE16" s="142">
        <f t="shared" si="182"/>
        <v>0</v>
      </c>
      <c r="IF16" s="142">
        <f t="shared" si="182"/>
        <v>0</v>
      </c>
      <c r="IG16" s="142">
        <f t="shared" si="182"/>
        <v>0</v>
      </c>
      <c r="IH16" s="142">
        <f t="shared" si="182"/>
        <v>0</v>
      </c>
      <c r="II16" s="142">
        <f t="shared" si="182"/>
        <v>0</v>
      </c>
      <c r="IJ16" s="142">
        <f t="shared" si="182"/>
        <v>0</v>
      </c>
      <c r="IK16" s="142">
        <f t="shared" si="182"/>
        <v>0</v>
      </c>
      <c r="IL16" s="142">
        <f t="shared" si="182"/>
        <v>0</v>
      </c>
      <c r="IM16" s="142">
        <f t="shared" si="182"/>
        <v>0</v>
      </c>
      <c r="IN16" s="143">
        <f t="shared" si="97"/>
        <v>0</v>
      </c>
      <c r="IO16" s="142">
        <f t="shared" ref="IO16:IX16" si="183">IO17+IO18</f>
        <v>0</v>
      </c>
      <c r="IP16" s="142">
        <f t="shared" si="183"/>
        <v>0</v>
      </c>
      <c r="IQ16" s="142">
        <f t="shared" si="183"/>
        <v>0</v>
      </c>
      <c r="IR16" s="142">
        <f t="shared" si="183"/>
        <v>0</v>
      </c>
      <c r="IS16" s="142">
        <f t="shared" si="183"/>
        <v>0</v>
      </c>
      <c r="IT16" s="142">
        <f t="shared" si="183"/>
        <v>0</v>
      </c>
      <c r="IU16" s="142">
        <f t="shared" si="183"/>
        <v>0</v>
      </c>
      <c r="IV16" s="142">
        <f t="shared" si="183"/>
        <v>0</v>
      </c>
      <c r="IW16" s="142">
        <f t="shared" si="183"/>
        <v>0</v>
      </c>
      <c r="IX16" s="142">
        <f t="shared" si="183"/>
        <v>0</v>
      </c>
      <c r="IY16" s="142">
        <f t="shared" ref="IY16:LJ16" si="184">IY17+IY18</f>
        <v>0</v>
      </c>
      <c r="IZ16" s="142">
        <f t="shared" si="184"/>
        <v>0</v>
      </c>
      <c r="JA16" s="143">
        <f t="shared" si="108"/>
        <v>0</v>
      </c>
      <c r="JB16" s="142">
        <f t="shared" si="184"/>
        <v>0</v>
      </c>
      <c r="JC16" s="142">
        <f t="shared" si="184"/>
        <v>0</v>
      </c>
      <c r="JD16" s="142">
        <f t="shared" si="184"/>
        <v>0</v>
      </c>
      <c r="JE16" s="142">
        <f t="shared" si="184"/>
        <v>0</v>
      </c>
      <c r="JF16" s="142">
        <f t="shared" si="184"/>
        <v>0</v>
      </c>
      <c r="JG16" s="142">
        <f t="shared" si="184"/>
        <v>0</v>
      </c>
      <c r="JH16" s="142">
        <f t="shared" si="184"/>
        <v>0</v>
      </c>
      <c r="JI16" s="142">
        <f t="shared" si="184"/>
        <v>0</v>
      </c>
      <c r="JJ16" s="142">
        <f t="shared" si="184"/>
        <v>0</v>
      </c>
      <c r="JK16" s="142">
        <f t="shared" si="184"/>
        <v>0</v>
      </c>
      <c r="JL16" s="142">
        <f t="shared" si="184"/>
        <v>0</v>
      </c>
      <c r="JM16" s="142">
        <f t="shared" si="184"/>
        <v>0</v>
      </c>
      <c r="JN16" s="143">
        <f t="shared" si="119"/>
        <v>0</v>
      </c>
      <c r="JO16" s="142">
        <f t="shared" si="184"/>
        <v>0</v>
      </c>
      <c r="JP16" s="142">
        <f t="shared" si="184"/>
        <v>0</v>
      </c>
      <c r="JQ16" s="142">
        <f t="shared" si="184"/>
        <v>0</v>
      </c>
      <c r="JR16" s="142">
        <f t="shared" si="184"/>
        <v>0</v>
      </c>
      <c r="JS16" s="142">
        <f t="shared" si="184"/>
        <v>0</v>
      </c>
      <c r="JT16" s="142">
        <f t="shared" si="184"/>
        <v>0</v>
      </c>
      <c r="JU16" s="142">
        <f t="shared" si="184"/>
        <v>0</v>
      </c>
      <c r="JV16" s="142">
        <f t="shared" si="184"/>
        <v>0</v>
      </c>
      <c r="JW16" s="142">
        <f t="shared" si="184"/>
        <v>0</v>
      </c>
      <c r="JX16" s="142">
        <f t="shared" si="184"/>
        <v>0</v>
      </c>
      <c r="JY16" s="142">
        <f t="shared" si="184"/>
        <v>0</v>
      </c>
      <c r="JZ16" s="142">
        <f t="shared" si="184"/>
        <v>0</v>
      </c>
      <c r="KA16" s="143">
        <f t="shared" si="130"/>
        <v>0</v>
      </c>
      <c r="KB16" s="142">
        <f t="shared" si="184"/>
        <v>0</v>
      </c>
      <c r="KC16" s="142">
        <f t="shared" si="184"/>
        <v>0</v>
      </c>
      <c r="KD16" s="142">
        <f t="shared" si="184"/>
        <v>0</v>
      </c>
      <c r="KE16" s="142">
        <f t="shared" si="184"/>
        <v>0</v>
      </c>
      <c r="KF16" s="142">
        <f t="shared" si="184"/>
        <v>0</v>
      </c>
      <c r="KG16" s="142">
        <f t="shared" si="184"/>
        <v>0</v>
      </c>
      <c r="KH16" s="142">
        <f t="shared" si="184"/>
        <v>0</v>
      </c>
      <c r="KI16" s="142">
        <f t="shared" si="184"/>
        <v>0</v>
      </c>
      <c r="KJ16" s="142">
        <f t="shared" si="184"/>
        <v>0</v>
      </c>
      <c r="KK16" s="142">
        <f t="shared" si="184"/>
        <v>0</v>
      </c>
      <c r="KL16" s="142">
        <f t="shared" si="184"/>
        <v>0</v>
      </c>
      <c r="KM16" s="142">
        <f t="shared" si="184"/>
        <v>0</v>
      </c>
      <c r="KN16" s="143">
        <f t="shared" si="141"/>
        <v>0</v>
      </c>
      <c r="KO16" s="142">
        <f t="shared" si="184"/>
        <v>0</v>
      </c>
      <c r="KP16" s="142">
        <f t="shared" si="184"/>
        <v>0</v>
      </c>
      <c r="KQ16" s="142">
        <f t="shared" si="184"/>
        <v>0</v>
      </c>
      <c r="KR16" s="142">
        <f t="shared" si="184"/>
        <v>0</v>
      </c>
      <c r="KS16" s="142">
        <f t="shared" si="184"/>
        <v>0</v>
      </c>
      <c r="KT16" s="142">
        <f t="shared" si="184"/>
        <v>0</v>
      </c>
      <c r="KU16" s="142">
        <f t="shared" si="184"/>
        <v>0</v>
      </c>
      <c r="KV16" s="142">
        <f t="shared" si="184"/>
        <v>0</v>
      </c>
      <c r="KW16" s="142">
        <f t="shared" si="184"/>
        <v>0</v>
      </c>
      <c r="KX16" s="142">
        <f t="shared" si="184"/>
        <v>0</v>
      </c>
      <c r="KY16" s="142">
        <f t="shared" si="184"/>
        <v>0</v>
      </c>
      <c r="KZ16" s="142">
        <f t="shared" si="184"/>
        <v>0</v>
      </c>
      <c r="LA16" s="143">
        <f t="shared" si="152"/>
        <v>0</v>
      </c>
      <c r="LB16" s="142">
        <f t="shared" si="184"/>
        <v>0</v>
      </c>
      <c r="LC16" s="142">
        <f t="shared" si="184"/>
        <v>0</v>
      </c>
      <c r="LD16" s="142">
        <f t="shared" si="184"/>
        <v>0</v>
      </c>
      <c r="LE16" s="142">
        <f t="shared" si="184"/>
        <v>0</v>
      </c>
      <c r="LF16" s="142">
        <f t="shared" si="184"/>
        <v>0</v>
      </c>
      <c r="LG16" s="142">
        <f t="shared" si="184"/>
        <v>0</v>
      </c>
      <c r="LH16" s="142">
        <f t="shared" si="184"/>
        <v>0</v>
      </c>
      <c r="LI16" s="142">
        <f t="shared" si="184"/>
        <v>0</v>
      </c>
      <c r="LJ16" s="142">
        <f t="shared" si="184"/>
        <v>0</v>
      </c>
      <c r="LK16" s="142">
        <f>LK17+LK18</f>
        <v>0</v>
      </c>
      <c r="LL16" s="142">
        <f>LL17+LL18</f>
        <v>0</v>
      </c>
      <c r="LM16" s="142">
        <f>LM17+LM18</f>
        <v>0</v>
      </c>
      <c r="LN16" s="144">
        <f t="shared" si="163"/>
        <v>0</v>
      </c>
    </row>
    <row r="17" spans="1:326" s="9" customFormat="1" outlineLevel="1">
      <c r="A17" s="145" t="s">
        <v>344</v>
      </c>
      <c r="B17" s="146"/>
      <c r="C17" s="147"/>
      <c r="D17" s="147"/>
      <c r="E17" s="147"/>
      <c r="F17" s="147"/>
      <c r="G17" s="147"/>
      <c r="H17" s="147"/>
      <c r="I17" s="147"/>
      <c r="J17" s="147"/>
      <c r="K17" s="147"/>
      <c r="L17" s="147"/>
      <c r="M17" s="147"/>
      <c r="N17" s="158">
        <f t="shared" si="24"/>
        <v>0</v>
      </c>
      <c r="O17" s="147"/>
      <c r="P17" s="147"/>
      <c r="Q17" s="147"/>
      <c r="R17" s="147"/>
      <c r="S17" s="147"/>
      <c r="T17" s="147"/>
      <c r="U17" s="147"/>
      <c r="V17" s="147"/>
      <c r="W17" s="147"/>
      <c r="X17" s="147"/>
      <c r="Y17" s="147"/>
      <c r="Z17" s="147"/>
      <c r="AA17" s="147">
        <f t="shared" si="25"/>
        <v>0</v>
      </c>
      <c r="AB17" s="147"/>
      <c r="AC17" s="147"/>
      <c r="AD17" s="147"/>
      <c r="AE17" s="147"/>
      <c r="AF17" s="147"/>
      <c r="AG17" s="147"/>
      <c r="AH17" s="147"/>
      <c r="AI17" s="147"/>
      <c r="AJ17" s="147"/>
      <c r="AK17" s="147"/>
      <c r="AL17" s="147"/>
      <c r="AM17" s="147"/>
      <c r="AN17" s="147">
        <f t="shared" si="26"/>
        <v>0</v>
      </c>
      <c r="AO17" s="147"/>
      <c r="AP17" s="147"/>
      <c r="AQ17" s="147"/>
      <c r="AR17" s="147"/>
      <c r="AS17" s="147"/>
      <c r="AT17" s="147"/>
      <c r="AU17" s="147"/>
      <c r="AV17" s="147"/>
      <c r="AW17" s="147"/>
      <c r="AX17" s="147"/>
      <c r="AY17" s="147"/>
      <c r="AZ17" s="147"/>
      <c r="BA17" s="147">
        <f t="shared" si="27"/>
        <v>0</v>
      </c>
      <c r="BB17" s="147"/>
      <c r="BC17" s="147"/>
      <c r="BD17" s="147"/>
      <c r="BE17" s="147"/>
      <c r="BF17" s="147"/>
      <c r="BG17" s="147"/>
      <c r="BH17" s="147"/>
      <c r="BI17" s="147"/>
      <c r="BJ17" s="147"/>
      <c r="BK17" s="147"/>
      <c r="BL17" s="147"/>
      <c r="BM17" s="147"/>
      <c r="BN17" s="147">
        <f t="shared" si="28"/>
        <v>0</v>
      </c>
      <c r="BO17" s="147"/>
      <c r="BP17" s="147"/>
      <c r="BQ17" s="147"/>
      <c r="BR17" s="147"/>
      <c r="BS17" s="147"/>
      <c r="BT17" s="147"/>
      <c r="BU17" s="147"/>
      <c r="BV17" s="147"/>
      <c r="BW17" s="147"/>
      <c r="BX17" s="147"/>
      <c r="BY17" s="147"/>
      <c r="BZ17" s="147"/>
      <c r="CA17" s="147">
        <f t="shared" si="29"/>
        <v>0</v>
      </c>
      <c r="CB17" s="147"/>
      <c r="CC17" s="147"/>
      <c r="CD17" s="147"/>
      <c r="CE17" s="147"/>
      <c r="CF17" s="147"/>
      <c r="CG17" s="147"/>
      <c r="CH17" s="147"/>
      <c r="CI17" s="147"/>
      <c r="CJ17" s="147"/>
      <c r="CK17" s="147"/>
      <c r="CL17" s="147"/>
      <c r="CM17" s="147"/>
      <c r="CN17" s="147">
        <f t="shared" si="30"/>
        <v>0</v>
      </c>
      <c r="CO17" s="147"/>
      <c r="CP17" s="147"/>
      <c r="CQ17" s="147"/>
      <c r="CR17" s="147"/>
      <c r="CS17" s="147"/>
      <c r="CT17" s="147"/>
      <c r="CU17" s="147"/>
      <c r="CV17" s="147"/>
      <c r="CW17" s="147"/>
      <c r="CX17" s="147"/>
      <c r="CY17" s="147"/>
      <c r="CZ17" s="147"/>
      <c r="DA17" s="147">
        <f t="shared" si="31"/>
        <v>0</v>
      </c>
      <c r="DB17" s="147"/>
      <c r="DC17" s="147"/>
      <c r="DD17" s="147"/>
      <c r="DE17" s="147"/>
      <c r="DF17" s="147"/>
      <c r="DG17" s="147"/>
      <c r="DH17" s="147"/>
      <c r="DI17" s="147"/>
      <c r="DJ17" s="147"/>
      <c r="DK17" s="147"/>
      <c r="DL17" s="147"/>
      <c r="DM17" s="147"/>
      <c r="DN17" s="147">
        <f t="shared" si="32"/>
        <v>0</v>
      </c>
      <c r="DO17" s="147"/>
      <c r="DP17" s="147"/>
      <c r="DQ17" s="147"/>
      <c r="DR17" s="147"/>
      <c r="DS17" s="147"/>
      <c r="DT17" s="147"/>
      <c r="DU17" s="147"/>
      <c r="DV17" s="147"/>
      <c r="DW17" s="147"/>
      <c r="DX17" s="147"/>
      <c r="DY17" s="147"/>
      <c r="DZ17" s="147"/>
      <c r="EA17" s="147">
        <f t="shared" si="33"/>
        <v>0</v>
      </c>
      <c r="EB17" s="147"/>
      <c r="EC17" s="147"/>
      <c r="ED17" s="147"/>
      <c r="EE17" s="147"/>
      <c r="EF17" s="147"/>
      <c r="EG17" s="147"/>
      <c r="EH17" s="147"/>
      <c r="EI17" s="147"/>
      <c r="EJ17" s="147"/>
      <c r="EK17" s="147"/>
      <c r="EL17" s="147"/>
      <c r="EM17" s="147"/>
      <c r="EN17" s="147">
        <f t="shared" si="34"/>
        <v>0</v>
      </c>
      <c r="EO17" s="147"/>
      <c r="EP17" s="147"/>
      <c r="EQ17" s="147"/>
      <c r="ER17" s="147"/>
      <c r="ES17" s="147"/>
      <c r="ET17" s="147"/>
      <c r="EU17" s="147"/>
      <c r="EV17" s="147"/>
      <c r="EW17" s="147"/>
      <c r="EX17" s="147"/>
      <c r="EY17" s="147"/>
      <c r="EZ17" s="147"/>
      <c r="FA17" s="147">
        <f t="shared" si="35"/>
        <v>0</v>
      </c>
      <c r="FB17" s="147"/>
      <c r="FC17" s="147"/>
      <c r="FD17" s="147"/>
      <c r="FE17" s="147"/>
      <c r="FF17" s="147"/>
      <c r="FG17" s="147"/>
      <c r="FH17" s="147"/>
      <c r="FI17" s="147"/>
      <c r="FJ17" s="147"/>
      <c r="FK17" s="147"/>
      <c r="FL17" s="147"/>
      <c r="FM17" s="147"/>
      <c r="FN17" s="147">
        <f t="shared" si="36"/>
        <v>0</v>
      </c>
      <c r="FO17" s="147"/>
      <c r="FP17" s="147"/>
      <c r="FQ17" s="147"/>
      <c r="FR17" s="147"/>
      <c r="FS17" s="147"/>
      <c r="FT17" s="147"/>
      <c r="FU17" s="147"/>
      <c r="FV17" s="147"/>
      <c r="FW17" s="147"/>
      <c r="FX17" s="147"/>
      <c r="FY17" s="147"/>
      <c r="FZ17" s="147"/>
      <c r="GA17" s="147">
        <f t="shared" si="37"/>
        <v>0</v>
      </c>
      <c r="GB17" s="147"/>
      <c r="GC17" s="147"/>
      <c r="GD17" s="147"/>
      <c r="GE17" s="147"/>
      <c r="GF17" s="147"/>
      <c r="GG17" s="147"/>
      <c r="GH17" s="147"/>
      <c r="GI17" s="147"/>
      <c r="GJ17" s="147"/>
      <c r="GK17" s="147"/>
      <c r="GL17" s="147"/>
      <c r="GM17" s="147"/>
      <c r="GN17" s="147">
        <f t="shared" si="38"/>
        <v>0</v>
      </c>
      <c r="GO17" s="147"/>
      <c r="GP17" s="147"/>
      <c r="GQ17" s="147"/>
      <c r="GR17" s="147"/>
      <c r="GS17" s="147"/>
      <c r="GT17" s="147"/>
      <c r="GU17" s="147"/>
      <c r="GV17" s="147"/>
      <c r="GW17" s="147"/>
      <c r="GX17" s="147"/>
      <c r="GY17" s="147"/>
      <c r="GZ17" s="147"/>
      <c r="HA17" s="147">
        <f t="shared" si="64"/>
        <v>0</v>
      </c>
      <c r="HB17" s="147"/>
      <c r="HC17" s="147"/>
      <c r="HD17" s="147"/>
      <c r="HE17" s="147"/>
      <c r="HF17" s="147"/>
      <c r="HG17" s="147"/>
      <c r="HH17" s="147"/>
      <c r="HI17" s="147"/>
      <c r="HJ17" s="147"/>
      <c r="HK17" s="147"/>
      <c r="HL17" s="147"/>
      <c r="HM17" s="147"/>
      <c r="HN17" s="147">
        <f t="shared" si="75"/>
        <v>0</v>
      </c>
      <c r="HO17" s="147"/>
      <c r="HP17" s="147"/>
      <c r="HQ17" s="147"/>
      <c r="HR17" s="147"/>
      <c r="HS17" s="147"/>
      <c r="HT17" s="147"/>
      <c r="HU17" s="147"/>
      <c r="HV17" s="147"/>
      <c r="HW17" s="147"/>
      <c r="HX17" s="147"/>
      <c r="HY17" s="147"/>
      <c r="HZ17" s="147"/>
      <c r="IA17" s="147">
        <f t="shared" si="86"/>
        <v>0</v>
      </c>
      <c r="IB17" s="147"/>
      <c r="IC17" s="147"/>
      <c r="ID17" s="147"/>
      <c r="IE17" s="147"/>
      <c r="IF17" s="147"/>
      <c r="IG17" s="147"/>
      <c r="IH17" s="147"/>
      <c r="II17" s="147"/>
      <c r="IJ17" s="147"/>
      <c r="IK17" s="147"/>
      <c r="IL17" s="147"/>
      <c r="IM17" s="147"/>
      <c r="IN17" s="147">
        <f t="shared" si="97"/>
        <v>0</v>
      </c>
      <c r="IO17" s="147"/>
      <c r="IP17" s="147"/>
      <c r="IQ17" s="147"/>
      <c r="IR17" s="147"/>
      <c r="IS17" s="147"/>
      <c r="IT17" s="147"/>
      <c r="IU17" s="147"/>
      <c r="IV17" s="147"/>
      <c r="IW17" s="147"/>
      <c r="IX17" s="147"/>
      <c r="IY17" s="147"/>
      <c r="IZ17" s="147"/>
      <c r="JA17" s="147">
        <f t="shared" si="108"/>
        <v>0</v>
      </c>
      <c r="JB17" s="147"/>
      <c r="JC17" s="147"/>
      <c r="JD17" s="147"/>
      <c r="JE17" s="147"/>
      <c r="JF17" s="147"/>
      <c r="JG17" s="147"/>
      <c r="JH17" s="147"/>
      <c r="JI17" s="147"/>
      <c r="JJ17" s="147"/>
      <c r="JK17" s="147"/>
      <c r="JL17" s="147"/>
      <c r="JM17" s="147"/>
      <c r="JN17" s="147">
        <f t="shared" si="119"/>
        <v>0</v>
      </c>
      <c r="JO17" s="147"/>
      <c r="JP17" s="147"/>
      <c r="JQ17" s="147"/>
      <c r="JR17" s="147"/>
      <c r="JS17" s="147"/>
      <c r="JT17" s="147"/>
      <c r="JU17" s="147"/>
      <c r="JV17" s="147"/>
      <c r="JW17" s="147"/>
      <c r="JX17" s="147"/>
      <c r="JY17" s="147"/>
      <c r="JZ17" s="147"/>
      <c r="KA17" s="147">
        <f t="shared" si="130"/>
        <v>0</v>
      </c>
      <c r="KB17" s="147"/>
      <c r="KC17" s="147"/>
      <c r="KD17" s="147"/>
      <c r="KE17" s="147"/>
      <c r="KF17" s="147"/>
      <c r="KG17" s="147"/>
      <c r="KH17" s="147"/>
      <c r="KI17" s="147"/>
      <c r="KJ17" s="147"/>
      <c r="KK17" s="147"/>
      <c r="KL17" s="147"/>
      <c r="KM17" s="147"/>
      <c r="KN17" s="147">
        <f t="shared" si="141"/>
        <v>0</v>
      </c>
      <c r="KO17" s="147"/>
      <c r="KP17" s="147"/>
      <c r="KQ17" s="147"/>
      <c r="KR17" s="147"/>
      <c r="KS17" s="147"/>
      <c r="KT17" s="147"/>
      <c r="KU17" s="147"/>
      <c r="KV17" s="147"/>
      <c r="KW17" s="147"/>
      <c r="KX17" s="147"/>
      <c r="KY17" s="147"/>
      <c r="KZ17" s="147"/>
      <c r="LA17" s="147">
        <f t="shared" si="152"/>
        <v>0</v>
      </c>
      <c r="LB17" s="147"/>
      <c r="LC17" s="147"/>
      <c r="LD17" s="147"/>
      <c r="LE17" s="147"/>
      <c r="LF17" s="147"/>
      <c r="LG17" s="147"/>
      <c r="LH17" s="147"/>
      <c r="LI17" s="147"/>
      <c r="LJ17" s="147"/>
      <c r="LK17" s="147"/>
      <c r="LL17" s="147"/>
      <c r="LM17" s="147"/>
      <c r="LN17" s="148">
        <f t="shared" si="163"/>
        <v>0</v>
      </c>
    </row>
    <row r="18" spans="1:326" s="9" customFormat="1" outlineLevel="1">
      <c r="A18" s="145" t="s">
        <v>345</v>
      </c>
      <c r="B18" s="147">
        <f>'Metinis atlyginimas'!B48</f>
        <v>0</v>
      </c>
      <c r="C18" s="147">
        <f>'Metinis atlyginimas'!C48</f>
        <v>0</v>
      </c>
      <c r="D18" s="147">
        <f>'Metinis atlyginimas'!D48</f>
        <v>0</v>
      </c>
      <c r="E18" s="147">
        <f>'Metinis atlyginimas'!E48</f>
        <v>0</v>
      </c>
      <c r="F18" s="147">
        <f>'Metinis atlyginimas'!F48</f>
        <v>0</v>
      </c>
      <c r="G18" s="147">
        <f>'Metinis atlyginimas'!G48</f>
        <v>0</v>
      </c>
      <c r="H18" s="147">
        <f>'Metinis atlyginimas'!H48</f>
        <v>0</v>
      </c>
      <c r="I18" s="147">
        <f>'Metinis atlyginimas'!I48</f>
        <v>0</v>
      </c>
      <c r="J18" s="147">
        <f>'Metinis atlyginimas'!J48</f>
        <v>0</v>
      </c>
      <c r="K18" s="147">
        <f>'Metinis atlyginimas'!K48</f>
        <v>0</v>
      </c>
      <c r="L18" s="147">
        <f>'Metinis atlyginimas'!L48</f>
        <v>0</v>
      </c>
      <c r="M18" s="147">
        <f>'Metinis atlyginimas'!M48</f>
        <v>0</v>
      </c>
      <c r="N18" s="158">
        <f t="shared" si="24"/>
        <v>0</v>
      </c>
      <c r="O18" s="147">
        <f>'Metinis atlyginimas'!O48</f>
        <v>0</v>
      </c>
      <c r="P18" s="147">
        <f>'Metinis atlyginimas'!P48</f>
        <v>0</v>
      </c>
      <c r="Q18" s="147">
        <f>'Metinis atlyginimas'!Q48</f>
        <v>0</v>
      </c>
      <c r="R18" s="147">
        <f>'Metinis atlyginimas'!R48</f>
        <v>0</v>
      </c>
      <c r="S18" s="147">
        <f>'Metinis atlyginimas'!S48</f>
        <v>0</v>
      </c>
      <c r="T18" s="147">
        <f>'Metinis atlyginimas'!T48</f>
        <v>0</v>
      </c>
      <c r="U18" s="147">
        <f>'Metinis atlyginimas'!U48</f>
        <v>0</v>
      </c>
      <c r="V18" s="147">
        <f>'Metinis atlyginimas'!V48</f>
        <v>0</v>
      </c>
      <c r="W18" s="147">
        <f>'Metinis atlyginimas'!W48</f>
        <v>0</v>
      </c>
      <c r="X18" s="147">
        <f>'Metinis atlyginimas'!X48</f>
        <v>0</v>
      </c>
      <c r="Y18" s="147">
        <f>'Metinis atlyginimas'!Y48</f>
        <v>0</v>
      </c>
      <c r="Z18" s="147">
        <f>'Metinis atlyginimas'!Z48</f>
        <v>0</v>
      </c>
      <c r="AA18" s="147">
        <f t="shared" si="25"/>
        <v>0</v>
      </c>
      <c r="AB18" s="147">
        <f>'Metinis atlyginimas'!AB48</f>
        <v>0</v>
      </c>
      <c r="AC18" s="147">
        <f>'Metinis atlyginimas'!AC48</f>
        <v>0</v>
      </c>
      <c r="AD18" s="147">
        <f>'Metinis atlyginimas'!AD48</f>
        <v>0</v>
      </c>
      <c r="AE18" s="147">
        <f>'Metinis atlyginimas'!AE48</f>
        <v>0</v>
      </c>
      <c r="AF18" s="147">
        <f>'Metinis atlyginimas'!AF48</f>
        <v>0</v>
      </c>
      <c r="AG18" s="147">
        <f>'Metinis atlyginimas'!AG48</f>
        <v>0</v>
      </c>
      <c r="AH18" s="147">
        <f>'Metinis atlyginimas'!AH48</f>
        <v>0</v>
      </c>
      <c r="AI18" s="147">
        <f>'Metinis atlyginimas'!AI48</f>
        <v>0</v>
      </c>
      <c r="AJ18" s="147">
        <f>'Metinis atlyginimas'!AJ48</f>
        <v>0</v>
      </c>
      <c r="AK18" s="147">
        <f>'Metinis atlyginimas'!AK48</f>
        <v>0</v>
      </c>
      <c r="AL18" s="147">
        <f>'Metinis atlyginimas'!AL48</f>
        <v>0</v>
      </c>
      <c r="AM18" s="147">
        <f>'Metinis atlyginimas'!AM48</f>
        <v>0</v>
      </c>
      <c r="AN18" s="147">
        <f t="shared" si="26"/>
        <v>0</v>
      </c>
      <c r="AO18" s="147">
        <f>'Metinis atlyginimas'!AO48</f>
        <v>2731.8175000000001</v>
      </c>
      <c r="AP18" s="147">
        <f>'Metinis atlyginimas'!AP48</f>
        <v>2731.8175000000001</v>
      </c>
      <c r="AQ18" s="147">
        <f>'Metinis atlyginimas'!AQ48</f>
        <v>2731.8175000000001</v>
      </c>
      <c r="AR18" s="147">
        <f>'Metinis atlyginimas'!AR48</f>
        <v>2731.8175000000001</v>
      </c>
      <c r="AS18" s="147">
        <f>'Metinis atlyginimas'!AS48</f>
        <v>2731.8175000000001</v>
      </c>
      <c r="AT18" s="147">
        <f>'Metinis atlyginimas'!AT48</f>
        <v>2731.8175000000001</v>
      </c>
      <c r="AU18" s="147">
        <f>'Metinis atlyginimas'!AU48</f>
        <v>2731.8175000000001</v>
      </c>
      <c r="AV18" s="147">
        <f>'Metinis atlyginimas'!AV48</f>
        <v>2731.8175000000001</v>
      </c>
      <c r="AW18" s="147">
        <f>'Metinis atlyginimas'!AW48</f>
        <v>2731.8175000000001</v>
      </c>
      <c r="AX18" s="147">
        <f>'Metinis atlyginimas'!AX48</f>
        <v>2731.8175000000001</v>
      </c>
      <c r="AY18" s="147">
        <f>'Metinis atlyginimas'!AY48</f>
        <v>2731.8175000000001</v>
      </c>
      <c r="AZ18" s="147">
        <f>'Metinis atlyginimas'!AZ48</f>
        <v>2731.8175000000001</v>
      </c>
      <c r="BA18" s="147">
        <f t="shared" si="27"/>
        <v>32781.810000000005</v>
      </c>
      <c r="BB18" s="147">
        <f>'Metinis atlyginimas'!BB48</f>
        <v>2813.7720249999998</v>
      </c>
      <c r="BC18" s="147">
        <f>'Metinis atlyginimas'!BC48</f>
        <v>2813.7720249999998</v>
      </c>
      <c r="BD18" s="147">
        <f>'Metinis atlyginimas'!BD48</f>
        <v>2813.7720249999998</v>
      </c>
      <c r="BE18" s="147">
        <f>'Metinis atlyginimas'!BE48</f>
        <v>2813.7720249999998</v>
      </c>
      <c r="BF18" s="147">
        <f>'Metinis atlyginimas'!BF48</f>
        <v>2813.7720249999998</v>
      </c>
      <c r="BG18" s="147">
        <f>'Metinis atlyginimas'!BG48</f>
        <v>2813.7720249999998</v>
      </c>
      <c r="BH18" s="147">
        <f>'Metinis atlyginimas'!BH48</f>
        <v>2813.7720249999998</v>
      </c>
      <c r="BI18" s="147">
        <f>'Metinis atlyginimas'!BI48</f>
        <v>2813.7720249999998</v>
      </c>
      <c r="BJ18" s="147">
        <f>'Metinis atlyginimas'!BJ48</f>
        <v>2813.7720249999998</v>
      </c>
      <c r="BK18" s="147">
        <f>'Metinis atlyginimas'!BK48</f>
        <v>2813.7720249999998</v>
      </c>
      <c r="BL18" s="147">
        <f>'Metinis atlyginimas'!BL48</f>
        <v>2813.7720249999998</v>
      </c>
      <c r="BM18" s="147">
        <f>'Metinis atlyginimas'!BM48</f>
        <v>2813.7720249999998</v>
      </c>
      <c r="BN18" s="147">
        <f t="shared" si="28"/>
        <v>33765.264299999988</v>
      </c>
      <c r="BO18" s="147">
        <f>'Metinis atlyginimas'!BO48</f>
        <v>2898.1851857499996</v>
      </c>
      <c r="BP18" s="147">
        <f>'Metinis atlyginimas'!BP48</f>
        <v>2898.1851857499996</v>
      </c>
      <c r="BQ18" s="147">
        <f>'Metinis atlyginimas'!BQ48</f>
        <v>2898.1851857499996</v>
      </c>
      <c r="BR18" s="147">
        <f>'Metinis atlyginimas'!BR48</f>
        <v>2898.1851857499996</v>
      </c>
      <c r="BS18" s="147">
        <f>'Metinis atlyginimas'!BS48</f>
        <v>2898.1851857499996</v>
      </c>
      <c r="BT18" s="147">
        <f>'Metinis atlyginimas'!BT48</f>
        <v>2898.1851857499996</v>
      </c>
      <c r="BU18" s="147">
        <f>'Metinis atlyginimas'!BU48</f>
        <v>2898.1851857499996</v>
      </c>
      <c r="BV18" s="147">
        <f>'Metinis atlyginimas'!BV48</f>
        <v>2898.1851857499996</v>
      </c>
      <c r="BW18" s="147">
        <f>'Metinis atlyginimas'!BW48</f>
        <v>2898.1851857499996</v>
      </c>
      <c r="BX18" s="147">
        <f>'Metinis atlyginimas'!BX48</f>
        <v>2898.1851857499996</v>
      </c>
      <c r="BY18" s="147">
        <f>'Metinis atlyginimas'!BY48</f>
        <v>2898.1851857499996</v>
      </c>
      <c r="BZ18" s="147">
        <f>'Metinis atlyginimas'!BZ48</f>
        <v>2898.1851857499996</v>
      </c>
      <c r="CA18" s="147">
        <f t="shared" si="29"/>
        <v>34778.222228999999</v>
      </c>
      <c r="CB18" s="147">
        <f>'Metinis atlyginimas'!CB48</f>
        <v>2985.1307413224999</v>
      </c>
      <c r="CC18" s="147">
        <f>'Metinis atlyginimas'!CC48</f>
        <v>2985.1307413224999</v>
      </c>
      <c r="CD18" s="147">
        <f>'Metinis atlyginimas'!CD48</f>
        <v>2985.1307413224999</v>
      </c>
      <c r="CE18" s="147">
        <f>'Metinis atlyginimas'!CE48</f>
        <v>2985.1307413224999</v>
      </c>
      <c r="CF18" s="147">
        <f>'Metinis atlyginimas'!CF48</f>
        <v>2985.1307413224999</v>
      </c>
      <c r="CG18" s="147">
        <f>'Metinis atlyginimas'!CG48</f>
        <v>2985.1307413224999</v>
      </c>
      <c r="CH18" s="147">
        <f>'Metinis atlyginimas'!CH48</f>
        <v>2985.1307413224999</v>
      </c>
      <c r="CI18" s="147">
        <f>'Metinis atlyginimas'!CI48</f>
        <v>2985.1307413224999</v>
      </c>
      <c r="CJ18" s="147">
        <f>'Metinis atlyginimas'!CJ48</f>
        <v>2985.1307413224999</v>
      </c>
      <c r="CK18" s="147">
        <f>'Metinis atlyginimas'!CK48</f>
        <v>2985.1307413224999</v>
      </c>
      <c r="CL18" s="147">
        <f>'Metinis atlyginimas'!CL48</f>
        <v>2985.1307413224999</v>
      </c>
      <c r="CM18" s="147">
        <f>'Metinis atlyginimas'!CM48</f>
        <v>2985.1307413224999</v>
      </c>
      <c r="CN18" s="147">
        <f t="shared" si="30"/>
        <v>35821.568895869998</v>
      </c>
      <c r="CO18" s="147">
        <f>'Metinis atlyginimas'!CO48</f>
        <v>3074.684663562175</v>
      </c>
      <c r="CP18" s="147">
        <f>'Metinis atlyginimas'!CP48</f>
        <v>3074.684663562175</v>
      </c>
      <c r="CQ18" s="147">
        <f>'Metinis atlyginimas'!CQ48</f>
        <v>3074.684663562175</v>
      </c>
      <c r="CR18" s="147">
        <f>'Metinis atlyginimas'!CR48</f>
        <v>3074.684663562175</v>
      </c>
      <c r="CS18" s="147">
        <f>'Metinis atlyginimas'!CS48</f>
        <v>3074.684663562175</v>
      </c>
      <c r="CT18" s="147">
        <f>'Metinis atlyginimas'!CT48</f>
        <v>3074.684663562175</v>
      </c>
      <c r="CU18" s="147">
        <f>'Metinis atlyginimas'!CU48</f>
        <v>3074.684663562175</v>
      </c>
      <c r="CV18" s="147">
        <f>'Metinis atlyginimas'!CV48</f>
        <v>3074.684663562175</v>
      </c>
      <c r="CW18" s="147">
        <f>'Metinis atlyginimas'!CW48</f>
        <v>3074.684663562175</v>
      </c>
      <c r="CX18" s="147">
        <f>'Metinis atlyginimas'!CX48</f>
        <v>3074.684663562175</v>
      </c>
      <c r="CY18" s="147">
        <f>'Metinis atlyginimas'!CY48</f>
        <v>3074.684663562175</v>
      </c>
      <c r="CZ18" s="147">
        <f>'Metinis atlyginimas'!CZ48</f>
        <v>3074.684663562175</v>
      </c>
      <c r="DA18" s="147">
        <f t="shared" si="31"/>
        <v>36896.215962746108</v>
      </c>
      <c r="DB18" s="147">
        <f>'Metinis atlyginimas'!DB48</f>
        <v>3166.9252034690398</v>
      </c>
      <c r="DC18" s="147">
        <f>'Metinis atlyginimas'!DC48</f>
        <v>3166.9252034690398</v>
      </c>
      <c r="DD18" s="147">
        <f>'Metinis atlyginimas'!DD48</f>
        <v>3166.9252034690398</v>
      </c>
      <c r="DE18" s="147">
        <f>'Metinis atlyginimas'!DE48</f>
        <v>3166.9252034690398</v>
      </c>
      <c r="DF18" s="147">
        <f>'Metinis atlyginimas'!DF48</f>
        <v>3166.9252034690398</v>
      </c>
      <c r="DG18" s="147">
        <f>'Metinis atlyginimas'!DG48</f>
        <v>3166.9252034690398</v>
      </c>
      <c r="DH18" s="147">
        <f>'Metinis atlyginimas'!DH48</f>
        <v>3166.9252034690398</v>
      </c>
      <c r="DI18" s="147">
        <f>'Metinis atlyginimas'!DI48</f>
        <v>3166.9252034690398</v>
      </c>
      <c r="DJ18" s="147">
        <f>'Metinis atlyginimas'!DJ48</f>
        <v>3166.9252034690398</v>
      </c>
      <c r="DK18" s="147">
        <f>'Metinis atlyginimas'!DK48</f>
        <v>3166.9252034690398</v>
      </c>
      <c r="DL18" s="147">
        <f>'Metinis atlyginimas'!DL48</f>
        <v>3166.9252034690398</v>
      </c>
      <c r="DM18" s="147">
        <f>'Metinis atlyginimas'!DM48</f>
        <v>3166.9252034690398</v>
      </c>
      <c r="DN18" s="147">
        <f t="shared" si="32"/>
        <v>38003.102441628478</v>
      </c>
      <c r="DO18" s="147">
        <f>'Metinis atlyginimas'!DO48</f>
        <v>3261.932959573111</v>
      </c>
      <c r="DP18" s="147">
        <f>'Metinis atlyginimas'!DP48</f>
        <v>3261.932959573111</v>
      </c>
      <c r="DQ18" s="147">
        <f>'Metinis atlyginimas'!DQ48</f>
        <v>3261.932959573111</v>
      </c>
      <c r="DR18" s="147">
        <f>'Metinis atlyginimas'!DR48</f>
        <v>3261.932959573111</v>
      </c>
      <c r="DS18" s="147">
        <f>'Metinis atlyginimas'!DS48</f>
        <v>3261.932959573111</v>
      </c>
      <c r="DT18" s="147">
        <f>'Metinis atlyginimas'!DT48</f>
        <v>3261.932959573111</v>
      </c>
      <c r="DU18" s="147">
        <f>'Metinis atlyginimas'!DU48</f>
        <v>3261.932959573111</v>
      </c>
      <c r="DV18" s="147">
        <f>'Metinis atlyginimas'!DV48</f>
        <v>3261.932959573111</v>
      </c>
      <c r="DW18" s="147">
        <f>'Metinis atlyginimas'!DW48</f>
        <v>3261.932959573111</v>
      </c>
      <c r="DX18" s="147">
        <f>'Metinis atlyginimas'!DX48</f>
        <v>3261.932959573111</v>
      </c>
      <c r="DY18" s="147">
        <f>'Metinis atlyginimas'!DY48</f>
        <v>3261.932959573111</v>
      </c>
      <c r="DZ18" s="147">
        <f>'Metinis atlyginimas'!DZ48</f>
        <v>3261.932959573111</v>
      </c>
      <c r="EA18" s="147">
        <f t="shared" si="33"/>
        <v>39143.195514877334</v>
      </c>
      <c r="EB18" s="147">
        <f>'Metinis atlyginimas'!EB48</f>
        <v>3359.7909483603044</v>
      </c>
      <c r="EC18" s="147">
        <f>'Metinis atlyginimas'!EC48</f>
        <v>3359.7909483603044</v>
      </c>
      <c r="ED18" s="147">
        <f>'Metinis atlyginimas'!ED48</f>
        <v>3359.7909483603044</v>
      </c>
      <c r="EE18" s="147">
        <f>'Metinis atlyginimas'!EE48</f>
        <v>3359.7909483603044</v>
      </c>
      <c r="EF18" s="147">
        <f>'Metinis atlyginimas'!EF48</f>
        <v>3359.7909483603044</v>
      </c>
      <c r="EG18" s="147">
        <f>'Metinis atlyginimas'!EG48</f>
        <v>3359.7909483603044</v>
      </c>
      <c r="EH18" s="147">
        <f>'Metinis atlyginimas'!EH48</f>
        <v>3359.7909483603044</v>
      </c>
      <c r="EI18" s="147">
        <f>'Metinis atlyginimas'!EI48</f>
        <v>3359.7909483603044</v>
      </c>
      <c r="EJ18" s="147">
        <f>'Metinis atlyginimas'!EJ48</f>
        <v>3359.7909483603044</v>
      </c>
      <c r="EK18" s="147">
        <f>'Metinis atlyginimas'!EK48</f>
        <v>3359.7909483603044</v>
      </c>
      <c r="EL18" s="147">
        <f>'Metinis atlyginimas'!EL48</f>
        <v>3359.7909483603044</v>
      </c>
      <c r="EM18" s="147">
        <f>'Metinis atlyginimas'!EM48</f>
        <v>3359.7909483603044</v>
      </c>
      <c r="EN18" s="147">
        <f t="shared" si="34"/>
        <v>40317.491380323656</v>
      </c>
      <c r="EO18" s="147">
        <f>'Metinis atlyginimas'!EO48</f>
        <v>3460.5846768111137</v>
      </c>
      <c r="EP18" s="147">
        <f>'Metinis atlyginimas'!EP48</f>
        <v>3460.5846768111137</v>
      </c>
      <c r="EQ18" s="147">
        <f>'Metinis atlyginimas'!EQ48</f>
        <v>3460.5846768111137</v>
      </c>
      <c r="ER18" s="147">
        <f>'Metinis atlyginimas'!ER48</f>
        <v>3460.5846768111137</v>
      </c>
      <c r="ES18" s="147">
        <f>'Metinis atlyginimas'!ES48</f>
        <v>3460.5846768111137</v>
      </c>
      <c r="ET18" s="147">
        <f>'Metinis atlyginimas'!ET48</f>
        <v>3460.5846768111137</v>
      </c>
      <c r="EU18" s="147">
        <f>'Metinis atlyginimas'!EU48</f>
        <v>3460.5846768111137</v>
      </c>
      <c r="EV18" s="147">
        <f>'Metinis atlyginimas'!EV48</f>
        <v>3460.5846768111137</v>
      </c>
      <c r="EW18" s="147">
        <f>'Metinis atlyginimas'!EW48</f>
        <v>3460.5846768111137</v>
      </c>
      <c r="EX18" s="147">
        <f>'Metinis atlyginimas'!EX48</f>
        <v>3460.5846768111137</v>
      </c>
      <c r="EY18" s="147">
        <f>'Metinis atlyginimas'!EY48</f>
        <v>3460.5846768111137</v>
      </c>
      <c r="EZ18" s="147">
        <f>'Metinis atlyginimas'!EZ48</f>
        <v>3460.5846768111137</v>
      </c>
      <c r="FA18" s="147">
        <f t="shared" si="35"/>
        <v>41527.016121733373</v>
      </c>
      <c r="FB18" s="147">
        <f>'Metinis atlyginimas'!FB48</f>
        <v>3564.4022171154465</v>
      </c>
      <c r="FC18" s="147">
        <f>'Metinis atlyginimas'!FC48</f>
        <v>3564.4022171154465</v>
      </c>
      <c r="FD18" s="147">
        <f>'Metinis atlyginimas'!FD48</f>
        <v>3564.4022171154465</v>
      </c>
      <c r="FE18" s="147">
        <f>'Metinis atlyginimas'!FE48</f>
        <v>3564.4022171154465</v>
      </c>
      <c r="FF18" s="147">
        <f>'Metinis atlyginimas'!FF48</f>
        <v>3564.4022171154465</v>
      </c>
      <c r="FG18" s="147">
        <f>'Metinis atlyginimas'!FG48</f>
        <v>3564.4022171154465</v>
      </c>
      <c r="FH18" s="147">
        <f>'Metinis atlyginimas'!FH48</f>
        <v>3564.4022171154465</v>
      </c>
      <c r="FI18" s="147">
        <f>'Metinis atlyginimas'!FI48</f>
        <v>3564.4022171154465</v>
      </c>
      <c r="FJ18" s="147">
        <f>'Metinis atlyginimas'!FJ48</f>
        <v>3564.4022171154465</v>
      </c>
      <c r="FK18" s="147">
        <f>'Metinis atlyginimas'!FK48</f>
        <v>3564.4022171154465</v>
      </c>
      <c r="FL18" s="147">
        <f>'Metinis atlyginimas'!FL48</f>
        <v>3564.4022171154465</v>
      </c>
      <c r="FM18" s="147">
        <f>'Metinis atlyginimas'!FM48</f>
        <v>3564.4022171154465</v>
      </c>
      <c r="FN18" s="147">
        <f t="shared" si="36"/>
        <v>42772.826605385359</v>
      </c>
      <c r="FO18" s="147">
        <f>'Metinis atlyginimas'!FO48</f>
        <v>3671.3342836289098</v>
      </c>
      <c r="FP18" s="147">
        <f>'Metinis atlyginimas'!FP48</f>
        <v>3671.3342836289098</v>
      </c>
      <c r="FQ18" s="147">
        <f>'Metinis atlyginimas'!FQ48</f>
        <v>3671.3342836289098</v>
      </c>
      <c r="FR18" s="147">
        <f>'Metinis atlyginimas'!FR48</f>
        <v>3671.3342836289098</v>
      </c>
      <c r="FS18" s="147">
        <f>'Metinis atlyginimas'!FS48</f>
        <v>3671.3342836289098</v>
      </c>
      <c r="FT18" s="147">
        <f>'Metinis atlyginimas'!FT48</f>
        <v>3671.3342836289098</v>
      </c>
      <c r="FU18" s="147">
        <f>'Metinis atlyginimas'!FU48</f>
        <v>3671.3342836289098</v>
      </c>
      <c r="FV18" s="147">
        <f>'Metinis atlyginimas'!FV48</f>
        <v>3671.3342836289098</v>
      </c>
      <c r="FW18" s="147">
        <f>'Metinis atlyginimas'!FW48</f>
        <v>3671.3342836289098</v>
      </c>
      <c r="FX18" s="147">
        <f>'Metinis atlyginimas'!FX48</f>
        <v>3671.3342836289098</v>
      </c>
      <c r="FY18" s="147">
        <f>'Metinis atlyginimas'!FY48</f>
        <v>3671.3342836289098</v>
      </c>
      <c r="FZ18" s="147">
        <f>'Metinis atlyginimas'!FZ48</f>
        <v>3671.3342836289098</v>
      </c>
      <c r="GA18" s="147">
        <f t="shared" si="37"/>
        <v>44056.011403546909</v>
      </c>
      <c r="GB18" s="147">
        <f>'Metinis atlyginimas'!GB48</f>
        <v>3781.4743121377774</v>
      </c>
      <c r="GC18" s="147">
        <f>'Metinis atlyginimas'!GC48</f>
        <v>3781.4743121377774</v>
      </c>
      <c r="GD18" s="147">
        <f>'Metinis atlyginimas'!GD48</f>
        <v>3781.4743121377774</v>
      </c>
      <c r="GE18" s="147">
        <f>'Metinis atlyginimas'!GE48</f>
        <v>3781.4743121377774</v>
      </c>
      <c r="GF18" s="147">
        <f>'Metinis atlyginimas'!GF48</f>
        <v>3781.4743121377774</v>
      </c>
      <c r="GG18" s="147">
        <f>'Metinis atlyginimas'!GG48</f>
        <v>3781.4743121377774</v>
      </c>
      <c r="GH18" s="147">
        <f>'Metinis atlyginimas'!GH48</f>
        <v>3781.4743121377774</v>
      </c>
      <c r="GI18" s="147">
        <f>'Metinis atlyginimas'!GI48</f>
        <v>3781.4743121377774</v>
      </c>
      <c r="GJ18" s="147">
        <f>'Metinis atlyginimas'!GJ48</f>
        <v>3781.4743121377774</v>
      </c>
      <c r="GK18" s="147">
        <f>'Metinis atlyginimas'!GK48</f>
        <v>3781.4743121377774</v>
      </c>
      <c r="GL18" s="147">
        <f>'Metinis atlyginimas'!GL48</f>
        <v>3781.4743121377774</v>
      </c>
      <c r="GM18" s="147">
        <f>'Metinis atlyginimas'!GM48</f>
        <v>3781.4743121377774</v>
      </c>
      <c r="GN18" s="147">
        <f t="shared" si="38"/>
        <v>45377.691745653319</v>
      </c>
      <c r="GO18" s="147">
        <f>'Metinis atlyginimas'!GO44</f>
        <v>0</v>
      </c>
      <c r="GP18" s="147">
        <f>'Metinis atlyginimas'!GP44</f>
        <v>0</v>
      </c>
      <c r="GQ18" s="147">
        <f>'Metinis atlyginimas'!GQ44</f>
        <v>0</v>
      </c>
      <c r="GR18" s="147">
        <f>'Metinis atlyginimas'!GR44</f>
        <v>0</v>
      </c>
      <c r="GS18" s="147">
        <f>'Metinis atlyginimas'!GS44</f>
        <v>0</v>
      </c>
      <c r="GT18" s="147">
        <f>'Metinis atlyginimas'!GT44</f>
        <v>0</v>
      </c>
      <c r="GU18" s="147">
        <f>'Metinis atlyginimas'!GU44</f>
        <v>0</v>
      </c>
      <c r="GV18" s="147">
        <f>'Metinis atlyginimas'!GV44</f>
        <v>0</v>
      </c>
      <c r="GW18" s="147">
        <f>'Metinis atlyginimas'!GW44</f>
        <v>0</v>
      </c>
      <c r="GX18" s="147">
        <f>'Metinis atlyginimas'!GX44</f>
        <v>0</v>
      </c>
      <c r="GY18" s="147">
        <f>'Metinis atlyginimas'!GY44</f>
        <v>0</v>
      </c>
      <c r="GZ18" s="147">
        <f>'Metinis atlyginimas'!GZ44</f>
        <v>0</v>
      </c>
      <c r="HA18" s="147">
        <f t="shared" si="64"/>
        <v>0</v>
      </c>
      <c r="HB18" s="147">
        <f>'Metinis atlyginimas'!HB44</f>
        <v>0</v>
      </c>
      <c r="HC18" s="147">
        <f>'Metinis atlyginimas'!HC44</f>
        <v>0</v>
      </c>
      <c r="HD18" s="147">
        <f>'Metinis atlyginimas'!HD44</f>
        <v>0</v>
      </c>
      <c r="HE18" s="147">
        <f>'Metinis atlyginimas'!HE44</f>
        <v>0</v>
      </c>
      <c r="HF18" s="147">
        <f>'Metinis atlyginimas'!HF44</f>
        <v>0</v>
      </c>
      <c r="HG18" s="147">
        <f>'Metinis atlyginimas'!HG44</f>
        <v>0</v>
      </c>
      <c r="HH18" s="147">
        <f>'Metinis atlyginimas'!HH44</f>
        <v>0</v>
      </c>
      <c r="HI18" s="147">
        <f>'Metinis atlyginimas'!HI44</f>
        <v>0</v>
      </c>
      <c r="HJ18" s="147">
        <f>'Metinis atlyginimas'!HJ44</f>
        <v>0</v>
      </c>
      <c r="HK18" s="147">
        <f>'Metinis atlyginimas'!HK44</f>
        <v>0</v>
      </c>
      <c r="HL18" s="147">
        <f>'Metinis atlyginimas'!HL44</f>
        <v>0</v>
      </c>
      <c r="HM18" s="147">
        <f>'Metinis atlyginimas'!HM44</f>
        <v>0</v>
      </c>
      <c r="HN18" s="147">
        <f t="shared" si="75"/>
        <v>0</v>
      </c>
      <c r="HO18" s="147">
        <f>'Metinis atlyginimas'!HO44</f>
        <v>0</v>
      </c>
      <c r="HP18" s="147">
        <f>'Metinis atlyginimas'!HP44</f>
        <v>0</v>
      </c>
      <c r="HQ18" s="147">
        <f>'Metinis atlyginimas'!HQ44</f>
        <v>0</v>
      </c>
      <c r="HR18" s="147">
        <f>'Metinis atlyginimas'!HR44</f>
        <v>0</v>
      </c>
      <c r="HS18" s="147">
        <f>'Metinis atlyginimas'!HS44</f>
        <v>0</v>
      </c>
      <c r="HT18" s="147">
        <f>'Metinis atlyginimas'!HT44</f>
        <v>0</v>
      </c>
      <c r="HU18" s="147">
        <f>'Metinis atlyginimas'!HU44</f>
        <v>0</v>
      </c>
      <c r="HV18" s="147">
        <f>'Metinis atlyginimas'!HV44</f>
        <v>0</v>
      </c>
      <c r="HW18" s="147">
        <f>'Metinis atlyginimas'!HW44</f>
        <v>0</v>
      </c>
      <c r="HX18" s="147">
        <f>'Metinis atlyginimas'!HX44</f>
        <v>0</v>
      </c>
      <c r="HY18" s="147">
        <f>'Metinis atlyginimas'!HY44</f>
        <v>0</v>
      </c>
      <c r="HZ18" s="147">
        <f>'Metinis atlyginimas'!HZ44</f>
        <v>0</v>
      </c>
      <c r="IA18" s="147">
        <f t="shared" si="86"/>
        <v>0</v>
      </c>
      <c r="IB18" s="147">
        <f>'Metinis atlyginimas'!IB44</f>
        <v>0</v>
      </c>
      <c r="IC18" s="147">
        <f>'Metinis atlyginimas'!IC44</f>
        <v>0</v>
      </c>
      <c r="ID18" s="147">
        <f>'Metinis atlyginimas'!ID44</f>
        <v>0</v>
      </c>
      <c r="IE18" s="147">
        <f>'Metinis atlyginimas'!IE44</f>
        <v>0</v>
      </c>
      <c r="IF18" s="147">
        <f>'Metinis atlyginimas'!IF44</f>
        <v>0</v>
      </c>
      <c r="IG18" s="147">
        <f>'Metinis atlyginimas'!IG44</f>
        <v>0</v>
      </c>
      <c r="IH18" s="147">
        <f>'Metinis atlyginimas'!IH44</f>
        <v>0</v>
      </c>
      <c r="II18" s="147">
        <f>'Metinis atlyginimas'!II44</f>
        <v>0</v>
      </c>
      <c r="IJ18" s="147">
        <f>'Metinis atlyginimas'!IJ44</f>
        <v>0</v>
      </c>
      <c r="IK18" s="147">
        <f>'Metinis atlyginimas'!IK44</f>
        <v>0</v>
      </c>
      <c r="IL18" s="147">
        <f>'Metinis atlyginimas'!IL44</f>
        <v>0</v>
      </c>
      <c r="IM18" s="147">
        <f>'Metinis atlyginimas'!IM44</f>
        <v>0</v>
      </c>
      <c r="IN18" s="147">
        <f t="shared" si="97"/>
        <v>0</v>
      </c>
      <c r="IO18" s="147">
        <f>'Metinis atlyginimas'!IO44</f>
        <v>0</v>
      </c>
      <c r="IP18" s="147">
        <f>'Metinis atlyginimas'!IP44</f>
        <v>0</v>
      </c>
      <c r="IQ18" s="147">
        <f>'Metinis atlyginimas'!IQ44</f>
        <v>0</v>
      </c>
      <c r="IR18" s="147">
        <f>'Metinis atlyginimas'!IR44</f>
        <v>0</v>
      </c>
      <c r="IS18" s="147">
        <f>'Metinis atlyginimas'!IS44</f>
        <v>0</v>
      </c>
      <c r="IT18" s="147">
        <f>'Metinis atlyginimas'!IT44</f>
        <v>0</v>
      </c>
      <c r="IU18" s="147">
        <f>'Metinis atlyginimas'!IU44</f>
        <v>0</v>
      </c>
      <c r="IV18" s="147">
        <f>'Metinis atlyginimas'!IV44</f>
        <v>0</v>
      </c>
      <c r="IW18" s="147">
        <f>'Metinis atlyginimas'!IW44</f>
        <v>0</v>
      </c>
      <c r="IX18" s="147">
        <f>'Metinis atlyginimas'!IX44</f>
        <v>0</v>
      </c>
      <c r="IY18" s="147">
        <f>'Metinis atlyginimas'!IY44</f>
        <v>0</v>
      </c>
      <c r="IZ18" s="147">
        <f>'Metinis atlyginimas'!IZ44</f>
        <v>0</v>
      </c>
      <c r="JA18" s="147">
        <f t="shared" si="108"/>
        <v>0</v>
      </c>
      <c r="JB18" s="147">
        <f>'Metinis atlyginimas'!JB44</f>
        <v>0</v>
      </c>
      <c r="JC18" s="147">
        <f>'Metinis atlyginimas'!JC44</f>
        <v>0</v>
      </c>
      <c r="JD18" s="147">
        <f>'Metinis atlyginimas'!JD44</f>
        <v>0</v>
      </c>
      <c r="JE18" s="147">
        <f>'Metinis atlyginimas'!JE44</f>
        <v>0</v>
      </c>
      <c r="JF18" s="147">
        <f>'Metinis atlyginimas'!JF44</f>
        <v>0</v>
      </c>
      <c r="JG18" s="147">
        <f>'Metinis atlyginimas'!JG44</f>
        <v>0</v>
      </c>
      <c r="JH18" s="147">
        <f>'Metinis atlyginimas'!JH44</f>
        <v>0</v>
      </c>
      <c r="JI18" s="147">
        <f>'Metinis atlyginimas'!JI44</f>
        <v>0</v>
      </c>
      <c r="JJ18" s="147">
        <f>'Metinis atlyginimas'!JJ44</f>
        <v>0</v>
      </c>
      <c r="JK18" s="147">
        <f>'Metinis atlyginimas'!JK44</f>
        <v>0</v>
      </c>
      <c r="JL18" s="147">
        <f>'Metinis atlyginimas'!JL44</f>
        <v>0</v>
      </c>
      <c r="JM18" s="147">
        <f>'Metinis atlyginimas'!JM44</f>
        <v>0</v>
      </c>
      <c r="JN18" s="147">
        <f t="shared" si="119"/>
        <v>0</v>
      </c>
      <c r="JO18" s="147">
        <f>'Metinis atlyginimas'!JO44</f>
        <v>0</v>
      </c>
      <c r="JP18" s="147">
        <f>'Metinis atlyginimas'!JP44</f>
        <v>0</v>
      </c>
      <c r="JQ18" s="147">
        <f>'Metinis atlyginimas'!JQ44</f>
        <v>0</v>
      </c>
      <c r="JR18" s="147">
        <f>'Metinis atlyginimas'!JR44</f>
        <v>0</v>
      </c>
      <c r="JS18" s="147">
        <f>'Metinis atlyginimas'!JS44</f>
        <v>0</v>
      </c>
      <c r="JT18" s="147">
        <f>'Metinis atlyginimas'!JT44</f>
        <v>0</v>
      </c>
      <c r="JU18" s="147">
        <f>'Metinis atlyginimas'!JU44</f>
        <v>0</v>
      </c>
      <c r="JV18" s="147">
        <f>'Metinis atlyginimas'!JV44</f>
        <v>0</v>
      </c>
      <c r="JW18" s="147">
        <f>'Metinis atlyginimas'!JW44</f>
        <v>0</v>
      </c>
      <c r="JX18" s="147">
        <f>'Metinis atlyginimas'!JX44</f>
        <v>0</v>
      </c>
      <c r="JY18" s="147">
        <f>'Metinis atlyginimas'!JY44</f>
        <v>0</v>
      </c>
      <c r="JZ18" s="147">
        <f>'Metinis atlyginimas'!JZ44</f>
        <v>0</v>
      </c>
      <c r="KA18" s="147">
        <f t="shared" si="130"/>
        <v>0</v>
      </c>
      <c r="KB18" s="147">
        <f>'Metinis atlyginimas'!KB44</f>
        <v>0</v>
      </c>
      <c r="KC18" s="147">
        <f>'Metinis atlyginimas'!KC44</f>
        <v>0</v>
      </c>
      <c r="KD18" s="147">
        <f>'Metinis atlyginimas'!KD44</f>
        <v>0</v>
      </c>
      <c r="KE18" s="147">
        <f>'Metinis atlyginimas'!KE44</f>
        <v>0</v>
      </c>
      <c r="KF18" s="147">
        <f>'Metinis atlyginimas'!KF44</f>
        <v>0</v>
      </c>
      <c r="KG18" s="147">
        <f>'Metinis atlyginimas'!KG44</f>
        <v>0</v>
      </c>
      <c r="KH18" s="147">
        <f>'Metinis atlyginimas'!KH44</f>
        <v>0</v>
      </c>
      <c r="KI18" s="147">
        <f>'Metinis atlyginimas'!KI44</f>
        <v>0</v>
      </c>
      <c r="KJ18" s="147">
        <f>'Metinis atlyginimas'!KJ44</f>
        <v>0</v>
      </c>
      <c r="KK18" s="147">
        <f>'Metinis atlyginimas'!KK44</f>
        <v>0</v>
      </c>
      <c r="KL18" s="147">
        <f>'Metinis atlyginimas'!KL44</f>
        <v>0</v>
      </c>
      <c r="KM18" s="147">
        <f>'Metinis atlyginimas'!KM44</f>
        <v>0</v>
      </c>
      <c r="KN18" s="147">
        <f t="shared" si="141"/>
        <v>0</v>
      </c>
      <c r="KO18" s="147">
        <f>'Metinis atlyginimas'!KO44</f>
        <v>0</v>
      </c>
      <c r="KP18" s="147">
        <f>'Metinis atlyginimas'!KP44</f>
        <v>0</v>
      </c>
      <c r="KQ18" s="147">
        <f>'Metinis atlyginimas'!KQ44</f>
        <v>0</v>
      </c>
      <c r="KR18" s="147">
        <f>'Metinis atlyginimas'!KR44</f>
        <v>0</v>
      </c>
      <c r="KS18" s="147">
        <f>'Metinis atlyginimas'!KS44</f>
        <v>0</v>
      </c>
      <c r="KT18" s="147">
        <f>'Metinis atlyginimas'!KT44</f>
        <v>0</v>
      </c>
      <c r="KU18" s="147">
        <f>'Metinis atlyginimas'!KU44</f>
        <v>0</v>
      </c>
      <c r="KV18" s="147">
        <f>'Metinis atlyginimas'!KV44</f>
        <v>0</v>
      </c>
      <c r="KW18" s="147">
        <f>'Metinis atlyginimas'!KW44</f>
        <v>0</v>
      </c>
      <c r="KX18" s="147">
        <f>'Metinis atlyginimas'!KX44</f>
        <v>0</v>
      </c>
      <c r="KY18" s="147">
        <f>'Metinis atlyginimas'!KY44</f>
        <v>0</v>
      </c>
      <c r="KZ18" s="147">
        <f>'Metinis atlyginimas'!KZ44</f>
        <v>0</v>
      </c>
      <c r="LA18" s="147">
        <f t="shared" si="152"/>
        <v>0</v>
      </c>
      <c r="LB18" s="147">
        <f>'Metinis atlyginimas'!LB44</f>
        <v>0</v>
      </c>
      <c r="LC18" s="147">
        <f>'Metinis atlyginimas'!LC44</f>
        <v>0</v>
      </c>
      <c r="LD18" s="147">
        <f>'Metinis atlyginimas'!LD44</f>
        <v>0</v>
      </c>
      <c r="LE18" s="147">
        <f>'Metinis atlyginimas'!LE44</f>
        <v>0</v>
      </c>
      <c r="LF18" s="147">
        <f>'Metinis atlyginimas'!LF44</f>
        <v>0</v>
      </c>
      <c r="LG18" s="147">
        <f>'Metinis atlyginimas'!LG44</f>
        <v>0</v>
      </c>
      <c r="LH18" s="147">
        <f>'Metinis atlyginimas'!LH44</f>
        <v>0</v>
      </c>
      <c r="LI18" s="147">
        <f>'Metinis atlyginimas'!LI44</f>
        <v>0</v>
      </c>
      <c r="LJ18" s="147">
        <f>'Metinis atlyginimas'!LJ44</f>
        <v>0</v>
      </c>
      <c r="LK18" s="147">
        <f>'Metinis atlyginimas'!LK44</f>
        <v>0</v>
      </c>
      <c r="LL18" s="147">
        <f>'Metinis atlyginimas'!LL44</f>
        <v>0</v>
      </c>
      <c r="LM18" s="147">
        <f>'Metinis atlyginimas'!LM44</f>
        <v>0</v>
      </c>
      <c r="LN18" s="148">
        <f t="shared" si="163"/>
        <v>0</v>
      </c>
    </row>
    <row r="19" spans="1:326" ht="15.75" thickBot="1">
      <c r="A19" s="149" t="s">
        <v>346</v>
      </c>
      <c r="B19" s="150">
        <f t="shared" ref="B19:M19" si="185">B15-B16</f>
        <v>0</v>
      </c>
      <c r="C19" s="151">
        <f t="shared" si="185"/>
        <v>0</v>
      </c>
      <c r="D19" s="151">
        <f t="shared" si="185"/>
        <v>0</v>
      </c>
      <c r="E19" s="151">
        <f t="shared" si="185"/>
        <v>0</v>
      </c>
      <c r="F19" s="151">
        <f t="shared" si="185"/>
        <v>0</v>
      </c>
      <c r="G19" s="151">
        <f t="shared" si="185"/>
        <v>0</v>
      </c>
      <c r="H19" s="151">
        <f t="shared" si="185"/>
        <v>0</v>
      </c>
      <c r="I19" s="151">
        <f t="shared" si="185"/>
        <v>0</v>
      </c>
      <c r="J19" s="151">
        <f t="shared" si="185"/>
        <v>0</v>
      </c>
      <c r="K19" s="151">
        <f t="shared" si="185"/>
        <v>0</v>
      </c>
      <c r="L19" s="151">
        <f t="shared" si="185"/>
        <v>0</v>
      </c>
      <c r="M19" s="151">
        <f t="shared" si="185"/>
        <v>0</v>
      </c>
      <c r="N19" s="251">
        <f t="shared" si="24"/>
        <v>0</v>
      </c>
      <c r="O19" s="151">
        <f t="shared" ref="O19:Z19" si="186">O15-O16</f>
        <v>0</v>
      </c>
      <c r="P19" s="151">
        <f t="shared" si="186"/>
        <v>0</v>
      </c>
      <c r="Q19" s="151">
        <f t="shared" si="186"/>
        <v>0</v>
      </c>
      <c r="R19" s="151">
        <f t="shared" si="186"/>
        <v>0</v>
      </c>
      <c r="S19" s="151">
        <f t="shared" si="186"/>
        <v>0</v>
      </c>
      <c r="T19" s="151">
        <f t="shared" si="186"/>
        <v>0</v>
      </c>
      <c r="U19" s="151">
        <f t="shared" si="186"/>
        <v>0</v>
      </c>
      <c r="V19" s="151">
        <f t="shared" si="186"/>
        <v>0</v>
      </c>
      <c r="W19" s="151">
        <f t="shared" si="186"/>
        <v>0</v>
      </c>
      <c r="X19" s="151">
        <f t="shared" si="186"/>
        <v>0</v>
      </c>
      <c r="Y19" s="151">
        <f t="shared" si="186"/>
        <v>0</v>
      </c>
      <c r="Z19" s="151">
        <f t="shared" si="186"/>
        <v>0</v>
      </c>
      <c r="AA19" s="152">
        <f t="shared" si="25"/>
        <v>0</v>
      </c>
      <c r="AB19" s="151">
        <f t="shared" ref="AB19:AM19" si="187">AB15-AB16</f>
        <v>0</v>
      </c>
      <c r="AC19" s="151">
        <f t="shared" si="187"/>
        <v>0</v>
      </c>
      <c r="AD19" s="151">
        <f t="shared" si="187"/>
        <v>0</v>
      </c>
      <c r="AE19" s="151">
        <f t="shared" si="187"/>
        <v>0</v>
      </c>
      <c r="AF19" s="151">
        <f t="shared" si="187"/>
        <v>0</v>
      </c>
      <c r="AG19" s="151">
        <f t="shared" si="187"/>
        <v>0</v>
      </c>
      <c r="AH19" s="151">
        <f t="shared" si="187"/>
        <v>0</v>
      </c>
      <c r="AI19" s="151">
        <f t="shared" si="187"/>
        <v>0</v>
      </c>
      <c r="AJ19" s="151">
        <f t="shared" si="187"/>
        <v>0</v>
      </c>
      <c r="AK19" s="151">
        <f t="shared" si="187"/>
        <v>0</v>
      </c>
      <c r="AL19" s="151">
        <f t="shared" si="187"/>
        <v>0</v>
      </c>
      <c r="AM19" s="151">
        <f t="shared" si="187"/>
        <v>0</v>
      </c>
      <c r="AN19" s="152">
        <f t="shared" si="26"/>
        <v>0</v>
      </c>
      <c r="AO19" s="151">
        <f t="shared" ref="AO19:AZ19" si="188">AO15-AO16</f>
        <v>0</v>
      </c>
      <c r="AP19" s="151">
        <f t="shared" si="188"/>
        <v>0</v>
      </c>
      <c r="AQ19" s="151">
        <f t="shared" si="188"/>
        <v>0</v>
      </c>
      <c r="AR19" s="151">
        <f t="shared" si="188"/>
        <v>0</v>
      </c>
      <c r="AS19" s="151">
        <f t="shared" si="188"/>
        <v>0</v>
      </c>
      <c r="AT19" s="151">
        <f t="shared" si="188"/>
        <v>0</v>
      </c>
      <c r="AU19" s="151">
        <f t="shared" si="188"/>
        <v>0</v>
      </c>
      <c r="AV19" s="151">
        <f t="shared" si="188"/>
        <v>0</v>
      </c>
      <c r="AW19" s="151">
        <f t="shared" si="188"/>
        <v>0</v>
      </c>
      <c r="AX19" s="151">
        <f t="shared" si="188"/>
        <v>0</v>
      </c>
      <c r="AY19" s="151">
        <f t="shared" si="188"/>
        <v>0</v>
      </c>
      <c r="AZ19" s="151">
        <f t="shared" si="188"/>
        <v>0</v>
      </c>
      <c r="BA19" s="152">
        <f t="shared" si="27"/>
        <v>0</v>
      </c>
      <c r="BB19" s="151">
        <f t="shared" ref="BB19:BM19" si="189">BB15-BB16</f>
        <v>0</v>
      </c>
      <c r="BC19" s="151">
        <f t="shared" si="189"/>
        <v>0</v>
      </c>
      <c r="BD19" s="151">
        <f t="shared" si="189"/>
        <v>0</v>
      </c>
      <c r="BE19" s="151">
        <f t="shared" si="189"/>
        <v>0</v>
      </c>
      <c r="BF19" s="151">
        <f t="shared" si="189"/>
        <v>0</v>
      </c>
      <c r="BG19" s="151">
        <f t="shared" si="189"/>
        <v>0</v>
      </c>
      <c r="BH19" s="151">
        <f t="shared" si="189"/>
        <v>0</v>
      </c>
      <c r="BI19" s="151">
        <f t="shared" si="189"/>
        <v>0</v>
      </c>
      <c r="BJ19" s="151">
        <f t="shared" si="189"/>
        <v>0</v>
      </c>
      <c r="BK19" s="151">
        <f t="shared" si="189"/>
        <v>0</v>
      </c>
      <c r="BL19" s="151">
        <f t="shared" si="189"/>
        <v>0</v>
      </c>
      <c r="BM19" s="151">
        <f t="shared" si="189"/>
        <v>0</v>
      </c>
      <c r="BN19" s="152">
        <f t="shared" si="28"/>
        <v>0</v>
      </c>
      <c r="BO19" s="151">
        <f t="shared" ref="BO19:BZ19" si="190">BO15-BO16</f>
        <v>0</v>
      </c>
      <c r="BP19" s="151">
        <f t="shared" si="190"/>
        <v>0</v>
      </c>
      <c r="BQ19" s="151">
        <f t="shared" si="190"/>
        <v>0</v>
      </c>
      <c r="BR19" s="151">
        <f t="shared" si="190"/>
        <v>0</v>
      </c>
      <c r="BS19" s="151">
        <f t="shared" si="190"/>
        <v>0</v>
      </c>
      <c r="BT19" s="151">
        <f t="shared" si="190"/>
        <v>0</v>
      </c>
      <c r="BU19" s="151">
        <f t="shared" si="190"/>
        <v>0</v>
      </c>
      <c r="BV19" s="151">
        <f t="shared" si="190"/>
        <v>0</v>
      </c>
      <c r="BW19" s="151">
        <f t="shared" si="190"/>
        <v>0</v>
      </c>
      <c r="BX19" s="151">
        <f t="shared" si="190"/>
        <v>0</v>
      </c>
      <c r="BY19" s="151">
        <f t="shared" si="190"/>
        <v>0</v>
      </c>
      <c r="BZ19" s="151">
        <f t="shared" si="190"/>
        <v>0</v>
      </c>
      <c r="CA19" s="152">
        <f t="shared" si="29"/>
        <v>0</v>
      </c>
      <c r="CB19" s="151">
        <f t="shared" ref="CB19:CM19" si="191">CB15-CB16</f>
        <v>0</v>
      </c>
      <c r="CC19" s="151">
        <f t="shared" si="191"/>
        <v>0</v>
      </c>
      <c r="CD19" s="151">
        <f t="shared" si="191"/>
        <v>0</v>
      </c>
      <c r="CE19" s="151">
        <f t="shared" si="191"/>
        <v>0</v>
      </c>
      <c r="CF19" s="151">
        <f t="shared" si="191"/>
        <v>0</v>
      </c>
      <c r="CG19" s="151">
        <f t="shared" si="191"/>
        <v>0</v>
      </c>
      <c r="CH19" s="151">
        <f t="shared" si="191"/>
        <v>0</v>
      </c>
      <c r="CI19" s="151">
        <f t="shared" si="191"/>
        <v>0</v>
      </c>
      <c r="CJ19" s="151">
        <f t="shared" si="191"/>
        <v>0</v>
      </c>
      <c r="CK19" s="151">
        <f t="shared" si="191"/>
        <v>0</v>
      </c>
      <c r="CL19" s="151">
        <f t="shared" si="191"/>
        <v>0</v>
      </c>
      <c r="CM19" s="151">
        <f t="shared" si="191"/>
        <v>0</v>
      </c>
      <c r="CN19" s="152">
        <f t="shared" si="30"/>
        <v>0</v>
      </c>
      <c r="CO19" s="151">
        <f t="shared" ref="CO19:CZ19" si="192">CO15-CO16</f>
        <v>0</v>
      </c>
      <c r="CP19" s="151">
        <f t="shared" si="192"/>
        <v>0</v>
      </c>
      <c r="CQ19" s="151">
        <f t="shared" si="192"/>
        <v>0</v>
      </c>
      <c r="CR19" s="151">
        <f t="shared" si="192"/>
        <v>0</v>
      </c>
      <c r="CS19" s="151">
        <f t="shared" si="192"/>
        <v>0</v>
      </c>
      <c r="CT19" s="151">
        <f t="shared" si="192"/>
        <v>0</v>
      </c>
      <c r="CU19" s="151">
        <f t="shared" si="192"/>
        <v>0</v>
      </c>
      <c r="CV19" s="151">
        <f t="shared" si="192"/>
        <v>0</v>
      </c>
      <c r="CW19" s="151">
        <f t="shared" si="192"/>
        <v>0</v>
      </c>
      <c r="CX19" s="151">
        <f t="shared" si="192"/>
        <v>0</v>
      </c>
      <c r="CY19" s="151">
        <f t="shared" si="192"/>
        <v>0</v>
      </c>
      <c r="CZ19" s="151">
        <f t="shared" si="192"/>
        <v>0</v>
      </c>
      <c r="DA19" s="152">
        <f t="shared" si="31"/>
        <v>0</v>
      </c>
      <c r="DB19" s="151">
        <f t="shared" ref="DB19:DM19" si="193">DB15-DB16</f>
        <v>0</v>
      </c>
      <c r="DC19" s="151">
        <f t="shared" si="193"/>
        <v>0</v>
      </c>
      <c r="DD19" s="151">
        <f t="shared" si="193"/>
        <v>0</v>
      </c>
      <c r="DE19" s="151">
        <f t="shared" si="193"/>
        <v>0</v>
      </c>
      <c r="DF19" s="151">
        <f t="shared" si="193"/>
        <v>0</v>
      </c>
      <c r="DG19" s="151">
        <f t="shared" si="193"/>
        <v>0</v>
      </c>
      <c r="DH19" s="151">
        <f t="shared" si="193"/>
        <v>0</v>
      </c>
      <c r="DI19" s="151">
        <f t="shared" si="193"/>
        <v>0</v>
      </c>
      <c r="DJ19" s="151">
        <f t="shared" si="193"/>
        <v>0</v>
      </c>
      <c r="DK19" s="151">
        <f t="shared" si="193"/>
        <v>0</v>
      </c>
      <c r="DL19" s="151">
        <f t="shared" si="193"/>
        <v>3.637978807091713E-12</v>
      </c>
      <c r="DM19" s="151">
        <f t="shared" si="193"/>
        <v>0</v>
      </c>
      <c r="DN19" s="152">
        <f t="shared" si="32"/>
        <v>3.637978807091713E-12</v>
      </c>
      <c r="DO19" s="151">
        <f t="shared" ref="DO19:DZ19" si="194">DO15-DO16</f>
        <v>0</v>
      </c>
      <c r="DP19" s="151">
        <f t="shared" si="194"/>
        <v>0</v>
      </c>
      <c r="DQ19" s="151">
        <f t="shared" si="194"/>
        <v>0</v>
      </c>
      <c r="DR19" s="151">
        <f t="shared" si="194"/>
        <v>0</v>
      </c>
      <c r="DS19" s="151">
        <f t="shared" si="194"/>
        <v>0</v>
      </c>
      <c r="DT19" s="151">
        <f t="shared" si="194"/>
        <v>0</v>
      </c>
      <c r="DU19" s="151">
        <f t="shared" si="194"/>
        <v>0</v>
      </c>
      <c r="DV19" s="151">
        <f t="shared" si="194"/>
        <v>0</v>
      </c>
      <c r="DW19" s="151">
        <f t="shared" si="194"/>
        <v>0</v>
      </c>
      <c r="DX19" s="151">
        <f t="shared" si="194"/>
        <v>0</v>
      </c>
      <c r="DY19" s="151">
        <f t="shared" si="194"/>
        <v>0</v>
      </c>
      <c r="DZ19" s="151">
        <f t="shared" si="194"/>
        <v>0</v>
      </c>
      <c r="EA19" s="152">
        <f t="shared" si="33"/>
        <v>0</v>
      </c>
      <c r="EB19" s="151">
        <f t="shared" ref="EB19:EM19" si="195">EB15-EB16</f>
        <v>0</v>
      </c>
      <c r="EC19" s="151">
        <f t="shared" si="195"/>
        <v>0</v>
      </c>
      <c r="ED19" s="151">
        <f t="shared" si="195"/>
        <v>0</v>
      </c>
      <c r="EE19" s="151">
        <f t="shared" si="195"/>
        <v>0</v>
      </c>
      <c r="EF19" s="151">
        <f t="shared" si="195"/>
        <v>0</v>
      </c>
      <c r="EG19" s="151">
        <f t="shared" si="195"/>
        <v>0</v>
      </c>
      <c r="EH19" s="151">
        <f t="shared" si="195"/>
        <v>0</v>
      </c>
      <c r="EI19" s="151">
        <f t="shared" si="195"/>
        <v>0</v>
      </c>
      <c r="EJ19" s="151">
        <f t="shared" si="195"/>
        <v>0</v>
      </c>
      <c r="EK19" s="151">
        <f t="shared" si="195"/>
        <v>0</v>
      </c>
      <c r="EL19" s="151">
        <f t="shared" si="195"/>
        <v>-4.5474735088646412E-12</v>
      </c>
      <c r="EM19" s="151">
        <f t="shared" si="195"/>
        <v>0</v>
      </c>
      <c r="EN19" s="152">
        <f t="shared" si="34"/>
        <v>-4.5474735088646412E-12</v>
      </c>
      <c r="EO19" s="151">
        <f t="shared" ref="EO19:EZ19" si="196">EO15-EO16</f>
        <v>0</v>
      </c>
      <c r="EP19" s="151">
        <f t="shared" si="196"/>
        <v>0</v>
      </c>
      <c r="EQ19" s="151">
        <f t="shared" si="196"/>
        <v>0</v>
      </c>
      <c r="ER19" s="151">
        <f t="shared" si="196"/>
        <v>0</v>
      </c>
      <c r="ES19" s="151">
        <f t="shared" si="196"/>
        <v>0</v>
      </c>
      <c r="ET19" s="151">
        <f t="shared" si="196"/>
        <v>0</v>
      </c>
      <c r="EU19" s="151">
        <f t="shared" si="196"/>
        <v>0</v>
      </c>
      <c r="EV19" s="151">
        <f t="shared" si="196"/>
        <v>0</v>
      </c>
      <c r="EW19" s="151">
        <f t="shared" si="196"/>
        <v>0</v>
      </c>
      <c r="EX19" s="151">
        <f t="shared" si="196"/>
        <v>0</v>
      </c>
      <c r="EY19" s="151">
        <f t="shared" si="196"/>
        <v>8.6401996668428183E-12</v>
      </c>
      <c r="EZ19" s="151">
        <f t="shared" si="196"/>
        <v>0</v>
      </c>
      <c r="FA19" s="152">
        <f t="shared" si="35"/>
        <v>8.6401996668428183E-12</v>
      </c>
      <c r="FB19" s="151">
        <f t="shared" ref="FB19:FM19" si="197">FB15-FB16</f>
        <v>0</v>
      </c>
      <c r="FC19" s="151">
        <f t="shared" si="197"/>
        <v>0</v>
      </c>
      <c r="FD19" s="151">
        <f t="shared" si="197"/>
        <v>0</v>
      </c>
      <c r="FE19" s="151">
        <f t="shared" si="197"/>
        <v>0</v>
      </c>
      <c r="FF19" s="151">
        <f t="shared" si="197"/>
        <v>0</v>
      </c>
      <c r="FG19" s="151">
        <f t="shared" si="197"/>
        <v>0</v>
      </c>
      <c r="FH19" s="151">
        <f t="shared" si="197"/>
        <v>0</v>
      </c>
      <c r="FI19" s="151">
        <f t="shared" si="197"/>
        <v>0</v>
      </c>
      <c r="FJ19" s="151">
        <f t="shared" si="197"/>
        <v>0</v>
      </c>
      <c r="FK19" s="151">
        <f t="shared" si="197"/>
        <v>0</v>
      </c>
      <c r="FL19" s="151">
        <f t="shared" si="197"/>
        <v>3.637978807091713E-12</v>
      </c>
      <c r="FM19" s="151">
        <f t="shared" si="197"/>
        <v>0</v>
      </c>
      <c r="FN19" s="152">
        <f t="shared" si="36"/>
        <v>3.637978807091713E-12</v>
      </c>
      <c r="FO19" s="151">
        <f t="shared" ref="FO19:FZ19" si="198">FO15-FO16</f>
        <v>0</v>
      </c>
      <c r="FP19" s="151">
        <f t="shared" si="198"/>
        <v>0</v>
      </c>
      <c r="FQ19" s="151">
        <f t="shared" si="198"/>
        <v>0</v>
      </c>
      <c r="FR19" s="151">
        <f t="shared" si="198"/>
        <v>0</v>
      </c>
      <c r="FS19" s="151">
        <f t="shared" si="198"/>
        <v>0</v>
      </c>
      <c r="FT19" s="151">
        <f t="shared" si="198"/>
        <v>0</v>
      </c>
      <c r="FU19" s="151">
        <f t="shared" si="198"/>
        <v>0</v>
      </c>
      <c r="FV19" s="151">
        <f t="shared" si="198"/>
        <v>0</v>
      </c>
      <c r="FW19" s="151">
        <f t="shared" si="198"/>
        <v>0</v>
      </c>
      <c r="FX19" s="151">
        <f t="shared" si="198"/>
        <v>0</v>
      </c>
      <c r="FY19" s="151">
        <f t="shared" si="198"/>
        <v>0</v>
      </c>
      <c r="FZ19" s="151">
        <f t="shared" si="198"/>
        <v>0</v>
      </c>
      <c r="GA19" s="152">
        <f t="shared" si="37"/>
        <v>0</v>
      </c>
      <c r="GB19" s="151">
        <f t="shared" ref="GB19:GM19" si="199">GB15-GB16</f>
        <v>0</v>
      </c>
      <c r="GC19" s="151">
        <f t="shared" si="199"/>
        <v>0</v>
      </c>
      <c r="GD19" s="151">
        <f t="shared" si="199"/>
        <v>0</v>
      </c>
      <c r="GE19" s="151">
        <f t="shared" si="199"/>
        <v>0</v>
      </c>
      <c r="GF19" s="151">
        <f t="shared" si="199"/>
        <v>0</v>
      </c>
      <c r="GG19" s="151">
        <f t="shared" si="199"/>
        <v>0</v>
      </c>
      <c r="GH19" s="151">
        <f t="shared" si="199"/>
        <v>0</v>
      </c>
      <c r="GI19" s="151">
        <f t="shared" si="199"/>
        <v>0</v>
      </c>
      <c r="GJ19" s="151">
        <f t="shared" si="199"/>
        <v>0</v>
      </c>
      <c r="GK19" s="151">
        <f t="shared" si="199"/>
        <v>0</v>
      </c>
      <c r="GL19" s="151">
        <f t="shared" si="199"/>
        <v>-8.6401996668428183E-12</v>
      </c>
      <c r="GM19" s="151">
        <f t="shared" si="199"/>
        <v>0</v>
      </c>
      <c r="GN19" s="152">
        <f t="shared" si="38"/>
        <v>-8.6401996668428183E-12</v>
      </c>
      <c r="GO19" s="151">
        <f>GO15-GO16</f>
        <v>0</v>
      </c>
      <c r="GP19" s="151">
        <f t="shared" ref="GP19:GZ19" si="200">GP15-GP16</f>
        <v>0</v>
      </c>
      <c r="GQ19" s="151">
        <f t="shared" si="200"/>
        <v>0</v>
      </c>
      <c r="GR19" s="151">
        <f t="shared" si="200"/>
        <v>0</v>
      </c>
      <c r="GS19" s="151">
        <f t="shared" si="200"/>
        <v>0</v>
      </c>
      <c r="GT19" s="151">
        <f t="shared" si="200"/>
        <v>0</v>
      </c>
      <c r="GU19" s="151">
        <f t="shared" si="200"/>
        <v>0</v>
      </c>
      <c r="GV19" s="151">
        <f t="shared" si="200"/>
        <v>0</v>
      </c>
      <c r="GW19" s="151">
        <f t="shared" si="200"/>
        <v>0</v>
      </c>
      <c r="GX19" s="151">
        <f t="shared" si="200"/>
        <v>0</v>
      </c>
      <c r="GY19" s="151">
        <f t="shared" si="200"/>
        <v>0</v>
      </c>
      <c r="GZ19" s="151">
        <f t="shared" si="200"/>
        <v>0</v>
      </c>
      <c r="HA19" s="152">
        <f t="shared" si="64"/>
        <v>0</v>
      </c>
      <c r="HB19" s="151">
        <f>HB15-HB16</f>
        <v>0</v>
      </c>
      <c r="HC19" s="151">
        <f t="shared" ref="HC19:HM19" si="201">HC15-HC16</f>
        <v>0</v>
      </c>
      <c r="HD19" s="151">
        <f t="shared" si="201"/>
        <v>0</v>
      </c>
      <c r="HE19" s="151">
        <f t="shared" si="201"/>
        <v>0</v>
      </c>
      <c r="HF19" s="151">
        <f t="shared" si="201"/>
        <v>0</v>
      </c>
      <c r="HG19" s="151">
        <f t="shared" si="201"/>
        <v>0</v>
      </c>
      <c r="HH19" s="151">
        <f t="shared" si="201"/>
        <v>0</v>
      </c>
      <c r="HI19" s="151">
        <f t="shared" si="201"/>
        <v>0</v>
      </c>
      <c r="HJ19" s="151">
        <f t="shared" si="201"/>
        <v>0</v>
      </c>
      <c r="HK19" s="151">
        <f t="shared" si="201"/>
        <v>0</v>
      </c>
      <c r="HL19" s="151">
        <f t="shared" si="201"/>
        <v>0</v>
      </c>
      <c r="HM19" s="151">
        <f t="shared" si="201"/>
        <v>0</v>
      </c>
      <c r="HN19" s="152">
        <f t="shared" si="75"/>
        <v>0</v>
      </c>
      <c r="HO19" s="151">
        <f>HO15-HO16</f>
        <v>0</v>
      </c>
      <c r="HP19" s="151">
        <f t="shared" ref="HP19:HZ19" si="202">HP15-HP16</f>
        <v>0</v>
      </c>
      <c r="HQ19" s="151">
        <f t="shared" si="202"/>
        <v>0</v>
      </c>
      <c r="HR19" s="151">
        <f t="shared" si="202"/>
        <v>0</v>
      </c>
      <c r="HS19" s="151">
        <f t="shared" si="202"/>
        <v>0</v>
      </c>
      <c r="HT19" s="151">
        <f t="shared" si="202"/>
        <v>0</v>
      </c>
      <c r="HU19" s="151">
        <f t="shared" si="202"/>
        <v>0</v>
      </c>
      <c r="HV19" s="151">
        <f t="shared" si="202"/>
        <v>0</v>
      </c>
      <c r="HW19" s="151">
        <f t="shared" si="202"/>
        <v>0</v>
      </c>
      <c r="HX19" s="151">
        <f t="shared" si="202"/>
        <v>0</v>
      </c>
      <c r="HY19" s="151">
        <f t="shared" si="202"/>
        <v>0</v>
      </c>
      <c r="HZ19" s="151">
        <f t="shared" si="202"/>
        <v>0</v>
      </c>
      <c r="IA19" s="152">
        <f t="shared" si="86"/>
        <v>0</v>
      </c>
      <c r="IB19" s="151">
        <f>IB15-IB16</f>
        <v>0</v>
      </c>
      <c r="IC19" s="151">
        <f t="shared" ref="IC19:IM19" si="203">IC15-IC16</f>
        <v>0</v>
      </c>
      <c r="ID19" s="151">
        <f t="shared" si="203"/>
        <v>0</v>
      </c>
      <c r="IE19" s="151">
        <f t="shared" si="203"/>
        <v>0</v>
      </c>
      <c r="IF19" s="151">
        <f t="shared" si="203"/>
        <v>0</v>
      </c>
      <c r="IG19" s="151">
        <f t="shared" si="203"/>
        <v>0</v>
      </c>
      <c r="IH19" s="151">
        <f t="shared" si="203"/>
        <v>0</v>
      </c>
      <c r="II19" s="151">
        <f t="shared" si="203"/>
        <v>0</v>
      </c>
      <c r="IJ19" s="151">
        <f t="shared" si="203"/>
        <v>0</v>
      </c>
      <c r="IK19" s="151">
        <f t="shared" si="203"/>
        <v>0</v>
      </c>
      <c r="IL19" s="151">
        <f t="shared" si="203"/>
        <v>0</v>
      </c>
      <c r="IM19" s="151">
        <f t="shared" si="203"/>
        <v>0</v>
      </c>
      <c r="IN19" s="152">
        <f t="shared" si="97"/>
        <v>0</v>
      </c>
      <c r="IO19" s="151">
        <f>IO15-IO16</f>
        <v>0</v>
      </c>
      <c r="IP19" s="151">
        <f t="shared" ref="IP19:IZ19" si="204">IP15-IP16</f>
        <v>0</v>
      </c>
      <c r="IQ19" s="151">
        <f t="shared" si="204"/>
        <v>0</v>
      </c>
      <c r="IR19" s="151">
        <f t="shared" si="204"/>
        <v>0</v>
      </c>
      <c r="IS19" s="151">
        <f t="shared" si="204"/>
        <v>0</v>
      </c>
      <c r="IT19" s="151">
        <f t="shared" si="204"/>
        <v>0</v>
      </c>
      <c r="IU19" s="151">
        <f t="shared" si="204"/>
        <v>0</v>
      </c>
      <c r="IV19" s="151">
        <f t="shared" si="204"/>
        <v>0</v>
      </c>
      <c r="IW19" s="151">
        <f t="shared" si="204"/>
        <v>0</v>
      </c>
      <c r="IX19" s="151">
        <f t="shared" si="204"/>
        <v>0</v>
      </c>
      <c r="IY19" s="151">
        <f t="shared" si="204"/>
        <v>0</v>
      </c>
      <c r="IZ19" s="151">
        <f t="shared" si="204"/>
        <v>0</v>
      </c>
      <c r="JA19" s="152">
        <f t="shared" si="108"/>
        <v>0</v>
      </c>
      <c r="JB19" s="151">
        <f>JB15-JB16</f>
        <v>0</v>
      </c>
      <c r="JC19" s="151">
        <f t="shared" ref="JC19:JM19" si="205">JC15-JC16</f>
        <v>0</v>
      </c>
      <c r="JD19" s="151">
        <f t="shared" si="205"/>
        <v>0</v>
      </c>
      <c r="JE19" s="151">
        <f t="shared" si="205"/>
        <v>0</v>
      </c>
      <c r="JF19" s="151">
        <f t="shared" si="205"/>
        <v>0</v>
      </c>
      <c r="JG19" s="151">
        <f t="shared" si="205"/>
        <v>0</v>
      </c>
      <c r="JH19" s="151">
        <f t="shared" si="205"/>
        <v>0</v>
      </c>
      <c r="JI19" s="151">
        <f t="shared" si="205"/>
        <v>0</v>
      </c>
      <c r="JJ19" s="151">
        <f t="shared" si="205"/>
        <v>0</v>
      </c>
      <c r="JK19" s="151">
        <f t="shared" si="205"/>
        <v>0</v>
      </c>
      <c r="JL19" s="151">
        <f t="shared" si="205"/>
        <v>0</v>
      </c>
      <c r="JM19" s="151">
        <f t="shared" si="205"/>
        <v>0</v>
      </c>
      <c r="JN19" s="152">
        <f t="shared" si="119"/>
        <v>0</v>
      </c>
      <c r="JO19" s="151">
        <f>JO15-JO16</f>
        <v>0</v>
      </c>
      <c r="JP19" s="151">
        <f t="shared" ref="JP19:JZ19" si="206">JP15-JP16</f>
        <v>0</v>
      </c>
      <c r="JQ19" s="151">
        <f t="shared" si="206"/>
        <v>0</v>
      </c>
      <c r="JR19" s="151">
        <f t="shared" si="206"/>
        <v>0</v>
      </c>
      <c r="JS19" s="151">
        <f t="shared" si="206"/>
        <v>0</v>
      </c>
      <c r="JT19" s="151">
        <f t="shared" si="206"/>
        <v>0</v>
      </c>
      <c r="JU19" s="151">
        <f t="shared" si="206"/>
        <v>0</v>
      </c>
      <c r="JV19" s="151">
        <f t="shared" si="206"/>
        <v>0</v>
      </c>
      <c r="JW19" s="151">
        <f t="shared" si="206"/>
        <v>0</v>
      </c>
      <c r="JX19" s="151">
        <f t="shared" si="206"/>
        <v>0</v>
      </c>
      <c r="JY19" s="151">
        <f t="shared" si="206"/>
        <v>0</v>
      </c>
      <c r="JZ19" s="151">
        <f t="shared" si="206"/>
        <v>0</v>
      </c>
      <c r="KA19" s="152">
        <f t="shared" si="130"/>
        <v>0</v>
      </c>
      <c r="KB19" s="151">
        <f>KB15-KB16</f>
        <v>0</v>
      </c>
      <c r="KC19" s="151">
        <f t="shared" ref="KC19:KM19" si="207">KC15-KC16</f>
        <v>0</v>
      </c>
      <c r="KD19" s="151">
        <f t="shared" si="207"/>
        <v>0</v>
      </c>
      <c r="KE19" s="151">
        <f t="shared" si="207"/>
        <v>0</v>
      </c>
      <c r="KF19" s="151">
        <f t="shared" si="207"/>
        <v>0</v>
      </c>
      <c r="KG19" s="151">
        <f t="shared" si="207"/>
        <v>0</v>
      </c>
      <c r="KH19" s="151">
        <f t="shared" si="207"/>
        <v>0</v>
      </c>
      <c r="KI19" s="151">
        <f t="shared" si="207"/>
        <v>0</v>
      </c>
      <c r="KJ19" s="151">
        <f t="shared" si="207"/>
        <v>0</v>
      </c>
      <c r="KK19" s="151">
        <f t="shared" si="207"/>
        <v>0</v>
      </c>
      <c r="KL19" s="151">
        <f t="shared" si="207"/>
        <v>0</v>
      </c>
      <c r="KM19" s="151">
        <f t="shared" si="207"/>
        <v>0</v>
      </c>
      <c r="KN19" s="152">
        <f t="shared" si="141"/>
        <v>0</v>
      </c>
      <c r="KO19" s="151">
        <f>KO15-KO16</f>
        <v>0</v>
      </c>
      <c r="KP19" s="151">
        <f t="shared" ref="KP19:KZ19" si="208">KP15-KP16</f>
        <v>0</v>
      </c>
      <c r="KQ19" s="151">
        <f t="shared" si="208"/>
        <v>0</v>
      </c>
      <c r="KR19" s="151">
        <f t="shared" si="208"/>
        <v>0</v>
      </c>
      <c r="KS19" s="151">
        <f t="shared" si="208"/>
        <v>0</v>
      </c>
      <c r="KT19" s="151">
        <f t="shared" si="208"/>
        <v>0</v>
      </c>
      <c r="KU19" s="151">
        <f t="shared" si="208"/>
        <v>0</v>
      </c>
      <c r="KV19" s="151">
        <f t="shared" si="208"/>
        <v>0</v>
      </c>
      <c r="KW19" s="151">
        <f t="shared" si="208"/>
        <v>0</v>
      </c>
      <c r="KX19" s="151">
        <f t="shared" si="208"/>
        <v>0</v>
      </c>
      <c r="KY19" s="151">
        <f t="shared" si="208"/>
        <v>0</v>
      </c>
      <c r="KZ19" s="151">
        <f t="shared" si="208"/>
        <v>0</v>
      </c>
      <c r="LA19" s="152">
        <f t="shared" si="152"/>
        <v>0</v>
      </c>
      <c r="LB19" s="151">
        <f>LB15-LB16</f>
        <v>0</v>
      </c>
      <c r="LC19" s="151">
        <f t="shared" ref="LC19:LM19" si="209">LC15-LC16</f>
        <v>0</v>
      </c>
      <c r="LD19" s="151">
        <f t="shared" si="209"/>
        <v>0</v>
      </c>
      <c r="LE19" s="151">
        <f t="shared" si="209"/>
        <v>0</v>
      </c>
      <c r="LF19" s="151">
        <f t="shared" si="209"/>
        <v>0</v>
      </c>
      <c r="LG19" s="151">
        <f t="shared" si="209"/>
        <v>0</v>
      </c>
      <c r="LH19" s="151">
        <f t="shared" si="209"/>
        <v>0</v>
      </c>
      <c r="LI19" s="151">
        <f t="shared" si="209"/>
        <v>0</v>
      </c>
      <c r="LJ19" s="151">
        <f t="shared" si="209"/>
        <v>0</v>
      </c>
      <c r="LK19" s="151">
        <f t="shared" si="209"/>
        <v>0</v>
      </c>
      <c r="LL19" s="151">
        <f t="shared" si="209"/>
        <v>0</v>
      </c>
      <c r="LM19" s="151">
        <f t="shared" si="209"/>
        <v>0</v>
      </c>
      <c r="LN19" s="153">
        <f t="shared" si="163"/>
        <v>0</v>
      </c>
    </row>
    <row r="20" spans="1:326">
      <c r="A20" s="137" t="s">
        <v>347</v>
      </c>
      <c r="B20" s="154">
        <f t="shared" ref="B20:M20" si="210">B21+B22</f>
        <v>0</v>
      </c>
      <c r="C20" s="155">
        <f t="shared" si="210"/>
        <v>0</v>
      </c>
      <c r="D20" s="155">
        <f t="shared" si="210"/>
        <v>0</v>
      </c>
      <c r="E20" s="155">
        <f t="shared" si="210"/>
        <v>0</v>
      </c>
      <c r="F20" s="155">
        <f t="shared" si="210"/>
        <v>0</v>
      </c>
      <c r="G20" s="155">
        <f t="shared" si="210"/>
        <v>0</v>
      </c>
      <c r="H20" s="155">
        <f t="shared" si="210"/>
        <v>0</v>
      </c>
      <c r="I20" s="155">
        <f t="shared" si="210"/>
        <v>0</v>
      </c>
      <c r="J20" s="155">
        <f t="shared" si="210"/>
        <v>0</v>
      </c>
      <c r="K20" s="155">
        <f t="shared" si="210"/>
        <v>0</v>
      </c>
      <c r="L20" s="155">
        <f t="shared" si="210"/>
        <v>0</v>
      </c>
      <c r="M20" s="155">
        <f t="shared" si="210"/>
        <v>0</v>
      </c>
      <c r="N20" s="138">
        <f t="shared" si="24"/>
        <v>0</v>
      </c>
      <c r="O20" s="155">
        <f t="shared" ref="O20:Z20" si="211">O21+O22</f>
        <v>0</v>
      </c>
      <c r="P20" s="155">
        <f t="shared" si="211"/>
        <v>0</v>
      </c>
      <c r="Q20" s="155">
        <f t="shared" si="211"/>
        <v>0</v>
      </c>
      <c r="R20" s="155">
        <f t="shared" si="211"/>
        <v>0</v>
      </c>
      <c r="S20" s="155">
        <f t="shared" si="211"/>
        <v>0</v>
      </c>
      <c r="T20" s="155">
        <f t="shared" si="211"/>
        <v>0</v>
      </c>
      <c r="U20" s="155">
        <f t="shared" si="211"/>
        <v>0</v>
      </c>
      <c r="V20" s="155">
        <f t="shared" si="211"/>
        <v>0</v>
      </c>
      <c r="W20" s="155">
        <f t="shared" si="211"/>
        <v>0</v>
      </c>
      <c r="X20" s="155">
        <f t="shared" si="211"/>
        <v>0</v>
      </c>
      <c r="Y20" s="155">
        <f t="shared" si="211"/>
        <v>0</v>
      </c>
      <c r="Z20" s="155">
        <f t="shared" si="211"/>
        <v>0</v>
      </c>
      <c r="AA20" s="156">
        <f t="shared" si="25"/>
        <v>0</v>
      </c>
      <c r="AB20" s="155">
        <f t="shared" ref="AB20:AM20" si="212">AB21+AB22</f>
        <v>0</v>
      </c>
      <c r="AC20" s="155">
        <f t="shared" si="212"/>
        <v>0</v>
      </c>
      <c r="AD20" s="155">
        <f t="shared" si="212"/>
        <v>0</v>
      </c>
      <c r="AE20" s="155">
        <f t="shared" si="212"/>
        <v>0</v>
      </c>
      <c r="AF20" s="155">
        <f t="shared" si="212"/>
        <v>0</v>
      </c>
      <c r="AG20" s="155">
        <f t="shared" si="212"/>
        <v>0</v>
      </c>
      <c r="AH20" s="155">
        <f t="shared" si="212"/>
        <v>0</v>
      </c>
      <c r="AI20" s="155">
        <f t="shared" si="212"/>
        <v>0</v>
      </c>
      <c r="AJ20" s="155">
        <f t="shared" si="212"/>
        <v>0</v>
      </c>
      <c r="AK20" s="155">
        <f t="shared" si="212"/>
        <v>0</v>
      </c>
      <c r="AL20" s="155">
        <f t="shared" si="212"/>
        <v>0</v>
      </c>
      <c r="AM20" s="155">
        <f t="shared" si="212"/>
        <v>0</v>
      </c>
      <c r="AN20" s="156">
        <f t="shared" si="26"/>
        <v>0</v>
      </c>
      <c r="AO20" s="155">
        <f t="shared" ref="AO20:AZ20" si="213">AO21+AO22</f>
        <v>0</v>
      </c>
      <c r="AP20" s="155">
        <f t="shared" si="213"/>
        <v>0</v>
      </c>
      <c r="AQ20" s="155">
        <f t="shared" si="213"/>
        <v>0</v>
      </c>
      <c r="AR20" s="155">
        <f t="shared" si="213"/>
        <v>0</v>
      </c>
      <c r="AS20" s="155">
        <f t="shared" si="213"/>
        <v>0</v>
      </c>
      <c r="AT20" s="155">
        <f t="shared" si="213"/>
        <v>0</v>
      </c>
      <c r="AU20" s="155">
        <f t="shared" si="213"/>
        <v>0</v>
      </c>
      <c r="AV20" s="155">
        <f t="shared" si="213"/>
        <v>0</v>
      </c>
      <c r="AW20" s="155">
        <f t="shared" si="213"/>
        <v>0</v>
      </c>
      <c r="AX20" s="155">
        <f t="shared" si="213"/>
        <v>0</v>
      </c>
      <c r="AY20" s="155">
        <f t="shared" si="213"/>
        <v>0</v>
      </c>
      <c r="AZ20" s="155">
        <f t="shared" si="213"/>
        <v>0</v>
      </c>
      <c r="BA20" s="156">
        <f t="shared" si="27"/>
        <v>0</v>
      </c>
      <c r="BB20" s="155">
        <f t="shared" ref="BB20:BM20" si="214">BB21+BB22</f>
        <v>0</v>
      </c>
      <c r="BC20" s="155">
        <f t="shared" si="214"/>
        <v>0</v>
      </c>
      <c r="BD20" s="155">
        <f t="shared" si="214"/>
        <v>0</v>
      </c>
      <c r="BE20" s="155">
        <f t="shared" si="214"/>
        <v>0</v>
      </c>
      <c r="BF20" s="155">
        <f t="shared" si="214"/>
        <v>0</v>
      </c>
      <c r="BG20" s="155">
        <f t="shared" si="214"/>
        <v>0</v>
      </c>
      <c r="BH20" s="155">
        <f t="shared" si="214"/>
        <v>0</v>
      </c>
      <c r="BI20" s="155">
        <f t="shared" si="214"/>
        <v>0</v>
      </c>
      <c r="BJ20" s="155">
        <f t="shared" si="214"/>
        <v>0</v>
      </c>
      <c r="BK20" s="155">
        <f t="shared" si="214"/>
        <v>0</v>
      </c>
      <c r="BL20" s="155">
        <f t="shared" si="214"/>
        <v>0</v>
      </c>
      <c r="BM20" s="155">
        <f t="shared" si="214"/>
        <v>0</v>
      </c>
      <c r="BN20" s="156">
        <f t="shared" si="28"/>
        <v>0</v>
      </c>
      <c r="BO20" s="155">
        <f t="shared" ref="BO20:BZ20" si="215">BO21+BO22</f>
        <v>0</v>
      </c>
      <c r="BP20" s="155">
        <f t="shared" si="215"/>
        <v>0</v>
      </c>
      <c r="BQ20" s="155">
        <f t="shared" si="215"/>
        <v>0</v>
      </c>
      <c r="BR20" s="155">
        <f t="shared" si="215"/>
        <v>0</v>
      </c>
      <c r="BS20" s="155">
        <f t="shared" si="215"/>
        <v>0</v>
      </c>
      <c r="BT20" s="155">
        <f t="shared" si="215"/>
        <v>0</v>
      </c>
      <c r="BU20" s="155">
        <f t="shared" si="215"/>
        <v>0</v>
      </c>
      <c r="BV20" s="155">
        <f t="shared" si="215"/>
        <v>0</v>
      </c>
      <c r="BW20" s="155">
        <f t="shared" si="215"/>
        <v>0</v>
      </c>
      <c r="BX20" s="155">
        <f t="shared" si="215"/>
        <v>0</v>
      </c>
      <c r="BY20" s="155">
        <f t="shared" si="215"/>
        <v>0</v>
      </c>
      <c r="BZ20" s="155">
        <f t="shared" si="215"/>
        <v>0</v>
      </c>
      <c r="CA20" s="156">
        <f t="shared" si="29"/>
        <v>0</v>
      </c>
      <c r="CB20" s="155">
        <f t="shared" ref="CB20:CM20" si="216">CB21+CB22</f>
        <v>0</v>
      </c>
      <c r="CC20" s="155">
        <f t="shared" si="216"/>
        <v>0</v>
      </c>
      <c r="CD20" s="155">
        <f t="shared" si="216"/>
        <v>0</v>
      </c>
      <c r="CE20" s="155">
        <f t="shared" si="216"/>
        <v>0</v>
      </c>
      <c r="CF20" s="155">
        <f t="shared" si="216"/>
        <v>0</v>
      </c>
      <c r="CG20" s="155">
        <f t="shared" si="216"/>
        <v>0</v>
      </c>
      <c r="CH20" s="155">
        <f t="shared" si="216"/>
        <v>0</v>
      </c>
      <c r="CI20" s="155">
        <f t="shared" si="216"/>
        <v>0</v>
      </c>
      <c r="CJ20" s="155">
        <f t="shared" si="216"/>
        <v>0</v>
      </c>
      <c r="CK20" s="155">
        <f t="shared" si="216"/>
        <v>0</v>
      </c>
      <c r="CL20" s="155">
        <f t="shared" si="216"/>
        <v>0</v>
      </c>
      <c r="CM20" s="155">
        <f t="shared" si="216"/>
        <v>0</v>
      </c>
      <c r="CN20" s="156">
        <f t="shared" si="30"/>
        <v>0</v>
      </c>
      <c r="CO20" s="155">
        <f t="shared" ref="CO20:CZ20" si="217">CO21+CO22</f>
        <v>0</v>
      </c>
      <c r="CP20" s="155">
        <f t="shared" si="217"/>
        <v>0</v>
      </c>
      <c r="CQ20" s="155">
        <f t="shared" si="217"/>
        <v>0</v>
      </c>
      <c r="CR20" s="155">
        <f t="shared" si="217"/>
        <v>0</v>
      </c>
      <c r="CS20" s="155">
        <f t="shared" si="217"/>
        <v>0</v>
      </c>
      <c r="CT20" s="155">
        <f t="shared" si="217"/>
        <v>0</v>
      </c>
      <c r="CU20" s="155">
        <f t="shared" si="217"/>
        <v>0</v>
      </c>
      <c r="CV20" s="155">
        <f t="shared" si="217"/>
        <v>0</v>
      </c>
      <c r="CW20" s="155">
        <f t="shared" si="217"/>
        <v>0</v>
      </c>
      <c r="CX20" s="155">
        <f t="shared" si="217"/>
        <v>0</v>
      </c>
      <c r="CY20" s="155">
        <f t="shared" si="217"/>
        <v>0</v>
      </c>
      <c r="CZ20" s="155">
        <f t="shared" si="217"/>
        <v>0</v>
      </c>
      <c r="DA20" s="156">
        <f t="shared" si="31"/>
        <v>0</v>
      </c>
      <c r="DB20" s="155">
        <f t="shared" ref="DB20:DM20" si="218">DB21+DB22</f>
        <v>0</v>
      </c>
      <c r="DC20" s="155">
        <f t="shared" si="218"/>
        <v>0</v>
      </c>
      <c r="DD20" s="155">
        <f t="shared" si="218"/>
        <v>0</v>
      </c>
      <c r="DE20" s="155">
        <f t="shared" si="218"/>
        <v>0</v>
      </c>
      <c r="DF20" s="155">
        <f t="shared" si="218"/>
        <v>0</v>
      </c>
      <c r="DG20" s="155">
        <f t="shared" si="218"/>
        <v>0</v>
      </c>
      <c r="DH20" s="155">
        <f t="shared" si="218"/>
        <v>0</v>
      </c>
      <c r="DI20" s="155">
        <f t="shared" si="218"/>
        <v>0</v>
      </c>
      <c r="DJ20" s="155">
        <f t="shared" si="218"/>
        <v>0</v>
      </c>
      <c r="DK20" s="155">
        <f t="shared" si="218"/>
        <v>0</v>
      </c>
      <c r="DL20" s="155">
        <f t="shared" si="218"/>
        <v>0</v>
      </c>
      <c r="DM20" s="155">
        <f t="shared" si="218"/>
        <v>0</v>
      </c>
      <c r="DN20" s="156">
        <f t="shared" si="32"/>
        <v>0</v>
      </c>
      <c r="DO20" s="155">
        <f t="shared" ref="DO20:DZ20" si="219">DO21+DO22</f>
        <v>0</v>
      </c>
      <c r="DP20" s="155">
        <f t="shared" si="219"/>
        <v>0</v>
      </c>
      <c r="DQ20" s="155">
        <f t="shared" si="219"/>
        <v>0</v>
      </c>
      <c r="DR20" s="155">
        <f t="shared" si="219"/>
        <v>0</v>
      </c>
      <c r="DS20" s="155">
        <f t="shared" si="219"/>
        <v>0</v>
      </c>
      <c r="DT20" s="155">
        <f t="shared" si="219"/>
        <v>0</v>
      </c>
      <c r="DU20" s="155">
        <f t="shared" si="219"/>
        <v>0</v>
      </c>
      <c r="DV20" s="155">
        <f t="shared" si="219"/>
        <v>0</v>
      </c>
      <c r="DW20" s="155">
        <f t="shared" si="219"/>
        <v>0</v>
      </c>
      <c r="DX20" s="155">
        <f t="shared" si="219"/>
        <v>0</v>
      </c>
      <c r="DY20" s="155">
        <f t="shared" si="219"/>
        <v>0</v>
      </c>
      <c r="DZ20" s="155">
        <f t="shared" si="219"/>
        <v>0</v>
      </c>
      <c r="EA20" s="156">
        <f t="shared" si="33"/>
        <v>0</v>
      </c>
      <c r="EB20" s="155">
        <f t="shared" ref="EB20:EM20" si="220">EB21+EB22</f>
        <v>0</v>
      </c>
      <c r="EC20" s="155">
        <f t="shared" si="220"/>
        <v>0</v>
      </c>
      <c r="ED20" s="155">
        <f t="shared" si="220"/>
        <v>0</v>
      </c>
      <c r="EE20" s="155">
        <f t="shared" si="220"/>
        <v>0</v>
      </c>
      <c r="EF20" s="155">
        <f t="shared" si="220"/>
        <v>0</v>
      </c>
      <c r="EG20" s="155">
        <f t="shared" si="220"/>
        <v>0</v>
      </c>
      <c r="EH20" s="155">
        <f t="shared" si="220"/>
        <v>0</v>
      </c>
      <c r="EI20" s="155">
        <f t="shared" si="220"/>
        <v>0</v>
      </c>
      <c r="EJ20" s="155">
        <f t="shared" si="220"/>
        <v>0</v>
      </c>
      <c r="EK20" s="155">
        <f t="shared" si="220"/>
        <v>0</v>
      </c>
      <c r="EL20" s="155">
        <f t="shared" si="220"/>
        <v>0</v>
      </c>
      <c r="EM20" s="155">
        <f t="shared" si="220"/>
        <v>0</v>
      </c>
      <c r="EN20" s="156">
        <f t="shared" si="34"/>
        <v>0</v>
      </c>
      <c r="EO20" s="155">
        <f t="shared" ref="EO20:EZ20" si="221">EO21+EO22</f>
        <v>0</v>
      </c>
      <c r="EP20" s="155">
        <f t="shared" si="221"/>
        <v>0</v>
      </c>
      <c r="EQ20" s="155">
        <f t="shared" si="221"/>
        <v>0</v>
      </c>
      <c r="ER20" s="155">
        <f t="shared" si="221"/>
        <v>0</v>
      </c>
      <c r="ES20" s="155">
        <f t="shared" si="221"/>
        <v>0</v>
      </c>
      <c r="ET20" s="155">
        <f t="shared" si="221"/>
        <v>0</v>
      </c>
      <c r="EU20" s="155">
        <f t="shared" si="221"/>
        <v>0</v>
      </c>
      <c r="EV20" s="155">
        <f t="shared" si="221"/>
        <v>0</v>
      </c>
      <c r="EW20" s="155">
        <f t="shared" si="221"/>
        <v>0</v>
      </c>
      <c r="EX20" s="155">
        <f t="shared" si="221"/>
        <v>0</v>
      </c>
      <c r="EY20" s="155">
        <f t="shared" si="221"/>
        <v>0</v>
      </c>
      <c r="EZ20" s="155">
        <f t="shared" si="221"/>
        <v>0</v>
      </c>
      <c r="FA20" s="156">
        <f t="shared" si="35"/>
        <v>0</v>
      </c>
      <c r="FB20" s="155">
        <f t="shared" ref="FB20:FM20" si="222">FB21+FB22</f>
        <v>0</v>
      </c>
      <c r="FC20" s="155">
        <f t="shared" si="222"/>
        <v>0</v>
      </c>
      <c r="FD20" s="155">
        <f t="shared" si="222"/>
        <v>0</v>
      </c>
      <c r="FE20" s="155">
        <f t="shared" si="222"/>
        <v>0</v>
      </c>
      <c r="FF20" s="155">
        <f t="shared" si="222"/>
        <v>0</v>
      </c>
      <c r="FG20" s="155">
        <f t="shared" si="222"/>
        <v>0</v>
      </c>
      <c r="FH20" s="155">
        <f t="shared" si="222"/>
        <v>0</v>
      </c>
      <c r="FI20" s="155">
        <f t="shared" si="222"/>
        <v>0</v>
      </c>
      <c r="FJ20" s="155">
        <f t="shared" si="222"/>
        <v>0</v>
      </c>
      <c r="FK20" s="155">
        <f t="shared" si="222"/>
        <v>0</v>
      </c>
      <c r="FL20" s="155">
        <f t="shared" si="222"/>
        <v>0</v>
      </c>
      <c r="FM20" s="155">
        <f t="shared" si="222"/>
        <v>0</v>
      </c>
      <c r="FN20" s="156">
        <f t="shared" si="36"/>
        <v>0</v>
      </c>
      <c r="FO20" s="155">
        <f t="shared" ref="FO20:FZ20" si="223">FO21+FO22</f>
        <v>0</v>
      </c>
      <c r="FP20" s="155">
        <f t="shared" si="223"/>
        <v>0</v>
      </c>
      <c r="FQ20" s="155">
        <f t="shared" si="223"/>
        <v>0</v>
      </c>
      <c r="FR20" s="155">
        <f t="shared" si="223"/>
        <v>0</v>
      </c>
      <c r="FS20" s="155">
        <f t="shared" si="223"/>
        <v>0</v>
      </c>
      <c r="FT20" s="155">
        <f t="shared" si="223"/>
        <v>0</v>
      </c>
      <c r="FU20" s="155">
        <f t="shared" si="223"/>
        <v>0</v>
      </c>
      <c r="FV20" s="155">
        <f t="shared" si="223"/>
        <v>0</v>
      </c>
      <c r="FW20" s="155">
        <f t="shared" si="223"/>
        <v>0</v>
      </c>
      <c r="FX20" s="155">
        <f t="shared" si="223"/>
        <v>0</v>
      </c>
      <c r="FY20" s="155">
        <f t="shared" si="223"/>
        <v>0</v>
      </c>
      <c r="FZ20" s="155">
        <f t="shared" si="223"/>
        <v>0</v>
      </c>
      <c r="GA20" s="156">
        <f t="shared" si="37"/>
        <v>0</v>
      </c>
      <c r="GB20" s="155">
        <f t="shared" ref="GB20:GM20" si="224">GB21+GB22</f>
        <v>0</v>
      </c>
      <c r="GC20" s="155">
        <f t="shared" si="224"/>
        <v>0</v>
      </c>
      <c r="GD20" s="155">
        <f t="shared" si="224"/>
        <v>0</v>
      </c>
      <c r="GE20" s="155">
        <f t="shared" si="224"/>
        <v>0</v>
      </c>
      <c r="GF20" s="155">
        <f t="shared" si="224"/>
        <v>0</v>
      </c>
      <c r="GG20" s="155">
        <f t="shared" si="224"/>
        <v>0</v>
      </c>
      <c r="GH20" s="155">
        <f t="shared" si="224"/>
        <v>0</v>
      </c>
      <c r="GI20" s="155">
        <f t="shared" si="224"/>
        <v>0</v>
      </c>
      <c r="GJ20" s="155">
        <f t="shared" si="224"/>
        <v>0</v>
      </c>
      <c r="GK20" s="155">
        <f t="shared" si="224"/>
        <v>0</v>
      </c>
      <c r="GL20" s="155">
        <f t="shared" si="224"/>
        <v>0</v>
      </c>
      <c r="GM20" s="155">
        <f t="shared" si="224"/>
        <v>0</v>
      </c>
      <c r="GN20" s="156">
        <f t="shared" si="38"/>
        <v>0</v>
      </c>
      <c r="GO20" s="155">
        <f t="shared" ref="GO20:GZ20" si="225">GO21+GO22</f>
        <v>0</v>
      </c>
      <c r="GP20" s="155">
        <f t="shared" si="225"/>
        <v>0</v>
      </c>
      <c r="GQ20" s="155">
        <f t="shared" si="225"/>
        <v>0</v>
      </c>
      <c r="GR20" s="155">
        <f t="shared" si="225"/>
        <v>0</v>
      </c>
      <c r="GS20" s="155">
        <f t="shared" si="225"/>
        <v>0</v>
      </c>
      <c r="GT20" s="155">
        <f t="shared" si="225"/>
        <v>0</v>
      </c>
      <c r="GU20" s="155">
        <f t="shared" si="225"/>
        <v>0</v>
      </c>
      <c r="GV20" s="155">
        <f t="shared" si="225"/>
        <v>0</v>
      </c>
      <c r="GW20" s="155">
        <f t="shared" si="225"/>
        <v>0</v>
      </c>
      <c r="GX20" s="155">
        <f t="shared" si="225"/>
        <v>0</v>
      </c>
      <c r="GY20" s="155">
        <f t="shared" si="225"/>
        <v>0</v>
      </c>
      <c r="GZ20" s="155">
        <f t="shared" si="225"/>
        <v>0</v>
      </c>
      <c r="HA20" s="156">
        <f t="shared" si="64"/>
        <v>0</v>
      </c>
      <c r="HB20" s="155">
        <f t="shared" ref="HB20:HM20" si="226">HB21+HB22</f>
        <v>0</v>
      </c>
      <c r="HC20" s="155">
        <f t="shared" si="226"/>
        <v>0</v>
      </c>
      <c r="HD20" s="155">
        <f t="shared" si="226"/>
        <v>0</v>
      </c>
      <c r="HE20" s="155">
        <f t="shared" si="226"/>
        <v>0</v>
      </c>
      <c r="HF20" s="155">
        <f t="shared" si="226"/>
        <v>0</v>
      </c>
      <c r="HG20" s="155">
        <f t="shared" si="226"/>
        <v>0</v>
      </c>
      <c r="HH20" s="155">
        <f t="shared" si="226"/>
        <v>0</v>
      </c>
      <c r="HI20" s="155">
        <f t="shared" si="226"/>
        <v>0</v>
      </c>
      <c r="HJ20" s="155">
        <f t="shared" si="226"/>
        <v>0</v>
      </c>
      <c r="HK20" s="155">
        <f t="shared" si="226"/>
        <v>0</v>
      </c>
      <c r="HL20" s="155">
        <f t="shared" si="226"/>
        <v>0</v>
      </c>
      <c r="HM20" s="155">
        <f t="shared" si="226"/>
        <v>0</v>
      </c>
      <c r="HN20" s="156">
        <f t="shared" si="75"/>
        <v>0</v>
      </c>
      <c r="HO20" s="155">
        <f t="shared" ref="HO20:HZ20" si="227">HO21+HO22</f>
        <v>0</v>
      </c>
      <c r="HP20" s="155">
        <f t="shared" si="227"/>
        <v>0</v>
      </c>
      <c r="HQ20" s="155">
        <f t="shared" si="227"/>
        <v>0</v>
      </c>
      <c r="HR20" s="155">
        <f t="shared" si="227"/>
        <v>0</v>
      </c>
      <c r="HS20" s="155">
        <f t="shared" si="227"/>
        <v>0</v>
      </c>
      <c r="HT20" s="155">
        <f t="shared" si="227"/>
        <v>0</v>
      </c>
      <c r="HU20" s="155">
        <f t="shared" si="227"/>
        <v>0</v>
      </c>
      <c r="HV20" s="155">
        <f t="shared" si="227"/>
        <v>0</v>
      </c>
      <c r="HW20" s="155">
        <f t="shared" si="227"/>
        <v>0</v>
      </c>
      <c r="HX20" s="155">
        <f t="shared" si="227"/>
        <v>0</v>
      </c>
      <c r="HY20" s="155">
        <f t="shared" si="227"/>
        <v>0</v>
      </c>
      <c r="HZ20" s="155">
        <f t="shared" si="227"/>
        <v>0</v>
      </c>
      <c r="IA20" s="156">
        <f t="shared" si="86"/>
        <v>0</v>
      </c>
      <c r="IB20" s="155">
        <f t="shared" ref="IB20:IM20" si="228">IB21+IB22</f>
        <v>0</v>
      </c>
      <c r="IC20" s="155">
        <f t="shared" si="228"/>
        <v>0</v>
      </c>
      <c r="ID20" s="155">
        <f t="shared" si="228"/>
        <v>0</v>
      </c>
      <c r="IE20" s="155">
        <f t="shared" si="228"/>
        <v>0</v>
      </c>
      <c r="IF20" s="155">
        <f t="shared" si="228"/>
        <v>0</v>
      </c>
      <c r="IG20" s="155">
        <f t="shared" si="228"/>
        <v>0</v>
      </c>
      <c r="IH20" s="155">
        <f t="shared" si="228"/>
        <v>0</v>
      </c>
      <c r="II20" s="155">
        <f t="shared" si="228"/>
        <v>0</v>
      </c>
      <c r="IJ20" s="155">
        <f t="shared" si="228"/>
        <v>0</v>
      </c>
      <c r="IK20" s="155">
        <f t="shared" si="228"/>
        <v>0</v>
      </c>
      <c r="IL20" s="155">
        <f t="shared" si="228"/>
        <v>0</v>
      </c>
      <c r="IM20" s="155">
        <f t="shared" si="228"/>
        <v>0</v>
      </c>
      <c r="IN20" s="156">
        <f t="shared" si="97"/>
        <v>0</v>
      </c>
      <c r="IO20" s="155">
        <f t="shared" ref="IO20:IX20" si="229">IO21+IO22</f>
        <v>0</v>
      </c>
      <c r="IP20" s="155">
        <f t="shared" si="229"/>
        <v>0</v>
      </c>
      <c r="IQ20" s="155">
        <f t="shared" si="229"/>
        <v>0</v>
      </c>
      <c r="IR20" s="155">
        <f t="shared" si="229"/>
        <v>0</v>
      </c>
      <c r="IS20" s="155">
        <f t="shared" si="229"/>
        <v>0</v>
      </c>
      <c r="IT20" s="155">
        <f t="shared" si="229"/>
        <v>0</v>
      </c>
      <c r="IU20" s="155">
        <f t="shared" si="229"/>
        <v>0</v>
      </c>
      <c r="IV20" s="155">
        <f t="shared" si="229"/>
        <v>0</v>
      </c>
      <c r="IW20" s="155">
        <f t="shared" si="229"/>
        <v>0</v>
      </c>
      <c r="IX20" s="155">
        <f t="shared" si="229"/>
        <v>0</v>
      </c>
      <c r="IY20" s="155">
        <f t="shared" ref="IY20:LJ20" si="230">IY21+IY22</f>
        <v>0</v>
      </c>
      <c r="IZ20" s="155">
        <f t="shared" si="230"/>
        <v>0</v>
      </c>
      <c r="JA20" s="156">
        <f t="shared" si="108"/>
        <v>0</v>
      </c>
      <c r="JB20" s="155">
        <f t="shared" si="230"/>
        <v>0</v>
      </c>
      <c r="JC20" s="155">
        <f t="shared" si="230"/>
        <v>0</v>
      </c>
      <c r="JD20" s="155">
        <f t="shared" si="230"/>
        <v>0</v>
      </c>
      <c r="JE20" s="155">
        <f t="shared" si="230"/>
        <v>0</v>
      </c>
      <c r="JF20" s="155">
        <f t="shared" si="230"/>
        <v>0</v>
      </c>
      <c r="JG20" s="155">
        <f t="shared" si="230"/>
        <v>0</v>
      </c>
      <c r="JH20" s="155">
        <f t="shared" si="230"/>
        <v>0</v>
      </c>
      <c r="JI20" s="155">
        <f t="shared" si="230"/>
        <v>0</v>
      </c>
      <c r="JJ20" s="155">
        <f t="shared" si="230"/>
        <v>0</v>
      </c>
      <c r="JK20" s="155">
        <f t="shared" si="230"/>
        <v>0</v>
      </c>
      <c r="JL20" s="155">
        <f t="shared" si="230"/>
        <v>0</v>
      </c>
      <c r="JM20" s="155">
        <f t="shared" si="230"/>
        <v>0</v>
      </c>
      <c r="JN20" s="156">
        <f t="shared" si="119"/>
        <v>0</v>
      </c>
      <c r="JO20" s="155">
        <f t="shared" si="230"/>
        <v>0</v>
      </c>
      <c r="JP20" s="155">
        <f t="shared" si="230"/>
        <v>0</v>
      </c>
      <c r="JQ20" s="155">
        <f t="shared" si="230"/>
        <v>0</v>
      </c>
      <c r="JR20" s="155">
        <f t="shared" si="230"/>
        <v>0</v>
      </c>
      <c r="JS20" s="155">
        <f t="shared" si="230"/>
        <v>0</v>
      </c>
      <c r="JT20" s="155">
        <f t="shared" si="230"/>
        <v>0</v>
      </c>
      <c r="JU20" s="155">
        <f t="shared" si="230"/>
        <v>0</v>
      </c>
      <c r="JV20" s="155">
        <f t="shared" si="230"/>
        <v>0</v>
      </c>
      <c r="JW20" s="155">
        <f t="shared" si="230"/>
        <v>0</v>
      </c>
      <c r="JX20" s="155">
        <f t="shared" si="230"/>
        <v>0</v>
      </c>
      <c r="JY20" s="155">
        <f t="shared" si="230"/>
        <v>0</v>
      </c>
      <c r="JZ20" s="155">
        <f t="shared" si="230"/>
        <v>0</v>
      </c>
      <c r="KA20" s="156">
        <f t="shared" si="130"/>
        <v>0</v>
      </c>
      <c r="KB20" s="155">
        <f t="shared" si="230"/>
        <v>0</v>
      </c>
      <c r="KC20" s="155">
        <f t="shared" si="230"/>
        <v>0</v>
      </c>
      <c r="KD20" s="155">
        <f t="shared" si="230"/>
        <v>0</v>
      </c>
      <c r="KE20" s="155">
        <f t="shared" si="230"/>
        <v>0</v>
      </c>
      <c r="KF20" s="155">
        <f t="shared" si="230"/>
        <v>0</v>
      </c>
      <c r="KG20" s="155">
        <f t="shared" si="230"/>
        <v>0</v>
      </c>
      <c r="KH20" s="155">
        <f t="shared" si="230"/>
        <v>0</v>
      </c>
      <c r="KI20" s="155">
        <f t="shared" si="230"/>
        <v>0</v>
      </c>
      <c r="KJ20" s="155">
        <f t="shared" si="230"/>
        <v>0</v>
      </c>
      <c r="KK20" s="155">
        <f t="shared" si="230"/>
        <v>0</v>
      </c>
      <c r="KL20" s="155">
        <f t="shared" si="230"/>
        <v>0</v>
      </c>
      <c r="KM20" s="155">
        <f t="shared" si="230"/>
        <v>0</v>
      </c>
      <c r="KN20" s="156">
        <f t="shared" si="141"/>
        <v>0</v>
      </c>
      <c r="KO20" s="155">
        <f t="shared" si="230"/>
        <v>0</v>
      </c>
      <c r="KP20" s="155">
        <f t="shared" si="230"/>
        <v>0</v>
      </c>
      <c r="KQ20" s="155">
        <f t="shared" si="230"/>
        <v>0</v>
      </c>
      <c r="KR20" s="155">
        <f t="shared" si="230"/>
        <v>0</v>
      </c>
      <c r="KS20" s="155">
        <f t="shared" si="230"/>
        <v>0</v>
      </c>
      <c r="KT20" s="155">
        <f t="shared" si="230"/>
        <v>0</v>
      </c>
      <c r="KU20" s="155">
        <f t="shared" si="230"/>
        <v>0</v>
      </c>
      <c r="KV20" s="155">
        <f t="shared" si="230"/>
        <v>0</v>
      </c>
      <c r="KW20" s="155">
        <f t="shared" si="230"/>
        <v>0</v>
      </c>
      <c r="KX20" s="155">
        <f t="shared" si="230"/>
        <v>0</v>
      </c>
      <c r="KY20" s="155">
        <f t="shared" si="230"/>
        <v>0</v>
      </c>
      <c r="KZ20" s="155">
        <f t="shared" si="230"/>
        <v>0</v>
      </c>
      <c r="LA20" s="156">
        <f t="shared" si="152"/>
        <v>0</v>
      </c>
      <c r="LB20" s="155">
        <f t="shared" si="230"/>
        <v>0</v>
      </c>
      <c r="LC20" s="155">
        <f t="shared" si="230"/>
        <v>0</v>
      </c>
      <c r="LD20" s="155">
        <f t="shared" si="230"/>
        <v>0</v>
      </c>
      <c r="LE20" s="155">
        <f t="shared" si="230"/>
        <v>0</v>
      </c>
      <c r="LF20" s="155">
        <f t="shared" si="230"/>
        <v>0</v>
      </c>
      <c r="LG20" s="155">
        <f t="shared" si="230"/>
        <v>0</v>
      </c>
      <c r="LH20" s="155">
        <f t="shared" si="230"/>
        <v>0</v>
      </c>
      <c r="LI20" s="155">
        <f t="shared" si="230"/>
        <v>0</v>
      </c>
      <c r="LJ20" s="155">
        <f t="shared" si="230"/>
        <v>0</v>
      </c>
      <c r="LK20" s="155">
        <f>LK21+LK22</f>
        <v>0</v>
      </c>
      <c r="LL20" s="155">
        <f>LL21+LL22</f>
        <v>0</v>
      </c>
      <c r="LM20" s="155">
        <f>LM21+LM22</f>
        <v>0</v>
      </c>
      <c r="LN20" s="157">
        <f t="shared" si="163"/>
        <v>0</v>
      </c>
    </row>
    <row r="21" spans="1:326" s="9" customFormat="1" outlineLevel="1">
      <c r="A21" s="145" t="s">
        <v>348</v>
      </c>
      <c r="B21" s="158"/>
      <c r="C21" s="147"/>
      <c r="D21" s="147"/>
      <c r="E21" s="147"/>
      <c r="F21" s="147"/>
      <c r="G21" s="147"/>
      <c r="H21" s="147"/>
      <c r="I21" s="147"/>
      <c r="J21" s="147"/>
      <c r="K21" s="147"/>
      <c r="L21" s="147"/>
      <c r="M21" s="147"/>
      <c r="N21" s="252">
        <f t="shared" si="24"/>
        <v>0</v>
      </c>
      <c r="O21" s="147"/>
      <c r="P21" s="147"/>
      <c r="Q21" s="147"/>
      <c r="R21" s="147"/>
      <c r="S21" s="147"/>
      <c r="T21" s="147"/>
      <c r="U21" s="147"/>
      <c r="V21" s="147"/>
      <c r="W21" s="147"/>
      <c r="X21" s="147"/>
      <c r="Y21" s="147"/>
      <c r="Z21" s="147"/>
      <c r="AA21" s="159">
        <f t="shared" si="25"/>
        <v>0</v>
      </c>
      <c r="AB21" s="147"/>
      <c r="AC21" s="147"/>
      <c r="AD21" s="147"/>
      <c r="AE21" s="147"/>
      <c r="AF21" s="147"/>
      <c r="AG21" s="147"/>
      <c r="AH21" s="147"/>
      <c r="AI21" s="147"/>
      <c r="AJ21" s="147"/>
      <c r="AK21" s="147"/>
      <c r="AL21" s="147"/>
      <c r="AM21" s="147"/>
      <c r="AN21" s="159">
        <f t="shared" si="26"/>
        <v>0</v>
      </c>
      <c r="AO21" s="147"/>
      <c r="AP21" s="147"/>
      <c r="AQ21" s="147"/>
      <c r="AR21" s="147"/>
      <c r="AS21" s="147"/>
      <c r="AT21" s="147"/>
      <c r="AU21" s="147"/>
      <c r="AV21" s="147"/>
      <c r="AW21" s="147"/>
      <c r="AX21" s="147"/>
      <c r="AY21" s="147"/>
      <c r="AZ21" s="147"/>
      <c r="BA21" s="159">
        <f t="shared" si="27"/>
        <v>0</v>
      </c>
      <c r="BB21" s="147"/>
      <c r="BC21" s="147"/>
      <c r="BD21" s="147"/>
      <c r="BE21" s="147"/>
      <c r="BF21" s="147"/>
      <c r="BG21" s="147"/>
      <c r="BH21" s="147"/>
      <c r="BI21" s="147"/>
      <c r="BJ21" s="147"/>
      <c r="BK21" s="147"/>
      <c r="BL21" s="147"/>
      <c r="BM21" s="147"/>
      <c r="BN21" s="159">
        <f t="shared" si="28"/>
        <v>0</v>
      </c>
      <c r="BO21" s="147"/>
      <c r="BP21" s="147"/>
      <c r="BQ21" s="147"/>
      <c r="BR21" s="147"/>
      <c r="BS21" s="147"/>
      <c r="BT21" s="147"/>
      <c r="BU21" s="147"/>
      <c r="BV21" s="147"/>
      <c r="BW21" s="147"/>
      <c r="BX21" s="147"/>
      <c r="BY21" s="147"/>
      <c r="BZ21" s="147"/>
      <c r="CA21" s="159">
        <f t="shared" si="29"/>
        <v>0</v>
      </c>
      <c r="CB21" s="147"/>
      <c r="CC21" s="147"/>
      <c r="CD21" s="147"/>
      <c r="CE21" s="147"/>
      <c r="CF21" s="147"/>
      <c r="CG21" s="147"/>
      <c r="CH21" s="147"/>
      <c r="CI21" s="147"/>
      <c r="CJ21" s="147"/>
      <c r="CK21" s="147"/>
      <c r="CL21" s="147"/>
      <c r="CM21" s="147"/>
      <c r="CN21" s="159">
        <f t="shared" si="30"/>
        <v>0</v>
      </c>
      <c r="CO21" s="147"/>
      <c r="CP21" s="147"/>
      <c r="CQ21" s="147"/>
      <c r="CR21" s="147"/>
      <c r="CS21" s="147"/>
      <c r="CT21" s="147"/>
      <c r="CU21" s="147"/>
      <c r="CV21" s="147"/>
      <c r="CW21" s="147"/>
      <c r="CX21" s="147"/>
      <c r="CY21" s="147"/>
      <c r="CZ21" s="147"/>
      <c r="DA21" s="159">
        <f t="shared" si="31"/>
        <v>0</v>
      </c>
      <c r="DB21" s="147"/>
      <c r="DC21" s="147"/>
      <c r="DD21" s="147"/>
      <c r="DE21" s="147"/>
      <c r="DF21" s="147"/>
      <c r="DG21" s="147"/>
      <c r="DH21" s="147"/>
      <c r="DI21" s="147"/>
      <c r="DJ21" s="147"/>
      <c r="DK21" s="147"/>
      <c r="DL21" s="147"/>
      <c r="DM21" s="147"/>
      <c r="DN21" s="159">
        <f t="shared" si="32"/>
        <v>0</v>
      </c>
      <c r="DO21" s="147"/>
      <c r="DP21" s="147"/>
      <c r="DQ21" s="147"/>
      <c r="DR21" s="147"/>
      <c r="DS21" s="147"/>
      <c r="DT21" s="147"/>
      <c r="DU21" s="147"/>
      <c r="DV21" s="147"/>
      <c r="DW21" s="147"/>
      <c r="DX21" s="147"/>
      <c r="DY21" s="147"/>
      <c r="DZ21" s="147"/>
      <c r="EA21" s="159">
        <f t="shared" si="33"/>
        <v>0</v>
      </c>
      <c r="EB21" s="147"/>
      <c r="EC21" s="147"/>
      <c r="ED21" s="147"/>
      <c r="EE21" s="147"/>
      <c r="EF21" s="147"/>
      <c r="EG21" s="147"/>
      <c r="EH21" s="147"/>
      <c r="EI21" s="147"/>
      <c r="EJ21" s="147"/>
      <c r="EK21" s="147"/>
      <c r="EL21" s="147"/>
      <c r="EM21" s="147"/>
      <c r="EN21" s="159">
        <f t="shared" si="34"/>
        <v>0</v>
      </c>
      <c r="EO21" s="147"/>
      <c r="EP21" s="147"/>
      <c r="EQ21" s="147"/>
      <c r="ER21" s="147"/>
      <c r="ES21" s="147"/>
      <c r="ET21" s="147"/>
      <c r="EU21" s="147"/>
      <c r="EV21" s="147"/>
      <c r="EW21" s="147"/>
      <c r="EX21" s="147"/>
      <c r="EY21" s="147"/>
      <c r="EZ21" s="147"/>
      <c r="FA21" s="159">
        <f t="shared" si="35"/>
        <v>0</v>
      </c>
      <c r="FB21" s="147"/>
      <c r="FC21" s="147"/>
      <c r="FD21" s="147"/>
      <c r="FE21" s="147"/>
      <c r="FF21" s="147"/>
      <c r="FG21" s="147"/>
      <c r="FH21" s="147"/>
      <c r="FI21" s="147"/>
      <c r="FJ21" s="147"/>
      <c r="FK21" s="147"/>
      <c r="FL21" s="147"/>
      <c r="FM21" s="147"/>
      <c r="FN21" s="159">
        <f t="shared" si="36"/>
        <v>0</v>
      </c>
      <c r="FO21" s="147"/>
      <c r="FP21" s="147"/>
      <c r="FQ21" s="147"/>
      <c r="FR21" s="147"/>
      <c r="FS21" s="147"/>
      <c r="FT21" s="147"/>
      <c r="FU21" s="147"/>
      <c r="FV21" s="147"/>
      <c r="FW21" s="147"/>
      <c r="FX21" s="147"/>
      <c r="FY21" s="147"/>
      <c r="FZ21" s="147"/>
      <c r="GA21" s="159">
        <f t="shared" si="37"/>
        <v>0</v>
      </c>
      <c r="GB21" s="147"/>
      <c r="GC21" s="147"/>
      <c r="GD21" s="147"/>
      <c r="GE21" s="147"/>
      <c r="GF21" s="147"/>
      <c r="GG21" s="147"/>
      <c r="GH21" s="147"/>
      <c r="GI21" s="147"/>
      <c r="GJ21" s="147"/>
      <c r="GK21" s="147"/>
      <c r="GL21" s="147"/>
      <c r="GM21" s="147"/>
      <c r="GN21" s="159">
        <f t="shared" si="38"/>
        <v>0</v>
      </c>
      <c r="GO21" s="147"/>
      <c r="GP21" s="147"/>
      <c r="GQ21" s="147"/>
      <c r="GR21" s="147"/>
      <c r="GS21" s="147"/>
      <c r="GT21" s="147"/>
      <c r="GU21" s="147"/>
      <c r="GV21" s="147"/>
      <c r="GW21" s="147"/>
      <c r="GX21" s="147"/>
      <c r="GY21" s="147"/>
      <c r="GZ21" s="147"/>
      <c r="HA21" s="159">
        <f t="shared" si="64"/>
        <v>0</v>
      </c>
      <c r="HB21" s="147"/>
      <c r="HC21" s="147"/>
      <c r="HD21" s="147"/>
      <c r="HE21" s="147"/>
      <c r="HF21" s="147"/>
      <c r="HG21" s="147"/>
      <c r="HH21" s="147"/>
      <c r="HI21" s="147"/>
      <c r="HJ21" s="147"/>
      <c r="HK21" s="147"/>
      <c r="HL21" s="147"/>
      <c r="HM21" s="147"/>
      <c r="HN21" s="159">
        <f t="shared" si="75"/>
        <v>0</v>
      </c>
      <c r="HO21" s="147"/>
      <c r="HP21" s="147"/>
      <c r="HQ21" s="147"/>
      <c r="HR21" s="147"/>
      <c r="HS21" s="147"/>
      <c r="HT21" s="147"/>
      <c r="HU21" s="147"/>
      <c r="HV21" s="147"/>
      <c r="HW21" s="147"/>
      <c r="HX21" s="147"/>
      <c r="HY21" s="147"/>
      <c r="HZ21" s="147"/>
      <c r="IA21" s="159">
        <f t="shared" si="86"/>
        <v>0</v>
      </c>
      <c r="IB21" s="147"/>
      <c r="IC21" s="147"/>
      <c r="ID21" s="147"/>
      <c r="IE21" s="147"/>
      <c r="IF21" s="147"/>
      <c r="IG21" s="147"/>
      <c r="IH21" s="147"/>
      <c r="II21" s="147"/>
      <c r="IJ21" s="147"/>
      <c r="IK21" s="147"/>
      <c r="IL21" s="147"/>
      <c r="IM21" s="147"/>
      <c r="IN21" s="159">
        <f t="shared" si="97"/>
        <v>0</v>
      </c>
      <c r="IO21" s="147"/>
      <c r="IP21" s="147"/>
      <c r="IQ21" s="147"/>
      <c r="IR21" s="147"/>
      <c r="IS21" s="147"/>
      <c r="IT21" s="147"/>
      <c r="IU21" s="147"/>
      <c r="IV21" s="147"/>
      <c r="IW21" s="147"/>
      <c r="IX21" s="147"/>
      <c r="IY21" s="147"/>
      <c r="IZ21" s="147"/>
      <c r="JA21" s="159">
        <f t="shared" si="108"/>
        <v>0</v>
      </c>
      <c r="JB21" s="147"/>
      <c r="JC21" s="147"/>
      <c r="JD21" s="147"/>
      <c r="JE21" s="147"/>
      <c r="JF21" s="147"/>
      <c r="JG21" s="147"/>
      <c r="JH21" s="147"/>
      <c r="JI21" s="147"/>
      <c r="JJ21" s="147"/>
      <c r="JK21" s="147"/>
      <c r="JL21" s="147"/>
      <c r="JM21" s="147"/>
      <c r="JN21" s="159">
        <f t="shared" si="119"/>
        <v>0</v>
      </c>
      <c r="JO21" s="147"/>
      <c r="JP21" s="147"/>
      <c r="JQ21" s="147"/>
      <c r="JR21" s="147"/>
      <c r="JS21" s="147"/>
      <c r="JT21" s="147"/>
      <c r="JU21" s="147"/>
      <c r="JV21" s="147"/>
      <c r="JW21" s="147"/>
      <c r="JX21" s="147"/>
      <c r="JY21" s="147"/>
      <c r="JZ21" s="147"/>
      <c r="KA21" s="159">
        <f t="shared" si="130"/>
        <v>0</v>
      </c>
      <c r="KB21" s="147"/>
      <c r="KC21" s="147"/>
      <c r="KD21" s="147"/>
      <c r="KE21" s="147"/>
      <c r="KF21" s="147"/>
      <c r="KG21" s="147"/>
      <c r="KH21" s="147"/>
      <c r="KI21" s="147"/>
      <c r="KJ21" s="147"/>
      <c r="KK21" s="147"/>
      <c r="KL21" s="147"/>
      <c r="KM21" s="147"/>
      <c r="KN21" s="159">
        <f t="shared" si="141"/>
        <v>0</v>
      </c>
      <c r="KO21" s="147"/>
      <c r="KP21" s="147"/>
      <c r="KQ21" s="147"/>
      <c r="KR21" s="147"/>
      <c r="KS21" s="147"/>
      <c r="KT21" s="147"/>
      <c r="KU21" s="147"/>
      <c r="KV21" s="147"/>
      <c r="KW21" s="147"/>
      <c r="KX21" s="147"/>
      <c r="KY21" s="147"/>
      <c r="KZ21" s="147"/>
      <c r="LA21" s="159">
        <f t="shared" si="152"/>
        <v>0</v>
      </c>
      <c r="LB21" s="147"/>
      <c r="LC21" s="147"/>
      <c r="LD21" s="147"/>
      <c r="LE21" s="147"/>
      <c r="LF21" s="147"/>
      <c r="LG21" s="147"/>
      <c r="LH21" s="147"/>
      <c r="LI21" s="147"/>
      <c r="LJ21" s="147"/>
      <c r="LK21" s="147"/>
      <c r="LL21" s="147"/>
      <c r="LM21" s="147"/>
      <c r="LN21" s="160">
        <f t="shared" si="163"/>
        <v>0</v>
      </c>
    </row>
    <row r="22" spans="1:326" s="9" customFormat="1" ht="15.75" outlineLevel="1" thickBot="1">
      <c r="A22" s="161" t="s">
        <v>349</v>
      </c>
      <c r="B22" s="162"/>
      <c r="C22" s="163"/>
      <c r="D22" s="163"/>
      <c r="E22" s="163"/>
      <c r="F22" s="163"/>
      <c r="G22" s="163"/>
      <c r="H22" s="163"/>
      <c r="I22" s="163"/>
      <c r="J22" s="163"/>
      <c r="K22" s="163"/>
      <c r="L22" s="163"/>
      <c r="M22" s="163"/>
      <c r="N22" s="253">
        <f t="shared" si="24"/>
        <v>0</v>
      </c>
      <c r="O22" s="163"/>
      <c r="P22" s="163"/>
      <c r="Q22" s="163"/>
      <c r="R22" s="163"/>
      <c r="S22" s="163"/>
      <c r="T22" s="163"/>
      <c r="U22" s="163"/>
      <c r="V22" s="163"/>
      <c r="W22" s="163"/>
      <c r="X22" s="163"/>
      <c r="Y22" s="163"/>
      <c r="Z22" s="163"/>
      <c r="AA22" s="164">
        <f t="shared" si="25"/>
        <v>0</v>
      </c>
      <c r="AB22" s="163"/>
      <c r="AC22" s="163"/>
      <c r="AD22" s="163"/>
      <c r="AE22" s="163"/>
      <c r="AF22" s="163"/>
      <c r="AG22" s="163"/>
      <c r="AH22" s="163"/>
      <c r="AI22" s="163"/>
      <c r="AJ22" s="163"/>
      <c r="AK22" s="163"/>
      <c r="AL22" s="163"/>
      <c r="AM22" s="163"/>
      <c r="AN22" s="164">
        <f t="shared" si="26"/>
        <v>0</v>
      </c>
      <c r="AO22" s="163"/>
      <c r="AP22" s="163"/>
      <c r="AQ22" s="163"/>
      <c r="AR22" s="163"/>
      <c r="AS22" s="163"/>
      <c r="AT22" s="163"/>
      <c r="AU22" s="163"/>
      <c r="AV22" s="163"/>
      <c r="AW22" s="163"/>
      <c r="AX22" s="163"/>
      <c r="AY22" s="163"/>
      <c r="AZ22" s="163"/>
      <c r="BA22" s="164">
        <f t="shared" si="27"/>
        <v>0</v>
      </c>
      <c r="BB22" s="163"/>
      <c r="BC22" s="163"/>
      <c r="BD22" s="163"/>
      <c r="BE22" s="163"/>
      <c r="BF22" s="163"/>
      <c r="BG22" s="163"/>
      <c r="BH22" s="163"/>
      <c r="BI22" s="163"/>
      <c r="BJ22" s="163"/>
      <c r="BK22" s="163"/>
      <c r="BL22" s="163"/>
      <c r="BM22" s="163"/>
      <c r="BN22" s="164">
        <f t="shared" si="28"/>
        <v>0</v>
      </c>
      <c r="BO22" s="163"/>
      <c r="BP22" s="163"/>
      <c r="BQ22" s="163"/>
      <c r="BR22" s="163"/>
      <c r="BS22" s="163"/>
      <c r="BT22" s="163"/>
      <c r="BU22" s="163"/>
      <c r="BV22" s="163"/>
      <c r="BW22" s="163"/>
      <c r="BX22" s="163"/>
      <c r="BY22" s="163"/>
      <c r="BZ22" s="163"/>
      <c r="CA22" s="164">
        <f t="shared" si="29"/>
        <v>0</v>
      </c>
      <c r="CB22" s="163"/>
      <c r="CC22" s="163"/>
      <c r="CD22" s="163"/>
      <c r="CE22" s="163"/>
      <c r="CF22" s="163"/>
      <c r="CG22" s="163"/>
      <c r="CH22" s="163"/>
      <c r="CI22" s="163"/>
      <c r="CJ22" s="163"/>
      <c r="CK22" s="163"/>
      <c r="CL22" s="163"/>
      <c r="CM22" s="163"/>
      <c r="CN22" s="164">
        <f t="shared" si="30"/>
        <v>0</v>
      </c>
      <c r="CO22" s="163"/>
      <c r="CP22" s="163"/>
      <c r="CQ22" s="163"/>
      <c r="CR22" s="163"/>
      <c r="CS22" s="163"/>
      <c r="CT22" s="163"/>
      <c r="CU22" s="163"/>
      <c r="CV22" s="163"/>
      <c r="CW22" s="163"/>
      <c r="CX22" s="163"/>
      <c r="CY22" s="163"/>
      <c r="CZ22" s="163"/>
      <c r="DA22" s="164">
        <f t="shared" si="31"/>
        <v>0</v>
      </c>
      <c r="DB22" s="163"/>
      <c r="DC22" s="163"/>
      <c r="DD22" s="163"/>
      <c r="DE22" s="163"/>
      <c r="DF22" s="163"/>
      <c r="DG22" s="163"/>
      <c r="DH22" s="163"/>
      <c r="DI22" s="163"/>
      <c r="DJ22" s="163"/>
      <c r="DK22" s="163"/>
      <c r="DL22" s="163"/>
      <c r="DM22" s="163"/>
      <c r="DN22" s="164">
        <f t="shared" si="32"/>
        <v>0</v>
      </c>
      <c r="DO22" s="163"/>
      <c r="DP22" s="163"/>
      <c r="DQ22" s="163"/>
      <c r="DR22" s="163"/>
      <c r="DS22" s="163"/>
      <c r="DT22" s="163"/>
      <c r="DU22" s="163"/>
      <c r="DV22" s="163"/>
      <c r="DW22" s="163"/>
      <c r="DX22" s="163"/>
      <c r="DY22" s="163"/>
      <c r="DZ22" s="163"/>
      <c r="EA22" s="164">
        <f t="shared" si="33"/>
        <v>0</v>
      </c>
      <c r="EB22" s="163"/>
      <c r="EC22" s="163"/>
      <c r="ED22" s="163"/>
      <c r="EE22" s="163"/>
      <c r="EF22" s="163"/>
      <c r="EG22" s="163"/>
      <c r="EH22" s="163"/>
      <c r="EI22" s="163"/>
      <c r="EJ22" s="163"/>
      <c r="EK22" s="163"/>
      <c r="EL22" s="163"/>
      <c r="EM22" s="163"/>
      <c r="EN22" s="164">
        <f t="shared" si="34"/>
        <v>0</v>
      </c>
      <c r="EO22" s="163"/>
      <c r="EP22" s="163"/>
      <c r="EQ22" s="163"/>
      <c r="ER22" s="163"/>
      <c r="ES22" s="163"/>
      <c r="ET22" s="163"/>
      <c r="EU22" s="163"/>
      <c r="EV22" s="163"/>
      <c r="EW22" s="163"/>
      <c r="EX22" s="163"/>
      <c r="EY22" s="163"/>
      <c r="EZ22" s="163"/>
      <c r="FA22" s="164">
        <f t="shared" si="35"/>
        <v>0</v>
      </c>
      <c r="FB22" s="163"/>
      <c r="FC22" s="163"/>
      <c r="FD22" s="163"/>
      <c r="FE22" s="163"/>
      <c r="FF22" s="163"/>
      <c r="FG22" s="163"/>
      <c r="FH22" s="163"/>
      <c r="FI22" s="163"/>
      <c r="FJ22" s="163"/>
      <c r="FK22" s="163"/>
      <c r="FL22" s="163"/>
      <c r="FM22" s="163"/>
      <c r="FN22" s="164">
        <f t="shared" si="36"/>
        <v>0</v>
      </c>
      <c r="FO22" s="163"/>
      <c r="FP22" s="163"/>
      <c r="FQ22" s="163"/>
      <c r="FR22" s="163"/>
      <c r="FS22" s="163"/>
      <c r="FT22" s="163"/>
      <c r="FU22" s="163"/>
      <c r="FV22" s="163"/>
      <c r="FW22" s="163"/>
      <c r="FX22" s="163"/>
      <c r="FY22" s="163"/>
      <c r="FZ22" s="163"/>
      <c r="GA22" s="164">
        <f t="shared" si="37"/>
        <v>0</v>
      </c>
      <c r="GB22" s="163"/>
      <c r="GC22" s="163"/>
      <c r="GD22" s="163"/>
      <c r="GE22" s="163"/>
      <c r="GF22" s="163"/>
      <c r="GG22" s="163"/>
      <c r="GH22" s="163"/>
      <c r="GI22" s="163"/>
      <c r="GJ22" s="163"/>
      <c r="GK22" s="163"/>
      <c r="GL22" s="163"/>
      <c r="GM22" s="163"/>
      <c r="GN22" s="164">
        <f t="shared" si="38"/>
        <v>0</v>
      </c>
      <c r="GO22" s="163"/>
      <c r="GP22" s="163"/>
      <c r="GQ22" s="163"/>
      <c r="GR22" s="163"/>
      <c r="GS22" s="163"/>
      <c r="GT22" s="163"/>
      <c r="GU22" s="163"/>
      <c r="GV22" s="163"/>
      <c r="GW22" s="163"/>
      <c r="GX22" s="163"/>
      <c r="GY22" s="163"/>
      <c r="GZ22" s="163"/>
      <c r="HA22" s="164">
        <f t="shared" si="64"/>
        <v>0</v>
      </c>
      <c r="HB22" s="163"/>
      <c r="HC22" s="163"/>
      <c r="HD22" s="163"/>
      <c r="HE22" s="163"/>
      <c r="HF22" s="163"/>
      <c r="HG22" s="163"/>
      <c r="HH22" s="163"/>
      <c r="HI22" s="163"/>
      <c r="HJ22" s="163"/>
      <c r="HK22" s="163"/>
      <c r="HL22" s="163"/>
      <c r="HM22" s="163"/>
      <c r="HN22" s="164">
        <f t="shared" si="75"/>
        <v>0</v>
      </c>
      <c r="HO22" s="163"/>
      <c r="HP22" s="163"/>
      <c r="HQ22" s="163"/>
      <c r="HR22" s="163"/>
      <c r="HS22" s="163"/>
      <c r="HT22" s="163"/>
      <c r="HU22" s="163"/>
      <c r="HV22" s="163"/>
      <c r="HW22" s="163"/>
      <c r="HX22" s="163"/>
      <c r="HY22" s="163"/>
      <c r="HZ22" s="163"/>
      <c r="IA22" s="164">
        <f t="shared" si="86"/>
        <v>0</v>
      </c>
      <c r="IB22" s="163"/>
      <c r="IC22" s="163"/>
      <c r="ID22" s="163"/>
      <c r="IE22" s="163"/>
      <c r="IF22" s="163"/>
      <c r="IG22" s="163"/>
      <c r="IH22" s="163"/>
      <c r="II22" s="163"/>
      <c r="IJ22" s="163"/>
      <c r="IK22" s="163"/>
      <c r="IL22" s="163"/>
      <c r="IM22" s="163"/>
      <c r="IN22" s="164">
        <f t="shared" si="97"/>
        <v>0</v>
      </c>
      <c r="IO22" s="163"/>
      <c r="IP22" s="163"/>
      <c r="IQ22" s="163"/>
      <c r="IR22" s="163"/>
      <c r="IS22" s="163"/>
      <c r="IT22" s="163"/>
      <c r="IU22" s="163"/>
      <c r="IV22" s="163"/>
      <c r="IW22" s="163"/>
      <c r="IX22" s="163"/>
      <c r="IY22" s="163"/>
      <c r="IZ22" s="163"/>
      <c r="JA22" s="164">
        <f t="shared" si="108"/>
        <v>0</v>
      </c>
      <c r="JB22" s="163"/>
      <c r="JC22" s="163"/>
      <c r="JD22" s="163"/>
      <c r="JE22" s="163"/>
      <c r="JF22" s="163"/>
      <c r="JG22" s="163"/>
      <c r="JH22" s="163"/>
      <c r="JI22" s="163"/>
      <c r="JJ22" s="163"/>
      <c r="JK22" s="163"/>
      <c r="JL22" s="163"/>
      <c r="JM22" s="163"/>
      <c r="JN22" s="164">
        <f t="shared" si="119"/>
        <v>0</v>
      </c>
      <c r="JO22" s="163"/>
      <c r="JP22" s="163"/>
      <c r="JQ22" s="163"/>
      <c r="JR22" s="163"/>
      <c r="JS22" s="163"/>
      <c r="JT22" s="163"/>
      <c r="JU22" s="163"/>
      <c r="JV22" s="163"/>
      <c r="JW22" s="163"/>
      <c r="JX22" s="163"/>
      <c r="JY22" s="163"/>
      <c r="JZ22" s="163"/>
      <c r="KA22" s="164">
        <f t="shared" si="130"/>
        <v>0</v>
      </c>
      <c r="KB22" s="163"/>
      <c r="KC22" s="163"/>
      <c r="KD22" s="163"/>
      <c r="KE22" s="163"/>
      <c r="KF22" s="163"/>
      <c r="KG22" s="163"/>
      <c r="KH22" s="163"/>
      <c r="KI22" s="163"/>
      <c r="KJ22" s="163"/>
      <c r="KK22" s="163"/>
      <c r="KL22" s="163"/>
      <c r="KM22" s="163"/>
      <c r="KN22" s="164">
        <f t="shared" si="141"/>
        <v>0</v>
      </c>
      <c r="KO22" s="163"/>
      <c r="KP22" s="163"/>
      <c r="KQ22" s="163"/>
      <c r="KR22" s="163"/>
      <c r="KS22" s="163"/>
      <c r="KT22" s="163"/>
      <c r="KU22" s="163"/>
      <c r="KV22" s="163"/>
      <c r="KW22" s="163"/>
      <c r="KX22" s="163"/>
      <c r="KY22" s="163"/>
      <c r="KZ22" s="163"/>
      <c r="LA22" s="164">
        <f t="shared" si="152"/>
        <v>0</v>
      </c>
      <c r="LB22" s="163"/>
      <c r="LC22" s="163"/>
      <c r="LD22" s="163"/>
      <c r="LE22" s="163"/>
      <c r="LF22" s="163"/>
      <c r="LG22" s="163"/>
      <c r="LH22" s="163"/>
      <c r="LI22" s="163"/>
      <c r="LJ22" s="163"/>
      <c r="LK22" s="163"/>
      <c r="LL22" s="163"/>
      <c r="LM22" s="163"/>
      <c r="LN22" s="165">
        <f t="shared" si="163"/>
        <v>0</v>
      </c>
    </row>
    <row r="23" spans="1:326">
      <c r="A23" s="137" t="s">
        <v>350</v>
      </c>
      <c r="B23" s="154">
        <f t="shared" ref="B23:M23" si="231">B24+B25</f>
        <v>-45266.672540454223</v>
      </c>
      <c r="C23" s="155">
        <f t="shared" si="231"/>
        <v>-6466.6675057791754</v>
      </c>
      <c r="D23" s="155">
        <f t="shared" si="231"/>
        <v>-6466.6675057791754</v>
      </c>
      <c r="E23" s="155">
        <f t="shared" si="231"/>
        <v>-6466.6675057791754</v>
      </c>
      <c r="F23" s="155">
        <f t="shared" si="231"/>
        <v>-6466.6675057791754</v>
      </c>
      <c r="G23" s="155">
        <f t="shared" si="231"/>
        <v>-6466.6675057791754</v>
      </c>
      <c r="H23" s="155">
        <f t="shared" si="231"/>
        <v>-6466.6675057791754</v>
      </c>
      <c r="I23" s="155">
        <f t="shared" si="231"/>
        <v>-6466.6675057791754</v>
      </c>
      <c r="J23" s="155">
        <f t="shared" si="231"/>
        <v>-6466.6675057791754</v>
      </c>
      <c r="K23" s="155">
        <f t="shared" si="231"/>
        <v>-6466.6675057791754</v>
      </c>
      <c r="L23" s="155">
        <f t="shared" si="231"/>
        <v>-6466.6675057791754</v>
      </c>
      <c r="M23" s="155">
        <f t="shared" si="231"/>
        <v>-6466.6675057791754</v>
      </c>
      <c r="N23" s="138">
        <f t="shared" si="24"/>
        <v>-116400.01510402512</v>
      </c>
      <c r="O23" s="155">
        <f t="shared" ref="O23:Z23" si="232">O24+O25</f>
        <v>-5173.2049045003405</v>
      </c>
      <c r="P23" s="155">
        <f t="shared" si="232"/>
        <v>-5173.2049045003405</v>
      </c>
      <c r="Q23" s="155">
        <f t="shared" si="232"/>
        <v>-5173.2049045003405</v>
      </c>
      <c r="R23" s="155">
        <f t="shared" si="232"/>
        <v>-5173.2049045003405</v>
      </c>
      <c r="S23" s="155">
        <f t="shared" si="232"/>
        <v>-5173.2049045003405</v>
      </c>
      <c r="T23" s="155">
        <f t="shared" si="232"/>
        <v>-5173.2049045003405</v>
      </c>
      <c r="U23" s="155">
        <f t="shared" si="232"/>
        <v>-8281.7583265652956</v>
      </c>
      <c r="V23" s="155">
        <f t="shared" si="232"/>
        <v>-14454.384907155183</v>
      </c>
      <c r="W23" s="155">
        <f t="shared" si="232"/>
        <v>-20624.425795700554</v>
      </c>
      <c r="X23" s="155">
        <f t="shared" si="232"/>
        <v>-22280.580514626588</v>
      </c>
      <c r="Y23" s="155">
        <f t="shared" si="232"/>
        <v>-23936.735233552619</v>
      </c>
      <c r="Z23" s="155">
        <f t="shared" si="232"/>
        <v>-26580.38995247865</v>
      </c>
      <c r="AA23" s="156">
        <f t="shared" si="25"/>
        <v>-147197.50415708093</v>
      </c>
      <c r="AB23" s="155">
        <f t="shared" ref="AB23:AM23" si="233">AB24+AB25</f>
        <v>15394.493153218998</v>
      </c>
      <c r="AC23" s="155">
        <f t="shared" si="233"/>
        <v>13203.659470663275</v>
      </c>
      <c r="AD23" s="155">
        <f t="shared" si="233"/>
        <v>11012.825788107541</v>
      </c>
      <c r="AE23" s="155">
        <f t="shared" si="233"/>
        <v>8821.9921055518134</v>
      </c>
      <c r="AF23" s="155">
        <f t="shared" si="233"/>
        <v>6631.1584229960863</v>
      </c>
      <c r="AG23" s="155">
        <f t="shared" si="233"/>
        <v>4440.3247404403592</v>
      </c>
      <c r="AH23" s="155">
        <f t="shared" si="233"/>
        <v>749.49105788462475</v>
      </c>
      <c r="AI23" s="155">
        <f t="shared" si="233"/>
        <v>-1441.3426246711024</v>
      </c>
      <c r="AJ23" s="155">
        <f t="shared" si="233"/>
        <v>-3632.1763072268295</v>
      </c>
      <c r="AK23" s="155">
        <f t="shared" si="233"/>
        <v>-6935.5099897825639</v>
      </c>
      <c r="AL23" s="155">
        <f t="shared" si="233"/>
        <v>-9126.3436723382838</v>
      </c>
      <c r="AM23" s="155">
        <f t="shared" si="233"/>
        <v>-11317.177354894025</v>
      </c>
      <c r="AN23" s="156">
        <f t="shared" si="26"/>
        <v>27801.394789949889</v>
      </c>
      <c r="AO23" s="155">
        <f t="shared" ref="AO23:AZ23" si="234">AO24+AO25</f>
        <v>52182.698715331186</v>
      </c>
      <c r="AP23" s="155">
        <f t="shared" si="234"/>
        <v>52545.992342896629</v>
      </c>
      <c r="AQ23" s="155">
        <f t="shared" si="234"/>
        <v>52909.285970462079</v>
      </c>
      <c r="AR23" s="155">
        <f t="shared" si="234"/>
        <v>53272.579598027529</v>
      </c>
      <c r="AS23" s="155">
        <f t="shared" si="234"/>
        <v>53635.873225592979</v>
      </c>
      <c r="AT23" s="155">
        <f t="shared" si="234"/>
        <v>53999.166853158415</v>
      </c>
      <c r="AU23" s="155">
        <f t="shared" si="234"/>
        <v>54362.460480723872</v>
      </c>
      <c r="AV23" s="155">
        <f t="shared" si="234"/>
        <v>54725.754108289308</v>
      </c>
      <c r="AW23" s="155">
        <f t="shared" si="234"/>
        <v>55089.047735854772</v>
      </c>
      <c r="AX23" s="155">
        <f t="shared" si="234"/>
        <v>55452.341363420208</v>
      </c>
      <c r="AY23" s="155">
        <f t="shared" si="234"/>
        <v>55815.634990985665</v>
      </c>
      <c r="AZ23" s="155">
        <f t="shared" si="234"/>
        <v>56178.928618551108</v>
      </c>
      <c r="BA23" s="156">
        <f t="shared" si="27"/>
        <v>650169.76400329371</v>
      </c>
      <c r="BB23" s="155">
        <f t="shared" ref="BB23:BM23" si="235">BB24+BB25</f>
        <v>53082.540891542863</v>
      </c>
      <c r="BC23" s="155">
        <f t="shared" si="235"/>
        <v>53445.834519108299</v>
      </c>
      <c r="BD23" s="155">
        <f t="shared" si="235"/>
        <v>53809.128146673756</v>
      </c>
      <c r="BE23" s="155">
        <f t="shared" si="235"/>
        <v>54172.421774239192</v>
      </c>
      <c r="BF23" s="155">
        <f t="shared" si="235"/>
        <v>54535.715401804649</v>
      </c>
      <c r="BG23" s="155">
        <f t="shared" si="235"/>
        <v>54899.009029370092</v>
      </c>
      <c r="BH23" s="155">
        <f t="shared" si="235"/>
        <v>57499.802656935535</v>
      </c>
      <c r="BI23" s="155">
        <f t="shared" si="235"/>
        <v>57863.096284500985</v>
      </c>
      <c r="BJ23" s="155">
        <f t="shared" si="235"/>
        <v>58226.389912066428</v>
      </c>
      <c r="BK23" s="155">
        <f t="shared" si="235"/>
        <v>58589.683539631878</v>
      </c>
      <c r="BL23" s="155">
        <f t="shared" si="235"/>
        <v>58952.977167197321</v>
      </c>
      <c r="BM23" s="155">
        <f t="shared" si="235"/>
        <v>59316.270794762764</v>
      </c>
      <c r="BN23" s="156">
        <f t="shared" si="28"/>
        <v>674392.87011783372</v>
      </c>
      <c r="BO23" s="155">
        <f t="shared" ref="BO23:BZ23" si="236">BO24+BO25</f>
        <v>56603.996018734324</v>
      </c>
      <c r="BP23" s="155">
        <f t="shared" si="236"/>
        <v>56967.289646299774</v>
      </c>
      <c r="BQ23" s="155">
        <f t="shared" si="236"/>
        <v>57330.58327386521</v>
      </c>
      <c r="BR23" s="155">
        <f t="shared" si="236"/>
        <v>57693.876901430667</v>
      </c>
      <c r="BS23" s="155">
        <f t="shared" si="236"/>
        <v>58057.17052899611</v>
      </c>
      <c r="BT23" s="155">
        <f t="shared" si="236"/>
        <v>58420.464156561553</v>
      </c>
      <c r="BU23" s="155">
        <f t="shared" si="236"/>
        <v>61221.257784127003</v>
      </c>
      <c r="BV23" s="155">
        <f t="shared" si="236"/>
        <v>61584.551411692446</v>
      </c>
      <c r="BW23" s="155">
        <f t="shared" si="236"/>
        <v>61947.845039257889</v>
      </c>
      <c r="BX23" s="155">
        <f t="shared" si="236"/>
        <v>63036.138666823339</v>
      </c>
      <c r="BY23" s="155">
        <f t="shared" si="236"/>
        <v>63399.432294388789</v>
      </c>
      <c r="BZ23" s="155">
        <f t="shared" si="236"/>
        <v>63762.725921954232</v>
      </c>
      <c r="CA23" s="156">
        <f t="shared" si="29"/>
        <v>720025.33164413134</v>
      </c>
      <c r="CB23" s="155">
        <f t="shared" ref="CB23:CM23" si="237">CB24+CB25</f>
        <v>57511.681434115104</v>
      </c>
      <c r="CC23" s="155">
        <f t="shared" si="237"/>
        <v>57874.975061680547</v>
      </c>
      <c r="CD23" s="155">
        <f t="shared" si="237"/>
        <v>58238.26868924599</v>
      </c>
      <c r="CE23" s="155">
        <f t="shared" si="237"/>
        <v>58601.56231681144</v>
      </c>
      <c r="CF23" s="155">
        <f t="shared" si="237"/>
        <v>58964.855944376883</v>
      </c>
      <c r="CG23" s="155">
        <f t="shared" si="237"/>
        <v>59328.149571942326</v>
      </c>
      <c r="CH23" s="155">
        <f t="shared" si="237"/>
        <v>59691.443199507776</v>
      </c>
      <c r="CI23" s="155">
        <f t="shared" si="237"/>
        <v>60054.736827073226</v>
      </c>
      <c r="CJ23" s="155">
        <f t="shared" si="237"/>
        <v>60418.030454638669</v>
      </c>
      <c r="CK23" s="155">
        <f t="shared" si="237"/>
        <v>60781.324082204119</v>
      </c>
      <c r="CL23" s="155">
        <f t="shared" si="237"/>
        <v>61144.617709769562</v>
      </c>
      <c r="CM23" s="155">
        <f t="shared" si="237"/>
        <v>61507.911337335005</v>
      </c>
      <c r="CN23" s="156">
        <f t="shared" si="30"/>
        <v>714117.55662870058</v>
      </c>
      <c r="CO23" s="155">
        <f t="shared" ref="CO23:CZ23" si="238">CO24+CO25</f>
        <v>54640.776244709545</v>
      </c>
      <c r="CP23" s="155">
        <f t="shared" si="238"/>
        <v>55004.069872274995</v>
      </c>
      <c r="CQ23" s="155">
        <f t="shared" si="238"/>
        <v>55367.363499840445</v>
      </c>
      <c r="CR23" s="155">
        <f t="shared" si="238"/>
        <v>55730.657127405888</v>
      </c>
      <c r="CS23" s="155">
        <f t="shared" si="238"/>
        <v>56093.950754971338</v>
      </c>
      <c r="CT23" s="155">
        <f t="shared" si="238"/>
        <v>56457.244382536781</v>
      </c>
      <c r="CU23" s="155">
        <f t="shared" si="238"/>
        <v>56820.538010102224</v>
      </c>
      <c r="CV23" s="155">
        <f t="shared" si="238"/>
        <v>57183.831637667674</v>
      </c>
      <c r="CW23" s="155">
        <f t="shared" si="238"/>
        <v>57547.125265233117</v>
      </c>
      <c r="CX23" s="155">
        <f t="shared" si="238"/>
        <v>57910.418892798567</v>
      </c>
      <c r="CY23" s="155">
        <f t="shared" si="238"/>
        <v>58273.712520364017</v>
      </c>
      <c r="CZ23" s="155">
        <f t="shared" si="238"/>
        <v>58637.00614792946</v>
      </c>
      <c r="DA23" s="156">
        <f t="shared" si="31"/>
        <v>679666.69435583404</v>
      </c>
      <c r="DB23" s="155">
        <f t="shared" ref="DB23:DM23" si="239">DB24+DB25</f>
        <v>51096.610130380344</v>
      </c>
      <c r="DC23" s="155">
        <f t="shared" si="239"/>
        <v>51459.903757945794</v>
      </c>
      <c r="DD23" s="155">
        <f t="shared" si="239"/>
        <v>51823.197385511237</v>
      </c>
      <c r="DE23" s="155">
        <f t="shared" si="239"/>
        <v>52186.49101307668</v>
      </c>
      <c r="DF23" s="155">
        <f t="shared" si="239"/>
        <v>52549.78464064213</v>
      </c>
      <c r="DG23" s="155">
        <f t="shared" si="239"/>
        <v>52913.078268207581</v>
      </c>
      <c r="DH23" s="155">
        <f t="shared" si="239"/>
        <v>53276.371895773016</v>
      </c>
      <c r="DI23" s="155">
        <f t="shared" si="239"/>
        <v>53639.665523338466</v>
      </c>
      <c r="DJ23" s="155">
        <f t="shared" si="239"/>
        <v>54002.959150903916</v>
      </c>
      <c r="DK23" s="155">
        <f t="shared" si="239"/>
        <v>54366.252778469359</v>
      </c>
      <c r="DL23" s="155">
        <f t="shared" si="239"/>
        <v>54729.546406034802</v>
      </c>
      <c r="DM23" s="155">
        <f t="shared" si="239"/>
        <v>55092.840033600252</v>
      </c>
      <c r="DN23" s="156">
        <f t="shared" si="32"/>
        <v>637136.70098388358</v>
      </c>
      <c r="DO23" s="155">
        <f t="shared" ref="DO23:DZ23" si="240">DO24+DO25</f>
        <v>46816.714055355216</v>
      </c>
      <c r="DP23" s="155">
        <f t="shared" si="240"/>
        <v>47180.007682920659</v>
      </c>
      <c r="DQ23" s="155">
        <f t="shared" si="240"/>
        <v>47543.301310486102</v>
      </c>
      <c r="DR23" s="155">
        <f t="shared" si="240"/>
        <v>47906.594938051552</v>
      </c>
      <c r="DS23" s="155">
        <f t="shared" si="240"/>
        <v>48269.888565616995</v>
      </c>
      <c r="DT23" s="155">
        <f t="shared" si="240"/>
        <v>48633.182193182445</v>
      </c>
      <c r="DU23" s="155">
        <f t="shared" si="240"/>
        <v>48996.475820747888</v>
      </c>
      <c r="DV23" s="155">
        <f t="shared" si="240"/>
        <v>49359.769448313338</v>
      </c>
      <c r="DW23" s="155">
        <f t="shared" si="240"/>
        <v>49723.063075878788</v>
      </c>
      <c r="DX23" s="155">
        <f t="shared" si="240"/>
        <v>50086.356703444231</v>
      </c>
      <c r="DY23" s="155">
        <f t="shared" si="240"/>
        <v>50449.650331009674</v>
      </c>
      <c r="DZ23" s="155">
        <f t="shared" si="240"/>
        <v>50812.943958575124</v>
      </c>
      <c r="EA23" s="156">
        <f t="shared" si="33"/>
        <v>585777.94808358198</v>
      </c>
      <c r="EB23" s="155">
        <f t="shared" ref="EB23:EM23" si="241">EB24+EB25</f>
        <v>41967.83526726377</v>
      </c>
      <c r="EC23" s="155">
        <f t="shared" si="241"/>
        <v>42331.12889482922</v>
      </c>
      <c r="ED23" s="155">
        <f t="shared" si="241"/>
        <v>42694.422522394671</v>
      </c>
      <c r="EE23" s="155">
        <f t="shared" si="241"/>
        <v>43057.716149960113</v>
      </c>
      <c r="EF23" s="155">
        <f t="shared" si="241"/>
        <v>43421.009777525564</v>
      </c>
      <c r="EG23" s="155">
        <f t="shared" si="241"/>
        <v>43784.303405091006</v>
      </c>
      <c r="EH23" s="155">
        <f t="shared" si="241"/>
        <v>44147.597032656457</v>
      </c>
      <c r="EI23" s="155">
        <f t="shared" si="241"/>
        <v>44510.890660221907</v>
      </c>
      <c r="EJ23" s="155">
        <f t="shared" si="241"/>
        <v>44874.18428778735</v>
      </c>
      <c r="EK23" s="155">
        <f t="shared" si="241"/>
        <v>45237.477915352792</v>
      </c>
      <c r="EL23" s="155">
        <f t="shared" si="241"/>
        <v>45600.771542918243</v>
      </c>
      <c r="EM23" s="155">
        <f t="shared" si="241"/>
        <v>45964.065170483693</v>
      </c>
      <c r="EN23" s="156">
        <f t="shared" si="34"/>
        <v>527591.40262648475</v>
      </c>
      <c r="EO23" s="155">
        <f t="shared" ref="EO23:EZ23" si="242">EO24+EO25</f>
        <v>36269.201804211814</v>
      </c>
      <c r="EP23" s="155">
        <f t="shared" si="242"/>
        <v>36632.495431777264</v>
      </c>
      <c r="EQ23" s="155">
        <f t="shared" si="242"/>
        <v>36995.789059342707</v>
      </c>
      <c r="ER23" s="155">
        <f t="shared" si="242"/>
        <v>37359.082686908157</v>
      </c>
      <c r="ES23" s="155">
        <f t="shared" si="242"/>
        <v>37722.3763144736</v>
      </c>
      <c r="ET23" s="155">
        <f t="shared" si="242"/>
        <v>38085.669942039051</v>
      </c>
      <c r="EU23" s="155">
        <f t="shared" si="242"/>
        <v>38448.963569604501</v>
      </c>
      <c r="EV23" s="155">
        <f t="shared" si="242"/>
        <v>38812.257197169944</v>
      </c>
      <c r="EW23" s="155">
        <f t="shared" si="242"/>
        <v>39175.550824735386</v>
      </c>
      <c r="EX23" s="155">
        <f t="shared" si="242"/>
        <v>39538.844452300837</v>
      </c>
      <c r="EY23" s="155">
        <f t="shared" si="242"/>
        <v>39902.138079866279</v>
      </c>
      <c r="EZ23" s="155">
        <f t="shared" si="242"/>
        <v>40265.43170743173</v>
      </c>
      <c r="FA23" s="156">
        <f t="shared" si="35"/>
        <v>459207.80106986134</v>
      </c>
      <c r="FB23" s="155">
        <f t="shared" ref="FB23:FM23" si="243">FB24+FB25</f>
        <v>29642.1978730681</v>
      </c>
      <c r="FC23" s="155">
        <f t="shared" si="243"/>
        <v>30005.491500633547</v>
      </c>
      <c r="FD23" s="155">
        <f t="shared" si="243"/>
        <v>30368.785128198993</v>
      </c>
      <c r="FE23" s="155">
        <f t="shared" si="243"/>
        <v>30732.07875576444</v>
      </c>
      <c r="FF23" s="155">
        <f t="shared" si="243"/>
        <v>31095.372383329886</v>
      </c>
      <c r="FG23" s="155">
        <f t="shared" si="243"/>
        <v>31458.666010895333</v>
      </c>
      <c r="FH23" s="155">
        <f t="shared" si="243"/>
        <v>31821.959638460779</v>
      </c>
      <c r="FI23" s="155">
        <f t="shared" si="243"/>
        <v>32185.253266026222</v>
      </c>
      <c r="FJ23" s="155">
        <f t="shared" si="243"/>
        <v>32548.546893591669</v>
      </c>
      <c r="FK23" s="155">
        <f t="shared" si="243"/>
        <v>32911.840521157115</v>
      </c>
      <c r="FL23" s="155">
        <f t="shared" si="243"/>
        <v>33275.134148722558</v>
      </c>
      <c r="FM23" s="155">
        <f t="shared" si="243"/>
        <v>33638.427776288008</v>
      </c>
      <c r="FN23" s="156">
        <f t="shared" si="36"/>
        <v>379683.75389613665</v>
      </c>
      <c r="FO23" s="155">
        <f t="shared" ref="FO23:FZ23" si="244">FO24+FO25</f>
        <v>22000.928445701444</v>
      </c>
      <c r="FP23" s="155">
        <f t="shared" si="244"/>
        <v>22364.222073266887</v>
      </c>
      <c r="FQ23" s="155">
        <f t="shared" si="244"/>
        <v>22727.515700832337</v>
      </c>
      <c r="FR23" s="155">
        <f t="shared" si="244"/>
        <v>23090.80932839778</v>
      </c>
      <c r="FS23" s="155">
        <f t="shared" si="244"/>
        <v>23454.102955963226</v>
      </c>
      <c r="FT23" s="155">
        <f t="shared" si="244"/>
        <v>23817.396583528673</v>
      </c>
      <c r="FU23" s="155">
        <f t="shared" si="244"/>
        <v>24180.690211094119</v>
      </c>
      <c r="FV23" s="155">
        <f t="shared" si="244"/>
        <v>24543.983838659566</v>
      </c>
      <c r="FW23" s="155">
        <f t="shared" si="244"/>
        <v>24907.277466225012</v>
      </c>
      <c r="FX23" s="155">
        <f t="shared" si="244"/>
        <v>25270.571093790459</v>
      </c>
      <c r="FY23" s="155">
        <f t="shared" si="244"/>
        <v>25633.864721355905</v>
      </c>
      <c r="FZ23" s="155">
        <f t="shared" si="244"/>
        <v>25997.158348921352</v>
      </c>
      <c r="GA23" s="156">
        <f t="shared" si="37"/>
        <v>287988.52076773677</v>
      </c>
      <c r="GB23" s="155">
        <f t="shared" ref="GB23:GM23" si="245">GB24+GB25</f>
        <v>13119.884704576587</v>
      </c>
      <c r="GC23" s="155">
        <f t="shared" si="245"/>
        <v>13219.857590902919</v>
      </c>
      <c r="GD23" s="155">
        <f t="shared" si="245"/>
        <v>13319.83047722925</v>
      </c>
      <c r="GE23" s="155">
        <f t="shared" si="245"/>
        <v>13419.803363555584</v>
      </c>
      <c r="GF23" s="155">
        <f t="shared" si="245"/>
        <v>13519.776249881916</v>
      </c>
      <c r="GG23" s="155">
        <f t="shared" si="245"/>
        <v>13619.749136208247</v>
      </c>
      <c r="GH23" s="155">
        <f t="shared" si="245"/>
        <v>13719.722022534579</v>
      </c>
      <c r="GI23" s="155">
        <f t="shared" si="245"/>
        <v>13819.694908860911</v>
      </c>
      <c r="GJ23" s="155">
        <f t="shared" si="245"/>
        <v>13919.667795187243</v>
      </c>
      <c r="GK23" s="155">
        <f t="shared" si="245"/>
        <v>14019.640681513574</v>
      </c>
      <c r="GL23" s="155">
        <f t="shared" si="245"/>
        <v>14119.613567839908</v>
      </c>
      <c r="GM23" s="155">
        <f t="shared" si="245"/>
        <v>14219.586454166239</v>
      </c>
      <c r="GN23" s="156">
        <f t="shared" si="38"/>
        <v>164036.82695245696</v>
      </c>
      <c r="GO23" s="155">
        <f t="shared" ref="GO23:GZ23" si="246">GO24+GO25</f>
        <v>-2.4927203045352809E-10</v>
      </c>
      <c r="GP23" s="155">
        <f t="shared" si="246"/>
        <v>-2.4927203045352809E-10</v>
      </c>
      <c r="GQ23" s="155">
        <f t="shared" si="246"/>
        <v>-2.4927203045352809E-10</v>
      </c>
      <c r="GR23" s="155">
        <f t="shared" si="246"/>
        <v>-2.4927203045352809E-10</v>
      </c>
      <c r="GS23" s="155">
        <f t="shared" si="246"/>
        <v>-2.4927203045352809E-10</v>
      </c>
      <c r="GT23" s="155">
        <f t="shared" si="246"/>
        <v>-2.4927203045352809E-10</v>
      </c>
      <c r="GU23" s="155">
        <f t="shared" si="246"/>
        <v>-2.4927203045352809E-10</v>
      </c>
      <c r="GV23" s="155">
        <f t="shared" si="246"/>
        <v>-2.4927203045352809E-10</v>
      </c>
      <c r="GW23" s="155">
        <f t="shared" si="246"/>
        <v>-2.4927203045352809E-10</v>
      </c>
      <c r="GX23" s="155">
        <f t="shared" si="246"/>
        <v>-2.4927203045352809E-10</v>
      </c>
      <c r="GY23" s="155">
        <f t="shared" si="246"/>
        <v>-2.4927203045352809E-10</v>
      </c>
      <c r="GZ23" s="155">
        <f t="shared" si="246"/>
        <v>-2.4927203045352809E-10</v>
      </c>
      <c r="HA23" s="156">
        <f t="shared" si="64"/>
        <v>-2.9912643654423363E-9</v>
      </c>
      <c r="HB23" s="155">
        <f t="shared" ref="HB23:HM23" si="247">HB24+HB25</f>
        <v>-2.7790617642350974E-10</v>
      </c>
      <c r="HC23" s="155">
        <f t="shared" si="247"/>
        <v>-2.7790617642350974E-10</v>
      </c>
      <c r="HD23" s="155">
        <f t="shared" si="247"/>
        <v>-2.7790617642350974E-10</v>
      </c>
      <c r="HE23" s="155">
        <f t="shared" si="247"/>
        <v>-2.7790617642350974E-10</v>
      </c>
      <c r="HF23" s="155">
        <f t="shared" si="247"/>
        <v>-2.7790617642350974E-10</v>
      </c>
      <c r="HG23" s="155">
        <f t="shared" si="247"/>
        <v>-2.7790617642350974E-10</v>
      </c>
      <c r="HH23" s="155">
        <f t="shared" si="247"/>
        <v>-2.7790617642350974E-10</v>
      </c>
      <c r="HI23" s="155">
        <f t="shared" si="247"/>
        <v>-2.7790617642350974E-10</v>
      </c>
      <c r="HJ23" s="155">
        <f t="shared" si="247"/>
        <v>-2.7790617642350974E-10</v>
      </c>
      <c r="HK23" s="155">
        <f t="shared" si="247"/>
        <v>-2.7790617642350974E-10</v>
      </c>
      <c r="HL23" s="155">
        <f t="shared" si="247"/>
        <v>-2.7790617642350974E-10</v>
      </c>
      <c r="HM23" s="155">
        <f t="shared" si="247"/>
        <v>-2.7790617642350974E-10</v>
      </c>
      <c r="HN23" s="156">
        <f t="shared" si="75"/>
        <v>-3.3348741170821161E-9</v>
      </c>
      <c r="HO23" s="155">
        <f t="shared" ref="HO23:HZ23" si="248">HO24+HO25</f>
        <v>-3.0919268369004603E-10</v>
      </c>
      <c r="HP23" s="155">
        <f t="shared" si="248"/>
        <v>-3.0919268369004603E-10</v>
      </c>
      <c r="HQ23" s="155">
        <f t="shared" si="248"/>
        <v>-3.0919268369004603E-10</v>
      </c>
      <c r="HR23" s="155">
        <f t="shared" si="248"/>
        <v>-3.0919268369004603E-10</v>
      </c>
      <c r="HS23" s="155">
        <f t="shared" si="248"/>
        <v>-3.0919268369004603E-10</v>
      </c>
      <c r="HT23" s="155">
        <f t="shared" si="248"/>
        <v>-3.0919268369004603E-10</v>
      </c>
      <c r="HU23" s="155">
        <f t="shared" si="248"/>
        <v>-3.0919268369004603E-10</v>
      </c>
      <c r="HV23" s="155">
        <f t="shared" si="248"/>
        <v>-3.0919268369004603E-10</v>
      </c>
      <c r="HW23" s="155">
        <f t="shared" si="248"/>
        <v>-3.0919268369004603E-10</v>
      </c>
      <c r="HX23" s="155">
        <f t="shared" si="248"/>
        <v>-3.0919268369004603E-10</v>
      </c>
      <c r="HY23" s="155">
        <f t="shared" si="248"/>
        <v>-3.0919268369004603E-10</v>
      </c>
      <c r="HZ23" s="155">
        <f t="shared" si="248"/>
        <v>-3.0919268369004603E-10</v>
      </c>
      <c r="IA23" s="156">
        <f t="shared" si="86"/>
        <v>-3.7103122042805518E-9</v>
      </c>
      <c r="IB23" s="155">
        <f t="shared" ref="IB23:IM23" si="249">IB24+IB25</f>
        <v>-3.4337723866036675E-10</v>
      </c>
      <c r="IC23" s="155">
        <f t="shared" si="249"/>
        <v>-3.4337723866036675E-10</v>
      </c>
      <c r="ID23" s="155">
        <f t="shared" si="249"/>
        <v>-3.4337723866036675E-10</v>
      </c>
      <c r="IE23" s="155">
        <f t="shared" si="249"/>
        <v>-3.4337723866036675E-10</v>
      </c>
      <c r="IF23" s="155">
        <f t="shared" si="249"/>
        <v>-3.4337723866036675E-10</v>
      </c>
      <c r="IG23" s="155">
        <f t="shared" si="249"/>
        <v>-3.4337723866036675E-10</v>
      </c>
      <c r="IH23" s="155">
        <f t="shared" si="249"/>
        <v>-3.4337723866036675E-10</v>
      </c>
      <c r="II23" s="155">
        <f t="shared" si="249"/>
        <v>-3.4337723866036675E-10</v>
      </c>
      <c r="IJ23" s="155">
        <f t="shared" si="249"/>
        <v>-3.4337723866036675E-10</v>
      </c>
      <c r="IK23" s="155">
        <f t="shared" si="249"/>
        <v>-3.4337723866036675E-10</v>
      </c>
      <c r="IL23" s="155">
        <f t="shared" si="249"/>
        <v>-3.4337723866036675E-10</v>
      </c>
      <c r="IM23" s="155">
        <f t="shared" si="249"/>
        <v>-3.4337723866036675E-10</v>
      </c>
      <c r="IN23" s="156">
        <f t="shared" si="97"/>
        <v>-4.120526863924401E-9</v>
      </c>
      <c r="IO23" s="155">
        <f t="shared" ref="IO23:IX23" si="250">IO24+IO25</f>
        <v>-3.8072828550504872E-10</v>
      </c>
      <c r="IP23" s="155">
        <f t="shared" si="250"/>
        <v>-3.8072828550504872E-10</v>
      </c>
      <c r="IQ23" s="155">
        <f t="shared" si="250"/>
        <v>-3.8072828550504872E-10</v>
      </c>
      <c r="IR23" s="155">
        <f t="shared" si="250"/>
        <v>-3.8072828550504872E-10</v>
      </c>
      <c r="IS23" s="155">
        <f t="shared" si="250"/>
        <v>-3.8072828550504872E-10</v>
      </c>
      <c r="IT23" s="155">
        <f t="shared" si="250"/>
        <v>-3.8072828550504872E-10</v>
      </c>
      <c r="IU23" s="155">
        <f t="shared" si="250"/>
        <v>-3.8072828550504872E-10</v>
      </c>
      <c r="IV23" s="155">
        <f t="shared" si="250"/>
        <v>-3.8072828550504872E-10</v>
      </c>
      <c r="IW23" s="155">
        <f t="shared" si="250"/>
        <v>-3.8072828550504872E-10</v>
      </c>
      <c r="IX23" s="155">
        <f t="shared" si="250"/>
        <v>-3.8072828550504872E-10</v>
      </c>
      <c r="IY23" s="155">
        <f t="shared" ref="IY23:LJ23" si="251">IY24+IY25</f>
        <v>-3.8072828550504872E-10</v>
      </c>
      <c r="IZ23" s="155">
        <f t="shared" si="251"/>
        <v>-3.8072828550504872E-10</v>
      </c>
      <c r="JA23" s="156">
        <f t="shared" si="108"/>
        <v>-4.5687394260605857E-9</v>
      </c>
      <c r="JB23" s="155">
        <f t="shared" si="251"/>
        <v>-4.2153913419402152E-10</v>
      </c>
      <c r="JC23" s="155">
        <f t="shared" si="251"/>
        <v>-4.2153913419402152E-10</v>
      </c>
      <c r="JD23" s="155">
        <f t="shared" si="251"/>
        <v>-4.2153913419402152E-10</v>
      </c>
      <c r="JE23" s="155">
        <f t="shared" si="251"/>
        <v>-4.2153913419402152E-10</v>
      </c>
      <c r="JF23" s="155">
        <f t="shared" si="251"/>
        <v>-4.2153913419402152E-10</v>
      </c>
      <c r="JG23" s="155">
        <f t="shared" si="251"/>
        <v>-4.2153913419402152E-10</v>
      </c>
      <c r="JH23" s="155">
        <f t="shared" si="251"/>
        <v>-4.2153913419402152E-10</v>
      </c>
      <c r="JI23" s="155">
        <f t="shared" si="251"/>
        <v>-4.2153913419402152E-10</v>
      </c>
      <c r="JJ23" s="155">
        <f t="shared" si="251"/>
        <v>-4.2153913419402152E-10</v>
      </c>
      <c r="JK23" s="155">
        <f t="shared" si="251"/>
        <v>-4.2153913419402152E-10</v>
      </c>
      <c r="JL23" s="155">
        <f t="shared" si="251"/>
        <v>-4.2153913419402152E-10</v>
      </c>
      <c r="JM23" s="155">
        <f t="shared" si="251"/>
        <v>-4.2153913419402152E-10</v>
      </c>
      <c r="JN23" s="156">
        <f t="shared" si="119"/>
        <v>-5.0584696103282587E-9</v>
      </c>
      <c r="JO23" s="155">
        <f t="shared" si="251"/>
        <v>-4.6613026379850182E-10</v>
      </c>
      <c r="JP23" s="155">
        <f t="shared" si="251"/>
        <v>-4.6613026379850182E-10</v>
      </c>
      <c r="JQ23" s="155">
        <f t="shared" si="251"/>
        <v>-4.6613026379850182E-10</v>
      </c>
      <c r="JR23" s="155">
        <f t="shared" si="251"/>
        <v>-4.6613026379850182E-10</v>
      </c>
      <c r="JS23" s="155">
        <f t="shared" si="251"/>
        <v>-4.6613026379850182E-10</v>
      </c>
      <c r="JT23" s="155">
        <f t="shared" si="251"/>
        <v>-4.6613026379850182E-10</v>
      </c>
      <c r="JU23" s="155">
        <f t="shared" si="251"/>
        <v>-4.6613026379850182E-10</v>
      </c>
      <c r="JV23" s="155">
        <f t="shared" si="251"/>
        <v>-4.6613026379850182E-10</v>
      </c>
      <c r="JW23" s="155">
        <f t="shared" si="251"/>
        <v>-4.6613026379850182E-10</v>
      </c>
      <c r="JX23" s="155">
        <f t="shared" si="251"/>
        <v>-4.6613026379850182E-10</v>
      </c>
      <c r="JY23" s="155">
        <f t="shared" si="251"/>
        <v>-4.6613026379850182E-10</v>
      </c>
      <c r="JZ23" s="155">
        <f t="shared" si="251"/>
        <v>-4.6613026379850182E-10</v>
      </c>
      <c r="KA23" s="156">
        <f t="shared" si="130"/>
        <v>-5.5935631655820214E-9</v>
      </c>
      <c r="KB23" s="155">
        <f t="shared" si="251"/>
        <v>-5.1485183914620636E-10</v>
      </c>
      <c r="KC23" s="155">
        <f t="shared" si="251"/>
        <v>-5.1485183914620636E-10</v>
      </c>
      <c r="KD23" s="155">
        <f t="shared" si="251"/>
        <v>-5.1485183914620636E-10</v>
      </c>
      <c r="KE23" s="155">
        <f t="shared" si="251"/>
        <v>-5.1485183914620636E-10</v>
      </c>
      <c r="KF23" s="155">
        <f t="shared" si="251"/>
        <v>-5.1485183914620636E-10</v>
      </c>
      <c r="KG23" s="155">
        <f t="shared" si="251"/>
        <v>-5.1485183914620636E-10</v>
      </c>
      <c r="KH23" s="155">
        <f t="shared" si="251"/>
        <v>-5.1485183914620636E-10</v>
      </c>
      <c r="KI23" s="155">
        <f t="shared" si="251"/>
        <v>-5.1485183914620636E-10</v>
      </c>
      <c r="KJ23" s="155">
        <f t="shared" si="251"/>
        <v>-5.1485183914620636E-10</v>
      </c>
      <c r="KK23" s="155">
        <f t="shared" si="251"/>
        <v>-5.1485183914620636E-10</v>
      </c>
      <c r="KL23" s="155">
        <f t="shared" si="251"/>
        <v>-5.1485183914620636E-10</v>
      </c>
      <c r="KM23" s="155">
        <f t="shared" si="251"/>
        <v>-5.1485183914620636E-10</v>
      </c>
      <c r="KN23" s="156">
        <f t="shared" si="141"/>
        <v>-6.178222069754478E-9</v>
      </c>
      <c r="KO23" s="155">
        <f t="shared" si="251"/>
        <v>-5.6808646059261059E-10</v>
      </c>
      <c r="KP23" s="155">
        <f t="shared" si="251"/>
        <v>-5.6808646059261059E-10</v>
      </c>
      <c r="KQ23" s="155">
        <f t="shared" si="251"/>
        <v>-5.6808646059261059E-10</v>
      </c>
      <c r="KR23" s="155">
        <f t="shared" si="251"/>
        <v>-5.6808646059261059E-10</v>
      </c>
      <c r="KS23" s="155">
        <f t="shared" si="251"/>
        <v>-5.6808646059261059E-10</v>
      </c>
      <c r="KT23" s="155">
        <f t="shared" si="251"/>
        <v>-5.6808646059261059E-10</v>
      </c>
      <c r="KU23" s="155">
        <f t="shared" si="251"/>
        <v>-5.6808646059261059E-10</v>
      </c>
      <c r="KV23" s="155">
        <f t="shared" si="251"/>
        <v>-5.6808646059261059E-10</v>
      </c>
      <c r="KW23" s="155">
        <f t="shared" si="251"/>
        <v>-5.6808646059261059E-10</v>
      </c>
      <c r="KX23" s="155">
        <f t="shared" si="251"/>
        <v>-5.6808646059261059E-10</v>
      </c>
      <c r="KY23" s="155">
        <f t="shared" si="251"/>
        <v>-5.6808646059261059E-10</v>
      </c>
      <c r="KZ23" s="155">
        <f t="shared" si="251"/>
        <v>-5.6808646059261059E-10</v>
      </c>
      <c r="LA23" s="156">
        <f t="shared" si="152"/>
        <v>-6.8170375271113288E-9</v>
      </c>
      <c r="LB23" s="155">
        <f t="shared" si="251"/>
        <v>-6.2625216850163173E-10</v>
      </c>
      <c r="LC23" s="155">
        <f t="shared" si="251"/>
        <v>-6.2625216850163173E-10</v>
      </c>
      <c r="LD23" s="155">
        <f t="shared" si="251"/>
        <v>-6.2625216850163173E-10</v>
      </c>
      <c r="LE23" s="155">
        <f t="shared" si="251"/>
        <v>-6.2625216850163173E-10</v>
      </c>
      <c r="LF23" s="155">
        <f t="shared" si="251"/>
        <v>-6.2625216850163173E-10</v>
      </c>
      <c r="LG23" s="155">
        <f t="shared" si="251"/>
        <v>-6.2625216850163173E-10</v>
      </c>
      <c r="LH23" s="155">
        <f t="shared" si="251"/>
        <v>-6.2625216850163173E-10</v>
      </c>
      <c r="LI23" s="155">
        <f t="shared" si="251"/>
        <v>-6.2625216850163173E-10</v>
      </c>
      <c r="LJ23" s="155">
        <f t="shared" si="251"/>
        <v>-6.2625216850163173E-10</v>
      </c>
      <c r="LK23" s="155">
        <f>LK24+LK25</f>
        <v>-6.2625216850163173E-10</v>
      </c>
      <c r="LL23" s="155">
        <f>LL24+LL25</f>
        <v>-6.2625216850163173E-10</v>
      </c>
      <c r="LM23" s="155">
        <f>LM24+LM25</f>
        <v>-6.2625216850163173E-10</v>
      </c>
      <c r="LN23" s="157">
        <f t="shared" si="163"/>
        <v>-7.5150260220195808E-9</v>
      </c>
    </row>
    <row r="24" spans="1:326" s="9" customFormat="1" outlineLevel="1">
      <c r="A24" s="145" t="s">
        <v>348</v>
      </c>
      <c r="B24" s="158">
        <f>IF(('Investuotojas ir Finansuotojas'!B37+'Investuotojas ir Finansuotojas'!B43)&gt;0,'27 VAS skaičiavimai'!$B$24/12,'27 VAS skaičiavimai'!$B$24/12-'Investuotojas ir Finansuotojas'!B37-'Investuotojas ir Finansuotojas'!B43)</f>
        <v>0</v>
      </c>
      <c r="C24" s="158">
        <f>IF(('Investuotojas ir Finansuotojas'!C37+'Investuotojas ir Finansuotojas'!C43)&gt;0,'27 VAS skaičiavimai'!$B$24/12,'27 VAS skaičiavimai'!$B$24/12-'Investuotojas ir Finansuotojas'!C37-'Investuotojas ir Finansuotojas'!C43)</f>
        <v>0</v>
      </c>
      <c r="D24" s="158">
        <f>IF(('Investuotojas ir Finansuotojas'!D37+'Investuotojas ir Finansuotojas'!D43)&gt;0,'27 VAS skaičiavimai'!$B$24/12,'27 VAS skaičiavimai'!$B$24/12-'Investuotojas ir Finansuotojas'!D37-'Investuotojas ir Finansuotojas'!D43)</f>
        <v>0</v>
      </c>
      <c r="E24" s="158">
        <f>IF(('Investuotojas ir Finansuotojas'!E37+'Investuotojas ir Finansuotojas'!E43)&gt;0,'27 VAS skaičiavimai'!$B$24/12,'27 VAS skaičiavimai'!$B$24/12-'Investuotojas ir Finansuotojas'!E37-'Investuotojas ir Finansuotojas'!E43)</f>
        <v>0</v>
      </c>
      <c r="F24" s="158">
        <f>IF(('Investuotojas ir Finansuotojas'!F37+'Investuotojas ir Finansuotojas'!F43)&gt;0,'27 VAS skaičiavimai'!$B$24/12,'27 VAS skaičiavimai'!$B$24/12-'Investuotojas ir Finansuotojas'!F37-'Investuotojas ir Finansuotojas'!F43)</f>
        <v>0</v>
      </c>
      <c r="G24" s="158">
        <f>IF(('Investuotojas ir Finansuotojas'!G37+'Investuotojas ir Finansuotojas'!G43)&gt;0,'27 VAS skaičiavimai'!$B$24/12,'27 VAS skaičiavimai'!$B$24/12-'Investuotojas ir Finansuotojas'!G37-'Investuotojas ir Finansuotojas'!G43)</f>
        <v>0</v>
      </c>
      <c r="H24" s="158">
        <f>IF(('Investuotojas ir Finansuotojas'!H37+'Investuotojas ir Finansuotojas'!H43)&gt;0,'27 VAS skaičiavimai'!$B$24/12,'27 VAS skaičiavimai'!$B$24/12-'Investuotojas ir Finansuotojas'!H37-'Investuotojas ir Finansuotojas'!H43)</f>
        <v>0</v>
      </c>
      <c r="I24" s="158">
        <f>IF(('Investuotojas ir Finansuotojas'!I37+'Investuotojas ir Finansuotojas'!I43)&gt;0,'27 VAS skaičiavimai'!$B$24/12,'27 VAS skaičiavimai'!$B$24/12-'Investuotojas ir Finansuotojas'!I37-'Investuotojas ir Finansuotojas'!I43)</f>
        <v>0</v>
      </c>
      <c r="J24" s="158">
        <f>IF(('Investuotojas ir Finansuotojas'!J37+'Investuotojas ir Finansuotojas'!J43)&gt;0,'27 VAS skaičiavimai'!$B$24/12,'27 VAS skaičiavimai'!$B$24/12-'Investuotojas ir Finansuotojas'!J37-'Investuotojas ir Finansuotojas'!J43)</f>
        <v>0</v>
      </c>
      <c r="K24" s="158">
        <f>IF(('Investuotojas ir Finansuotojas'!K37+'Investuotojas ir Finansuotojas'!K43)&gt;0,'27 VAS skaičiavimai'!$B$24/12,'27 VAS skaičiavimai'!$B$24/12-'Investuotojas ir Finansuotojas'!K37-'Investuotojas ir Finansuotojas'!K43)</f>
        <v>0</v>
      </c>
      <c r="L24" s="158">
        <f>IF(('Investuotojas ir Finansuotojas'!L37+'Investuotojas ir Finansuotojas'!L43)&gt;0,'27 VAS skaičiavimai'!$B$24/12,'27 VAS skaičiavimai'!$B$24/12-'Investuotojas ir Finansuotojas'!L37-'Investuotojas ir Finansuotojas'!L43)</f>
        <v>0</v>
      </c>
      <c r="M24" s="147">
        <f>IF(('Investuotojas ir Finansuotojas'!M37+'Investuotojas ir Finansuotojas'!M43)&gt;0,'27 VAS skaičiavimai'!$B$24/12,'27 VAS skaičiavimai'!$B$24/12-'Investuotojas ir Finansuotojas'!M37-'Investuotojas ir Finansuotojas'!M43)</f>
        <v>0</v>
      </c>
      <c r="N24" s="252">
        <f t="shared" si="24"/>
        <v>0</v>
      </c>
      <c r="O24" s="147">
        <f>IF(('Investuotojas ir Finansuotojas'!O37+'Investuotojas ir Finansuotojas'!O43)&gt;0,'27 VAS skaičiavimai'!$C$24/12,'27 VAS skaičiavimai'!$C$24/12-'Investuotojas ir Finansuotojas'!O37-'Investuotojas ir Finansuotojas'!O43)</f>
        <v>2680.9626012788344</v>
      </c>
      <c r="P24" s="147">
        <f>IF(('Investuotojas ir Finansuotojas'!P37+'Investuotojas ir Finansuotojas'!P43)&gt;0,'27 VAS skaičiavimai'!$C$24/12,'27 VAS skaičiavimai'!$C$24/12-'Investuotojas ir Finansuotojas'!P37-'Investuotojas ir Finansuotojas'!P43)</f>
        <v>2680.9626012788344</v>
      </c>
      <c r="Q24" s="147">
        <f>IF(('Investuotojas ir Finansuotojas'!Q37+'Investuotojas ir Finansuotojas'!Q43)&gt;0,'27 VAS skaičiavimai'!$C$24/12,'27 VAS skaičiavimai'!$C$24/12-'Investuotojas ir Finansuotojas'!Q37-'Investuotojas ir Finansuotojas'!Q43)</f>
        <v>2680.9626012788344</v>
      </c>
      <c r="R24" s="147">
        <f>IF(('Investuotojas ir Finansuotojas'!R37+'Investuotojas ir Finansuotojas'!R43)&gt;0,'27 VAS skaičiavimai'!$C$24/12,'27 VAS skaičiavimai'!$C$24/12-'Investuotojas ir Finansuotojas'!R37-'Investuotojas ir Finansuotojas'!R43)</f>
        <v>2680.9626012788344</v>
      </c>
      <c r="S24" s="147">
        <f>IF(('Investuotojas ir Finansuotojas'!S37+'Investuotojas ir Finansuotojas'!S43)&gt;0,'27 VAS skaičiavimai'!$C$24/12,'27 VAS skaičiavimai'!$C$24/12-'Investuotojas ir Finansuotojas'!S37-'Investuotojas ir Finansuotojas'!S43)</f>
        <v>2680.9626012788344</v>
      </c>
      <c r="T24" s="147">
        <f>IF(('Investuotojas ir Finansuotojas'!T37+'Investuotojas ir Finansuotojas'!T43)&gt;0,'27 VAS skaičiavimai'!$C$24/12,'27 VAS skaičiavimai'!$C$24/12-'Investuotojas ir Finansuotojas'!T37-'Investuotojas ir Finansuotojas'!T43)</f>
        <v>2680.9626012788344</v>
      </c>
      <c r="U24" s="147">
        <f>IF(('Investuotojas ir Finansuotojas'!U37+'Investuotojas ir Finansuotojas'!U43)&gt;0,'27 VAS skaičiavimai'!$C$24/12,'27 VAS skaičiavimai'!$C$24/12-'Investuotojas ir Finansuotojas'!U37-'Investuotojas ir Finansuotojas'!U43)</f>
        <v>2680.9626012788344</v>
      </c>
      <c r="V24" s="147">
        <f>IF(('Investuotojas ir Finansuotojas'!V37+'Investuotojas ir Finansuotojas'!V43)&gt;0,'27 VAS skaičiavimai'!$C$24/12,'27 VAS skaičiavimai'!$C$24/12-'Investuotojas ir Finansuotojas'!V37-'Investuotojas ir Finansuotojas'!V43)</f>
        <v>2680.9626012788344</v>
      </c>
      <c r="W24" s="147">
        <f>IF(('Investuotojas ir Finansuotojas'!W37+'Investuotojas ir Finansuotojas'!W43)&gt;0,'27 VAS skaičiavimai'!$C$24/12,'27 VAS skaičiavimai'!$C$24/12-'Investuotojas ir Finansuotojas'!W37-'Investuotojas ir Finansuotojas'!W43)</f>
        <v>2680.9626012788344</v>
      </c>
      <c r="X24" s="147">
        <f>IF(('Investuotojas ir Finansuotojas'!X37+'Investuotojas ir Finansuotojas'!X43)&gt;0,'27 VAS skaičiavimai'!$C$24/12,'27 VAS skaičiavimai'!$C$24/12-'Investuotojas ir Finansuotojas'!X37-'Investuotojas ir Finansuotojas'!X43)</f>
        <v>2680.9626012788344</v>
      </c>
      <c r="Y24" s="147">
        <f>IF(('Investuotojas ir Finansuotojas'!Y37+'Investuotojas ir Finansuotojas'!Y43)&gt;0,'27 VAS skaičiavimai'!$C$24/12,'27 VAS skaičiavimai'!$C$24/12-'Investuotojas ir Finansuotojas'!Y37-'Investuotojas ir Finansuotojas'!Y43)</f>
        <v>2680.9626012788344</v>
      </c>
      <c r="Z24" s="147">
        <f>IF(('Investuotojas ir Finansuotojas'!Z37+'Investuotojas ir Finansuotojas'!Z43)&gt;0,'27 VAS skaičiavimai'!$C$24/12,'27 VAS skaičiavimai'!$C$24/12-'Investuotojas ir Finansuotojas'!Z37-'Investuotojas ir Finansuotojas'!Z43)</f>
        <v>2680.9626012788344</v>
      </c>
      <c r="AA24" s="159">
        <f t="shared" si="25"/>
        <v>32171.551215346019</v>
      </c>
      <c r="AB24" s="147">
        <f>IF(('Investuotojas ir Finansuotojas'!AB37+'Investuotojas ir Finansuotojas'!AB43)&gt;0,'27 VAS skaičiavimai'!$D$24/12,'27 VAS skaičiavimai'!$D$24/12-'Investuotojas ir Finansuotojas'!AB37-'Investuotojas ir Finansuotojas'!AB43)</f>
        <v>47829.339907717367</v>
      </c>
      <c r="AC24" s="147">
        <f>IF(('Investuotojas ir Finansuotojas'!AC37+'Investuotojas ir Finansuotojas'!AC43)&gt;0,'27 VAS skaičiavimai'!$D$24/12,'27 VAS skaičiavimai'!$D$24/12-'Investuotojas ir Finansuotojas'!AC37-'Investuotojas ir Finansuotojas'!AC43)</f>
        <v>47829.339907717367</v>
      </c>
      <c r="AD24" s="147">
        <f>IF(('Investuotojas ir Finansuotojas'!AD37+'Investuotojas ir Finansuotojas'!AD43)&gt;0,'27 VAS skaičiavimai'!$D$24/12,'27 VAS skaičiavimai'!$D$24/12-'Investuotojas ir Finansuotojas'!AD37-'Investuotojas ir Finansuotojas'!AD43)</f>
        <v>47829.339907717367</v>
      </c>
      <c r="AE24" s="147">
        <f>IF(('Investuotojas ir Finansuotojas'!AE37+'Investuotojas ir Finansuotojas'!AE43)&gt;0,'27 VAS skaičiavimai'!$D$24/12,'27 VAS skaičiavimai'!$D$24/12-'Investuotojas ir Finansuotojas'!AE37-'Investuotojas ir Finansuotojas'!AE43)</f>
        <v>47829.339907717367</v>
      </c>
      <c r="AF24" s="147">
        <f>IF(('Investuotojas ir Finansuotojas'!AF37+'Investuotojas ir Finansuotojas'!AF43)&gt;0,'27 VAS skaičiavimai'!$D$24/12,'27 VAS skaičiavimai'!$D$24/12-'Investuotojas ir Finansuotojas'!AF37-'Investuotojas ir Finansuotojas'!AF43)</f>
        <v>47829.339907717367</v>
      </c>
      <c r="AG24" s="147">
        <f>IF(('Investuotojas ir Finansuotojas'!AG37+'Investuotojas ir Finansuotojas'!AG43)&gt;0,'27 VAS skaičiavimai'!$D$24/12,'27 VAS skaičiavimai'!$D$24/12-'Investuotojas ir Finansuotojas'!AG37-'Investuotojas ir Finansuotojas'!AG43)</f>
        <v>47829.339907717367</v>
      </c>
      <c r="AH24" s="147">
        <f>IF(('Investuotojas ir Finansuotojas'!AH37+'Investuotojas ir Finansuotojas'!AH43)&gt;0,'27 VAS skaičiavimai'!$D$24/12,'27 VAS skaičiavimai'!$D$24/12-'Investuotojas ir Finansuotojas'!AH37-'Investuotojas ir Finansuotojas'!AH43)</f>
        <v>47829.339907717367</v>
      </c>
      <c r="AI24" s="147">
        <f>IF(('Investuotojas ir Finansuotojas'!AI37+'Investuotojas ir Finansuotojas'!AI43)&gt;0,'27 VAS skaičiavimai'!$D$24/12,'27 VAS skaičiavimai'!$D$24/12-'Investuotojas ir Finansuotojas'!AI37-'Investuotojas ir Finansuotojas'!AI43)</f>
        <v>47829.339907717367</v>
      </c>
      <c r="AJ24" s="147">
        <f>IF(('Investuotojas ir Finansuotojas'!AJ37+'Investuotojas ir Finansuotojas'!AJ43)&gt;0,'27 VAS skaičiavimai'!$D$24/12,'27 VAS skaičiavimai'!$D$24/12-'Investuotojas ir Finansuotojas'!AJ37-'Investuotojas ir Finansuotojas'!AJ43)</f>
        <v>47829.339907717367</v>
      </c>
      <c r="AK24" s="147">
        <f>IF(('Investuotojas ir Finansuotojas'!AK37+'Investuotojas ir Finansuotojas'!AK43)&gt;0,'27 VAS skaičiavimai'!$D$24/12,'27 VAS skaičiavimai'!$D$24/12-'Investuotojas ir Finansuotojas'!AK37-'Investuotojas ir Finansuotojas'!AK43)</f>
        <v>47829.339907717367</v>
      </c>
      <c r="AL24" s="147">
        <f>IF(('Investuotojas ir Finansuotojas'!AL37+'Investuotojas ir Finansuotojas'!AL43)&gt;0,'27 VAS skaičiavimai'!$D$24/12,'27 VAS skaičiavimai'!$D$24/12-'Investuotojas ir Finansuotojas'!AL37-'Investuotojas ir Finansuotojas'!AL43)</f>
        <v>47829.339907717367</v>
      </c>
      <c r="AM24" s="147">
        <f>IF(('Investuotojas ir Finansuotojas'!AM37+'Investuotojas ir Finansuotojas'!AM43)&gt;0,'27 VAS skaičiavimai'!$D$24/12,'27 VAS skaičiavimai'!$D$24/12-'Investuotojas ir Finansuotojas'!AM37-'Investuotojas ir Finansuotojas'!AM43)</f>
        <v>47829.339907717367</v>
      </c>
      <c r="AN24" s="159">
        <f t="shared" si="26"/>
        <v>573952.07889260841</v>
      </c>
      <c r="AO24" s="147">
        <f>IF(('Investuotojas ir Finansuotojas'!AO37+'Investuotojas ir Finansuotojas'!AO43)&gt;0,'27 VAS skaičiavimai'!$E$24/12,'27 VAS skaičiavimai'!$E$24/12-'Investuotojas ir Finansuotojas'!AO37-'Investuotojas ir Finansuotojas'!AO43)</f>
        <v>111655.47181926649</v>
      </c>
      <c r="AP24" s="147">
        <f>IF(('Investuotojas ir Finansuotojas'!AP37+'Investuotojas ir Finansuotojas'!AP43)&gt;0,'27 VAS skaičiavimai'!$E$24/12,'27 VAS skaičiavimai'!$E$24/12-'Investuotojas ir Finansuotojas'!AP37-'Investuotojas ir Finansuotojas'!AP43)</f>
        <v>111655.47181926649</v>
      </c>
      <c r="AQ24" s="147">
        <f>IF(('Investuotojas ir Finansuotojas'!AQ37+'Investuotojas ir Finansuotojas'!AQ43)&gt;0,'27 VAS skaičiavimai'!$E$24/12,'27 VAS skaičiavimai'!$E$24/12-'Investuotojas ir Finansuotojas'!AQ37-'Investuotojas ir Finansuotojas'!AQ43)</f>
        <v>111655.47181926649</v>
      </c>
      <c r="AR24" s="147">
        <f>IF(('Investuotojas ir Finansuotojas'!AR37+'Investuotojas ir Finansuotojas'!AR43)&gt;0,'27 VAS skaičiavimai'!$E$24/12,'27 VAS skaičiavimai'!$E$24/12-'Investuotojas ir Finansuotojas'!AR37-'Investuotojas ir Finansuotojas'!AR43)</f>
        <v>111655.47181926649</v>
      </c>
      <c r="AS24" s="147">
        <f>IF(('Investuotojas ir Finansuotojas'!AS37+'Investuotojas ir Finansuotojas'!AS43)&gt;0,'27 VAS skaičiavimai'!$E$24/12,'27 VAS skaičiavimai'!$E$24/12-'Investuotojas ir Finansuotojas'!AS37-'Investuotojas ir Finansuotojas'!AS43)</f>
        <v>111655.47181926649</v>
      </c>
      <c r="AT24" s="147">
        <f>IF(('Investuotojas ir Finansuotojas'!AT37+'Investuotojas ir Finansuotojas'!AT43)&gt;0,'27 VAS skaičiavimai'!$E$24/12,'27 VAS skaičiavimai'!$E$24/12-'Investuotojas ir Finansuotojas'!AT37-'Investuotojas ir Finansuotojas'!AT43)</f>
        <v>111655.47181926649</v>
      </c>
      <c r="AU24" s="147">
        <f>IF(('Investuotojas ir Finansuotojas'!AU37+'Investuotojas ir Finansuotojas'!AU43)&gt;0,'27 VAS skaičiavimai'!$E$24/12,'27 VAS skaičiavimai'!$E$24/12-'Investuotojas ir Finansuotojas'!AU37-'Investuotojas ir Finansuotojas'!AU43)</f>
        <v>111655.47181926649</v>
      </c>
      <c r="AV24" s="147">
        <f>IF(('Investuotojas ir Finansuotojas'!AV37+'Investuotojas ir Finansuotojas'!AV43)&gt;0,'27 VAS skaičiavimai'!$E$24/12,'27 VAS skaičiavimai'!$E$24/12-'Investuotojas ir Finansuotojas'!AV37-'Investuotojas ir Finansuotojas'!AV43)</f>
        <v>111655.47181926649</v>
      </c>
      <c r="AW24" s="147">
        <f>IF(('Investuotojas ir Finansuotojas'!AW37+'Investuotojas ir Finansuotojas'!AW43)&gt;0,'27 VAS skaičiavimai'!$E$24/12,'27 VAS skaičiavimai'!$E$24/12-'Investuotojas ir Finansuotojas'!AW37-'Investuotojas ir Finansuotojas'!AW43)</f>
        <v>111655.47181926649</v>
      </c>
      <c r="AX24" s="147">
        <f>IF(('Investuotojas ir Finansuotojas'!AX37+'Investuotojas ir Finansuotojas'!AX43)&gt;0,'27 VAS skaičiavimai'!$E$24/12,'27 VAS skaičiavimai'!$E$24/12-'Investuotojas ir Finansuotojas'!AX37-'Investuotojas ir Finansuotojas'!AX43)</f>
        <v>111655.47181926649</v>
      </c>
      <c r="AY24" s="147">
        <f>IF(('Investuotojas ir Finansuotojas'!AY37+'Investuotojas ir Finansuotojas'!AY43)&gt;0,'27 VAS skaičiavimai'!$E$24/12,'27 VAS skaičiavimai'!$E$24/12-'Investuotojas ir Finansuotojas'!AY37-'Investuotojas ir Finansuotojas'!AY43)</f>
        <v>111655.47181926649</v>
      </c>
      <c r="AZ24" s="147">
        <f>IF(('Investuotojas ir Finansuotojas'!AZ37+'Investuotojas ir Finansuotojas'!AZ43)&gt;0,'27 VAS skaičiavimai'!$E$24/12,'27 VAS skaičiavimai'!$E$24/12-'Investuotojas ir Finansuotojas'!AZ37-'Investuotojas ir Finansuotojas'!AZ43)</f>
        <v>111655.47181926649</v>
      </c>
      <c r="BA24" s="159">
        <f t="shared" si="27"/>
        <v>1339865.6618311976</v>
      </c>
      <c r="BB24" s="147">
        <f>IF(('Investuotojas ir Finansuotojas'!BB37+'Investuotojas ir Finansuotojas'!BB43)&gt;0,'27 VAS skaičiavimai'!$F$24/12,'27 VAS skaičiavimai'!$F$24/12-'Investuotojas ir Finansuotojas'!BB37-'Investuotojas ir Finansuotojas'!BB43)</f>
        <v>106120.79046469279</v>
      </c>
      <c r="BC24" s="147">
        <f>IF(('Investuotojas ir Finansuotojas'!BC37+'Investuotojas ir Finansuotojas'!BC43)&gt;0,'27 VAS skaičiavimai'!$F$24/12,'27 VAS skaičiavimai'!$F$24/12-'Investuotojas ir Finansuotojas'!BC37-'Investuotojas ir Finansuotojas'!BC43)</f>
        <v>106120.79046469279</v>
      </c>
      <c r="BD24" s="147">
        <f>IF(('Investuotojas ir Finansuotojas'!BD37+'Investuotojas ir Finansuotojas'!BD43)&gt;0,'27 VAS skaičiavimai'!$F$24/12,'27 VAS skaičiavimai'!$F$24/12-'Investuotojas ir Finansuotojas'!BD37-'Investuotojas ir Finansuotojas'!BD43)</f>
        <v>106120.79046469279</v>
      </c>
      <c r="BE24" s="147">
        <f>IF(('Investuotojas ir Finansuotojas'!BE37+'Investuotojas ir Finansuotojas'!BE43)&gt;0,'27 VAS skaičiavimai'!$F$24/12,'27 VAS skaičiavimai'!$F$24/12-'Investuotojas ir Finansuotojas'!BE37-'Investuotojas ir Finansuotojas'!BE43)</f>
        <v>106120.79046469279</v>
      </c>
      <c r="BF24" s="147">
        <f>IF(('Investuotojas ir Finansuotojas'!BF37+'Investuotojas ir Finansuotojas'!BF43)&gt;0,'27 VAS skaičiavimai'!$F$24/12,'27 VAS skaičiavimai'!$F$24/12-'Investuotojas ir Finansuotojas'!BF37-'Investuotojas ir Finansuotojas'!BF43)</f>
        <v>106120.79046469279</v>
      </c>
      <c r="BG24" s="147">
        <f>IF(('Investuotojas ir Finansuotojas'!BG37+'Investuotojas ir Finansuotojas'!BG43)&gt;0,'27 VAS skaičiavimai'!$F$24/12,'27 VAS skaičiavimai'!$F$24/12-'Investuotojas ir Finansuotojas'!BG37-'Investuotojas ir Finansuotojas'!BG43)</f>
        <v>106120.79046469279</v>
      </c>
      <c r="BH24" s="147">
        <f>IF(('Investuotojas ir Finansuotojas'!BH37+'Investuotojas ir Finansuotojas'!BH43)&gt;0,'27 VAS skaičiavimai'!$F$24/12,'27 VAS skaičiavimai'!$F$24/12-'Investuotojas ir Finansuotojas'!BH37-'Investuotojas ir Finansuotojas'!BH43)</f>
        <v>106120.79046469279</v>
      </c>
      <c r="BI24" s="147">
        <f>IF(('Investuotojas ir Finansuotojas'!BI37+'Investuotojas ir Finansuotojas'!BI43)&gt;0,'27 VAS skaičiavimai'!$F$24/12,'27 VAS skaičiavimai'!$F$24/12-'Investuotojas ir Finansuotojas'!BI37-'Investuotojas ir Finansuotojas'!BI43)</f>
        <v>106120.79046469279</v>
      </c>
      <c r="BJ24" s="147">
        <f>IF(('Investuotojas ir Finansuotojas'!BJ37+'Investuotojas ir Finansuotojas'!BJ43)&gt;0,'27 VAS skaičiavimai'!$F$24/12,'27 VAS skaičiavimai'!$F$24/12-'Investuotojas ir Finansuotojas'!BJ37-'Investuotojas ir Finansuotojas'!BJ43)</f>
        <v>106120.79046469279</v>
      </c>
      <c r="BK24" s="147">
        <f>IF(('Investuotojas ir Finansuotojas'!BK37+'Investuotojas ir Finansuotojas'!BK43)&gt;0,'27 VAS skaičiavimai'!$F$24/12,'27 VAS skaičiavimai'!$F$24/12-'Investuotojas ir Finansuotojas'!BK37-'Investuotojas ir Finansuotojas'!BK43)</f>
        <v>106120.79046469279</v>
      </c>
      <c r="BL24" s="147">
        <f>IF(('Investuotojas ir Finansuotojas'!BL37+'Investuotojas ir Finansuotojas'!BL43)&gt;0,'27 VAS skaičiavimai'!$F$24/12,'27 VAS skaičiavimai'!$F$24/12-'Investuotojas ir Finansuotojas'!BL37-'Investuotojas ir Finansuotojas'!BL43)</f>
        <v>106120.79046469279</v>
      </c>
      <c r="BM24" s="147">
        <f>IF(('Investuotojas ir Finansuotojas'!BM37+'Investuotojas ir Finansuotojas'!BM43)&gt;0,'27 VAS skaičiavimai'!$F$24/12,'27 VAS skaičiavimai'!$F$24/12-'Investuotojas ir Finansuotojas'!BM37-'Investuotojas ir Finansuotojas'!BM43)</f>
        <v>106120.79046469279</v>
      </c>
      <c r="BN24" s="159">
        <f t="shared" si="28"/>
        <v>1273449.4855763132</v>
      </c>
      <c r="BO24" s="147">
        <f>IF(('Investuotojas ir Finansuotojas'!BO37+'Investuotojas ir Finansuotojas'!BO43)&gt;0,'27 VAS skaičiavimai'!$G$24/12,'27 VAS skaičiavimai'!$G$24/12-'Investuotojas ir Finansuotojas'!BO37-'Investuotojas ir Finansuotojas'!BO43)</f>
        <v>100070.2220610989</v>
      </c>
      <c r="BP24" s="147">
        <f>IF(('Investuotojas ir Finansuotojas'!BP37+'Investuotojas ir Finansuotojas'!BP43)&gt;0,'27 VAS skaičiavimai'!$G$24/12,'27 VAS skaičiavimai'!$G$24/12-'Investuotojas ir Finansuotojas'!BP37-'Investuotojas ir Finansuotojas'!BP43)</f>
        <v>100070.2220610989</v>
      </c>
      <c r="BQ24" s="147">
        <f>IF(('Investuotojas ir Finansuotojas'!BQ37+'Investuotojas ir Finansuotojas'!BQ43)&gt;0,'27 VAS skaičiavimai'!$G$24/12,'27 VAS skaičiavimai'!$G$24/12-'Investuotojas ir Finansuotojas'!BQ37-'Investuotojas ir Finansuotojas'!BQ43)</f>
        <v>100070.2220610989</v>
      </c>
      <c r="BR24" s="147">
        <f>IF(('Investuotojas ir Finansuotojas'!BR37+'Investuotojas ir Finansuotojas'!BR43)&gt;0,'27 VAS skaičiavimai'!$G$24/12,'27 VAS skaičiavimai'!$G$24/12-'Investuotojas ir Finansuotojas'!BR37-'Investuotojas ir Finansuotojas'!BR43)</f>
        <v>100070.2220610989</v>
      </c>
      <c r="BS24" s="147">
        <f>IF(('Investuotojas ir Finansuotojas'!BS37+'Investuotojas ir Finansuotojas'!BS43)&gt;0,'27 VAS skaičiavimai'!$G$24/12,'27 VAS skaičiavimai'!$G$24/12-'Investuotojas ir Finansuotojas'!BS37-'Investuotojas ir Finansuotojas'!BS43)</f>
        <v>100070.2220610989</v>
      </c>
      <c r="BT24" s="147">
        <f>IF(('Investuotojas ir Finansuotojas'!BT37+'Investuotojas ir Finansuotojas'!BT43)&gt;0,'27 VAS skaičiavimai'!$G$24/12,'27 VAS skaičiavimai'!$G$24/12-'Investuotojas ir Finansuotojas'!BT37-'Investuotojas ir Finansuotojas'!BT43)</f>
        <v>100070.2220610989</v>
      </c>
      <c r="BU24" s="147">
        <f>IF(('Investuotojas ir Finansuotojas'!BU37+'Investuotojas ir Finansuotojas'!BU43)&gt;0,'27 VAS skaičiavimai'!$G$24/12,'27 VAS skaičiavimai'!$G$24/12-'Investuotojas ir Finansuotojas'!BU37-'Investuotojas ir Finansuotojas'!BU43)</f>
        <v>100070.2220610989</v>
      </c>
      <c r="BV24" s="147">
        <f>IF(('Investuotojas ir Finansuotojas'!BV37+'Investuotojas ir Finansuotojas'!BV43)&gt;0,'27 VAS skaičiavimai'!$G$24/12,'27 VAS skaičiavimai'!$G$24/12-'Investuotojas ir Finansuotojas'!BV37-'Investuotojas ir Finansuotojas'!BV43)</f>
        <v>100070.2220610989</v>
      </c>
      <c r="BW24" s="147">
        <f>IF(('Investuotojas ir Finansuotojas'!BW37+'Investuotojas ir Finansuotojas'!BW43)&gt;0,'27 VAS skaičiavimai'!$G$24/12,'27 VAS skaičiavimai'!$G$24/12-'Investuotojas ir Finansuotojas'!BW37-'Investuotojas ir Finansuotojas'!BW43)</f>
        <v>100070.2220610989</v>
      </c>
      <c r="BX24" s="147">
        <f>IF(('Investuotojas ir Finansuotojas'!BX37+'Investuotojas ir Finansuotojas'!BX43)&gt;0,'27 VAS skaičiavimai'!$G$24/12,'27 VAS skaičiavimai'!$G$24/12-'Investuotojas ir Finansuotojas'!BX37-'Investuotojas ir Finansuotojas'!BX43)</f>
        <v>100070.2220610989</v>
      </c>
      <c r="BY24" s="147">
        <f>IF(('Investuotojas ir Finansuotojas'!BY37+'Investuotojas ir Finansuotojas'!BY43)&gt;0,'27 VAS skaičiavimai'!$G$24/12,'27 VAS skaičiavimai'!$G$24/12-'Investuotojas ir Finansuotojas'!BY37-'Investuotojas ir Finansuotojas'!BY43)</f>
        <v>100070.2220610989</v>
      </c>
      <c r="BZ24" s="147">
        <f>IF(('Investuotojas ir Finansuotojas'!BZ37+'Investuotojas ir Finansuotojas'!BZ43)&gt;0,'27 VAS skaičiavimai'!$G$24/12,'27 VAS skaičiavimai'!$G$24/12-'Investuotojas ir Finansuotojas'!BZ37-'Investuotojas ir Finansuotojas'!BZ43)</f>
        <v>100070.2220610989</v>
      </c>
      <c r="CA24" s="159">
        <f t="shared" si="29"/>
        <v>1200842.6647331868</v>
      </c>
      <c r="CB24" s="147">
        <f>IF(('Investuotojas ir Finansuotojas'!CB37+'Investuotojas ir Finansuotojas'!CB43)&gt;0,'27 VAS skaičiavimai'!$H$24/12,'27 VAS skaičiavimai'!$H$24/12-'Investuotojas ir Finansuotojas'!CB37-'Investuotojas ir Finansuotojas'!CB43)</f>
        <v>93455.883945694324</v>
      </c>
      <c r="CC24" s="147">
        <f>IF(('Investuotojas ir Finansuotojas'!CC37+'Investuotojas ir Finansuotojas'!CC43)&gt;0,'27 VAS skaičiavimai'!$H$24/12,'27 VAS skaičiavimai'!$H$24/12-'Investuotojas ir Finansuotojas'!CC37-'Investuotojas ir Finansuotojas'!CC43)</f>
        <v>93455.883945694324</v>
      </c>
      <c r="CD24" s="147">
        <f>IF(('Investuotojas ir Finansuotojas'!CD37+'Investuotojas ir Finansuotojas'!CD43)&gt;0,'27 VAS skaičiavimai'!$H$24/12,'27 VAS skaičiavimai'!$H$24/12-'Investuotojas ir Finansuotojas'!CD37-'Investuotojas ir Finansuotojas'!CD43)</f>
        <v>93455.883945694324</v>
      </c>
      <c r="CE24" s="147">
        <f>IF(('Investuotojas ir Finansuotojas'!CE37+'Investuotojas ir Finansuotojas'!CE43)&gt;0,'27 VAS skaičiavimai'!$H$24/12,'27 VAS skaičiavimai'!$H$24/12-'Investuotojas ir Finansuotojas'!CE37-'Investuotojas ir Finansuotojas'!CE43)</f>
        <v>93455.883945694324</v>
      </c>
      <c r="CF24" s="147">
        <f>IF(('Investuotojas ir Finansuotojas'!CF37+'Investuotojas ir Finansuotojas'!CF43)&gt;0,'27 VAS skaičiavimai'!$H$24/12,'27 VAS skaičiavimai'!$H$24/12-'Investuotojas ir Finansuotojas'!CF37-'Investuotojas ir Finansuotojas'!CF43)</f>
        <v>93455.883945694324</v>
      </c>
      <c r="CG24" s="147">
        <f>IF(('Investuotojas ir Finansuotojas'!CG37+'Investuotojas ir Finansuotojas'!CG43)&gt;0,'27 VAS skaičiavimai'!$H$24/12,'27 VAS skaičiavimai'!$H$24/12-'Investuotojas ir Finansuotojas'!CG37-'Investuotojas ir Finansuotojas'!CG43)</f>
        <v>93455.883945694324</v>
      </c>
      <c r="CH24" s="147">
        <f>IF(('Investuotojas ir Finansuotojas'!CH37+'Investuotojas ir Finansuotojas'!CH43)&gt;0,'27 VAS skaičiavimai'!$H$24/12,'27 VAS skaičiavimai'!$H$24/12-'Investuotojas ir Finansuotojas'!CH37-'Investuotojas ir Finansuotojas'!CH43)</f>
        <v>93455.883945694324</v>
      </c>
      <c r="CI24" s="147">
        <f>IF(('Investuotojas ir Finansuotojas'!CI37+'Investuotojas ir Finansuotojas'!CI43)&gt;0,'27 VAS skaičiavimai'!$H$24/12,'27 VAS skaičiavimai'!$H$24/12-'Investuotojas ir Finansuotojas'!CI37-'Investuotojas ir Finansuotojas'!CI43)</f>
        <v>93455.883945694324</v>
      </c>
      <c r="CJ24" s="147">
        <f>IF(('Investuotojas ir Finansuotojas'!CJ37+'Investuotojas ir Finansuotojas'!CJ43)&gt;0,'27 VAS skaičiavimai'!$H$24/12,'27 VAS skaičiavimai'!$H$24/12-'Investuotojas ir Finansuotojas'!CJ37-'Investuotojas ir Finansuotojas'!CJ43)</f>
        <v>93455.883945694324</v>
      </c>
      <c r="CK24" s="147">
        <f>IF(('Investuotojas ir Finansuotojas'!CK37+'Investuotojas ir Finansuotojas'!CK43)&gt;0,'27 VAS skaičiavimai'!$H$24/12,'27 VAS skaičiavimai'!$H$24/12-'Investuotojas ir Finansuotojas'!CK37-'Investuotojas ir Finansuotojas'!CK43)</f>
        <v>93455.883945694324</v>
      </c>
      <c r="CL24" s="147">
        <f>IF(('Investuotojas ir Finansuotojas'!CL37+'Investuotojas ir Finansuotojas'!CL43)&gt;0,'27 VAS skaičiavimai'!$H$24/12,'27 VAS skaičiavimai'!$H$24/12-'Investuotojas ir Finansuotojas'!CL37-'Investuotojas ir Finansuotojas'!CL43)</f>
        <v>93455.883945694324</v>
      </c>
      <c r="CM24" s="147">
        <f>IF(('Investuotojas ir Finansuotojas'!CM37+'Investuotojas ir Finansuotojas'!CM43)&gt;0,'27 VAS skaičiavimai'!$H$24/12,'27 VAS skaičiavimai'!$H$24/12-'Investuotojas ir Finansuotojas'!CM37-'Investuotojas ir Finansuotojas'!CM43)</f>
        <v>93455.883945694324</v>
      </c>
      <c r="CN24" s="159">
        <f t="shared" si="30"/>
        <v>1121470.6073483319</v>
      </c>
      <c r="CO24" s="147">
        <f>IF(('Investuotojas ir Finansuotojas'!CO37+'Investuotojas ir Finansuotojas'!CO43)&gt;0,'27 VAS skaičiavimai'!$I$24/12,'27 VAS skaičiavimai'!$I$24/12-'Investuotojas ir Finansuotojas'!CO37-'Investuotojas ir Finansuotojas'!CO43)</f>
        <v>86225.455225503421</v>
      </c>
      <c r="CP24" s="147">
        <f>IF(('Investuotojas ir Finansuotojas'!CP37+'Investuotojas ir Finansuotojas'!CP43)&gt;0,'27 VAS skaičiavimai'!$I$24/12,'27 VAS skaičiavimai'!$I$24/12-'Investuotojas ir Finansuotojas'!CP37-'Investuotojas ir Finansuotojas'!CP43)</f>
        <v>86225.455225503421</v>
      </c>
      <c r="CQ24" s="147">
        <f>IF(('Investuotojas ir Finansuotojas'!CQ37+'Investuotojas ir Finansuotojas'!CQ43)&gt;0,'27 VAS skaičiavimai'!$I$24/12,'27 VAS skaičiavimai'!$I$24/12-'Investuotojas ir Finansuotojas'!CQ37-'Investuotojas ir Finansuotojas'!CQ43)</f>
        <v>86225.455225503421</v>
      </c>
      <c r="CR24" s="147">
        <f>IF(('Investuotojas ir Finansuotojas'!CR37+'Investuotojas ir Finansuotojas'!CR43)&gt;0,'27 VAS skaičiavimai'!$I$24/12,'27 VAS skaičiavimai'!$I$24/12-'Investuotojas ir Finansuotojas'!CR37-'Investuotojas ir Finansuotojas'!CR43)</f>
        <v>86225.455225503421</v>
      </c>
      <c r="CS24" s="147">
        <f>IF(('Investuotojas ir Finansuotojas'!CS37+'Investuotojas ir Finansuotojas'!CS43)&gt;0,'27 VAS skaičiavimai'!$I$24/12,'27 VAS skaičiavimai'!$I$24/12-'Investuotojas ir Finansuotojas'!CS37-'Investuotojas ir Finansuotojas'!CS43)</f>
        <v>86225.455225503421</v>
      </c>
      <c r="CT24" s="147">
        <f>IF(('Investuotojas ir Finansuotojas'!CT37+'Investuotojas ir Finansuotojas'!CT43)&gt;0,'27 VAS skaičiavimai'!$I$24/12,'27 VAS skaičiavimai'!$I$24/12-'Investuotojas ir Finansuotojas'!CT37-'Investuotojas ir Finansuotojas'!CT43)</f>
        <v>86225.455225503421</v>
      </c>
      <c r="CU24" s="147">
        <f>IF(('Investuotojas ir Finansuotojas'!CU37+'Investuotojas ir Finansuotojas'!CU43)&gt;0,'27 VAS skaičiavimai'!$I$24/12,'27 VAS skaičiavimai'!$I$24/12-'Investuotojas ir Finansuotojas'!CU37-'Investuotojas ir Finansuotojas'!CU43)</f>
        <v>86225.455225503421</v>
      </c>
      <c r="CV24" s="147">
        <f>IF(('Investuotojas ir Finansuotojas'!CV37+'Investuotojas ir Finansuotojas'!CV43)&gt;0,'27 VAS skaičiavimai'!$I$24/12,'27 VAS skaičiavimai'!$I$24/12-'Investuotojas ir Finansuotojas'!CV37-'Investuotojas ir Finansuotojas'!CV43)</f>
        <v>86225.455225503421</v>
      </c>
      <c r="CW24" s="147">
        <f>IF(('Investuotojas ir Finansuotojas'!CW37+'Investuotojas ir Finansuotojas'!CW43)&gt;0,'27 VAS skaičiavimai'!$I$24/12,'27 VAS skaičiavimai'!$I$24/12-'Investuotojas ir Finansuotojas'!CW37-'Investuotojas ir Finansuotojas'!CW43)</f>
        <v>86225.455225503421</v>
      </c>
      <c r="CX24" s="147">
        <f>IF(('Investuotojas ir Finansuotojas'!CX37+'Investuotojas ir Finansuotojas'!CX43)&gt;0,'27 VAS skaičiavimai'!$I$24/12,'27 VAS skaičiavimai'!$I$24/12-'Investuotojas ir Finansuotojas'!CX37-'Investuotojas ir Finansuotojas'!CX43)</f>
        <v>86225.455225503421</v>
      </c>
      <c r="CY24" s="147">
        <f>IF(('Investuotojas ir Finansuotojas'!CY37+'Investuotojas ir Finansuotojas'!CY43)&gt;0,'27 VAS skaičiavimai'!$I$24/12,'27 VAS skaičiavimai'!$I$24/12-'Investuotojas ir Finansuotojas'!CY37-'Investuotojas ir Finansuotojas'!CY43)</f>
        <v>86225.455225503421</v>
      </c>
      <c r="CZ24" s="147">
        <f>IF(('Investuotojas ir Finansuotojas'!CZ37+'Investuotojas ir Finansuotojas'!CZ43)&gt;0,'27 VAS skaičiavimai'!$I$24/12,'27 VAS skaičiavimai'!$I$24/12-'Investuotojas ir Finansuotojas'!CZ37-'Investuotojas ir Finansuotojas'!CZ43)</f>
        <v>86225.455225503421</v>
      </c>
      <c r="DA24" s="159">
        <f t="shared" si="31"/>
        <v>1034705.4627060411</v>
      </c>
      <c r="DB24" s="147">
        <f>IF(('Investuotojas ir Finansuotojas'!DB37+'Investuotojas ir Finansuotojas'!DB43)&gt;0,'27 VAS skaičiavimai'!$J$24/12,'27 VAS skaičiavimai'!$J$24/12-'Investuotojas ir Finansuotojas'!DB37-'Investuotojas ir Finansuotojas'!DB43)</f>
        <v>78321.765580388863</v>
      </c>
      <c r="DC24" s="147">
        <f>IF(('Investuotojas ir Finansuotojas'!DC37+'Investuotojas ir Finansuotojas'!DC43)&gt;0,'27 VAS skaičiavimai'!$J$24/12,'27 VAS skaičiavimai'!$J$24/12-'Investuotojas ir Finansuotojas'!DC37-'Investuotojas ir Finansuotojas'!DC43)</f>
        <v>78321.765580388863</v>
      </c>
      <c r="DD24" s="147">
        <f>IF(('Investuotojas ir Finansuotojas'!DD37+'Investuotojas ir Finansuotojas'!DD43)&gt;0,'27 VAS skaičiavimai'!$J$24/12,'27 VAS skaičiavimai'!$J$24/12-'Investuotojas ir Finansuotojas'!DD37-'Investuotojas ir Finansuotojas'!DD43)</f>
        <v>78321.765580388863</v>
      </c>
      <c r="DE24" s="147">
        <f>IF(('Investuotojas ir Finansuotojas'!DE37+'Investuotojas ir Finansuotojas'!DE43)&gt;0,'27 VAS skaičiavimai'!$J$24/12,'27 VAS skaičiavimai'!$J$24/12-'Investuotojas ir Finansuotojas'!DE37-'Investuotojas ir Finansuotojas'!DE43)</f>
        <v>78321.765580388863</v>
      </c>
      <c r="DF24" s="147">
        <f>IF(('Investuotojas ir Finansuotojas'!DF37+'Investuotojas ir Finansuotojas'!DF43)&gt;0,'27 VAS skaičiavimai'!$J$24/12,'27 VAS skaičiavimai'!$J$24/12-'Investuotojas ir Finansuotojas'!DF37-'Investuotojas ir Finansuotojas'!DF43)</f>
        <v>78321.765580388863</v>
      </c>
      <c r="DG24" s="147">
        <f>IF(('Investuotojas ir Finansuotojas'!DG37+'Investuotojas ir Finansuotojas'!DG43)&gt;0,'27 VAS skaičiavimai'!$J$24/12,'27 VAS skaičiavimai'!$J$24/12-'Investuotojas ir Finansuotojas'!DG37-'Investuotojas ir Finansuotojas'!DG43)</f>
        <v>78321.765580388863</v>
      </c>
      <c r="DH24" s="147">
        <f>IF(('Investuotojas ir Finansuotojas'!DH37+'Investuotojas ir Finansuotojas'!DH43)&gt;0,'27 VAS skaičiavimai'!$J$24/12,'27 VAS skaičiavimai'!$J$24/12-'Investuotojas ir Finansuotojas'!DH37-'Investuotojas ir Finansuotojas'!DH43)</f>
        <v>78321.765580388863</v>
      </c>
      <c r="DI24" s="147">
        <f>IF(('Investuotojas ir Finansuotojas'!DI37+'Investuotojas ir Finansuotojas'!DI43)&gt;0,'27 VAS skaičiavimai'!$J$24/12,'27 VAS skaičiavimai'!$J$24/12-'Investuotojas ir Finansuotojas'!DI37-'Investuotojas ir Finansuotojas'!DI43)</f>
        <v>78321.765580388863</v>
      </c>
      <c r="DJ24" s="147">
        <f>IF(('Investuotojas ir Finansuotojas'!DJ37+'Investuotojas ir Finansuotojas'!DJ43)&gt;0,'27 VAS skaičiavimai'!$J$24/12,'27 VAS skaičiavimai'!$J$24/12-'Investuotojas ir Finansuotojas'!DJ37-'Investuotojas ir Finansuotojas'!DJ43)</f>
        <v>78321.765580388863</v>
      </c>
      <c r="DK24" s="147">
        <f>IF(('Investuotojas ir Finansuotojas'!DK37+'Investuotojas ir Finansuotojas'!DK43)&gt;0,'27 VAS skaičiavimai'!$J$24/12,'27 VAS skaičiavimai'!$J$24/12-'Investuotojas ir Finansuotojas'!DK37-'Investuotojas ir Finansuotojas'!DK43)</f>
        <v>78321.765580388863</v>
      </c>
      <c r="DL24" s="147">
        <f>IF(('Investuotojas ir Finansuotojas'!DL37+'Investuotojas ir Finansuotojas'!DL43)&gt;0,'27 VAS skaičiavimai'!$J$24/12,'27 VAS skaičiavimai'!$J$24/12-'Investuotojas ir Finansuotojas'!DL37-'Investuotojas ir Finansuotojas'!DL43)</f>
        <v>78321.765580388863</v>
      </c>
      <c r="DM24" s="147">
        <f>IF(('Investuotojas ir Finansuotojas'!DM37+'Investuotojas ir Finansuotojas'!DM43)&gt;0,'27 VAS skaičiavimai'!$J$24/12,'27 VAS skaičiavimai'!$J$24/12-'Investuotojas ir Finansuotojas'!DM37-'Investuotojas ir Finansuotojas'!DM43)</f>
        <v>78321.765580388863</v>
      </c>
      <c r="DN24" s="159">
        <f t="shared" si="32"/>
        <v>939861.18696466612</v>
      </c>
      <c r="DO24" s="147">
        <f>IF(('Investuotojas ir Finansuotojas'!DO37+'Investuotojas ir Finansuotojas'!DO43)&gt;0,'27 VAS skaičiavimai'!$K$24/12,'27 VAS skaičiavimai'!$K$24/12-'Investuotojas ir Finansuotojas'!DO37-'Investuotojas ir Finansuotojas'!DO43)</f>
        <v>69682.345974578377</v>
      </c>
      <c r="DP24" s="147">
        <f>IF(('Investuotojas ir Finansuotojas'!DP37+'Investuotojas ir Finansuotojas'!DP43)&gt;0,'27 VAS skaičiavimai'!$K$24/12,'27 VAS skaičiavimai'!$K$24/12-'Investuotojas ir Finansuotojas'!DP37-'Investuotojas ir Finansuotojas'!DP43)</f>
        <v>69682.345974578377</v>
      </c>
      <c r="DQ24" s="147">
        <f>IF(('Investuotojas ir Finansuotojas'!DQ37+'Investuotojas ir Finansuotojas'!DQ43)&gt;0,'27 VAS skaičiavimai'!$K$24/12,'27 VAS skaičiavimai'!$K$24/12-'Investuotojas ir Finansuotojas'!DQ37-'Investuotojas ir Finansuotojas'!DQ43)</f>
        <v>69682.345974578377</v>
      </c>
      <c r="DR24" s="147">
        <f>IF(('Investuotojas ir Finansuotojas'!DR37+'Investuotojas ir Finansuotojas'!DR43)&gt;0,'27 VAS skaičiavimai'!$K$24/12,'27 VAS skaičiavimai'!$K$24/12-'Investuotojas ir Finansuotojas'!DR37-'Investuotojas ir Finansuotojas'!DR43)</f>
        <v>69682.345974578377</v>
      </c>
      <c r="DS24" s="147">
        <f>IF(('Investuotojas ir Finansuotojas'!DS37+'Investuotojas ir Finansuotojas'!DS43)&gt;0,'27 VAS skaičiavimai'!$K$24/12,'27 VAS skaičiavimai'!$K$24/12-'Investuotojas ir Finansuotojas'!DS37-'Investuotojas ir Finansuotojas'!DS43)</f>
        <v>69682.345974578377</v>
      </c>
      <c r="DT24" s="147">
        <f>IF(('Investuotojas ir Finansuotojas'!DT37+'Investuotojas ir Finansuotojas'!DT43)&gt;0,'27 VAS skaičiavimai'!$K$24/12,'27 VAS skaičiavimai'!$K$24/12-'Investuotojas ir Finansuotojas'!DT37-'Investuotojas ir Finansuotojas'!DT43)</f>
        <v>69682.345974578377</v>
      </c>
      <c r="DU24" s="147">
        <f>IF(('Investuotojas ir Finansuotojas'!DU37+'Investuotojas ir Finansuotojas'!DU43)&gt;0,'27 VAS skaičiavimai'!$K$24/12,'27 VAS skaičiavimai'!$K$24/12-'Investuotojas ir Finansuotojas'!DU37-'Investuotojas ir Finansuotojas'!DU43)</f>
        <v>69682.345974578377</v>
      </c>
      <c r="DV24" s="147">
        <f>IF(('Investuotojas ir Finansuotojas'!DV37+'Investuotojas ir Finansuotojas'!DV43)&gt;0,'27 VAS skaičiavimai'!$K$24/12,'27 VAS skaičiavimai'!$K$24/12-'Investuotojas ir Finansuotojas'!DV37-'Investuotojas ir Finansuotojas'!DV43)</f>
        <v>69682.345974578377</v>
      </c>
      <c r="DW24" s="147">
        <f>IF(('Investuotojas ir Finansuotojas'!DW37+'Investuotojas ir Finansuotojas'!DW43)&gt;0,'27 VAS skaičiavimai'!$K$24/12,'27 VAS skaičiavimai'!$K$24/12-'Investuotojas ir Finansuotojas'!DW37-'Investuotojas ir Finansuotojas'!DW43)</f>
        <v>69682.345974578377</v>
      </c>
      <c r="DX24" s="147">
        <f>IF(('Investuotojas ir Finansuotojas'!DX37+'Investuotojas ir Finansuotojas'!DX43)&gt;0,'27 VAS skaičiavimai'!$K$24/12,'27 VAS skaičiavimai'!$K$24/12-'Investuotojas ir Finansuotojas'!DX37-'Investuotojas ir Finansuotojas'!DX43)</f>
        <v>69682.345974578377</v>
      </c>
      <c r="DY24" s="147">
        <f>IF(('Investuotojas ir Finansuotojas'!DY37+'Investuotojas ir Finansuotojas'!DY43)&gt;0,'27 VAS skaičiavimai'!$K$24/12,'27 VAS skaičiavimai'!$K$24/12-'Investuotojas ir Finansuotojas'!DY37-'Investuotojas ir Finansuotojas'!DY43)</f>
        <v>69682.345974578377</v>
      </c>
      <c r="DZ24" s="147">
        <f>IF(('Investuotojas ir Finansuotojas'!DZ37+'Investuotojas ir Finansuotojas'!DZ43)&gt;0,'27 VAS skaičiavimai'!$K$24/12,'27 VAS skaičiavimai'!$K$24/12-'Investuotojas ir Finansuotojas'!DZ37-'Investuotojas ir Finansuotojas'!DZ43)</f>
        <v>69682.345974578377</v>
      </c>
      <c r="EA24" s="159">
        <f t="shared" si="33"/>
        <v>836188.15169494075</v>
      </c>
      <c r="EB24" s="147">
        <f>IF(('Investuotojas ir Finansuotojas'!EB37+'Investuotojas ir Finansuotojas'!EB43)&gt;0,'27 VAS skaičiavimai'!$L$24/12,'27 VAS skaičiavimai'!$L$24/12-'Investuotojas ir Finansuotojas'!EB37-'Investuotojas ir Finansuotojas'!EB43)</f>
        <v>60473.94365570158</v>
      </c>
      <c r="EC24" s="147">
        <f>IF(('Investuotojas ir Finansuotojas'!EC37+'Investuotojas ir Finansuotojas'!EC43)&gt;0,'27 VAS skaičiavimai'!$L$24/12,'27 VAS skaičiavimai'!$L$24/12-'Investuotojas ir Finansuotojas'!EC37-'Investuotojas ir Finansuotojas'!EC43)</f>
        <v>60473.94365570158</v>
      </c>
      <c r="ED24" s="147">
        <f>IF(('Investuotojas ir Finansuotojas'!ED37+'Investuotojas ir Finansuotojas'!ED43)&gt;0,'27 VAS skaičiavimai'!$L$24/12,'27 VAS skaičiavimai'!$L$24/12-'Investuotojas ir Finansuotojas'!ED37-'Investuotojas ir Finansuotojas'!ED43)</f>
        <v>60473.94365570158</v>
      </c>
      <c r="EE24" s="147">
        <f>IF(('Investuotojas ir Finansuotojas'!EE37+'Investuotojas ir Finansuotojas'!EE43)&gt;0,'27 VAS skaičiavimai'!$L$24/12,'27 VAS skaičiavimai'!$L$24/12-'Investuotojas ir Finansuotojas'!EE37-'Investuotojas ir Finansuotojas'!EE43)</f>
        <v>60473.94365570158</v>
      </c>
      <c r="EF24" s="147">
        <f>IF(('Investuotojas ir Finansuotojas'!EF37+'Investuotojas ir Finansuotojas'!EF43)&gt;0,'27 VAS skaičiavimai'!$L$24/12,'27 VAS skaičiavimai'!$L$24/12-'Investuotojas ir Finansuotojas'!EF37-'Investuotojas ir Finansuotojas'!EF43)</f>
        <v>60473.94365570158</v>
      </c>
      <c r="EG24" s="147">
        <f>IF(('Investuotojas ir Finansuotojas'!EG37+'Investuotojas ir Finansuotojas'!EG43)&gt;0,'27 VAS skaičiavimai'!$L$24/12,'27 VAS skaičiavimai'!$L$24/12-'Investuotojas ir Finansuotojas'!EG37-'Investuotojas ir Finansuotojas'!EG43)</f>
        <v>60473.94365570158</v>
      </c>
      <c r="EH24" s="147">
        <f>IF(('Investuotojas ir Finansuotojas'!EH37+'Investuotojas ir Finansuotojas'!EH43)&gt;0,'27 VAS skaičiavimai'!$L$24/12,'27 VAS skaičiavimai'!$L$24/12-'Investuotojas ir Finansuotojas'!EH37-'Investuotojas ir Finansuotojas'!EH43)</f>
        <v>60473.94365570158</v>
      </c>
      <c r="EI24" s="147">
        <f>IF(('Investuotojas ir Finansuotojas'!EI37+'Investuotojas ir Finansuotojas'!EI43)&gt;0,'27 VAS skaičiavimai'!$L$24/12,'27 VAS skaičiavimai'!$L$24/12-'Investuotojas ir Finansuotojas'!EI37-'Investuotojas ir Finansuotojas'!EI43)</f>
        <v>60473.94365570158</v>
      </c>
      <c r="EJ24" s="147">
        <f>IF(('Investuotojas ir Finansuotojas'!EJ37+'Investuotojas ir Finansuotojas'!EJ43)&gt;0,'27 VAS skaičiavimai'!$L$24/12,'27 VAS skaičiavimai'!$L$24/12-'Investuotojas ir Finansuotojas'!EJ37-'Investuotojas ir Finansuotojas'!EJ43)</f>
        <v>60473.94365570158</v>
      </c>
      <c r="EK24" s="147">
        <f>IF(('Investuotojas ir Finansuotojas'!EK37+'Investuotojas ir Finansuotojas'!EK43)&gt;0,'27 VAS skaičiavimai'!$L$24/12,'27 VAS skaičiavimai'!$L$24/12-'Investuotojas ir Finansuotojas'!EK37-'Investuotojas ir Finansuotojas'!EK43)</f>
        <v>60473.94365570158</v>
      </c>
      <c r="EL24" s="147">
        <f>IF(('Investuotojas ir Finansuotojas'!EL37+'Investuotojas ir Finansuotojas'!EL43)&gt;0,'27 VAS skaičiavimai'!$L$24/12,'27 VAS skaičiavimai'!$L$24/12-'Investuotojas ir Finansuotojas'!EL37-'Investuotojas ir Finansuotojas'!EL43)</f>
        <v>60473.94365570158</v>
      </c>
      <c r="EM24" s="147">
        <f>IF(('Investuotojas ir Finansuotojas'!EM37+'Investuotojas ir Finansuotojas'!EM43)&gt;0,'27 VAS skaičiavimai'!$L$24/12,'27 VAS skaičiavimai'!$L$24/12-'Investuotojas ir Finansuotojas'!EM37-'Investuotojas ir Finansuotojas'!EM43)</f>
        <v>60473.94365570158</v>
      </c>
      <c r="EN24" s="159">
        <f t="shared" si="34"/>
        <v>725687.32386841893</v>
      </c>
      <c r="EO24" s="147">
        <f>IF(('Investuotojas ir Finansuotojas'!EO37+'Investuotojas ir Finansuotojas'!EO43)&gt;0,'27 VAS skaičiavimai'!$M$24/12,'27 VAS skaičiavimai'!$M$24/12-'Investuotojas ir Finansuotojas'!EO37-'Investuotojas ir Finansuotojas'!EO43)</f>
        <v>50415.786661864258</v>
      </c>
      <c r="EP24" s="147">
        <f>IF(('Investuotojas ir Finansuotojas'!EP37+'Investuotojas ir Finansuotojas'!EP43)&gt;0,'27 VAS skaičiavimai'!$M$24/12,'27 VAS skaičiavimai'!$M$24/12-'Investuotojas ir Finansuotojas'!EP37-'Investuotojas ir Finansuotojas'!EP43)</f>
        <v>50415.786661864258</v>
      </c>
      <c r="EQ24" s="147">
        <f>IF(('Investuotojas ir Finansuotojas'!EQ37+'Investuotojas ir Finansuotojas'!EQ43)&gt;0,'27 VAS skaičiavimai'!$M$24/12,'27 VAS skaičiavimai'!$M$24/12-'Investuotojas ir Finansuotojas'!EQ37-'Investuotojas ir Finansuotojas'!EQ43)</f>
        <v>50415.786661864258</v>
      </c>
      <c r="ER24" s="147">
        <f>IF(('Investuotojas ir Finansuotojas'!ER37+'Investuotojas ir Finansuotojas'!ER43)&gt;0,'27 VAS skaičiavimai'!$M$24/12,'27 VAS skaičiavimai'!$M$24/12-'Investuotojas ir Finansuotojas'!ER37-'Investuotojas ir Finansuotojas'!ER43)</f>
        <v>50415.786661864258</v>
      </c>
      <c r="ES24" s="147">
        <f>IF(('Investuotojas ir Finansuotojas'!ES37+'Investuotojas ir Finansuotojas'!ES43)&gt;0,'27 VAS skaičiavimai'!$M$24/12,'27 VAS skaičiavimai'!$M$24/12-'Investuotojas ir Finansuotojas'!ES37-'Investuotojas ir Finansuotojas'!ES43)</f>
        <v>50415.786661864258</v>
      </c>
      <c r="ET24" s="147">
        <f>IF(('Investuotojas ir Finansuotojas'!ET37+'Investuotojas ir Finansuotojas'!ET43)&gt;0,'27 VAS skaičiavimai'!$M$24/12,'27 VAS skaičiavimai'!$M$24/12-'Investuotojas ir Finansuotojas'!ET37-'Investuotojas ir Finansuotojas'!ET43)</f>
        <v>50415.786661864258</v>
      </c>
      <c r="EU24" s="147">
        <f>IF(('Investuotojas ir Finansuotojas'!EU37+'Investuotojas ir Finansuotojas'!EU43)&gt;0,'27 VAS skaičiavimai'!$M$24/12,'27 VAS skaičiavimai'!$M$24/12-'Investuotojas ir Finansuotojas'!EU37-'Investuotojas ir Finansuotojas'!EU43)</f>
        <v>50415.786661864258</v>
      </c>
      <c r="EV24" s="147">
        <f>IF(('Investuotojas ir Finansuotojas'!EV37+'Investuotojas ir Finansuotojas'!EV43)&gt;0,'27 VAS skaičiavimai'!$M$24/12,'27 VAS skaičiavimai'!$M$24/12-'Investuotojas ir Finansuotojas'!EV37-'Investuotojas ir Finansuotojas'!EV43)</f>
        <v>50415.786661864258</v>
      </c>
      <c r="EW24" s="147">
        <f>IF(('Investuotojas ir Finansuotojas'!EW37+'Investuotojas ir Finansuotojas'!EW43)&gt;0,'27 VAS skaičiavimai'!$M$24/12,'27 VAS skaičiavimai'!$M$24/12-'Investuotojas ir Finansuotojas'!EW37-'Investuotojas ir Finansuotojas'!EW43)</f>
        <v>50415.786661864258</v>
      </c>
      <c r="EX24" s="147">
        <f>IF(('Investuotojas ir Finansuotojas'!EX37+'Investuotojas ir Finansuotojas'!EX43)&gt;0,'27 VAS skaičiavimai'!$M$24/12,'27 VAS skaičiavimai'!$M$24/12-'Investuotojas ir Finansuotojas'!EX37-'Investuotojas ir Finansuotojas'!EX43)</f>
        <v>50415.786661864258</v>
      </c>
      <c r="EY24" s="147">
        <f>IF(('Investuotojas ir Finansuotojas'!EY37+'Investuotojas ir Finansuotojas'!EY43)&gt;0,'27 VAS skaičiavimai'!$M$24/12,'27 VAS skaičiavimai'!$M$24/12-'Investuotojas ir Finansuotojas'!EY37-'Investuotojas ir Finansuotojas'!EY43)</f>
        <v>50415.786661864258</v>
      </c>
      <c r="EZ24" s="147">
        <f>IF(('Investuotojas ir Finansuotojas'!EZ37+'Investuotojas ir Finansuotojas'!EZ43)&gt;0,'27 VAS skaičiavimai'!$M$24/12,'27 VAS skaičiavimai'!$M$24/12-'Investuotojas ir Finansuotojas'!EZ37-'Investuotojas ir Finansuotojas'!EZ43)</f>
        <v>50415.786661864258</v>
      </c>
      <c r="FA24" s="159">
        <f t="shared" si="35"/>
        <v>604989.4399423711</v>
      </c>
      <c r="FB24" s="147">
        <f>IF(('Investuotojas ir Finansuotojas'!FB37+'Investuotojas ir Finansuotojas'!FB43)&gt;0,'27 VAS skaičiavimai'!$N$24/12,'27 VAS skaičiavimai'!$N$24/12-'Investuotojas ir Finansuotojas'!FB37-'Investuotojas ir Finansuotojas'!FB43)</f>
        <v>39429.259199935186</v>
      </c>
      <c r="FC24" s="147">
        <f>IF(('Investuotojas ir Finansuotojas'!FC37+'Investuotojas ir Finansuotojas'!FC43)&gt;0,'27 VAS skaičiavimai'!$N$24/12,'27 VAS skaičiavimai'!$N$24/12-'Investuotojas ir Finansuotojas'!FC37-'Investuotojas ir Finansuotojas'!FC43)</f>
        <v>39429.259199935186</v>
      </c>
      <c r="FD24" s="147">
        <f>IF(('Investuotojas ir Finansuotojas'!FD37+'Investuotojas ir Finansuotojas'!FD43)&gt;0,'27 VAS skaičiavimai'!$N$24/12,'27 VAS skaičiavimai'!$N$24/12-'Investuotojas ir Finansuotojas'!FD37-'Investuotojas ir Finansuotojas'!FD43)</f>
        <v>39429.259199935186</v>
      </c>
      <c r="FE24" s="147">
        <f>IF(('Investuotojas ir Finansuotojas'!FE37+'Investuotojas ir Finansuotojas'!FE43)&gt;0,'27 VAS skaičiavimai'!$N$24/12,'27 VAS skaičiavimai'!$N$24/12-'Investuotojas ir Finansuotojas'!FE37-'Investuotojas ir Finansuotojas'!FE43)</f>
        <v>39429.259199935186</v>
      </c>
      <c r="FF24" s="147">
        <f>IF(('Investuotojas ir Finansuotojas'!FF37+'Investuotojas ir Finansuotojas'!FF43)&gt;0,'27 VAS skaičiavimai'!$N$24/12,'27 VAS skaičiavimai'!$N$24/12-'Investuotojas ir Finansuotojas'!FF37-'Investuotojas ir Finansuotojas'!FF43)</f>
        <v>39429.259199935186</v>
      </c>
      <c r="FG24" s="147">
        <f>IF(('Investuotojas ir Finansuotojas'!FG37+'Investuotojas ir Finansuotojas'!FG43)&gt;0,'27 VAS skaičiavimai'!$N$24/12,'27 VAS skaičiavimai'!$N$24/12-'Investuotojas ir Finansuotojas'!FG37-'Investuotojas ir Finansuotojas'!FG43)</f>
        <v>39429.259199935186</v>
      </c>
      <c r="FH24" s="147">
        <f>IF(('Investuotojas ir Finansuotojas'!FH37+'Investuotojas ir Finansuotojas'!FH43)&gt;0,'27 VAS skaičiavimai'!$N$24/12,'27 VAS skaičiavimai'!$N$24/12-'Investuotojas ir Finansuotojas'!FH37-'Investuotojas ir Finansuotojas'!FH43)</f>
        <v>39429.259199935186</v>
      </c>
      <c r="FI24" s="147">
        <f>IF(('Investuotojas ir Finansuotojas'!FI37+'Investuotojas ir Finansuotojas'!FI43)&gt;0,'27 VAS skaičiavimai'!$N$24/12,'27 VAS skaičiavimai'!$N$24/12-'Investuotojas ir Finansuotojas'!FI37-'Investuotojas ir Finansuotojas'!FI43)</f>
        <v>39429.259199935186</v>
      </c>
      <c r="FJ24" s="147">
        <f>IF(('Investuotojas ir Finansuotojas'!FJ37+'Investuotojas ir Finansuotojas'!FJ43)&gt;0,'27 VAS skaičiavimai'!$N$24/12,'27 VAS skaičiavimai'!$N$24/12-'Investuotojas ir Finansuotojas'!FJ37-'Investuotojas ir Finansuotojas'!FJ43)</f>
        <v>39429.259199935186</v>
      </c>
      <c r="FK24" s="147">
        <f>IF(('Investuotojas ir Finansuotojas'!FK37+'Investuotojas ir Finansuotojas'!FK43)&gt;0,'27 VAS skaičiavimai'!$N$24/12,'27 VAS skaičiavimai'!$N$24/12-'Investuotojas ir Finansuotojas'!FK37-'Investuotojas ir Finansuotojas'!FK43)</f>
        <v>39429.259199935186</v>
      </c>
      <c r="FL24" s="147">
        <f>IF(('Investuotojas ir Finansuotojas'!FL37+'Investuotojas ir Finansuotojas'!FL43)&gt;0,'27 VAS skaičiavimai'!$N$24/12,'27 VAS skaičiavimai'!$N$24/12-'Investuotojas ir Finansuotojas'!FL37-'Investuotojas ir Finansuotojas'!FL43)</f>
        <v>39429.259199935186</v>
      </c>
      <c r="FM24" s="147">
        <f>IF(('Investuotojas ir Finansuotojas'!FM37+'Investuotojas ir Finansuotojas'!FM43)&gt;0,'27 VAS skaičiavimai'!$N$24/12,'27 VAS skaičiavimai'!$N$24/12-'Investuotojas ir Finansuotojas'!FM37-'Investuotojas ir Finansuotojas'!FM43)</f>
        <v>39429.259199935186</v>
      </c>
      <c r="FN24" s="159">
        <f t="shared" si="36"/>
        <v>473151.11039922223</v>
      </c>
      <c r="FO24" s="147">
        <f>IF(('Investuotojas ir Finansuotojas'!FO37+'Investuotojas ir Finansuotojas'!FO43)&gt;0,'27 VAS skaičiavimai'!$O$24/12,'27 VAS skaičiavimai'!$O$24/12-'Investuotojas ir Finansuotojas'!FO37-'Investuotojas ir Finansuotojas'!FO43)</f>
        <v>27428.466241783175</v>
      </c>
      <c r="FP24" s="147">
        <f>IF(('Investuotojas ir Finansuotojas'!FP37+'Investuotojas ir Finansuotojas'!FP43)&gt;0,'27 VAS skaičiavimai'!$O$24/12,'27 VAS skaičiavimai'!$O$24/12-'Investuotojas ir Finansuotojas'!FP37-'Investuotojas ir Finansuotojas'!FP43)</f>
        <v>27428.466241783175</v>
      </c>
      <c r="FQ24" s="147">
        <f>IF(('Investuotojas ir Finansuotojas'!FQ37+'Investuotojas ir Finansuotojas'!FQ43)&gt;0,'27 VAS skaičiavimai'!$O$24/12,'27 VAS skaičiavimai'!$O$24/12-'Investuotojas ir Finansuotojas'!FQ37-'Investuotojas ir Finansuotojas'!FQ43)</f>
        <v>27428.466241783175</v>
      </c>
      <c r="FR24" s="147">
        <f>IF(('Investuotojas ir Finansuotojas'!FR37+'Investuotojas ir Finansuotojas'!FR43)&gt;0,'27 VAS skaičiavimai'!$O$24/12,'27 VAS skaičiavimai'!$O$24/12-'Investuotojas ir Finansuotojas'!FR37-'Investuotojas ir Finansuotojas'!FR43)</f>
        <v>27428.466241783175</v>
      </c>
      <c r="FS24" s="147">
        <f>IF(('Investuotojas ir Finansuotojas'!FS37+'Investuotojas ir Finansuotojas'!FS43)&gt;0,'27 VAS skaičiavimai'!$O$24/12,'27 VAS skaičiavimai'!$O$24/12-'Investuotojas ir Finansuotojas'!FS37-'Investuotojas ir Finansuotojas'!FS43)</f>
        <v>27428.466241783175</v>
      </c>
      <c r="FT24" s="147">
        <f>IF(('Investuotojas ir Finansuotojas'!FT37+'Investuotojas ir Finansuotojas'!FT43)&gt;0,'27 VAS skaičiavimai'!$O$24/12,'27 VAS skaičiavimai'!$O$24/12-'Investuotojas ir Finansuotojas'!FT37-'Investuotojas ir Finansuotojas'!FT43)</f>
        <v>27428.466241783175</v>
      </c>
      <c r="FU24" s="147">
        <f>IF(('Investuotojas ir Finansuotojas'!FU37+'Investuotojas ir Finansuotojas'!FU43)&gt;0,'27 VAS skaičiavimai'!$O$24/12,'27 VAS skaičiavimai'!$O$24/12-'Investuotojas ir Finansuotojas'!FU37-'Investuotojas ir Finansuotojas'!FU43)</f>
        <v>27428.466241783175</v>
      </c>
      <c r="FV24" s="147">
        <f>IF(('Investuotojas ir Finansuotojas'!FV37+'Investuotojas ir Finansuotojas'!FV43)&gt;0,'27 VAS skaičiavimai'!$O$24/12,'27 VAS skaičiavimai'!$O$24/12-'Investuotojas ir Finansuotojas'!FV37-'Investuotojas ir Finansuotojas'!FV43)</f>
        <v>27428.466241783175</v>
      </c>
      <c r="FW24" s="147">
        <f>IF(('Investuotojas ir Finansuotojas'!FW37+'Investuotojas ir Finansuotojas'!FW43)&gt;0,'27 VAS skaičiavimai'!$O$24/12,'27 VAS skaičiavimai'!$O$24/12-'Investuotojas ir Finansuotojas'!FW37-'Investuotojas ir Finansuotojas'!FW43)</f>
        <v>27428.466241783175</v>
      </c>
      <c r="FX24" s="147">
        <f>IF(('Investuotojas ir Finansuotojas'!FX37+'Investuotojas ir Finansuotojas'!FX43)&gt;0,'27 VAS skaičiavimai'!$O$24/12,'27 VAS skaičiavimai'!$O$24/12-'Investuotojas ir Finansuotojas'!FX37-'Investuotojas ir Finansuotojas'!FX43)</f>
        <v>27428.466241783175</v>
      </c>
      <c r="FY24" s="147">
        <f>IF(('Investuotojas ir Finansuotojas'!FY37+'Investuotojas ir Finansuotojas'!FY43)&gt;0,'27 VAS skaičiavimai'!$O$24/12,'27 VAS skaičiavimai'!$O$24/12-'Investuotojas ir Finansuotojas'!FY37-'Investuotojas ir Finansuotojas'!FY43)</f>
        <v>27428.466241783175</v>
      </c>
      <c r="FZ24" s="147">
        <f>IF(('Investuotojas ir Finansuotojas'!FZ37+'Investuotojas ir Finansuotojas'!FZ43)&gt;0,'27 VAS skaičiavimai'!$O$24/12,'27 VAS skaičiavimai'!$O$24/12-'Investuotojas ir Finansuotojas'!FZ37-'Investuotojas ir Finansuotojas'!FZ43)</f>
        <v>27428.466241783175</v>
      </c>
      <c r="GA24" s="159">
        <f t="shared" si="37"/>
        <v>329141.59490139812</v>
      </c>
      <c r="GB24" s="147">
        <f>IF(('Investuotojas ir Finansuotojas'!GB37+'Investuotojas ir Finansuotojas'!GB43)&gt;0,'27 VAS skaičiavimai'!$P$24/12,'27 VAS skaičiavimai'!$P$24/12-'Investuotojas ir Finansuotojas'!GB37-'Investuotojas ir Finansuotojas'!GB43)</f>
        <v>14319.559340492511</v>
      </c>
      <c r="GC24" s="147">
        <f>IF(('Investuotojas ir Finansuotojas'!GC37+'Investuotojas ir Finansuotojas'!GC43)&gt;0,'27 VAS skaičiavimai'!$P$24/12,'27 VAS skaičiavimai'!$P$24/12-'Investuotojas ir Finansuotojas'!GC37-'Investuotojas ir Finansuotojas'!GC43)</f>
        <v>14319.559340492511</v>
      </c>
      <c r="GD24" s="147">
        <f>IF(('Investuotojas ir Finansuotojas'!GD37+'Investuotojas ir Finansuotojas'!GD43)&gt;0,'27 VAS skaičiavimai'!$P$24/12,'27 VAS skaičiavimai'!$P$24/12-'Investuotojas ir Finansuotojas'!GD37-'Investuotojas ir Finansuotojas'!GD43)</f>
        <v>14319.559340492511</v>
      </c>
      <c r="GE24" s="147">
        <f>IF(('Investuotojas ir Finansuotojas'!GE37+'Investuotojas ir Finansuotojas'!GE43)&gt;0,'27 VAS skaičiavimai'!$P$24/12,'27 VAS skaičiavimai'!$P$24/12-'Investuotojas ir Finansuotojas'!GE37-'Investuotojas ir Finansuotojas'!GE43)</f>
        <v>14319.559340492511</v>
      </c>
      <c r="GF24" s="147">
        <f>IF(('Investuotojas ir Finansuotojas'!GF37+'Investuotojas ir Finansuotojas'!GF43)&gt;0,'27 VAS skaičiavimai'!$P$24/12,'27 VAS skaičiavimai'!$P$24/12-'Investuotojas ir Finansuotojas'!GF37-'Investuotojas ir Finansuotojas'!GF43)</f>
        <v>14319.559340492511</v>
      </c>
      <c r="GG24" s="147">
        <f>IF(('Investuotojas ir Finansuotojas'!GG37+'Investuotojas ir Finansuotojas'!GG43)&gt;0,'27 VAS skaičiavimai'!$P$24/12,'27 VAS skaičiavimai'!$P$24/12-'Investuotojas ir Finansuotojas'!GG37-'Investuotojas ir Finansuotojas'!GG43)</f>
        <v>14319.559340492511</v>
      </c>
      <c r="GH24" s="147">
        <f>IF(('Investuotojas ir Finansuotojas'!GH37+'Investuotojas ir Finansuotojas'!GH43)&gt;0,'27 VAS skaičiavimai'!$P$24/12,'27 VAS skaičiavimai'!$P$24/12-'Investuotojas ir Finansuotojas'!GH37-'Investuotojas ir Finansuotojas'!GH43)</f>
        <v>14319.559340492511</v>
      </c>
      <c r="GI24" s="147">
        <f>IF(('Investuotojas ir Finansuotojas'!GI37+'Investuotojas ir Finansuotojas'!GI43)&gt;0,'27 VAS skaičiavimai'!$P$24/12,'27 VAS skaičiavimai'!$P$24/12-'Investuotojas ir Finansuotojas'!GI37-'Investuotojas ir Finansuotojas'!GI43)</f>
        <v>14319.559340492511</v>
      </c>
      <c r="GJ24" s="147">
        <f>IF(('Investuotojas ir Finansuotojas'!GJ37+'Investuotojas ir Finansuotojas'!GJ43)&gt;0,'27 VAS skaičiavimai'!$P$24/12,'27 VAS skaičiavimai'!$P$24/12-'Investuotojas ir Finansuotojas'!GJ37-'Investuotojas ir Finansuotojas'!GJ43)</f>
        <v>14319.559340492511</v>
      </c>
      <c r="GK24" s="147">
        <f>IF(('Investuotojas ir Finansuotojas'!GK37+'Investuotojas ir Finansuotojas'!GK43)&gt;0,'27 VAS skaičiavimai'!$P$24/12,'27 VAS skaičiavimai'!$P$24/12-'Investuotojas ir Finansuotojas'!GK37-'Investuotojas ir Finansuotojas'!GK43)</f>
        <v>14319.559340492511</v>
      </c>
      <c r="GL24" s="147">
        <f>IF(('Investuotojas ir Finansuotojas'!GL37+'Investuotojas ir Finansuotojas'!GL43)&gt;0,'27 VAS skaičiavimai'!$P$24/12,'27 VAS skaičiavimai'!$P$24/12-'Investuotojas ir Finansuotojas'!GL37-'Investuotojas ir Finansuotojas'!GL43)</f>
        <v>14319.559340492511</v>
      </c>
      <c r="GM24" s="147">
        <f>IF(('Investuotojas ir Finansuotojas'!GM37+'Investuotojas ir Finansuotojas'!GM43)&gt;0,'27 VAS skaičiavimai'!$P$24/12,'27 VAS skaičiavimai'!$P$24/12-'Investuotojas ir Finansuotojas'!GM37-'Investuotojas ir Finansuotojas'!GM43)</f>
        <v>14319.559340492511</v>
      </c>
      <c r="GN24" s="159">
        <f t="shared" si="38"/>
        <v>171834.71208591014</v>
      </c>
      <c r="GO24" s="147">
        <f>'27 VAS skaičiavimai'!$Q$24/12</f>
        <v>-3.091261799421051E-10</v>
      </c>
      <c r="GP24" s="147">
        <f>'27 VAS skaičiavimai'!$Q$24/12</f>
        <v>-3.091261799421051E-10</v>
      </c>
      <c r="GQ24" s="147">
        <f>'27 VAS skaičiavimai'!$Q$24/12</f>
        <v>-3.091261799421051E-10</v>
      </c>
      <c r="GR24" s="147">
        <f>'27 VAS skaičiavimai'!$Q$24/12</f>
        <v>-3.091261799421051E-10</v>
      </c>
      <c r="GS24" s="147">
        <f>'27 VAS skaičiavimai'!$Q$24/12</f>
        <v>-3.091261799421051E-10</v>
      </c>
      <c r="GT24" s="147">
        <f>'27 VAS skaičiavimai'!$Q$24/12</f>
        <v>-3.091261799421051E-10</v>
      </c>
      <c r="GU24" s="147">
        <f>'27 VAS skaičiavimai'!$Q$24/12</f>
        <v>-3.091261799421051E-10</v>
      </c>
      <c r="GV24" s="147">
        <f>'27 VAS skaičiavimai'!$Q$24/12</f>
        <v>-3.091261799421051E-10</v>
      </c>
      <c r="GW24" s="147">
        <f>'27 VAS skaičiavimai'!$Q$24/12</f>
        <v>-3.091261799421051E-10</v>
      </c>
      <c r="GX24" s="147">
        <f>'27 VAS skaičiavimai'!$Q$24/12</f>
        <v>-3.091261799421051E-10</v>
      </c>
      <c r="GY24" s="147">
        <f>'27 VAS skaičiavimai'!$Q$24/12</f>
        <v>-3.091261799421051E-10</v>
      </c>
      <c r="GZ24" s="147">
        <f>'27 VAS skaičiavimai'!$Q$24/12</f>
        <v>-3.091261799421051E-10</v>
      </c>
      <c r="HA24" s="159">
        <f t="shared" si="64"/>
        <v>-3.709514159305262E-9</v>
      </c>
      <c r="HB24" s="147">
        <f>'27 VAS skaičiavimai'!$R$24/12</f>
        <v>-3.3776032591208675E-10</v>
      </c>
      <c r="HC24" s="147">
        <f>'27 VAS skaičiavimai'!$R$24/12</f>
        <v>-3.3776032591208675E-10</v>
      </c>
      <c r="HD24" s="147">
        <f>'27 VAS skaičiavimai'!$R$24/12</f>
        <v>-3.3776032591208675E-10</v>
      </c>
      <c r="HE24" s="147">
        <f>'27 VAS skaičiavimai'!$R$24/12</f>
        <v>-3.3776032591208675E-10</v>
      </c>
      <c r="HF24" s="147">
        <f>'27 VAS skaičiavimai'!$R$24/12</f>
        <v>-3.3776032591208675E-10</v>
      </c>
      <c r="HG24" s="147">
        <f>'27 VAS skaičiavimai'!$R$24/12</f>
        <v>-3.3776032591208675E-10</v>
      </c>
      <c r="HH24" s="147">
        <f>'27 VAS skaičiavimai'!$R$24/12</f>
        <v>-3.3776032591208675E-10</v>
      </c>
      <c r="HI24" s="147">
        <f>'27 VAS skaičiavimai'!$R$24/12</f>
        <v>-3.3776032591208675E-10</v>
      </c>
      <c r="HJ24" s="147">
        <f>'27 VAS skaičiavimai'!$R$24/12</f>
        <v>-3.3776032591208675E-10</v>
      </c>
      <c r="HK24" s="147">
        <f>'27 VAS skaičiavimai'!$R$24/12</f>
        <v>-3.3776032591208675E-10</v>
      </c>
      <c r="HL24" s="147">
        <f>'27 VAS skaičiavimai'!$R$24/12</f>
        <v>-3.3776032591208675E-10</v>
      </c>
      <c r="HM24" s="147">
        <f>'27 VAS skaičiavimai'!$R$24/12</f>
        <v>-3.3776032591208675E-10</v>
      </c>
      <c r="HN24" s="159">
        <f t="shared" si="75"/>
        <v>-4.0531239109450419E-9</v>
      </c>
      <c r="HO24" s="147">
        <f>'27 VAS skaičiavimai'!$S$24/12</f>
        <v>-3.6904683317862304E-10</v>
      </c>
      <c r="HP24" s="147">
        <f>'27 VAS skaičiavimai'!$S$24/12</f>
        <v>-3.6904683317862304E-10</v>
      </c>
      <c r="HQ24" s="147">
        <f>'27 VAS skaičiavimai'!$S$24/12</f>
        <v>-3.6904683317862304E-10</v>
      </c>
      <c r="HR24" s="147">
        <f>'27 VAS skaičiavimai'!$S$24/12</f>
        <v>-3.6904683317862304E-10</v>
      </c>
      <c r="HS24" s="147">
        <f>'27 VAS skaičiavimai'!$S$24/12</f>
        <v>-3.6904683317862304E-10</v>
      </c>
      <c r="HT24" s="147">
        <f>'27 VAS skaičiavimai'!$S$24/12</f>
        <v>-3.6904683317862304E-10</v>
      </c>
      <c r="HU24" s="147">
        <f>'27 VAS skaičiavimai'!$S$24/12</f>
        <v>-3.6904683317862304E-10</v>
      </c>
      <c r="HV24" s="147">
        <f>'27 VAS skaičiavimai'!$S$24/12</f>
        <v>-3.6904683317862304E-10</v>
      </c>
      <c r="HW24" s="147">
        <f>'27 VAS skaičiavimai'!$S$24/12</f>
        <v>-3.6904683317862304E-10</v>
      </c>
      <c r="HX24" s="147">
        <f>'27 VAS skaičiavimai'!$S$24/12</f>
        <v>-3.6904683317862304E-10</v>
      </c>
      <c r="HY24" s="147">
        <f>'27 VAS skaičiavimai'!$S$24/12</f>
        <v>-3.6904683317862304E-10</v>
      </c>
      <c r="HZ24" s="147">
        <f>'27 VAS skaičiavimai'!$S$24/12</f>
        <v>-3.6904683317862304E-10</v>
      </c>
      <c r="IA24" s="159">
        <f t="shared" si="86"/>
        <v>-4.4285619981434755E-9</v>
      </c>
      <c r="IB24" s="147">
        <f>'27 VAS skaičiavimai'!$T$24/12</f>
        <v>-4.0323138814894376E-10</v>
      </c>
      <c r="IC24" s="147">
        <f>'27 VAS skaičiavimai'!$T$24/12</f>
        <v>-4.0323138814894376E-10</v>
      </c>
      <c r="ID24" s="147">
        <f>'27 VAS skaičiavimai'!$T$24/12</f>
        <v>-4.0323138814894376E-10</v>
      </c>
      <c r="IE24" s="147">
        <f>'27 VAS skaičiavimai'!$T$24/12</f>
        <v>-4.0323138814894376E-10</v>
      </c>
      <c r="IF24" s="147">
        <f>'27 VAS skaičiavimai'!$T$24/12</f>
        <v>-4.0323138814894376E-10</v>
      </c>
      <c r="IG24" s="147">
        <f>'27 VAS skaičiavimai'!$T$24/12</f>
        <v>-4.0323138814894376E-10</v>
      </c>
      <c r="IH24" s="147">
        <f>'27 VAS skaičiavimai'!$T$24/12</f>
        <v>-4.0323138814894376E-10</v>
      </c>
      <c r="II24" s="147">
        <f>'27 VAS skaičiavimai'!$T$24/12</f>
        <v>-4.0323138814894376E-10</v>
      </c>
      <c r="IJ24" s="147">
        <f>'27 VAS skaičiavimai'!$T$24/12</f>
        <v>-4.0323138814894376E-10</v>
      </c>
      <c r="IK24" s="147">
        <f>'27 VAS skaičiavimai'!$T$24/12</f>
        <v>-4.0323138814894376E-10</v>
      </c>
      <c r="IL24" s="147">
        <f>'27 VAS skaičiavimai'!$T$24/12</f>
        <v>-4.0323138814894376E-10</v>
      </c>
      <c r="IM24" s="147">
        <f>'27 VAS skaičiavimai'!$T$24/12</f>
        <v>-4.0323138814894376E-10</v>
      </c>
      <c r="IN24" s="159">
        <f t="shared" si="97"/>
        <v>-4.8387766577873251E-9</v>
      </c>
      <c r="IO24" s="147">
        <f>'27 VAS skaičiavimai'!$U$24/12</f>
        <v>-4.4058243499362573E-10</v>
      </c>
      <c r="IP24" s="147">
        <f>'27 VAS skaičiavimai'!$U$24/12</f>
        <v>-4.4058243499362573E-10</v>
      </c>
      <c r="IQ24" s="147">
        <f>'27 VAS skaičiavimai'!$U$24/12</f>
        <v>-4.4058243499362573E-10</v>
      </c>
      <c r="IR24" s="147">
        <f>'27 VAS skaičiavimai'!$U$24/12</f>
        <v>-4.4058243499362573E-10</v>
      </c>
      <c r="IS24" s="147">
        <f>'27 VAS skaičiavimai'!$U$24/12</f>
        <v>-4.4058243499362573E-10</v>
      </c>
      <c r="IT24" s="147">
        <f>'27 VAS skaičiavimai'!$U$24/12</f>
        <v>-4.4058243499362573E-10</v>
      </c>
      <c r="IU24" s="147">
        <f>'27 VAS skaičiavimai'!$U$24/12</f>
        <v>-4.4058243499362573E-10</v>
      </c>
      <c r="IV24" s="147">
        <f>'27 VAS skaičiavimai'!$U$24/12</f>
        <v>-4.4058243499362573E-10</v>
      </c>
      <c r="IW24" s="147">
        <f>'27 VAS skaičiavimai'!$U$24/12</f>
        <v>-4.4058243499362573E-10</v>
      </c>
      <c r="IX24" s="147">
        <f>'27 VAS skaičiavimai'!$U$24/12</f>
        <v>-4.4058243499362573E-10</v>
      </c>
      <c r="IY24" s="147">
        <f>'27 VAS skaičiavimai'!$U$24/12</f>
        <v>-4.4058243499362573E-10</v>
      </c>
      <c r="IZ24" s="147">
        <f>'27 VAS skaičiavimai'!$U$24/12</f>
        <v>-4.4058243499362573E-10</v>
      </c>
      <c r="JA24" s="159">
        <f t="shared" si="108"/>
        <v>-5.286989219923509E-9</v>
      </c>
      <c r="JB24" s="147">
        <f>'27 VAS skaičiavimai'!$V$24/12</f>
        <v>-4.8139328368259853E-10</v>
      </c>
      <c r="JC24" s="147">
        <f>'27 VAS skaičiavimai'!$V$24/12</f>
        <v>-4.8139328368259853E-10</v>
      </c>
      <c r="JD24" s="147">
        <f>'27 VAS skaičiavimai'!$V$24/12</f>
        <v>-4.8139328368259853E-10</v>
      </c>
      <c r="JE24" s="147">
        <f>'27 VAS skaičiavimai'!$V$24/12</f>
        <v>-4.8139328368259853E-10</v>
      </c>
      <c r="JF24" s="147">
        <f>'27 VAS skaičiavimai'!$V$24/12</f>
        <v>-4.8139328368259853E-10</v>
      </c>
      <c r="JG24" s="147">
        <f>'27 VAS skaičiavimai'!$V$24/12</f>
        <v>-4.8139328368259853E-10</v>
      </c>
      <c r="JH24" s="147">
        <f>'27 VAS skaičiavimai'!$V$24/12</f>
        <v>-4.8139328368259853E-10</v>
      </c>
      <c r="JI24" s="147">
        <f>'27 VAS skaičiavimai'!$V$24/12</f>
        <v>-4.8139328368259853E-10</v>
      </c>
      <c r="JJ24" s="147">
        <f>'27 VAS skaičiavimai'!$V$24/12</f>
        <v>-4.8139328368259853E-10</v>
      </c>
      <c r="JK24" s="147">
        <f>'27 VAS skaičiavimai'!$V$24/12</f>
        <v>-4.8139328368259853E-10</v>
      </c>
      <c r="JL24" s="147">
        <f>'27 VAS skaičiavimai'!$V$24/12</f>
        <v>-4.8139328368259853E-10</v>
      </c>
      <c r="JM24" s="147">
        <f>'27 VAS skaičiavimai'!$V$24/12</f>
        <v>-4.8139328368259853E-10</v>
      </c>
      <c r="JN24" s="159">
        <f t="shared" si="119"/>
        <v>-5.776719404191182E-9</v>
      </c>
      <c r="JO24" s="147">
        <f>'27 VAS skaičiavimai'!$W$24/12</f>
        <v>-5.2598441328707883E-10</v>
      </c>
      <c r="JP24" s="147">
        <f>'27 VAS skaičiavimai'!$W$24/12</f>
        <v>-5.2598441328707883E-10</v>
      </c>
      <c r="JQ24" s="147">
        <f>'27 VAS skaičiavimai'!$W$24/12</f>
        <v>-5.2598441328707883E-10</v>
      </c>
      <c r="JR24" s="147">
        <f>'27 VAS skaičiavimai'!$W$24/12</f>
        <v>-5.2598441328707883E-10</v>
      </c>
      <c r="JS24" s="147">
        <f>'27 VAS skaičiavimai'!$W$24/12</f>
        <v>-5.2598441328707883E-10</v>
      </c>
      <c r="JT24" s="147">
        <f>'27 VAS skaičiavimai'!$W$24/12</f>
        <v>-5.2598441328707883E-10</v>
      </c>
      <c r="JU24" s="147">
        <f>'27 VAS skaičiavimai'!$W$24/12</f>
        <v>-5.2598441328707883E-10</v>
      </c>
      <c r="JV24" s="147">
        <f>'27 VAS skaičiavimai'!$W$24/12</f>
        <v>-5.2598441328707883E-10</v>
      </c>
      <c r="JW24" s="147">
        <f>'27 VAS skaičiavimai'!$W$24/12</f>
        <v>-5.2598441328707883E-10</v>
      </c>
      <c r="JX24" s="147">
        <f>'27 VAS skaičiavimai'!$W$24/12</f>
        <v>-5.2598441328707883E-10</v>
      </c>
      <c r="JY24" s="147">
        <f>'27 VAS skaičiavimai'!$W$24/12</f>
        <v>-5.2598441328707883E-10</v>
      </c>
      <c r="JZ24" s="147">
        <f>'27 VAS skaičiavimai'!$W$24/12</f>
        <v>-5.2598441328707883E-10</v>
      </c>
      <c r="KA24" s="159">
        <f t="shared" si="130"/>
        <v>-6.3118129594449472E-9</v>
      </c>
      <c r="KB24" s="147">
        <f>'27 VAS skaičiavimai'!$X$24/12</f>
        <v>-5.7470598863478337E-10</v>
      </c>
      <c r="KC24" s="147">
        <f>'27 VAS skaičiavimai'!$X$24/12</f>
        <v>-5.7470598863478337E-10</v>
      </c>
      <c r="KD24" s="147">
        <f>'27 VAS skaičiavimai'!$X$24/12</f>
        <v>-5.7470598863478337E-10</v>
      </c>
      <c r="KE24" s="147">
        <f>'27 VAS skaičiavimai'!$X$24/12</f>
        <v>-5.7470598863478337E-10</v>
      </c>
      <c r="KF24" s="147">
        <f>'27 VAS skaičiavimai'!$X$24/12</f>
        <v>-5.7470598863478337E-10</v>
      </c>
      <c r="KG24" s="147">
        <f>'27 VAS skaičiavimai'!$X$24/12</f>
        <v>-5.7470598863478337E-10</v>
      </c>
      <c r="KH24" s="147">
        <f>'27 VAS skaičiavimai'!$X$24/12</f>
        <v>-5.7470598863478337E-10</v>
      </c>
      <c r="KI24" s="147">
        <f>'27 VAS skaičiavimai'!$X$24/12</f>
        <v>-5.7470598863478337E-10</v>
      </c>
      <c r="KJ24" s="147">
        <f>'27 VAS skaičiavimai'!$X$24/12</f>
        <v>-5.7470598863478337E-10</v>
      </c>
      <c r="KK24" s="147">
        <f>'27 VAS skaičiavimai'!$X$24/12</f>
        <v>-5.7470598863478337E-10</v>
      </c>
      <c r="KL24" s="147">
        <f>'27 VAS skaičiavimai'!$X$24/12</f>
        <v>-5.7470598863478337E-10</v>
      </c>
      <c r="KM24" s="147">
        <f>'27 VAS skaičiavimai'!$X$24/12</f>
        <v>-5.7470598863478337E-10</v>
      </c>
      <c r="KN24" s="159">
        <f t="shared" si="141"/>
        <v>-6.8964718636173988E-9</v>
      </c>
      <c r="KO24" s="147">
        <f>'27 VAS skaičiavimai'!$Y$24/12</f>
        <v>-6.279406100811876E-10</v>
      </c>
      <c r="KP24" s="147">
        <f>'27 VAS skaičiavimai'!$Y$24/12</f>
        <v>-6.279406100811876E-10</v>
      </c>
      <c r="KQ24" s="147">
        <f>'27 VAS skaičiavimai'!$Y$24/12</f>
        <v>-6.279406100811876E-10</v>
      </c>
      <c r="KR24" s="147">
        <f>'27 VAS skaičiavimai'!$Y$24/12</f>
        <v>-6.279406100811876E-10</v>
      </c>
      <c r="KS24" s="147">
        <f>'27 VAS skaičiavimai'!$Y$24/12</f>
        <v>-6.279406100811876E-10</v>
      </c>
      <c r="KT24" s="147">
        <f>'27 VAS skaičiavimai'!$Y$24/12</f>
        <v>-6.279406100811876E-10</v>
      </c>
      <c r="KU24" s="147">
        <f>'27 VAS skaičiavimai'!$Y$24/12</f>
        <v>-6.279406100811876E-10</v>
      </c>
      <c r="KV24" s="147">
        <f>'27 VAS skaičiavimai'!$Y$24/12</f>
        <v>-6.279406100811876E-10</v>
      </c>
      <c r="KW24" s="147">
        <f>'27 VAS skaičiavimai'!$Y$24/12</f>
        <v>-6.279406100811876E-10</v>
      </c>
      <c r="KX24" s="147">
        <f>'27 VAS skaičiavimai'!$Y$24/12</f>
        <v>-6.279406100811876E-10</v>
      </c>
      <c r="KY24" s="147">
        <f>'27 VAS skaičiavimai'!$Y$24/12</f>
        <v>-6.279406100811876E-10</v>
      </c>
      <c r="KZ24" s="147">
        <f>'27 VAS skaičiavimai'!$Y$24/12</f>
        <v>-6.279406100811876E-10</v>
      </c>
      <c r="LA24" s="159">
        <f t="shared" si="152"/>
        <v>-7.5352873209742513E-9</v>
      </c>
      <c r="LB24" s="147">
        <f>'27 VAS skaičiavimai'!$Z$24/12</f>
        <v>-6.8610631799020874E-10</v>
      </c>
      <c r="LC24" s="147">
        <f>'27 VAS skaičiavimai'!$Z$24/12</f>
        <v>-6.8610631799020874E-10</v>
      </c>
      <c r="LD24" s="147">
        <f>'27 VAS skaičiavimai'!$Z$24/12</f>
        <v>-6.8610631799020874E-10</v>
      </c>
      <c r="LE24" s="147">
        <f>'27 VAS skaičiavimai'!$Z$24/12</f>
        <v>-6.8610631799020874E-10</v>
      </c>
      <c r="LF24" s="147">
        <f>'27 VAS skaičiavimai'!$Z$24/12</f>
        <v>-6.8610631799020874E-10</v>
      </c>
      <c r="LG24" s="147">
        <f>'27 VAS skaičiavimai'!$Z$24/12</f>
        <v>-6.8610631799020874E-10</v>
      </c>
      <c r="LH24" s="147">
        <f>'27 VAS skaičiavimai'!$Z$24/12</f>
        <v>-6.8610631799020874E-10</v>
      </c>
      <c r="LI24" s="147">
        <f>'27 VAS skaičiavimai'!$Z$24/12</f>
        <v>-6.8610631799020874E-10</v>
      </c>
      <c r="LJ24" s="147">
        <f>'27 VAS skaičiavimai'!$Z$24/12</f>
        <v>-6.8610631799020874E-10</v>
      </c>
      <c r="LK24" s="147">
        <f>'27 VAS skaičiavimai'!$Z$24/12</f>
        <v>-6.8610631799020874E-10</v>
      </c>
      <c r="LL24" s="147">
        <f>'27 VAS skaičiavimai'!$Z$24/12</f>
        <v>-6.8610631799020874E-10</v>
      </c>
      <c r="LM24" s="147">
        <f>'27 VAS skaičiavimai'!$Z$24/12</f>
        <v>-6.8610631799020874E-10</v>
      </c>
      <c r="LN24" s="160">
        <f t="shared" si="163"/>
        <v>-8.2332758158825033E-9</v>
      </c>
    </row>
    <row r="25" spans="1:326" s="9" customFormat="1" ht="15.75" outlineLevel="1" thickBot="1">
      <c r="A25" s="161" t="s">
        <v>349</v>
      </c>
      <c r="B25" s="162">
        <f>IF(('Investuotojas ir Finansuotojas'!B37+'Investuotojas ir Finansuotojas'!B43)&gt;0,-'Investuotojas ir Finansuotojas'!B24-'Investuotojas ir Finansuotojas'!B37-'Investuotojas ir Finansuotojas'!B25-'Investuotojas ir Finansuotojas'!B28-'Investuotojas ir Finansuotojas'!B43,-'Investuotojas ir Finansuotojas'!B24-'Investuotojas ir Finansuotojas'!B25-'Investuotojas ir Finansuotojas'!B28)</f>
        <v>-45266.672540454223</v>
      </c>
      <c r="C25" s="162">
        <f>IF(('Investuotojas ir Finansuotojas'!C37+'Investuotojas ir Finansuotojas'!C43)&gt;0,-'Investuotojas ir Finansuotojas'!C24-'Investuotojas ir Finansuotojas'!C37-'Investuotojas ir Finansuotojas'!C25-'Investuotojas ir Finansuotojas'!C28-'Investuotojas ir Finansuotojas'!C43,-'Investuotojas ir Finansuotojas'!C24-'Investuotojas ir Finansuotojas'!C25-'Investuotojas ir Finansuotojas'!C28)</f>
        <v>-6466.6675057791754</v>
      </c>
      <c r="D25" s="162">
        <f>IF(('Investuotojas ir Finansuotojas'!D37+'Investuotojas ir Finansuotojas'!D43)&gt;0,-'Investuotojas ir Finansuotojas'!D24-'Investuotojas ir Finansuotojas'!D37-'Investuotojas ir Finansuotojas'!D25-'Investuotojas ir Finansuotojas'!D28-'Investuotojas ir Finansuotojas'!D43,-'Investuotojas ir Finansuotojas'!D24-'Investuotojas ir Finansuotojas'!D25-'Investuotojas ir Finansuotojas'!D28)</f>
        <v>-6466.6675057791754</v>
      </c>
      <c r="E25" s="162">
        <f>IF(('Investuotojas ir Finansuotojas'!E37+'Investuotojas ir Finansuotojas'!E43)&gt;0,-'Investuotojas ir Finansuotojas'!E24-'Investuotojas ir Finansuotojas'!E37-'Investuotojas ir Finansuotojas'!E25-'Investuotojas ir Finansuotojas'!E28-'Investuotojas ir Finansuotojas'!E43,-'Investuotojas ir Finansuotojas'!E24-'Investuotojas ir Finansuotojas'!E25-'Investuotojas ir Finansuotojas'!E28)</f>
        <v>-6466.6675057791754</v>
      </c>
      <c r="F25" s="162">
        <f>IF(('Investuotojas ir Finansuotojas'!F37+'Investuotojas ir Finansuotojas'!F43)&gt;0,-'Investuotojas ir Finansuotojas'!F24-'Investuotojas ir Finansuotojas'!F37-'Investuotojas ir Finansuotojas'!F25-'Investuotojas ir Finansuotojas'!F28-'Investuotojas ir Finansuotojas'!F43,-'Investuotojas ir Finansuotojas'!F24-'Investuotojas ir Finansuotojas'!F25-'Investuotojas ir Finansuotojas'!F28)</f>
        <v>-6466.6675057791754</v>
      </c>
      <c r="G25" s="162">
        <f>IF(('Investuotojas ir Finansuotojas'!G37+'Investuotojas ir Finansuotojas'!G43)&gt;0,-'Investuotojas ir Finansuotojas'!G24-'Investuotojas ir Finansuotojas'!G37-'Investuotojas ir Finansuotojas'!G25-'Investuotojas ir Finansuotojas'!G28-'Investuotojas ir Finansuotojas'!G43,-'Investuotojas ir Finansuotojas'!G24-'Investuotojas ir Finansuotojas'!G25-'Investuotojas ir Finansuotojas'!G28)</f>
        <v>-6466.6675057791754</v>
      </c>
      <c r="H25" s="162">
        <f>IF(('Investuotojas ir Finansuotojas'!H37+'Investuotojas ir Finansuotojas'!H43)&gt;0,-'Investuotojas ir Finansuotojas'!H24-'Investuotojas ir Finansuotojas'!H37-'Investuotojas ir Finansuotojas'!H25-'Investuotojas ir Finansuotojas'!H28-'Investuotojas ir Finansuotojas'!H43,-'Investuotojas ir Finansuotojas'!H24-'Investuotojas ir Finansuotojas'!H25-'Investuotojas ir Finansuotojas'!H28)</f>
        <v>-6466.6675057791754</v>
      </c>
      <c r="I25" s="162">
        <f>IF(('Investuotojas ir Finansuotojas'!I37+'Investuotojas ir Finansuotojas'!I43)&gt;0,-'Investuotojas ir Finansuotojas'!I24-'Investuotojas ir Finansuotojas'!I37-'Investuotojas ir Finansuotojas'!I25-'Investuotojas ir Finansuotojas'!I28-'Investuotojas ir Finansuotojas'!I43,-'Investuotojas ir Finansuotojas'!I24-'Investuotojas ir Finansuotojas'!I25-'Investuotojas ir Finansuotojas'!I28)</f>
        <v>-6466.6675057791754</v>
      </c>
      <c r="J25" s="162">
        <f>IF(('Investuotojas ir Finansuotojas'!J37+'Investuotojas ir Finansuotojas'!J43)&gt;0,-'Investuotojas ir Finansuotojas'!J24-'Investuotojas ir Finansuotojas'!J37-'Investuotojas ir Finansuotojas'!J25-'Investuotojas ir Finansuotojas'!J28-'Investuotojas ir Finansuotojas'!J43,-'Investuotojas ir Finansuotojas'!J24-'Investuotojas ir Finansuotojas'!J25-'Investuotojas ir Finansuotojas'!J28)</f>
        <v>-6466.6675057791754</v>
      </c>
      <c r="K25" s="162">
        <f>IF(('Investuotojas ir Finansuotojas'!K37+'Investuotojas ir Finansuotojas'!K43)&gt;0,-'Investuotojas ir Finansuotojas'!K24-'Investuotojas ir Finansuotojas'!K37-'Investuotojas ir Finansuotojas'!K25-'Investuotojas ir Finansuotojas'!K28-'Investuotojas ir Finansuotojas'!K43,-'Investuotojas ir Finansuotojas'!K24-'Investuotojas ir Finansuotojas'!K25-'Investuotojas ir Finansuotojas'!K28)</f>
        <v>-6466.6675057791754</v>
      </c>
      <c r="L25" s="162">
        <f>IF(('Investuotojas ir Finansuotojas'!L37+'Investuotojas ir Finansuotojas'!L43)&gt;0,-'Investuotojas ir Finansuotojas'!L24-'Investuotojas ir Finansuotojas'!L37-'Investuotojas ir Finansuotojas'!L25-'Investuotojas ir Finansuotojas'!L28-'Investuotojas ir Finansuotojas'!L43,-'Investuotojas ir Finansuotojas'!L24-'Investuotojas ir Finansuotojas'!L25-'Investuotojas ir Finansuotojas'!L28)</f>
        <v>-6466.6675057791754</v>
      </c>
      <c r="M25" s="163">
        <f>IF(('Investuotojas ir Finansuotojas'!M37+'Investuotojas ir Finansuotojas'!M43)&gt;0,-'Investuotojas ir Finansuotojas'!M24-'Investuotojas ir Finansuotojas'!M37-'Investuotojas ir Finansuotojas'!M25-'Investuotojas ir Finansuotojas'!M28-'Investuotojas ir Finansuotojas'!M43,-'Investuotojas ir Finansuotojas'!M24-'Investuotojas ir Finansuotojas'!M25-'Investuotojas ir Finansuotojas'!M28)</f>
        <v>-6466.6675057791754</v>
      </c>
      <c r="N25" s="253">
        <f t="shared" si="24"/>
        <v>-116400.01510402512</v>
      </c>
      <c r="O25" s="162">
        <f>IF(('Investuotojas ir Finansuotojas'!O37+'Investuotojas ir Finansuotojas'!O43)&gt;0,-'Investuotojas ir Finansuotojas'!O24-'Investuotojas ir Finansuotojas'!O37-'Investuotojas ir Finansuotojas'!O25-'Investuotojas ir Finansuotojas'!O28-'Investuotojas ir Finansuotojas'!O43,-'Investuotojas ir Finansuotojas'!O24-'Investuotojas ir Finansuotojas'!O25-'Investuotojas ir Finansuotojas'!O28)</f>
        <v>-7854.1675057791754</v>
      </c>
      <c r="P25" s="162">
        <f>IF(('Investuotojas ir Finansuotojas'!P37+'Investuotojas ir Finansuotojas'!P43)&gt;0,-'Investuotojas ir Finansuotojas'!P24-'Investuotojas ir Finansuotojas'!P37-'Investuotojas ir Finansuotojas'!P25-'Investuotojas ir Finansuotojas'!P28-'Investuotojas ir Finansuotojas'!P43,-'Investuotojas ir Finansuotojas'!P24-'Investuotojas ir Finansuotojas'!P25-'Investuotojas ir Finansuotojas'!P28)</f>
        <v>-7854.1675057791754</v>
      </c>
      <c r="Q25" s="162">
        <f>IF(('Investuotojas ir Finansuotojas'!Q37+'Investuotojas ir Finansuotojas'!Q43)&gt;0,-'Investuotojas ir Finansuotojas'!Q24-'Investuotojas ir Finansuotojas'!Q37-'Investuotojas ir Finansuotojas'!Q25-'Investuotojas ir Finansuotojas'!Q28-'Investuotojas ir Finansuotojas'!Q43,-'Investuotojas ir Finansuotojas'!Q24-'Investuotojas ir Finansuotojas'!Q25-'Investuotojas ir Finansuotojas'!Q28)</f>
        <v>-7854.1675057791754</v>
      </c>
      <c r="R25" s="162">
        <f>IF(('Investuotojas ir Finansuotojas'!R37+'Investuotojas ir Finansuotojas'!R43)&gt;0,-'Investuotojas ir Finansuotojas'!R24-'Investuotojas ir Finansuotojas'!R37-'Investuotojas ir Finansuotojas'!R25-'Investuotojas ir Finansuotojas'!R28-'Investuotojas ir Finansuotojas'!R43,-'Investuotojas ir Finansuotojas'!R24-'Investuotojas ir Finansuotojas'!R25-'Investuotojas ir Finansuotojas'!R28)</f>
        <v>-7854.1675057791754</v>
      </c>
      <c r="S25" s="162">
        <f>IF(('Investuotojas ir Finansuotojas'!S37+'Investuotojas ir Finansuotojas'!S43)&gt;0,-'Investuotojas ir Finansuotojas'!S24-'Investuotojas ir Finansuotojas'!S37-'Investuotojas ir Finansuotojas'!S25-'Investuotojas ir Finansuotojas'!S28-'Investuotojas ir Finansuotojas'!S43,-'Investuotojas ir Finansuotojas'!S24-'Investuotojas ir Finansuotojas'!S25-'Investuotojas ir Finansuotojas'!S28)</f>
        <v>-7854.1675057791754</v>
      </c>
      <c r="T25" s="162">
        <f>IF(('Investuotojas ir Finansuotojas'!T37+'Investuotojas ir Finansuotojas'!T43)&gt;0,-'Investuotojas ir Finansuotojas'!T24-'Investuotojas ir Finansuotojas'!T37-'Investuotojas ir Finansuotojas'!T25-'Investuotojas ir Finansuotojas'!T28-'Investuotojas ir Finansuotojas'!T43,-'Investuotojas ir Finansuotojas'!T24-'Investuotojas ir Finansuotojas'!T25-'Investuotojas ir Finansuotojas'!T28)</f>
        <v>-7854.1675057791754</v>
      </c>
      <c r="U25" s="162">
        <f>IF(('Investuotojas ir Finansuotojas'!U37+'Investuotojas ir Finansuotojas'!U43)&gt;0,-'Investuotojas ir Finansuotojas'!U24-'Investuotojas ir Finansuotojas'!U37-'Investuotojas ir Finansuotojas'!U25-'Investuotojas ir Finansuotojas'!U28-'Investuotojas ir Finansuotojas'!U43,-'Investuotojas ir Finansuotojas'!U24-'Investuotojas ir Finansuotojas'!U25-'Investuotojas ir Finansuotojas'!U28)</f>
        <v>-10962.72092784413</v>
      </c>
      <c r="V25" s="162">
        <f>IF(('Investuotojas ir Finansuotojas'!V37+'Investuotojas ir Finansuotojas'!V43)&gt;0,-'Investuotojas ir Finansuotojas'!V24-'Investuotojas ir Finansuotojas'!V37-'Investuotojas ir Finansuotojas'!V25-'Investuotojas ir Finansuotojas'!V28-'Investuotojas ir Finansuotojas'!V43,-'Investuotojas ir Finansuotojas'!V24-'Investuotojas ir Finansuotojas'!V25-'Investuotojas ir Finansuotojas'!V28)</f>
        <v>-17135.347508434017</v>
      </c>
      <c r="W25" s="162">
        <f>IF(('Investuotojas ir Finansuotojas'!W37+'Investuotojas ir Finansuotojas'!W43)&gt;0,-'Investuotojas ir Finansuotojas'!W24-'Investuotojas ir Finansuotojas'!W37-'Investuotojas ir Finansuotojas'!W25-'Investuotojas ir Finansuotojas'!W28-'Investuotojas ir Finansuotojas'!W43,-'Investuotojas ir Finansuotojas'!W24-'Investuotojas ir Finansuotojas'!W25-'Investuotojas ir Finansuotojas'!W28)</f>
        <v>-23305.38839697939</v>
      </c>
      <c r="X25" s="162">
        <f>IF(('Investuotojas ir Finansuotojas'!X37+'Investuotojas ir Finansuotojas'!X43)&gt;0,-'Investuotojas ir Finansuotojas'!X24-'Investuotojas ir Finansuotojas'!X37-'Investuotojas ir Finansuotojas'!X25-'Investuotojas ir Finansuotojas'!X28-'Investuotojas ir Finansuotojas'!X43,-'Investuotojas ir Finansuotojas'!X24-'Investuotojas ir Finansuotojas'!X25-'Investuotojas ir Finansuotojas'!X28)</f>
        <v>-24961.543115905424</v>
      </c>
      <c r="Y25" s="162">
        <f>IF(('Investuotojas ir Finansuotojas'!Y37+'Investuotojas ir Finansuotojas'!Y43)&gt;0,-'Investuotojas ir Finansuotojas'!Y24-'Investuotojas ir Finansuotojas'!Y37-'Investuotojas ir Finansuotojas'!Y25-'Investuotojas ir Finansuotojas'!Y28-'Investuotojas ir Finansuotojas'!Y43,-'Investuotojas ir Finansuotojas'!Y24-'Investuotojas ir Finansuotojas'!Y25-'Investuotojas ir Finansuotojas'!Y28)</f>
        <v>-26617.697834831455</v>
      </c>
      <c r="Z25" s="162">
        <f>IF(('Investuotojas ir Finansuotojas'!Z37+'Investuotojas ir Finansuotojas'!Z43)&gt;0,-'Investuotojas ir Finansuotojas'!Z24-'Investuotojas ir Finansuotojas'!Z37-'Investuotojas ir Finansuotojas'!Z25-'Investuotojas ir Finansuotojas'!Z28-'Investuotojas ir Finansuotojas'!Z43,-'Investuotojas ir Finansuotojas'!Z24-'Investuotojas ir Finansuotojas'!Z25-'Investuotojas ir Finansuotojas'!Z28)</f>
        <v>-29261.352553757486</v>
      </c>
      <c r="AA25" s="164">
        <f t="shared" si="25"/>
        <v>-179369.05537242696</v>
      </c>
      <c r="AB25" s="163">
        <f>IF(('Investuotojas ir Finansuotojas'!AB37+'Investuotojas ir Finansuotojas'!AB43)&gt;0,-'Investuotojas ir Finansuotojas'!AB24-'Investuotojas ir Finansuotojas'!AB37-'Investuotojas ir Finansuotojas'!AB25-'Investuotojas ir Finansuotojas'!AB28-'Investuotojas ir Finansuotojas'!AB43,-'Investuotojas ir Finansuotojas'!AB24-'Investuotojas ir Finansuotojas'!AB25-'Investuotojas ir Finansuotojas'!AB28)</f>
        <v>-32434.846754498369</v>
      </c>
      <c r="AC25" s="163">
        <f>IF(('Investuotojas ir Finansuotojas'!AC37+'Investuotojas ir Finansuotojas'!AC43)&gt;0,-'Investuotojas ir Finansuotojas'!AC24-'Investuotojas ir Finansuotojas'!AC37-'Investuotojas ir Finansuotojas'!AC25-'Investuotojas ir Finansuotojas'!AC28-'Investuotojas ir Finansuotojas'!AC43,-'Investuotojas ir Finansuotojas'!AC24-'Investuotojas ir Finansuotojas'!AC25-'Investuotojas ir Finansuotojas'!AC28)</f>
        <v>-34625.680437054092</v>
      </c>
      <c r="AD25" s="163">
        <f>IF(('Investuotojas ir Finansuotojas'!AD37+'Investuotojas ir Finansuotojas'!AD43)&gt;0,-'Investuotojas ir Finansuotojas'!AD24-'Investuotojas ir Finansuotojas'!AD37-'Investuotojas ir Finansuotojas'!AD25-'Investuotojas ir Finansuotojas'!AD28-'Investuotojas ir Finansuotojas'!AD43,-'Investuotojas ir Finansuotojas'!AD24-'Investuotojas ir Finansuotojas'!AD25-'Investuotojas ir Finansuotojas'!AD28)</f>
        <v>-36816.514119609827</v>
      </c>
      <c r="AE25" s="163">
        <f>IF(('Investuotojas ir Finansuotojas'!AE37+'Investuotojas ir Finansuotojas'!AE43)&gt;0,-'Investuotojas ir Finansuotojas'!AE24-'Investuotojas ir Finansuotojas'!AE37-'Investuotojas ir Finansuotojas'!AE25-'Investuotojas ir Finansuotojas'!AE28-'Investuotojas ir Finansuotojas'!AE43,-'Investuotojas ir Finansuotojas'!AE24-'Investuotojas ir Finansuotojas'!AE25-'Investuotojas ir Finansuotojas'!AE28)</f>
        <v>-39007.347802165554</v>
      </c>
      <c r="AF25" s="163">
        <f>IF(('Investuotojas ir Finansuotojas'!AF37+'Investuotojas ir Finansuotojas'!AF43)&gt;0,-'Investuotojas ir Finansuotojas'!AF24-'Investuotojas ir Finansuotojas'!AF37-'Investuotojas ir Finansuotojas'!AF25-'Investuotojas ir Finansuotojas'!AF28-'Investuotojas ir Finansuotojas'!AF43,-'Investuotojas ir Finansuotojas'!AF24-'Investuotojas ir Finansuotojas'!AF25-'Investuotojas ir Finansuotojas'!AF28)</f>
        <v>-41198.181484721281</v>
      </c>
      <c r="AG25" s="163">
        <f>IF(('Investuotojas ir Finansuotojas'!AG37+'Investuotojas ir Finansuotojas'!AG43)&gt;0,-'Investuotojas ir Finansuotojas'!AG24-'Investuotojas ir Finansuotojas'!AG37-'Investuotojas ir Finansuotojas'!AG25-'Investuotojas ir Finansuotojas'!AG28-'Investuotojas ir Finansuotojas'!AG43,-'Investuotojas ir Finansuotojas'!AG24-'Investuotojas ir Finansuotojas'!AG25-'Investuotojas ir Finansuotojas'!AG28)</f>
        <v>-43389.015167277008</v>
      </c>
      <c r="AH25" s="163">
        <f>IF(('Investuotojas ir Finansuotojas'!AH37+'Investuotojas ir Finansuotojas'!AH43)&gt;0,-'Investuotojas ir Finansuotojas'!AH24-'Investuotojas ir Finansuotojas'!AH37-'Investuotojas ir Finansuotojas'!AH25-'Investuotojas ir Finansuotojas'!AH28-'Investuotojas ir Finansuotojas'!AH43,-'Investuotojas ir Finansuotojas'!AH24-'Investuotojas ir Finansuotojas'!AH25-'Investuotojas ir Finansuotojas'!AH28)</f>
        <v>-47079.848849832742</v>
      </c>
      <c r="AI25" s="163">
        <f>IF(('Investuotojas ir Finansuotojas'!AI37+'Investuotojas ir Finansuotojas'!AI43)&gt;0,-'Investuotojas ir Finansuotojas'!AI24-'Investuotojas ir Finansuotojas'!AI37-'Investuotojas ir Finansuotojas'!AI25-'Investuotojas ir Finansuotojas'!AI28-'Investuotojas ir Finansuotojas'!AI43,-'Investuotojas ir Finansuotojas'!AI24-'Investuotojas ir Finansuotojas'!AI25-'Investuotojas ir Finansuotojas'!AI28)</f>
        <v>-49270.68253238847</v>
      </c>
      <c r="AJ25" s="163">
        <f>IF(('Investuotojas ir Finansuotojas'!AJ37+'Investuotojas ir Finansuotojas'!AJ43)&gt;0,-'Investuotojas ir Finansuotojas'!AJ24-'Investuotojas ir Finansuotojas'!AJ37-'Investuotojas ir Finansuotojas'!AJ25-'Investuotojas ir Finansuotojas'!AJ28-'Investuotojas ir Finansuotojas'!AJ43,-'Investuotojas ir Finansuotojas'!AJ24-'Investuotojas ir Finansuotojas'!AJ25-'Investuotojas ir Finansuotojas'!AJ28)</f>
        <v>-51461.516214944197</v>
      </c>
      <c r="AK25" s="163">
        <f>IF(('Investuotojas ir Finansuotojas'!AK37+'Investuotojas ir Finansuotojas'!AK43)&gt;0,-'Investuotojas ir Finansuotojas'!AK24-'Investuotojas ir Finansuotojas'!AK37-'Investuotojas ir Finansuotojas'!AK25-'Investuotojas ir Finansuotojas'!AK28-'Investuotojas ir Finansuotojas'!AK43,-'Investuotojas ir Finansuotojas'!AK24-'Investuotojas ir Finansuotojas'!AK25-'Investuotojas ir Finansuotojas'!AK28)</f>
        <v>-54764.849897499931</v>
      </c>
      <c r="AL25" s="163">
        <f>IF(('Investuotojas ir Finansuotojas'!AL37+'Investuotojas ir Finansuotojas'!AL43)&gt;0,-'Investuotojas ir Finansuotojas'!AL24-'Investuotojas ir Finansuotojas'!AL37-'Investuotojas ir Finansuotojas'!AL25-'Investuotojas ir Finansuotojas'!AL28-'Investuotojas ir Finansuotojas'!AL43,-'Investuotojas ir Finansuotojas'!AL24-'Investuotojas ir Finansuotojas'!AL25-'Investuotojas ir Finansuotojas'!AL28)</f>
        <v>-56955.683580055651</v>
      </c>
      <c r="AM25" s="163">
        <f>IF(('Investuotojas ir Finansuotojas'!AM37+'Investuotojas ir Finansuotojas'!AM43)&gt;0,-'Investuotojas ir Finansuotojas'!AM24-'Investuotojas ir Finansuotojas'!AM37-'Investuotojas ir Finansuotojas'!AM25-'Investuotojas ir Finansuotojas'!AM28-'Investuotojas ir Finansuotojas'!AM43,-'Investuotojas ir Finansuotojas'!AM24-'Investuotojas ir Finansuotojas'!AM25-'Investuotojas ir Finansuotojas'!AM28)</f>
        <v>-59146.517262611393</v>
      </c>
      <c r="AN25" s="164">
        <f t="shared" si="26"/>
        <v>-546150.68410265853</v>
      </c>
      <c r="AO25" s="163">
        <f>IF(('Investuotojas ir Finansuotojas'!AO37+'Investuotojas ir Finansuotojas'!AO43)&gt;0,-'Investuotojas ir Finansuotojas'!AO24-'Investuotojas ir Finansuotojas'!AO37-'Investuotojas ir Finansuotojas'!AO25-'Investuotojas ir Finansuotojas'!AO28-'Investuotojas ir Finansuotojas'!AO43,-'Investuotojas ir Finansuotojas'!AO24-'Investuotojas ir Finansuotojas'!AO25-'Investuotojas ir Finansuotojas'!AO28)</f>
        <v>-59472.773103935302</v>
      </c>
      <c r="AP25" s="163">
        <f>IF(('Investuotojas ir Finansuotojas'!AP37+'Investuotojas ir Finansuotojas'!AP43)&gt;0,-'Investuotojas ir Finansuotojas'!AP24-'Investuotojas ir Finansuotojas'!AP37-'Investuotojas ir Finansuotojas'!AP25-'Investuotojas ir Finansuotojas'!AP28-'Investuotojas ir Finansuotojas'!AP43,-'Investuotojas ir Finansuotojas'!AP24-'Investuotojas ir Finansuotojas'!AP25-'Investuotojas ir Finansuotojas'!AP28)</f>
        <v>-59109.479476369859</v>
      </c>
      <c r="AQ25" s="163">
        <f>IF(('Investuotojas ir Finansuotojas'!AQ37+'Investuotojas ir Finansuotojas'!AQ43)&gt;0,-'Investuotojas ir Finansuotojas'!AQ24-'Investuotojas ir Finansuotojas'!AQ37-'Investuotojas ir Finansuotojas'!AQ25-'Investuotojas ir Finansuotojas'!AQ28-'Investuotojas ir Finansuotojas'!AQ43,-'Investuotojas ir Finansuotojas'!AQ24-'Investuotojas ir Finansuotojas'!AQ25-'Investuotojas ir Finansuotojas'!AQ28)</f>
        <v>-58746.185848804409</v>
      </c>
      <c r="AR25" s="163">
        <f>IF(('Investuotojas ir Finansuotojas'!AR37+'Investuotojas ir Finansuotojas'!AR43)&gt;0,-'Investuotojas ir Finansuotojas'!AR24-'Investuotojas ir Finansuotojas'!AR37-'Investuotojas ir Finansuotojas'!AR25-'Investuotojas ir Finansuotojas'!AR28-'Investuotojas ir Finansuotojas'!AR43,-'Investuotojas ir Finansuotojas'!AR24-'Investuotojas ir Finansuotojas'!AR25-'Investuotojas ir Finansuotojas'!AR28)</f>
        <v>-58382.892221238959</v>
      </c>
      <c r="AS25" s="163">
        <f>IF(('Investuotojas ir Finansuotojas'!AS37+'Investuotojas ir Finansuotojas'!AS43)&gt;0,-'Investuotojas ir Finansuotojas'!AS24-'Investuotojas ir Finansuotojas'!AS37-'Investuotojas ir Finansuotojas'!AS25-'Investuotojas ir Finansuotojas'!AS28-'Investuotojas ir Finansuotojas'!AS43,-'Investuotojas ir Finansuotojas'!AS24-'Investuotojas ir Finansuotojas'!AS25-'Investuotojas ir Finansuotojas'!AS28)</f>
        <v>-58019.598593673509</v>
      </c>
      <c r="AT25" s="163">
        <f>IF(('Investuotojas ir Finansuotojas'!AT37+'Investuotojas ir Finansuotojas'!AT43)&gt;0,-'Investuotojas ir Finansuotojas'!AT24-'Investuotojas ir Finansuotojas'!AT37-'Investuotojas ir Finansuotojas'!AT25-'Investuotojas ir Finansuotojas'!AT28-'Investuotojas ir Finansuotojas'!AT43,-'Investuotojas ir Finansuotojas'!AT24-'Investuotojas ir Finansuotojas'!AT25-'Investuotojas ir Finansuotojas'!AT28)</f>
        <v>-57656.304966108073</v>
      </c>
      <c r="AU25" s="163">
        <f>IF(('Investuotojas ir Finansuotojas'!AU37+'Investuotojas ir Finansuotojas'!AU43)&gt;0,-'Investuotojas ir Finansuotojas'!AU24-'Investuotojas ir Finansuotojas'!AU37-'Investuotojas ir Finansuotojas'!AU25-'Investuotojas ir Finansuotojas'!AU28-'Investuotojas ir Finansuotojas'!AU43,-'Investuotojas ir Finansuotojas'!AU24-'Investuotojas ir Finansuotojas'!AU25-'Investuotojas ir Finansuotojas'!AU28)</f>
        <v>-57293.011338542616</v>
      </c>
      <c r="AV25" s="163">
        <f>IF(('Investuotojas ir Finansuotojas'!AV37+'Investuotojas ir Finansuotojas'!AV43)&gt;0,-'Investuotojas ir Finansuotojas'!AV24-'Investuotojas ir Finansuotojas'!AV37-'Investuotojas ir Finansuotojas'!AV25-'Investuotojas ir Finansuotojas'!AV28-'Investuotojas ir Finansuotojas'!AV43,-'Investuotojas ir Finansuotojas'!AV24-'Investuotojas ir Finansuotojas'!AV25-'Investuotojas ir Finansuotojas'!AV28)</f>
        <v>-56929.71771097718</v>
      </c>
      <c r="AW25" s="163">
        <f>IF(('Investuotojas ir Finansuotojas'!AW37+'Investuotojas ir Finansuotojas'!AW43)&gt;0,-'Investuotojas ir Finansuotojas'!AW24-'Investuotojas ir Finansuotojas'!AW37-'Investuotojas ir Finansuotojas'!AW25-'Investuotojas ir Finansuotojas'!AW28-'Investuotojas ir Finansuotojas'!AW43,-'Investuotojas ir Finansuotojas'!AW24-'Investuotojas ir Finansuotojas'!AW25-'Investuotojas ir Finansuotojas'!AW28)</f>
        <v>-56566.424083411715</v>
      </c>
      <c r="AX25" s="163">
        <f>IF(('Investuotojas ir Finansuotojas'!AX37+'Investuotojas ir Finansuotojas'!AX43)&gt;0,-'Investuotojas ir Finansuotojas'!AX24-'Investuotojas ir Finansuotojas'!AX37-'Investuotojas ir Finansuotojas'!AX25-'Investuotojas ir Finansuotojas'!AX28-'Investuotojas ir Finansuotojas'!AX43,-'Investuotojas ir Finansuotojas'!AX24-'Investuotojas ir Finansuotojas'!AX25-'Investuotojas ir Finansuotojas'!AX28)</f>
        <v>-56203.13045584628</v>
      </c>
      <c r="AY25" s="163">
        <f>IF(('Investuotojas ir Finansuotojas'!AY37+'Investuotojas ir Finansuotojas'!AY43)&gt;0,-'Investuotojas ir Finansuotojas'!AY24-'Investuotojas ir Finansuotojas'!AY37-'Investuotojas ir Finansuotojas'!AY25-'Investuotojas ir Finansuotojas'!AY28-'Investuotojas ir Finansuotojas'!AY43,-'Investuotojas ir Finansuotojas'!AY24-'Investuotojas ir Finansuotojas'!AY25-'Investuotojas ir Finansuotojas'!AY28)</f>
        <v>-55839.836828280822</v>
      </c>
      <c r="AZ25" s="163">
        <f>IF(('Investuotojas ir Finansuotojas'!AZ37+'Investuotojas ir Finansuotojas'!AZ43)&gt;0,-'Investuotojas ir Finansuotojas'!AZ24-'Investuotojas ir Finansuotojas'!AZ37-'Investuotojas ir Finansuotojas'!AZ25-'Investuotojas ir Finansuotojas'!AZ28-'Investuotojas ir Finansuotojas'!AZ43,-'Investuotojas ir Finansuotojas'!AZ24-'Investuotojas ir Finansuotojas'!AZ25-'Investuotojas ir Finansuotojas'!AZ28)</f>
        <v>-55476.543200715379</v>
      </c>
      <c r="BA25" s="164">
        <f t="shared" si="27"/>
        <v>-689695.89782790409</v>
      </c>
      <c r="BB25" s="163">
        <f>IF(('Investuotojas ir Finansuotojas'!BB37+'Investuotojas ir Finansuotojas'!BB43)&gt;0,-'Investuotojas ir Finansuotojas'!BB24-'Investuotojas ir Finansuotojas'!BB37-'Investuotojas ir Finansuotojas'!BB25-'Investuotojas ir Finansuotojas'!BB28-'Investuotojas ir Finansuotojas'!BB43,-'Investuotojas ir Finansuotojas'!BB24-'Investuotojas ir Finansuotojas'!BB25-'Investuotojas ir Finansuotojas'!BB28)</f>
        <v>-53038.249573149929</v>
      </c>
      <c r="BC25" s="163">
        <f>IF(('Investuotojas ir Finansuotojas'!BC37+'Investuotojas ir Finansuotojas'!BC43)&gt;0,-'Investuotojas ir Finansuotojas'!BC24-'Investuotojas ir Finansuotojas'!BC37-'Investuotojas ir Finansuotojas'!BC25-'Investuotojas ir Finansuotojas'!BC28-'Investuotojas ir Finansuotojas'!BC43,-'Investuotojas ir Finansuotojas'!BC24-'Investuotojas ir Finansuotojas'!BC25-'Investuotojas ir Finansuotojas'!BC28)</f>
        <v>-52674.955945584494</v>
      </c>
      <c r="BD25" s="163">
        <f>IF(('Investuotojas ir Finansuotojas'!BD37+'Investuotojas ir Finansuotojas'!BD43)&gt;0,-'Investuotojas ir Finansuotojas'!BD24-'Investuotojas ir Finansuotojas'!BD37-'Investuotojas ir Finansuotojas'!BD25-'Investuotojas ir Finansuotojas'!BD28-'Investuotojas ir Finansuotojas'!BD43,-'Investuotojas ir Finansuotojas'!BD24-'Investuotojas ir Finansuotojas'!BD25-'Investuotojas ir Finansuotojas'!BD28)</f>
        <v>-52311.662318019036</v>
      </c>
      <c r="BE25" s="163">
        <f>IF(('Investuotojas ir Finansuotojas'!BE37+'Investuotojas ir Finansuotojas'!BE43)&gt;0,-'Investuotojas ir Finansuotojas'!BE24-'Investuotojas ir Finansuotojas'!BE37-'Investuotojas ir Finansuotojas'!BE25-'Investuotojas ir Finansuotojas'!BE28-'Investuotojas ir Finansuotojas'!BE43,-'Investuotojas ir Finansuotojas'!BE24-'Investuotojas ir Finansuotojas'!BE25-'Investuotojas ir Finansuotojas'!BE28)</f>
        <v>-51948.368690453601</v>
      </c>
      <c r="BF25" s="163">
        <f>IF(('Investuotojas ir Finansuotojas'!BF37+'Investuotojas ir Finansuotojas'!BF43)&gt;0,-'Investuotojas ir Finansuotojas'!BF24-'Investuotojas ir Finansuotojas'!BF37-'Investuotojas ir Finansuotojas'!BF25-'Investuotojas ir Finansuotojas'!BF28-'Investuotojas ir Finansuotojas'!BF43,-'Investuotojas ir Finansuotojas'!BF24-'Investuotojas ir Finansuotojas'!BF25-'Investuotojas ir Finansuotojas'!BF28)</f>
        <v>-51585.075062888143</v>
      </c>
      <c r="BG25" s="163">
        <f>IF(('Investuotojas ir Finansuotojas'!BG37+'Investuotojas ir Finansuotojas'!BG43)&gt;0,-'Investuotojas ir Finansuotojas'!BG24-'Investuotojas ir Finansuotojas'!BG37-'Investuotojas ir Finansuotojas'!BG25-'Investuotojas ir Finansuotojas'!BG28-'Investuotojas ir Finansuotojas'!BG43,-'Investuotojas ir Finansuotojas'!BG24-'Investuotojas ir Finansuotojas'!BG25-'Investuotojas ir Finansuotojas'!BG28)</f>
        <v>-51221.7814353227</v>
      </c>
      <c r="BH25" s="163">
        <f>IF(('Investuotojas ir Finansuotojas'!BH37+'Investuotojas ir Finansuotojas'!BH43)&gt;0,-'Investuotojas ir Finansuotojas'!BH24-'Investuotojas ir Finansuotojas'!BH37-'Investuotojas ir Finansuotojas'!BH25-'Investuotojas ir Finansuotojas'!BH28-'Investuotojas ir Finansuotojas'!BH43,-'Investuotojas ir Finansuotojas'!BH24-'Investuotojas ir Finansuotojas'!BH25-'Investuotojas ir Finansuotojas'!BH28)</f>
        <v>-48620.987807757258</v>
      </c>
      <c r="BI25" s="163">
        <f>IF(('Investuotojas ir Finansuotojas'!BI37+'Investuotojas ir Finansuotojas'!BI43)&gt;0,-'Investuotojas ir Finansuotojas'!BI24-'Investuotojas ir Finansuotojas'!BI37-'Investuotojas ir Finansuotojas'!BI25-'Investuotojas ir Finansuotojas'!BI28-'Investuotojas ir Finansuotojas'!BI43,-'Investuotojas ir Finansuotojas'!BI24-'Investuotojas ir Finansuotojas'!BI25-'Investuotojas ir Finansuotojas'!BI28)</f>
        <v>-48257.694180191807</v>
      </c>
      <c r="BJ25" s="163">
        <f>IF(('Investuotojas ir Finansuotojas'!BJ37+'Investuotojas ir Finansuotojas'!BJ43)&gt;0,-'Investuotojas ir Finansuotojas'!BJ24-'Investuotojas ir Finansuotojas'!BJ37-'Investuotojas ir Finansuotojas'!BJ25-'Investuotojas ir Finansuotojas'!BJ28-'Investuotojas ir Finansuotojas'!BJ43,-'Investuotojas ir Finansuotojas'!BJ24-'Investuotojas ir Finansuotojas'!BJ25-'Investuotojas ir Finansuotojas'!BJ28)</f>
        <v>-47894.400552626365</v>
      </c>
      <c r="BK25" s="163">
        <f>IF(('Investuotojas ir Finansuotojas'!BK37+'Investuotojas ir Finansuotojas'!BK43)&gt;0,-'Investuotojas ir Finansuotojas'!BK24-'Investuotojas ir Finansuotojas'!BK37-'Investuotojas ir Finansuotojas'!BK25-'Investuotojas ir Finansuotojas'!BK28-'Investuotojas ir Finansuotojas'!BK43,-'Investuotojas ir Finansuotojas'!BK24-'Investuotojas ir Finansuotojas'!BK25-'Investuotojas ir Finansuotojas'!BK28)</f>
        <v>-47531.106925060914</v>
      </c>
      <c r="BL25" s="163">
        <f>IF(('Investuotojas ir Finansuotojas'!BL37+'Investuotojas ir Finansuotojas'!BL43)&gt;0,-'Investuotojas ir Finansuotojas'!BL24-'Investuotojas ir Finansuotojas'!BL37-'Investuotojas ir Finansuotojas'!BL25-'Investuotojas ir Finansuotojas'!BL28-'Investuotojas ir Finansuotojas'!BL43,-'Investuotojas ir Finansuotojas'!BL24-'Investuotojas ir Finansuotojas'!BL25-'Investuotojas ir Finansuotojas'!BL28)</f>
        <v>-47167.813297495471</v>
      </c>
      <c r="BM25" s="163">
        <f>IF(('Investuotojas ir Finansuotojas'!BM37+'Investuotojas ir Finansuotojas'!BM43)&gt;0,-'Investuotojas ir Finansuotojas'!BM24-'Investuotojas ir Finansuotojas'!BM37-'Investuotojas ir Finansuotojas'!BM25-'Investuotojas ir Finansuotojas'!BM28-'Investuotojas ir Finansuotojas'!BM43,-'Investuotojas ir Finansuotojas'!BM24-'Investuotojas ir Finansuotojas'!BM25-'Investuotojas ir Finansuotojas'!BM28)</f>
        <v>-46804.519669930029</v>
      </c>
      <c r="BN25" s="164">
        <f t="shared" si="28"/>
        <v>-599056.61545847973</v>
      </c>
      <c r="BO25" s="163">
        <f>IF(('Investuotojas ir Finansuotojas'!BO37+'Investuotojas ir Finansuotojas'!BO43)&gt;0,-'Investuotojas ir Finansuotojas'!BO24-'Investuotojas ir Finansuotojas'!BO37-'Investuotojas ir Finansuotojas'!BO25-'Investuotojas ir Finansuotojas'!BO28-'Investuotojas ir Finansuotojas'!BO43,-'Investuotojas ir Finansuotojas'!BO24-'Investuotojas ir Finansuotojas'!BO25-'Investuotojas ir Finansuotojas'!BO28)</f>
        <v>-43466.226042364578</v>
      </c>
      <c r="BP25" s="163">
        <f>IF(('Investuotojas ir Finansuotojas'!BP37+'Investuotojas ir Finansuotojas'!BP43)&gt;0,-'Investuotojas ir Finansuotojas'!BP24-'Investuotojas ir Finansuotojas'!BP37-'Investuotojas ir Finansuotojas'!BP25-'Investuotojas ir Finansuotojas'!BP28-'Investuotojas ir Finansuotojas'!BP43,-'Investuotojas ir Finansuotojas'!BP24-'Investuotojas ir Finansuotojas'!BP25-'Investuotojas ir Finansuotojas'!BP28)</f>
        <v>-43102.932414799128</v>
      </c>
      <c r="BQ25" s="163">
        <f>IF(('Investuotojas ir Finansuotojas'!BQ37+'Investuotojas ir Finansuotojas'!BQ43)&gt;0,-'Investuotojas ir Finansuotojas'!BQ24-'Investuotojas ir Finansuotojas'!BQ37-'Investuotojas ir Finansuotojas'!BQ25-'Investuotojas ir Finansuotojas'!BQ28-'Investuotojas ir Finansuotojas'!BQ43,-'Investuotojas ir Finansuotojas'!BQ24-'Investuotojas ir Finansuotojas'!BQ25-'Investuotojas ir Finansuotojas'!BQ28)</f>
        <v>-42739.638787233693</v>
      </c>
      <c r="BR25" s="163">
        <f>IF(('Investuotojas ir Finansuotojas'!BR37+'Investuotojas ir Finansuotojas'!BR43)&gt;0,-'Investuotojas ir Finansuotojas'!BR24-'Investuotojas ir Finansuotojas'!BR37-'Investuotojas ir Finansuotojas'!BR25-'Investuotojas ir Finansuotojas'!BR28-'Investuotojas ir Finansuotojas'!BR43,-'Investuotojas ir Finansuotojas'!BR24-'Investuotojas ir Finansuotojas'!BR25-'Investuotojas ir Finansuotojas'!BR28)</f>
        <v>-42376.345159668235</v>
      </c>
      <c r="BS25" s="163">
        <f>IF(('Investuotojas ir Finansuotojas'!BS37+'Investuotojas ir Finansuotojas'!BS43)&gt;0,-'Investuotojas ir Finansuotojas'!BS24-'Investuotojas ir Finansuotojas'!BS37-'Investuotojas ir Finansuotojas'!BS25-'Investuotojas ir Finansuotojas'!BS28-'Investuotojas ir Finansuotojas'!BS43,-'Investuotojas ir Finansuotojas'!BS24-'Investuotojas ir Finansuotojas'!BS25-'Investuotojas ir Finansuotojas'!BS28)</f>
        <v>-42013.051532102792</v>
      </c>
      <c r="BT25" s="163">
        <f>IF(('Investuotojas ir Finansuotojas'!BT37+'Investuotojas ir Finansuotojas'!BT43)&gt;0,-'Investuotojas ir Finansuotojas'!BT24-'Investuotojas ir Finansuotojas'!BT37-'Investuotojas ir Finansuotojas'!BT25-'Investuotojas ir Finansuotojas'!BT28-'Investuotojas ir Finansuotojas'!BT43,-'Investuotojas ir Finansuotojas'!BT24-'Investuotojas ir Finansuotojas'!BT25-'Investuotojas ir Finansuotojas'!BT28)</f>
        <v>-41649.75790453735</v>
      </c>
      <c r="BU25" s="163">
        <f>IF(('Investuotojas ir Finansuotojas'!BU37+'Investuotojas ir Finansuotojas'!BU43)&gt;0,-'Investuotojas ir Finansuotojas'!BU24-'Investuotojas ir Finansuotojas'!BU37-'Investuotojas ir Finansuotojas'!BU25-'Investuotojas ir Finansuotojas'!BU28-'Investuotojas ir Finansuotojas'!BU43,-'Investuotojas ir Finansuotojas'!BU24-'Investuotojas ir Finansuotojas'!BU25-'Investuotojas ir Finansuotojas'!BU28)</f>
        <v>-38848.964276971899</v>
      </c>
      <c r="BV25" s="163">
        <f>IF(('Investuotojas ir Finansuotojas'!BV37+'Investuotojas ir Finansuotojas'!BV43)&gt;0,-'Investuotojas ir Finansuotojas'!BV24-'Investuotojas ir Finansuotojas'!BV37-'Investuotojas ir Finansuotojas'!BV25-'Investuotojas ir Finansuotojas'!BV28-'Investuotojas ir Finansuotojas'!BV43,-'Investuotojas ir Finansuotojas'!BV24-'Investuotojas ir Finansuotojas'!BV25-'Investuotojas ir Finansuotojas'!BV28)</f>
        <v>-38485.670649406457</v>
      </c>
      <c r="BW25" s="163">
        <f>IF(('Investuotojas ir Finansuotojas'!BW37+'Investuotojas ir Finansuotojas'!BW43)&gt;0,-'Investuotojas ir Finansuotojas'!BW24-'Investuotojas ir Finansuotojas'!BW37-'Investuotojas ir Finansuotojas'!BW25-'Investuotojas ir Finansuotojas'!BW28-'Investuotojas ir Finansuotojas'!BW43,-'Investuotojas ir Finansuotojas'!BW24-'Investuotojas ir Finansuotojas'!BW25-'Investuotojas ir Finansuotojas'!BW28)</f>
        <v>-38122.377021841014</v>
      </c>
      <c r="BX25" s="163">
        <f>IF(('Investuotojas ir Finansuotojas'!BX37+'Investuotojas ir Finansuotojas'!BX43)&gt;0,-'Investuotojas ir Finansuotojas'!BX24-'Investuotojas ir Finansuotojas'!BX37-'Investuotojas ir Finansuotojas'!BX25-'Investuotojas ir Finansuotojas'!BX28-'Investuotojas ir Finansuotojas'!BX43,-'Investuotojas ir Finansuotojas'!BX24-'Investuotojas ir Finansuotojas'!BX25-'Investuotojas ir Finansuotojas'!BX28)</f>
        <v>-37034.083394275563</v>
      </c>
      <c r="BY25" s="163">
        <f>IF(('Investuotojas ir Finansuotojas'!BY37+'Investuotojas ir Finansuotojas'!BY43)&gt;0,-'Investuotojas ir Finansuotojas'!BY24-'Investuotojas ir Finansuotojas'!BY37-'Investuotojas ir Finansuotojas'!BY25-'Investuotojas ir Finansuotojas'!BY28-'Investuotojas ir Finansuotojas'!BY43,-'Investuotojas ir Finansuotojas'!BY24-'Investuotojas ir Finansuotojas'!BY25-'Investuotojas ir Finansuotojas'!BY28)</f>
        <v>-36670.789766710113</v>
      </c>
      <c r="BZ25" s="163">
        <f>IF(('Investuotojas ir Finansuotojas'!BZ37+'Investuotojas ir Finansuotojas'!BZ43)&gt;0,-'Investuotojas ir Finansuotojas'!BZ24-'Investuotojas ir Finansuotojas'!BZ37-'Investuotojas ir Finansuotojas'!BZ25-'Investuotojas ir Finansuotojas'!BZ28-'Investuotojas ir Finansuotojas'!BZ43,-'Investuotojas ir Finansuotojas'!BZ24-'Investuotojas ir Finansuotojas'!BZ25-'Investuotojas ir Finansuotojas'!BZ28)</f>
        <v>-36307.49613914467</v>
      </c>
      <c r="CA25" s="164">
        <f t="shared" si="29"/>
        <v>-480817.33308905549</v>
      </c>
      <c r="CB25" s="163">
        <f>IF(('Investuotojas ir Finansuotojas'!CB37+'Investuotojas ir Finansuotojas'!CB43)&gt;0,-'Investuotojas ir Finansuotojas'!CB24-'Investuotojas ir Finansuotojas'!CB37-'Investuotojas ir Finansuotojas'!CB25-'Investuotojas ir Finansuotojas'!CB28-'Investuotojas ir Finansuotojas'!CB43,-'Investuotojas ir Finansuotojas'!CB24-'Investuotojas ir Finansuotojas'!CB25-'Investuotojas ir Finansuotojas'!CB28)</f>
        <v>-35944.20251157922</v>
      </c>
      <c r="CC25" s="163">
        <f>IF(('Investuotojas ir Finansuotojas'!CC37+'Investuotojas ir Finansuotojas'!CC43)&gt;0,-'Investuotojas ir Finansuotojas'!CC24-'Investuotojas ir Finansuotojas'!CC37-'Investuotojas ir Finansuotojas'!CC25-'Investuotojas ir Finansuotojas'!CC28-'Investuotojas ir Finansuotojas'!CC43,-'Investuotojas ir Finansuotojas'!CC24-'Investuotojas ir Finansuotojas'!CC25-'Investuotojas ir Finansuotojas'!CC28)</f>
        <v>-35580.908884013777</v>
      </c>
      <c r="CD25" s="163">
        <f>IF(('Investuotojas ir Finansuotojas'!CD37+'Investuotojas ir Finansuotojas'!CD43)&gt;0,-'Investuotojas ir Finansuotojas'!CD24-'Investuotojas ir Finansuotojas'!CD37-'Investuotojas ir Finansuotojas'!CD25-'Investuotojas ir Finansuotojas'!CD28-'Investuotojas ir Finansuotojas'!CD43,-'Investuotojas ir Finansuotojas'!CD24-'Investuotojas ir Finansuotojas'!CD25-'Investuotojas ir Finansuotojas'!CD28)</f>
        <v>-35217.615256448335</v>
      </c>
      <c r="CE25" s="163">
        <f>IF(('Investuotojas ir Finansuotojas'!CE37+'Investuotojas ir Finansuotojas'!CE43)&gt;0,-'Investuotojas ir Finansuotojas'!CE24-'Investuotojas ir Finansuotojas'!CE37-'Investuotojas ir Finansuotojas'!CE25-'Investuotojas ir Finansuotojas'!CE28-'Investuotojas ir Finansuotojas'!CE43,-'Investuotojas ir Finansuotojas'!CE24-'Investuotojas ir Finansuotojas'!CE25-'Investuotojas ir Finansuotojas'!CE28)</f>
        <v>-34854.321628882884</v>
      </c>
      <c r="CF25" s="163">
        <f>IF(('Investuotojas ir Finansuotojas'!CF37+'Investuotojas ir Finansuotojas'!CF43)&gt;0,-'Investuotojas ir Finansuotojas'!CF24-'Investuotojas ir Finansuotojas'!CF37-'Investuotojas ir Finansuotojas'!CF25-'Investuotojas ir Finansuotojas'!CF28-'Investuotojas ir Finansuotojas'!CF43,-'Investuotojas ir Finansuotojas'!CF24-'Investuotojas ir Finansuotojas'!CF25-'Investuotojas ir Finansuotojas'!CF28)</f>
        <v>-34491.028001317442</v>
      </c>
      <c r="CG25" s="163">
        <f>IF(('Investuotojas ir Finansuotojas'!CG37+'Investuotojas ir Finansuotojas'!CG43)&gt;0,-'Investuotojas ir Finansuotojas'!CG24-'Investuotojas ir Finansuotojas'!CG37-'Investuotojas ir Finansuotojas'!CG25-'Investuotojas ir Finansuotojas'!CG28-'Investuotojas ir Finansuotojas'!CG43,-'Investuotojas ir Finansuotojas'!CG24-'Investuotojas ir Finansuotojas'!CG25-'Investuotojas ir Finansuotojas'!CG28)</f>
        <v>-34127.734373751999</v>
      </c>
      <c r="CH25" s="163">
        <f>IF(('Investuotojas ir Finansuotojas'!CH37+'Investuotojas ir Finansuotojas'!CH43)&gt;0,-'Investuotojas ir Finansuotojas'!CH24-'Investuotojas ir Finansuotojas'!CH37-'Investuotojas ir Finansuotojas'!CH25-'Investuotojas ir Finansuotojas'!CH28-'Investuotojas ir Finansuotojas'!CH43,-'Investuotojas ir Finansuotojas'!CH24-'Investuotojas ir Finansuotojas'!CH25-'Investuotojas ir Finansuotojas'!CH28)</f>
        <v>-33764.440746186548</v>
      </c>
      <c r="CI25" s="163">
        <f>IF(('Investuotojas ir Finansuotojas'!CI37+'Investuotojas ir Finansuotojas'!CI43)&gt;0,-'Investuotojas ir Finansuotojas'!CI24-'Investuotojas ir Finansuotojas'!CI37-'Investuotojas ir Finansuotojas'!CI25-'Investuotojas ir Finansuotojas'!CI28-'Investuotojas ir Finansuotojas'!CI43,-'Investuotojas ir Finansuotojas'!CI24-'Investuotojas ir Finansuotojas'!CI25-'Investuotojas ir Finansuotojas'!CI28)</f>
        <v>-33401.147118621098</v>
      </c>
      <c r="CJ25" s="163">
        <f>IF(('Investuotojas ir Finansuotojas'!CJ37+'Investuotojas ir Finansuotojas'!CJ43)&gt;0,-'Investuotojas ir Finansuotojas'!CJ24-'Investuotojas ir Finansuotojas'!CJ37-'Investuotojas ir Finansuotojas'!CJ25-'Investuotojas ir Finansuotojas'!CJ28-'Investuotojas ir Finansuotojas'!CJ43,-'Investuotojas ir Finansuotojas'!CJ24-'Investuotojas ir Finansuotojas'!CJ25-'Investuotojas ir Finansuotojas'!CJ28)</f>
        <v>-33037.853491055655</v>
      </c>
      <c r="CK25" s="163">
        <f>IF(('Investuotojas ir Finansuotojas'!CK37+'Investuotojas ir Finansuotojas'!CK43)&gt;0,-'Investuotojas ir Finansuotojas'!CK24-'Investuotojas ir Finansuotojas'!CK37-'Investuotojas ir Finansuotojas'!CK25-'Investuotojas ir Finansuotojas'!CK28-'Investuotojas ir Finansuotojas'!CK43,-'Investuotojas ir Finansuotojas'!CK24-'Investuotojas ir Finansuotojas'!CK25-'Investuotojas ir Finansuotojas'!CK28)</f>
        <v>-32674.559863490205</v>
      </c>
      <c r="CL25" s="163">
        <f>IF(('Investuotojas ir Finansuotojas'!CL37+'Investuotojas ir Finansuotojas'!CL43)&gt;0,-'Investuotojas ir Finansuotojas'!CL24-'Investuotojas ir Finansuotojas'!CL37-'Investuotojas ir Finansuotojas'!CL25-'Investuotojas ir Finansuotojas'!CL28-'Investuotojas ir Finansuotojas'!CL43,-'Investuotojas ir Finansuotojas'!CL24-'Investuotojas ir Finansuotojas'!CL25-'Investuotojas ir Finansuotojas'!CL28)</f>
        <v>-32311.266235924762</v>
      </c>
      <c r="CM25" s="163">
        <f>IF(('Investuotojas ir Finansuotojas'!CM37+'Investuotojas ir Finansuotojas'!CM43)&gt;0,-'Investuotojas ir Finansuotojas'!CM24-'Investuotojas ir Finansuotojas'!CM37-'Investuotojas ir Finansuotojas'!CM25-'Investuotojas ir Finansuotojas'!CM28-'Investuotojas ir Finansuotojas'!CM43,-'Investuotojas ir Finansuotojas'!CM24-'Investuotojas ir Finansuotojas'!CM25-'Investuotojas ir Finansuotojas'!CM28)</f>
        <v>-31947.97260835932</v>
      </c>
      <c r="CN25" s="164">
        <f t="shared" si="30"/>
        <v>-407353.05071963125</v>
      </c>
      <c r="CO25" s="163">
        <f>IF(('Investuotojas ir Finansuotojas'!CO37+'Investuotojas ir Finansuotojas'!CO43)&gt;0,-'Investuotojas ir Finansuotojas'!CO24-'Investuotojas ir Finansuotojas'!CO37-'Investuotojas ir Finansuotojas'!CO25-'Investuotojas ir Finansuotojas'!CO28-'Investuotojas ir Finansuotojas'!CO43,-'Investuotojas ir Finansuotojas'!CO24-'Investuotojas ir Finansuotojas'!CO25-'Investuotojas ir Finansuotojas'!CO28)</f>
        <v>-31584.678980793873</v>
      </c>
      <c r="CP25" s="163">
        <f>IF(('Investuotojas ir Finansuotojas'!CP37+'Investuotojas ir Finansuotojas'!CP43)&gt;0,-'Investuotojas ir Finansuotojas'!CP24-'Investuotojas ir Finansuotojas'!CP37-'Investuotojas ir Finansuotojas'!CP25-'Investuotojas ir Finansuotojas'!CP28-'Investuotojas ir Finansuotojas'!CP43,-'Investuotojas ir Finansuotojas'!CP24-'Investuotojas ir Finansuotojas'!CP25-'Investuotojas ir Finansuotojas'!CP28)</f>
        <v>-31221.385353228427</v>
      </c>
      <c r="CQ25" s="163">
        <f>IF(('Investuotojas ir Finansuotojas'!CQ37+'Investuotojas ir Finansuotojas'!CQ43)&gt;0,-'Investuotojas ir Finansuotojas'!CQ24-'Investuotojas ir Finansuotojas'!CQ37-'Investuotojas ir Finansuotojas'!CQ25-'Investuotojas ir Finansuotojas'!CQ28-'Investuotojas ir Finansuotojas'!CQ43,-'Investuotojas ir Finansuotojas'!CQ24-'Investuotojas ir Finansuotojas'!CQ25-'Investuotojas ir Finansuotojas'!CQ28)</f>
        <v>-30858.091725662976</v>
      </c>
      <c r="CR25" s="163">
        <f>IF(('Investuotojas ir Finansuotojas'!CR37+'Investuotojas ir Finansuotojas'!CR43)&gt;0,-'Investuotojas ir Finansuotojas'!CR24-'Investuotojas ir Finansuotojas'!CR37-'Investuotojas ir Finansuotojas'!CR25-'Investuotojas ir Finansuotojas'!CR28-'Investuotojas ir Finansuotojas'!CR43,-'Investuotojas ir Finansuotojas'!CR24-'Investuotojas ir Finansuotojas'!CR25-'Investuotojas ir Finansuotojas'!CR28)</f>
        <v>-30494.798098097534</v>
      </c>
      <c r="CS25" s="163">
        <f>IF(('Investuotojas ir Finansuotojas'!CS37+'Investuotojas ir Finansuotojas'!CS43)&gt;0,-'Investuotojas ir Finansuotojas'!CS24-'Investuotojas ir Finansuotojas'!CS37-'Investuotojas ir Finansuotojas'!CS25-'Investuotojas ir Finansuotojas'!CS28-'Investuotojas ir Finansuotojas'!CS43,-'Investuotojas ir Finansuotojas'!CS24-'Investuotojas ir Finansuotojas'!CS25-'Investuotojas ir Finansuotojas'!CS28)</f>
        <v>-30131.504470532083</v>
      </c>
      <c r="CT25" s="163">
        <f>IF(('Investuotojas ir Finansuotojas'!CT37+'Investuotojas ir Finansuotojas'!CT43)&gt;0,-'Investuotojas ir Finansuotojas'!CT24-'Investuotojas ir Finansuotojas'!CT37-'Investuotojas ir Finansuotojas'!CT25-'Investuotojas ir Finansuotojas'!CT28-'Investuotojas ir Finansuotojas'!CT43,-'Investuotojas ir Finansuotojas'!CT24-'Investuotojas ir Finansuotojas'!CT25-'Investuotojas ir Finansuotojas'!CT28)</f>
        <v>-29768.21084296664</v>
      </c>
      <c r="CU25" s="163">
        <f>IF(('Investuotojas ir Finansuotojas'!CU37+'Investuotojas ir Finansuotojas'!CU43)&gt;0,-'Investuotojas ir Finansuotojas'!CU24-'Investuotojas ir Finansuotojas'!CU37-'Investuotojas ir Finansuotojas'!CU25-'Investuotojas ir Finansuotojas'!CU28-'Investuotojas ir Finansuotojas'!CU43,-'Investuotojas ir Finansuotojas'!CU24-'Investuotojas ir Finansuotojas'!CU25-'Investuotojas ir Finansuotojas'!CU28)</f>
        <v>-29404.917215401198</v>
      </c>
      <c r="CV25" s="163">
        <f>IF(('Investuotojas ir Finansuotojas'!CV37+'Investuotojas ir Finansuotojas'!CV43)&gt;0,-'Investuotojas ir Finansuotojas'!CV24-'Investuotojas ir Finansuotojas'!CV37-'Investuotojas ir Finansuotojas'!CV25-'Investuotojas ir Finansuotojas'!CV28-'Investuotojas ir Finansuotojas'!CV43,-'Investuotojas ir Finansuotojas'!CV24-'Investuotojas ir Finansuotojas'!CV25-'Investuotojas ir Finansuotojas'!CV28)</f>
        <v>-29041.623587835747</v>
      </c>
      <c r="CW25" s="163">
        <f>IF(('Investuotojas ir Finansuotojas'!CW37+'Investuotojas ir Finansuotojas'!CW43)&gt;0,-'Investuotojas ir Finansuotojas'!CW24-'Investuotojas ir Finansuotojas'!CW37-'Investuotojas ir Finansuotojas'!CW25-'Investuotojas ir Finansuotojas'!CW28-'Investuotojas ir Finansuotojas'!CW43,-'Investuotojas ir Finansuotojas'!CW24-'Investuotojas ir Finansuotojas'!CW25-'Investuotojas ir Finansuotojas'!CW28)</f>
        <v>-28678.329960270301</v>
      </c>
      <c r="CX25" s="163">
        <f>IF(('Investuotojas ir Finansuotojas'!CX37+'Investuotojas ir Finansuotojas'!CX43)&gt;0,-'Investuotojas ir Finansuotojas'!CX24-'Investuotojas ir Finansuotojas'!CX37-'Investuotojas ir Finansuotojas'!CX25-'Investuotojas ir Finansuotojas'!CX28-'Investuotojas ir Finansuotojas'!CX43,-'Investuotojas ir Finansuotojas'!CX24-'Investuotojas ir Finansuotojas'!CX25-'Investuotojas ir Finansuotojas'!CX28)</f>
        <v>-28315.036332704854</v>
      </c>
      <c r="CY25" s="163">
        <f>IF(('Investuotojas ir Finansuotojas'!CY37+'Investuotojas ir Finansuotojas'!CY43)&gt;0,-'Investuotojas ir Finansuotojas'!CY24-'Investuotojas ir Finansuotojas'!CY37-'Investuotojas ir Finansuotojas'!CY25-'Investuotojas ir Finansuotojas'!CY28-'Investuotojas ir Finansuotojas'!CY43,-'Investuotojas ir Finansuotojas'!CY24-'Investuotojas ir Finansuotojas'!CY25-'Investuotojas ir Finansuotojas'!CY28)</f>
        <v>-27951.742705139408</v>
      </c>
      <c r="CZ25" s="163">
        <f>IF(('Investuotojas ir Finansuotojas'!CZ37+'Investuotojas ir Finansuotojas'!CZ43)&gt;0,-'Investuotojas ir Finansuotojas'!CZ24-'Investuotojas ir Finansuotojas'!CZ37-'Investuotojas ir Finansuotojas'!CZ25-'Investuotojas ir Finansuotojas'!CZ28-'Investuotojas ir Finansuotojas'!CZ43,-'Investuotojas ir Finansuotojas'!CZ24-'Investuotojas ir Finansuotojas'!CZ25-'Investuotojas ir Finansuotojas'!CZ28)</f>
        <v>-27588.449077573961</v>
      </c>
      <c r="DA25" s="164">
        <f t="shared" si="31"/>
        <v>-355038.76835020696</v>
      </c>
      <c r="DB25" s="163">
        <f>IF(('Investuotojas ir Finansuotojas'!DB37+'Investuotojas ir Finansuotojas'!DB43)&gt;0,-'Investuotojas ir Finansuotojas'!DB24-'Investuotojas ir Finansuotojas'!DB37-'Investuotojas ir Finansuotojas'!DB25-'Investuotojas ir Finansuotojas'!DB28-'Investuotojas ir Finansuotojas'!DB43,-'Investuotojas ir Finansuotojas'!DB24-'Investuotojas ir Finansuotojas'!DB25-'Investuotojas ir Finansuotojas'!DB28)</f>
        <v>-27225.155450008519</v>
      </c>
      <c r="DC25" s="163">
        <f>IF(('Investuotojas ir Finansuotojas'!DC37+'Investuotojas ir Finansuotojas'!DC43)&gt;0,-'Investuotojas ir Finansuotojas'!DC24-'Investuotojas ir Finansuotojas'!DC37-'Investuotojas ir Finansuotojas'!DC25-'Investuotojas ir Finansuotojas'!DC28-'Investuotojas ir Finansuotojas'!DC43,-'Investuotojas ir Finansuotojas'!DC24-'Investuotojas ir Finansuotojas'!DC25-'Investuotojas ir Finansuotojas'!DC28)</f>
        <v>-26861.861822443072</v>
      </c>
      <c r="DD25" s="163">
        <f>IF(('Investuotojas ir Finansuotojas'!DD37+'Investuotojas ir Finansuotojas'!DD43)&gt;0,-'Investuotojas ir Finansuotojas'!DD24-'Investuotojas ir Finansuotojas'!DD37-'Investuotojas ir Finansuotojas'!DD25-'Investuotojas ir Finansuotojas'!DD28-'Investuotojas ir Finansuotojas'!DD43,-'Investuotojas ir Finansuotojas'!DD24-'Investuotojas ir Finansuotojas'!DD25-'Investuotojas ir Finansuotojas'!DD28)</f>
        <v>-26498.568194877626</v>
      </c>
      <c r="DE25" s="163">
        <f>IF(('Investuotojas ir Finansuotojas'!DE37+'Investuotojas ir Finansuotojas'!DE43)&gt;0,-'Investuotojas ir Finansuotojas'!DE24-'Investuotojas ir Finansuotojas'!DE37-'Investuotojas ir Finansuotojas'!DE25-'Investuotojas ir Finansuotojas'!DE28-'Investuotojas ir Finansuotojas'!DE43,-'Investuotojas ir Finansuotojas'!DE24-'Investuotojas ir Finansuotojas'!DE25-'Investuotojas ir Finansuotojas'!DE28)</f>
        <v>-26135.274567312179</v>
      </c>
      <c r="DF25" s="163">
        <f>IF(('Investuotojas ir Finansuotojas'!DF37+'Investuotojas ir Finansuotojas'!DF43)&gt;0,-'Investuotojas ir Finansuotojas'!DF24-'Investuotojas ir Finansuotojas'!DF37-'Investuotojas ir Finansuotojas'!DF25-'Investuotojas ir Finansuotojas'!DF28-'Investuotojas ir Finansuotojas'!DF43,-'Investuotojas ir Finansuotojas'!DF24-'Investuotojas ir Finansuotojas'!DF25-'Investuotojas ir Finansuotojas'!DF28)</f>
        <v>-25771.980939746732</v>
      </c>
      <c r="DG25" s="163">
        <f>IF(('Investuotojas ir Finansuotojas'!DG37+'Investuotojas ir Finansuotojas'!DG43)&gt;0,-'Investuotojas ir Finansuotojas'!DG24-'Investuotojas ir Finansuotojas'!DG37-'Investuotojas ir Finansuotojas'!DG25-'Investuotojas ir Finansuotojas'!DG28-'Investuotojas ir Finansuotojas'!DG43,-'Investuotojas ir Finansuotojas'!DG24-'Investuotojas ir Finansuotojas'!DG25-'Investuotojas ir Finansuotojas'!DG28)</f>
        <v>-25408.687312181286</v>
      </c>
      <c r="DH25" s="163">
        <f>IF(('Investuotojas ir Finansuotojas'!DH37+'Investuotojas ir Finansuotojas'!DH43)&gt;0,-'Investuotojas ir Finansuotojas'!DH24-'Investuotojas ir Finansuotojas'!DH37-'Investuotojas ir Finansuotojas'!DH25-'Investuotojas ir Finansuotojas'!DH28-'Investuotojas ir Finansuotojas'!DH43,-'Investuotojas ir Finansuotojas'!DH24-'Investuotojas ir Finansuotojas'!DH25-'Investuotojas ir Finansuotojas'!DH28)</f>
        <v>-25045.393684615843</v>
      </c>
      <c r="DI25" s="163">
        <f>IF(('Investuotojas ir Finansuotojas'!DI37+'Investuotojas ir Finansuotojas'!DI43)&gt;0,-'Investuotojas ir Finansuotojas'!DI24-'Investuotojas ir Finansuotojas'!DI37-'Investuotojas ir Finansuotojas'!DI25-'Investuotojas ir Finansuotojas'!DI28-'Investuotojas ir Finansuotojas'!DI43,-'Investuotojas ir Finansuotojas'!DI24-'Investuotojas ir Finansuotojas'!DI25-'Investuotojas ir Finansuotojas'!DI28)</f>
        <v>-24682.100057050397</v>
      </c>
      <c r="DJ25" s="163">
        <f>IF(('Investuotojas ir Finansuotojas'!DJ37+'Investuotojas ir Finansuotojas'!DJ43)&gt;0,-'Investuotojas ir Finansuotojas'!DJ24-'Investuotojas ir Finansuotojas'!DJ37-'Investuotojas ir Finansuotojas'!DJ25-'Investuotojas ir Finansuotojas'!DJ28-'Investuotojas ir Finansuotojas'!DJ43,-'Investuotojas ir Finansuotojas'!DJ24-'Investuotojas ir Finansuotojas'!DJ25-'Investuotojas ir Finansuotojas'!DJ28)</f>
        <v>-24318.806429484946</v>
      </c>
      <c r="DK25" s="163">
        <f>IF(('Investuotojas ir Finansuotojas'!DK37+'Investuotojas ir Finansuotojas'!DK43)&gt;0,-'Investuotojas ir Finansuotojas'!DK24-'Investuotojas ir Finansuotojas'!DK37-'Investuotojas ir Finansuotojas'!DK25-'Investuotojas ir Finansuotojas'!DK28-'Investuotojas ir Finansuotojas'!DK43,-'Investuotojas ir Finansuotojas'!DK24-'Investuotojas ir Finansuotojas'!DK25-'Investuotojas ir Finansuotojas'!DK28)</f>
        <v>-23955.512801919504</v>
      </c>
      <c r="DL25" s="163">
        <f>IF(('Investuotojas ir Finansuotojas'!DL37+'Investuotojas ir Finansuotojas'!DL43)&gt;0,-'Investuotojas ir Finansuotojas'!DL24-'Investuotojas ir Finansuotojas'!DL37-'Investuotojas ir Finansuotojas'!DL25-'Investuotojas ir Finansuotojas'!DL28-'Investuotojas ir Finansuotojas'!DL43,-'Investuotojas ir Finansuotojas'!DL24-'Investuotojas ir Finansuotojas'!DL25-'Investuotojas ir Finansuotojas'!DL28)</f>
        <v>-23592.219174354057</v>
      </c>
      <c r="DM25" s="163">
        <f>IF(('Investuotojas ir Finansuotojas'!DM37+'Investuotojas ir Finansuotojas'!DM43)&gt;0,-'Investuotojas ir Finansuotojas'!DM24-'Investuotojas ir Finansuotojas'!DM37-'Investuotojas ir Finansuotojas'!DM25-'Investuotojas ir Finansuotojas'!DM28-'Investuotojas ir Finansuotojas'!DM43,-'Investuotojas ir Finansuotojas'!DM24-'Investuotojas ir Finansuotojas'!DM25-'Investuotojas ir Finansuotojas'!DM28)</f>
        <v>-23228.925546788611</v>
      </c>
      <c r="DN25" s="164">
        <f t="shared" si="32"/>
        <v>-302724.48598078277</v>
      </c>
      <c r="DO25" s="163">
        <f>IF(('Investuotojas ir Finansuotojas'!DO37+'Investuotojas ir Finansuotojas'!DO43)&gt;0,-'Investuotojas ir Finansuotojas'!DO24-'Investuotojas ir Finansuotojas'!DO37-'Investuotojas ir Finansuotojas'!DO25-'Investuotojas ir Finansuotojas'!DO28-'Investuotojas ir Finansuotojas'!DO43,-'Investuotojas ir Finansuotojas'!DO24-'Investuotojas ir Finansuotojas'!DO25-'Investuotojas ir Finansuotojas'!DO28)</f>
        <v>-22865.631919223164</v>
      </c>
      <c r="DP25" s="163">
        <f>IF(('Investuotojas ir Finansuotojas'!DP37+'Investuotojas ir Finansuotojas'!DP43)&gt;0,-'Investuotojas ir Finansuotojas'!DP24-'Investuotojas ir Finansuotojas'!DP37-'Investuotojas ir Finansuotojas'!DP25-'Investuotojas ir Finansuotojas'!DP28-'Investuotojas ir Finansuotojas'!DP43,-'Investuotojas ir Finansuotojas'!DP24-'Investuotojas ir Finansuotojas'!DP25-'Investuotojas ir Finansuotojas'!DP28)</f>
        <v>-22502.338291657717</v>
      </c>
      <c r="DQ25" s="163">
        <f>IF(('Investuotojas ir Finansuotojas'!DQ37+'Investuotojas ir Finansuotojas'!DQ43)&gt;0,-'Investuotojas ir Finansuotojas'!DQ24-'Investuotojas ir Finansuotojas'!DQ37-'Investuotojas ir Finansuotojas'!DQ25-'Investuotojas ir Finansuotojas'!DQ28-'Investuotojas ir Finansuotojas'!DQ43,-'Investuotojas ir Finansuotojas'!DQ24-'Investuotojas ir Finansuotojas'!DQ25-'Investuotojas ir Finansuotojas'!DQ28)</f>
        <v>-22139.044664092271</v>
      </c>
      <c r="DR25" s="163">
        <f>IF(('Investuotojas ir Finansuotojas'!DR37+'Investuotojas ir Finansuotojas'!DR43)&gt;0,-'Investuotojas ir Finansuotojas'!DR24-'Investuotojas ir Finansuotojas'!DR37-'Investuotojas ir Finansuotojas'!DR25-'Investuotojas ir Finansuotojas'!DR28-'Investuotojas ir Finansuotojas'!DR43,-'Investuotojas ir Finansuotojas'!DR24-'Investuotojas ir Finansuotojas'!DR25-'Investuotojas ir Finansuotojas'!DR28)</f>
        <v>-21775.751036526824</v>
      </c>
      <c r="DS25" s="163">
        <f>IF(('Investuotojas ir Finansuotojas'!DS37+'Investuotojas ir Finansuotojas'!DS43)&gt;0,-'Investuotojas ir Finansuotojas'!DS24-'Investuotojas ir Finansuotojas'!DS37-'Investuotojas ir Finansuotojas'!DS25-'Investuotojas ir Finansuotojas'!DS28-'Investuotojas ir Finansuotojas'!DS43,-'Investuotojas ir Finansuotojas'!DS24-'Investuotojas ir Finansuotojas'!DS25-'Investuotojas ir Finansuotojas'!DS28)</f>
        <v>-21412.457408961382</v>
      </c>
      <c r="DT25" s="163">
        <f>IF(('Investuotojas ir Finansuotojas'!DT37+'Investuotojas ir Finansuotojas'!DT43)&gt;0,-'Investuotojas ir Finansuotojas'!DT24-'Investuotojas ir Finansuotojas'!DT37-'Investuotojas ir Finansuotojas'!DT25-'Investuotojas ir Finansuotojas'!DT28-'Investuotojas ir Finansuotojas'!DT43,-'Investuotojas ir Finansuotojas'!DT24-'Investuotojas ir Finansuotojas'!DT25-'Investuotojas ir Finansuotojas'!DT28)</f>
        <v>-21049.163781395931</v>
      </c>
      <c r="DU25" s="163">
        <f>IF(('Investuotojas ir Finansuotojas'!DU37+'Investuotojas ir Finansuotojas'!DU43)&gt;0,-'Investuotojas ir Finansuotojas'!DU24-'Investuotojas ir Finansuotojas'!DU37-'Investuotojas ir Finansuotojas'!DU25-'Investuotojas ir Finansuotojas'!DU28-'Investuotojas ir Finansuotojas'!DU43,-'Investuotojas ir Finansuotojas'!DU24-'Investuotojas ir Finansuotojas'!DU25-'Investuotojas ir Finansuotojas'!DU28)</f>
        <v>-20685.870153830489</v>
      </c>
      <c r="DV25" s="163">
        <f>IF(('Investuotojas ir Finansuotojas'!DV37+'Investuotojas ir Finansuotojas'!DV43)&gt;0,-'Investuotojas ir Finansuotojas'!DV24-'Investuotojas ir Finansuotojas'!DV37-'Investuotojas ir Finansuotojas'!DV25-'Investuotojas ir Finansuotojas'!DV28-'Investuotojas ir Finansuotojas'!DV43,-'Investuotojas ir Finansuotojas'!DV24-'Investuotojas ir Finansuotojas'!DV25-'Investuotojas ir Finansuotojas'!DV28)</f>
        <v>-20322.576526265042</v>
      </c>
      <c r="DW25" s="163">
        <f>IF(('Investuotojas ir Finansuotojas'!DW37+'Investuotojas ir Finansuotojas'!DW43)&gt;0,-'Investuotojas ir Finansuotojas'!DW24-'Investuotojas ir Finansuotojas'!DW37-'Investuotojas ir Finansuotojas'!DW25-'Investuotojas ir Finansuotojas'!DW28-'Investuotojas ir Finansuotojas'!DW43,-'Investuotojas ir Finansuotojas'!DW24-'Investuotojas ir Finansuotojas'!DW25-'Investuotojas ir Finansuotojas'!DW28)</f>
        <v>-19959.282898699592</v>
      </c>
      <c r="DX25" s="163">
        <f>IF(('Investuotojas ir Finansuotojas'!DX37+'Investuotojas ir Finansuotojas'!DX43)&gt;0,-'Investuotojas ir Finansuotojas'!DX24-'Investuotojas ir Finansuotojas'!DX37-'Investuotojas ir Finansuotojas'!DX25-'Investuotojas ir Finansuotojas'!DX28-'Investuotojas ir Finansuotojas'!DX43,-'Investuotojas ir Finansuotojas'!DX24-'Investuotojas ir Finansuotojas'!DX25-'Investuotojas ir Finansuotojas'!DX28)</f>
        <v>-19595.989271134145</v>
      </c>
      <c r="DY25" s="163">
        <f>IF(('Investuotojas ir Finansuotojas'!DY37+'Investuotojas ir Finansuotojas'!DY43)&gt;0,-'Investuotojas ir Finansuotojas'!DY24-'Investuotojas ir Finansuotojas'!DY37-'Investuotojas ir Finansuotojas'!DY25-'Investuotojas ir Finansuotojas'!DY28-'Investuotojas ir Finansuotojas'!DY43,-'Investuotojas ir Finansuotojas'!DY24-'Investuotojas ir Finansuotojas'!DY25-'Investuotojas ir Finansuotojas'!DY28)</f>
        <v>-19232.695643568699</v>
      </c>
      <c r="DZ25" s="163">
        <f>IF(('Investuotojas ir Finansuotojas'!DZ37+'Investuotojas ir Finansuotojas'!DZ43)&gt;0,-'Investuotojas ir Finansuotojas'!DZ24-'Investuotojas ir Finansuotojas'!DZ37-'Investuotojas ir Finansuotojas'!DZ25-'Investuotojas ir Finansuotojas'!DZ28-'Investuotojas ir Finansuotojas'!DZ43,-'Investuotojas ir Finansuotojas'!DZ24-'Investuotojas ir Finansuotojas'!DZ25-'Investuotojas ir Finansuotojas'!DZ28)</f>
        <v>-18869.402016003252</v>
      </c>
      <c r="EA25" s="164">
        <f t="shared" si="33"/>
        <v>-250410.20361135853</v>
      </c>
      <c r="EB25" s="163">
        <f>IF(('Investuotojas ir Finansuotojas'!EB37+'Investuotojas ir Finansuotojas'!EB43)&gt;0,-'Investuotojas ir Finansuotojas'!EB24-'Investuotojas ir Finansuotojas'!EB37-'Investuotojas ir Finansuotojas'!EB25-'Investuotojas ir Finansuotojas'!EB28-'Investuotojas ir Finansuotojas'!EB43,-'Investuotojas ir Finansuotojas'!EB24-'Investuotojas ir Finansuotojas'!EB25-'Investuotojas ir Finansuotojas'!EB28)</f>
        <v>-18506.108388437806</v>
      </c>
      <c r="EC25" s="163">
        <f>IF(('Investuotojas ir Finansuotojas'!EC37+'Investuotojas ir Finansuotojas'!EC43)&gt;0,-'Investuotojas ir Finansuotojas'!EC24-'Investuotojas ir Finansuotojas'!EC37-'Investuotojas ir Finansuotojas'!EC25-'Investuotojas ir Finansuotojas'!EC28-'Investuotojas ir Finansuotojas'!EC43,-'Investuotojas ir Finansuotojas'!EC24-'Investuotojas ir Finansuotojas'!EC25-'Investuotojas ir Finansuotojas'!EC28)</f>
        <v>-18142.814760872359</v>
      </c>
      <c r="ED25" s="163">
        <f>IF(('Investuotojas ir Finansuotojas'!ED37+'Investuotojas ir Finansuotojas'!ED43)&gt;0,-'Investuotojas ir Finansuotojas'!ED24-'Investuotojas ir Finansuotojas'!ED37-'Investuotojas ir Finansuotojas'!ED25-'Investuotojas ir Finansuotojas'!ED28-'Investuotojas ir Finansuotojas'!ED43,-'Investuotojas ir Finansuotojas'!ED24-'Investuotojas ir Finansuotojas'!ED25-'Investuotojas ir Finansuotojas'!ED28)</f>
        <v>-17779.521133306909</v>
      </c>
      <c r="EE25" s="163">
        <f>IF(('Investuotojas ir Finansuotojas'!EE37+'Investuotojas ir Finansuotojas'!EE43)&gt;0,-'Investuotojas ir Finansuotojas'!EE24-'Investuotojas ir Finansuotojas'!EE37-'Investuotojas ir Finansuotojas'!EE25-'Investuotojas ir Finansuotojas'!EE28-'Investuotojas ir Finansuotojas'!EE43,-'Investuotojas ir Finansuotojas'!EE24-'Investuotojas ir Finansuotojas'!EE25-'Investuotojas ir Finansuotojas'!EE28)</f>
        <v>-17416.227505741466</v>
      </c>
      <c r="EF25" s="163">
        <f>IF(('Investuotojas ir Finansuotojas'!EF37+'Investuotojas ir Finansuotojas'!EF43)&gt;0,-'Investuotojas ir Finansuotojas'!EF24-'Investuotojas ir Finansuotojas'!EF37-'Investuotojas ir Finansuotojas'!EF25-'Investuotojas ir Finansuotojas'!EF28-'Investuotojas ir Finansuotojas'!EF43,-'Investuotojas ir Finansuotojas'!EF24-'Investuotojas ir Finansuotojas'!EF25-'Investuotojas ir Finansuotojas'!EF28)</f>
        <v>-17052.933878176016</v>
      </c>
      <c r="EG25" s="163">
        <f>IF(('Investuotojas ir Finansuotojas'!EG37+'Investuotojas ir Finansuotojas'!EG43)&gt;0,-'Investuotojas ir Finansuotojas'!EG24-'Investuotojas ir Finansuotojas'!EG37-'Investuotojas ir Finansuotojas'!EG25-'Investuotojas ir Finansuotojas'!EG28-'Investuotojas ir Finansuotojas'!EG43,-'Investuotojas ir Finansuotojas'!EG24-'Investuotojas ir Finansuotojas'!EG25-'Investuotojas ir Finansuotojas'!EG28)</f>
        <v>-16689.640250610573</v>
      </c>
      <c r="EH25" s="163">
        <f>IF(('Investuotojas ir Finansuotojas'!EH37+'Investuotojas ir Finansuotojas'!EH43)&gt;0,-'Investuotojas ir Finansuotojas'!EH24-'Investuotojas ir Finansuotojas'!EH37-'Investuotojas ir Finansuotojas'!EH25-'Investuotojas ir Finansuotojas'!EH28-'Investuotojas ir Finansuotojas'!EH43,-'Investuotojas ir Finansuotojas'!EH24-'Investuotojas ir Finansuotojas'!EH25-'Investuotojas ir Finansuotojas'!EH28)</f>
        <v>-16326.346623045123</v>
      </c>
      <c r="EI25" s="163">
        <f>IF(('Investuotojas ir Finansuotojas'!EI37+'Investuotojas ir Finansuotojas'!EI43)&gt;0,-'Investuotojas ir Finansuotojas'!EI24-'Investuotojas ir Finansuotojas'!EI37-'Investuotojas ir Finansuotojas'!EI25-'Investuotojas ir Finansuotojas'!EI28-'Investuotojas ir Finansuotojas'!EI43,-'Investuotojas ir Finansuotojas'!EI24-'Investuotojas ir Finansuotojas'!EI25-'Investuotojas ir Finansuotojas'!EI28)</f>
        <v>-15963.052995479677</v>
      </c>
      <c r="EJ25" s="163">
        <f>IF(('Investuotojas ir Finansuotojas'!EJ37+'Investuotojas ir Finansuotojas'!EJ43)&gt;0,-'Investuotojas ir Finansuotojas'!EJ24-'Investuotojas ir Finansuotojas'!EJ37-'Investuotojas ir Finansuotojas'!EJ25-'Investuotojas ir Finansuotojas'!EJ28-'Investuotojas ir Finansuotojas'!EJ43,-'Investuotojas ir Finansuotojas'!EJ24-'Investuotojas ir Finansuotojas'!EJ25-'Investuotojas ir Finansuotojas'!EJ28)</f>
        <v>-15599.75936791423</v>
      </c>
      <c r="EK25" s="163">
        <f>IF(('Investuotojas ir Finansuotojas'!EK37+'Investuotojas ir Finansuotojas'!EK43)&gt;0,-'Investuotojas ir Finansuotojas'!EK24-'Investuotojas ir Finansuotojas'!EK37-'Investuotojas ir Finansuotojas'!EK25-'Investuotojas ir Finansuotojas'!EK28-'Investuotojas ir Finansuotojas'!EK43,-'Investuotojas ir Finansuotojas'!EK24-'Investuotojas ir Finansuotojas'!EK25-'Investuotojas ir Finansuotojas'!EK28)</f>
        <v>-15236.465740348784</v>
      </c>
      <c r="EL25" s="163">
        <f>IF(('Investuotojas ir Finansuotojas'!EL37+'Investuotojas ir Finansuotojas'!EL43)&gt;0,-'Investuotojas ir Finansuotojas'!EL24-'Investuotojas ir Finansuotojas'!EL37-'Investuotojas ir Finansuotojas'!EL25-'Investuotojas ir Finansuotojas'!EL28-'Investuotojas ir Finansuotojas'!EL43,-'Investuotojas ir Finansuotojas'!EL24-'Investuotojas ir Finansuotojas'!EL25-'Investuotojas ir Finansuotojas'!EL28)</f>
        <v>-14873.172112783337</v>
      </c>
      <c r="EM25" s="163">
        <f>IF(('Investuotojas ir Finansuotojas'!EM37+'Investuotojas ir Finansuotojas'!EM43)&gt;0,-'Investuotojas ir Finansuotojas'!EM24-'Investuotojas ir Finansuotojas'!EM37-'Investuotojas ir Finansuotojas'!EM25-'Investuotojas ir Finansuotojas'!EM28-'Investuotojas ir Finansuotojas'!EM43,-'Investuotojas ir Finansuotojas'!EM24-'Investuotojas ir Finansuotojas'!EM25-'Investuotojas ir Finansuotojas'!EM28)</f>
        <v>-14509.878485217891</v>
      </c>
      <c r="EN25" s="164">
        <f t="shared" si="34"/>
        <v>-198095.92124193418</v>
      </c>
      <c r="EO25" s="163">
        <f>IF(('Investuotojas ir Finansuotojas'!EO37+'Investuotojas ir Finansuotojas'!EO43)&gt;0,-'Investuotojas ir Finansuotojas'!EO24-'Investuotojas ir Finansuotojas'!EO37-'Investuotojas ir Finansuotojas'!EO25-'Investuotojas ir Finansuotojas'!EO28-'Investuotojas ir Finansuotojas'!EO43,-'Investuotojas ir Finansuotojas'!EO24-'Investuotojas ir Finansuotojas'!EO25-'Investuotojas ir Finansuotojas'!EO28)</f>
        <v>-14146.58485765244</v>
      </c>
      <c r="EP25" s="163">
        <f>IF(('Investuotojas ir Finansuotojas'!EP37+'Investuotojas ir Finansuotojas'!EP43)&gt;0,-'Investuotojas ir Finansuotojas'!EP24-'Investuotojas ir Finansuotojas'!EP37-'Investuotojas ir Finansuotojas'!EP25-'Investuotojas ir Finansuotojas'!EP28-'Investuotojas ir Finansuotojas'!EP43,-'Investuotojas ir Finansuotojas'!EP24-'Investuotojas ir Finansuotojas'!EP25-'Investuotojas ir Finansuotojas'!EP28)</f>
        <v>-13783.291230086998</v>
      </c>
      <c r="EQ25" s="163">
        <f>IF(('Investuotojas ir Finansuotojas'!EQ37+'Investuotojas ir Finansuotojas'!EQ43)&gt;0,-'Investuotojas ir Finansuotojas'!EQ24-'Investuotojas ir Finansuotojas'!EQ37-'Investuotojas ir Finansuotojas'!EQ25-'Investuotojas ir Finansuotojas'!EQ28-'Investuotojas ir Finansuotojas'!EQ43,-'Investuotojas ir Finansuotojas'!EQ24-'Investuotojas ir Finansuotojas'!EQ25-'Investuotojas ir Finansuotojas'!EQ28)</f>
        <v>-13419.997602521551</v>
      </c>
      <c r="ER25" s="163">
        <f>IF(('Investuotojas ir Finansuotojas'!ER37+'Investuotojas ir Finansuotojas'!ER43)&gt;0,-'Investuotojas ir Finansuotojas'!ER24-'Investuotojas ir Finansuotojas'!ER37-'Investuotojas ir Finansuotojas'!ER25-'Investuotojas ir Finansuotojas'!ER28-'Investuotojas ir Finansuotojas'!ER43,-'Investuotojas ir Finansuotojas'!ER24-'Investuotojas ir Finansuotojas'!ER25-'Investuotojas ir Finansuotojas'!ER28)</f>
        <v>-13056.703974956101</v>
      </c>
      <c r="ES25" s="163">
        <f>IF(('Investuotojas ir Finansuotojas'!ES37+'Investuotojas ir Finansuotojas'!ES43)&gt;0,-'Investuotojas ir Finansuotojas'!ES24-'Investuotojas ir Finansuotojas'!ES37-'Investuotojas ir Finansuotojas'!ES25-'Investuotojas ir Finansuotojas'!ES28-'Investuotojas ir Finansuotojas'!ES43,-'Investuotojas ir Finansuotojas'!ES24-'Investuotojas ir Finansuotojas'!ES25-'Investuotojas ir Finansuotojas'!ES28)</f>
        <v>-12693.410347390656</v>
      </c>
      <c r="ET25" s="163">
        <f>IF(('Investuotojas ir Finansuotojas'!ET37+'Investuotojas ir Finansuotojas'!ET43)&gt;0,-'Investuotojas ir Finansuotojas'!ET24-'Investuotojas ir Finansuotojas'!ET37-'Investuotojas ir Finansuotojas'!ET25-'Investuotojas ir Finansuotojas'!ET28-'Investuotojas ir Finansuotojas'!ET43,-'Investuotojas ir Finansuotojas'!ET24-'Investuotojas ir Finansuotojas'!ET25-'Investuotojas ir Finansuotojas'!ET28)</f>
        <v>-12330.116719825208</v>
      </c>
      <c r="EU25" s="163">
        <f>IF(('Investuotojas ir Finansuotojas'!EU37+'Investuotojas ir Finansuotojas'!EU43)&gt;0,-'Investuotojas ir Finansuotojas'!EU24-'Investuotojas ir Finansuotojas'!EU37-'Investuotojas ir Finansuotojas'!EU25-'Investuotojas ir Finansuotojas'!EU28-'Investuotojas ir Finansuotojas'!EU43,-'Investuotojas ir Finansuotojas'!EU24-'Investuotojas ir Finansuotojas'!EU25-'Investuotojas ir Finansuotojas'!EU28)</f>
        <v>-11966.823092259761</v>
      </c>
      <c r="EV25" s="163">
        <f>IF(('Investuotojas ir Finansuotojas'!EV37+'Investuotojas ir Finansuotojas'!EV43)&gt;0,-'Investuotojas ir Finansuotojas'!EV24-'Investuotojas ir Finansuotojas'!EV37-'Investuotojas ir Finansuotojas'!EV25-'Investuotojas ir Finansuotojas'!EV28-'Investuotojas ir Finansuotojas'!EV43,-'Investuotojas ir Finansuotojas'!EV24-'Investuotojas ir Finansuotojas'!EV25-'Investuotojas ir Finansuotojas'!EV28)</f>
        <v>-11603.529464694315</v>
      </c>
      <c r="EW25" s="163">
        <f>IF(('Investuotojas ir Finansuotojas'!EW37+'Investuotojas ir Finansuotojas'!EW43)&gt;0,-'Investuotojas ir Finansuotojas'!EW24-'Investuotojas ir Finansuotojas'!EW37-'Investuotojas ir Finansuotojas'!EW25-'Investuotojas ir Finansuotojas'!EW28-'Investuotojas ir Finansuotojas'!EW43,-'Investuotojas ir Finansuotojas'!EW24-'Investuotojas ir Finansuotojas'!EW25-'Investuotojas ir Finansuotojas'!EW28)</f>
        <v>-11240.235837128868</v>
      </c>
      <c r="EX25" s="163">
        <f>IF(('Investuotojas ir Finansuotojas'!EX37+'Investuotojas ir Finansuotojas'!EX43)&gt;0,-'Investuotojas ir Finansuotojas'!EX24-'Investuotojas ir Finansuotojas'!EX37-'Investuotojas ir Finansuotojas'!EX25-'Investuotojas ir Finansuotojas'!EX28-'Investuotojas ir Finansuotojas'!EX43,-'Investuotojas ir Finansuotojas'!EX24-'Investuotojas ir Finansuotojas'!EX25-'Investuotojas ir Finansuotojas'!EX28)</f>
        <v>-10876.942209563422</v>
      </c>
      <c r="EY25" s="163">
        <f>IF(('Investuotojas ir Finansuotojas'!EY37+'Investuotojas ir Finansuotojas'!EY43)&gt;0,-'Investuotojas ir Finansuotojas'!EY24-'Investuotojas ir Finansuotojas'!EY37-'Investuotojas ir Finansuotojas'!EY25-'Investuotojas ir Finansuotojas'!EY28-'Investuotojas ir Finansuotojas'!EY43,-'Investuotojas ir Finansuotojas'!EY24-'Investuotojas ir Finansuotojas'!EY25-'Investuotojas ir Finansuotojas'!EY28)</f>
        <v>-10513.648581997977</v>
      </c>
      <c r="EZ25" s="163">
        <f>IF(('Investuotojas ir Finansuotojas'!EZ37+'Investuotojas ir Finansuotojas'!EZ43)&gt;0,-'Investuotojas ir Finansuotojas'!EZ24-'Investuotojas ir Finansuotojas'!EZ37-'Investuotojas ir Finansuotojas'!EZ25-'Investuotojas ir Finansuotojas'!EZ28-'Investuotojas ir Finansuotojas'!EZ43,-'Investuotojas ir Finansuotojas'!EZ24-'Investuotojas ir Finansuotojas'!EZ25-'Investuotojas ir Finansuotojas'!EZ28)</f>
        <v>-10150.354954432531</v>
      </c>
      <c r="FA25" s="164">
        <f t="shared" si="35"/>
        <v>-145781.63887250982</v>
      </c>
      <c r="FB25" s="163">
        <f>IF(('Investuotojas ir Finansuotojas'!FB37+'Investuotojas ir Finansuotojas'!FB43)&gt;0,-'Investuotojas ir Finansuotojas'!FB24-'Investuotojas ir Finansuotojas'!FB37-'Investuotojas ir Finansuotojas'!FB25-'Investuotojas ir Finansuotojas'!FB28-'Investuotojas ir Finansuotojas'!FB43,-'Investuotojas ir Finansuotojas'!FB24-'Investuotojas ir Finansuotojas'!FB25-'Investuotojas ir Finansuotojas'!FB28)</f>
        <v>-9787.0613268670841</v>
      </c>
      <c r="FC25" s="163">
        <f>IF(('Investuotojas ir Finansuotojas'!FC37+'Investuotojas ir Finansuotojas'!FC43)&gt;0,-'Investuotojas ir Finansuotojas'!FC24-'Investuotojas ir Finansuotojas'!FC37-'Investuotojas ir Finansuotojas'!FC25-'Investuotojas ir Finansuotojas'!FC28-'Investuotojas ir Finansuotojas'!FC43,-'Investuotojas ir Finansuotojas'!FC24-'Investuotojas ir Finansuotojas'!FC25-'Investuotojas ir Finansuotojas'!FC28)</f>
        <v>-9423.7676993016394</v>
      </c>
      <c r="FD25" s="163">
        <f>IF(('Investuotojas ir Finansuotojas'!FD37+'Investuotojas ir Finansuotojas'!FD43)&gt;0,-'Investuotojas ir Finansuotojas'!FD24-'Investuotojas ir Finansuotojas'!FD37-'Investuotojas ir Finansuotojas'!FD25-'Investuotojas ir Finansuotojas'!FD28-'Investuotojas ir Finansuotojas'!FD43,-'Investuotojas ir Finansuotojas'!FD24-'Investuotojas ir Finansuotojas'!FD25-'Investuotojas ir Finansuotojas'!FD28)</f>
        <v>-9060.4740717361929</v>
      </c>
      <c r="FE25" s="163">
        <f>IF(('Investuotojas ir Finansuotojas'!FE37+'Investuotojas ir Finansuotojas'!FE43)&gt;0,-'Investuotojas ir Finansuotojas'!FE24-'Investuotojas ir Finansuotojas'!FE37-'Investuotojas ir Finansuotojas'!FE25-'Investuotojas ir Finansuotojas'!FE28-'Investuotojas ir Finansuotojas'!FE43,-'Investuotojas ir Finansuotojas'!FE24-'Investuotojas ir Finansuotojas'!FE25-'Investuotojas ir Finansuotojas'!FE28)</f>
        <v>-8697.1804441707463</v>
      </c>
      <c r="FF25" s="163">
        <f>IF(('Investuotojas ir Finansuotojas'!FF37+'Investuotojas ir Finansuotojas'!FF43)&gt;0,-'Investuotojas ir Finansuotojas'!FF24-'Investuotojas ir Finansuotojas'!FF37-'Investuotojas ir Finansuotojas'!FF25-'Investuotojas ir Finansuotojas'!FF28-'Investuotojas ir Finansuotojas'!FF43,-'Investuotojas ir Finansuotojas'!FF24-'Investuotojas ir Finansuotojas'!FF25-'Investuotojas ir Finansuotojas'!FF28)</f>
        <v>-8333.8868166053016</v>
      </c>
      <c r="FG25" s="163">
        <f>IF(('Investuotojas ir Finansuotojas'!FG37+'Investuotojas ir Finansuotojas'!FG43)&gt;0,-'Investuotojas ir Finansuotojas'!FG24-'Investuotojas ir Finansuotojas'!FG37-'Investuotojas ir Finansuotojas'!FG25-'Investuotojas ir Finansuotojas'!FG28-'Investuotojas ir Finansuotojas'!FG43,-'Investuotojas ir Finansuotojas'!FG24-'Investuotojas ir Finansuotojas'!FG25-'Investuotojas ir Finansuotojas'!FG28)</f>
        <v>-7970.5931890398533</v>
      </c>
      <c r="FH25" s="163">
        <f>IF(('Investuotojas ir Finansuotojas'!FH37+'Investuotojas ir Finansuotojas'!FH43)&gt;0,-'Investuotojas ir Finansuotojas'!FH24-'Investuotojas ir Finansuotojas'!FH37-'Investuotojas ir Finansuotojas'!FH25-'Investuotojas ir Finansuotojas'!FH28-'Investuotojas ir Finansuotojas'!FH43,-'Investuotojas ir Finansuotojas'!FH24-'Investuotojas ir Finansuotojas'!FH25-'Investuotojas ir Finansuotojas'!FH28)</f>
        <v>-7607.2995614744086</v>
      </c>
      <c r="FI25" s="163">
        <f>IF(('Investuotojas ir Finansuotojas'!FI37+'Investuotojas ir Finansuotojas'!FI43)&gt;0,-'Investuotojas ir Finansuotojas'!FI24-'Investuotojas ir Finansuotojas'!FI37-'Investuotojas ir Finansuotojas'!FI25-'Investuotojas ir Finansuotojas'!FI28-'Investuotojas ir Finansuotojas'!FI43,-'Investuotojas ir Finansuotojas'!FI24-'Investuotojas ir Finansuotojas'!FI25-'Investuotojas ir Finansuotojas'!FI28)</f>
        <v>-7244.0059339089621</v>
      </c>
      <c r="FJ25" s="163">
        <f>IF(('Investuotojas ir Finansuotojas'!FJ37+'Investuotojas ir Finansuotojas'!FJ43)&gt;0,-'Investuotojas ir Finansuotojas'!FJ24-'Investuotojas ir Finansuotojas'!FJ37-'Investuotojas ir Finansuotojas'!FJ25-'Investuotojas ir Finansuotojas'!FJ28-'Investuotojas ir Finansuotojas'!FJ43,-'Investuotojas ir Finansuotojas'!FJ24-'Investuotojas ir Finansuotojas'!FJ25-'Investuotojas ir Finansuotojas'!FJ28)</f>
        <v>-6880.7123063435174</v>
      </c>
      <c r="FK25" s="163">
        <f>IF(('Investuotojas ir Finansuotojas'!FK37+'Investuotojas ir Finansuotojas'!FK43)&gt;0,-'Investuotojas ir Finansuotojas'!FK24-'Investuotojas ir Finansuotojas'!FK37-'Investuotojas ir Finansuotojas'!FK25-'Investuotojas ir Finansuotojas'!FK28-'Investuotojas ir Finansuotojas'!FK43,-'Investuotojas ir Finansuotojas'!FK24-'Investuotojas ir Finansuotojas'!FK25-'Investuotojas ir Finansuotojas'!FK28)</f>
        <v>-6517.4186787780691</v>
      </c>
      <c r="FL25" s="163">
        <f>IF(('Investuotojas ir Finansuotojas'!FL37+'Investuotojas ir Finansuotojas'!FL43)&gt;0,-'Investuotojas ir Finansuotojas'!FL24-'Investuotojas ir Finansuotojas'!FL37-'Investuotojas ir Finansuotojas'!FL25-'Investuotojas ir Finansuotojas'!FL28-'Investuotojas ir Finansuotojas'!FL43,-'Investuotojas ir Finansuotojas'!FL24-'Investuotojas ir Finansuotojas'!FL25-'Investuotojas ir Finansuotojas'!FL28)</f>
        <v>-6154.1250512126244</v>
      </c>
      <c r="FM25" s="163">
        <f>IF(('Investuotojas ir Finansuotojas'!FM37+'Investuotojas ir Finansuotojas'!FM43)&gt;0,-'Investuotojas ir Finansuotojas'!FM24-'Investuotojas ir Finansuotojas'!FM37-'Investuotojas ir Finansuotojas'!FM25-'Investuotojas ir Finansuotojas'!FM28-'Investuotojas ir Finansuotojas'!FM43,-'Investuotojas ir Finansuotojas'!FM24-'Investuotojas ir Finansuotojas'!FM25-'Investuotojas ir Finansuotojas'!FM28)</f>
        <v>-5790.8314236471779</v>
      </c>
      <c r="FN25" s="164">
        <f t="shared" si="36"/>
        <v>-93467.356503085553</v>
      </c>
      <c r="FO25" s="163">
        <f>IF(('Investuotojas ir Finansuotojas'!FO37+'Investuotojas ir Finansuotojas'!FO43)&gt;0,-'Investuotojas ir Finansuotojas'!FO24-'Investuotojas ir Finansuotojas'!FO37-'Investuotojas ir Finansuotojas'!FO25-'Investuotojas ir Finansuotojas'!FO28-'Investuotojas ir Finansuotojas'!FO43,-'Investuotojas ir Finansuotojas'!FO24-'Investuotojas ir Finansuotojas'!FO25-'Investuotojas ir Finansuotojas'!FO28)</f>
        <v>-5427.5377960817323</v>
      </c>
      <c r="FP25" s="163">
        <f>IF(('Investuotojas ir Finansuotojas'!FP37+'Investuotojas ir Finansuotojas'!FP43)&gt;0,-'Investuotojas ir Finansuotojas'!FP24-'Investuotojas ir Finansuotojas'!FP37-'Investuotojas ir Finansuotojas'!FP25-'Investuotojas ir Finansuotojas'!FP28-'Investuotojas ir Finansuotojas'!FP43,-'Investuotojas ir Finansuotojas'!FP24-'Investuotojas ir Finansuotojas'!FP25-'Investuotojas ir Finansuotojas'!FP28)</f>
        <v>-5064.2441685162867</v>
      </c>
      <c r="FQ25" s="163">
        <f>IF(('Investuotojas ir Finansuotojas'!FQ37+'Investuotojas ir Finansuotojas'!FQ43)&gt;0,-'Investuotojas ir Finansuotojas'!FQ24-'Investuotojas ir Finansuotojas'!FQ37-'Investuotojas ir Finansuotojas'!FQ25-'Investuotojas ir Finansuotojas'!FQ28-'Investuotojas ir Finansuotojas'!FQ43,-'Investuotojas ir Finansuotojas'!FQ24-'Investuotojas ir Finansuotojas'!FQ25-'Investuotojas ir Finansuotojas'!FQ28)</f>
        <v>-4700.9505409508401</v>
      </c>
      <c r="FR25" s="163">
        <f>IF(('Investuotojas ir Finansuotojas'!FR37+'Investuotojas ir Finansuotojas'!FR43)&gt;0,-'Investuotojas ir Finansuotojas'!FR24-'Investuotojas ir Finansuotojas'!FR37-'Investuotojas ir Finansuotojas'!FR25-'Investuotojas ir Finansuotojas'!FR28-'Investuotojas ir Finansuotojas'!FR43,-'Investuotojas ir Finansuotojas'!FR24-'Investuotojas ir Finansuotojas'!FR25-'Investuotojas ir Finansuotojas'!FR28)</f>
        <v>-4337.6569133853936</v>
      </c>
      <c r="FS25" s="163">
        <f>IF(('Investuotojas ir Finansuotojas'!FS37+'Investuotojas ir Finansuotojas'!FS43)&gt;0,-'Investuotojas ir Finansuotojas'!FS24-'Investuotojas ir Finansuotojas'!FS37-'Investuotojas ir Finansuotojas'!FS25-'Investuotojas ir Finansuotojas'!FS28-'Investuotojas ir Finansuotojas'!FS43,-'Investuotojas ir Finansuotojas'!FS24-'Investuotojas ir Finansuotojas'!FS25-'Investuotojas ir Finansuotojas'!FS28)</f>
        <v>-3974.363285819948</v>
      </c>
      <c r="FT25" s="163">
        <f>IF(('Investuotojas ir Finansuotojas'!FT37+'Investuotojas ir Finansuotojas'!FT43)&gt;0,-'Investuotojas ir Finansuotojas'!FT24-'Investuotojas ir Finansuotojas'!FT37-'Investuotojas ir Finansuotojas'!FT25-'Investuotojas ir Finansuotojas'!FT28-'Investuotojas ir Finansuotojas'!FT43,-'Investuotojas ir Finansuotojas'!FT24-'Investuotojas ir Finansuotojas'!FT25-'Investuotojas ir Finansuotojas'!FT28)</f>
        <v>-3611.0696582545015</v>
      </c>
      <c r="FU25" s="163">
        <f>IF(('Investuotojas ir Finansuotojas'!FU37+'Investuotojas ir Finansuotojas'!FU43)&gt;0,-'Investuotojas ir Finansuotojas'!FU24-'Investuotojas ir Finansuotojas'!FU37-'Investuotojas ir Finansuotojas'!FU25-'Investuotojas ir Finansuotojas'!FU28-'Investuotojas ir Finansuotojas'!FU43,-'Investuotojas ir Finansuotojas'!FU24-'Investuotojas ir Finansuotojas'!FU25-'Investuotojas ir Finansuotojas'!FU28)</f>
        <v>-3247.7760306890559</v>
      </c>
      <c r="FV25" s="163">
        <f>IF(('Investuotojas ir Finansuotojas'!FV37+'Investuotojas ir Finansuotojas'!FV43)&gt;0,-'Investuotojas ir Finansuotojas'!FV24-'Investuotojas ir Finansuotojas'!FV37-'Investuotojas ir Finansuotojas'!FV25-'Investuotojas ir Finansuotojas'!FV28-'Investuotojas ir Finansuotojas'!FV43,-'Investuotojas ir Finansuotojas'!FV24-'Investuotojas ir Finansuotojas'!FV25-'Investuotojas ir Finansuotojas'!FV28)</f>
        <v>-2884.4824031236089</v>
      </c>
      <c r="FW25" s="163">
        <f>IF(('Investuotojas ir Finansuotojas'!FW37+'Investuotojas ir Finansuotojas'!FW43)&gt;0,-'Investuotojas ir Finansuotojas'!FW24-'Investuotojas ir Finansuotojas'!FW37-'Investuotojas ir Finansuotojas'!FW25-'Investuotojas ir Finansuotojas'!FW28-'Investuotojas ir Finansuotojas'!FW43,-'Investuotojas ir Finansuotojas'!FW24-'Investuotojas ir Finansuotojas'!FW25-'Investuotojas ir Finansuotojas'!FW28)</f>
        <v>-2521.1887755581629</v>
      </c>
      <c r="FX25" s="163">
        <f>IF(('Investuotojas ir Finansuotojas'!FX37+'Investuotojas ir Finansuotojas'!FX43)&gt;0,-'Investuotojas ir Finansuotojas'!FX24-'Investuotojas ir Finansuotojas'!FX37-'Investuotojas ir Finansuotojas'!FX25-'Investuotojas ir Finansuotojas'!FX28-'Investuotojas ir Finansuotojas'!FX43,-'Investuotojas ir Finansuotojas'!FX24-'Investuotojas ir Finansuotojas'!FX25-'Investuotojas ir Finansuotojas'!FX28)</f>
        <v>-2157.8951479927164</v>
      </c>
      <c r="FY25" s="163">
        <f>IF(('Investuotojas ir Finansuotojas'!FY37+'Investuotojas ir Finansuotojas'!FY43)&gt;0,-'Investuotojas ir Finansuotojas'!FY24-'Investuotojas ir Finansuotojas'!FY37-'Investuotojas ir Finansuotojas'!FY25-'Investuotojas ir Finansuotojas'!FY28-'Investuotojas ir Finansuotojas'!FY43,-'Investuotojas ir Finansuotojas'!FY24-'Investuotojas ir Finansuotojas'!FY25-'Investuotojas ir Finansuotojas'!FY28)</f>
        <v>-1794.6015204272705</v>
      </c>
      <c r="FZ25" s="163">
        <f>IF(('Investuotojas ir Finansuotojas'!FZ37+'Investuotojas ir Finansuotojas'!FZ43)&gt;0,-'Investuotojas ir Finansuotojas'!FZ24-'Investuotojas ir Finansuotojas'!FZ37-'Investuotojas ir Finansuotojas'!FZ25-'Investuotojas ir Finansuotojas'!FZ28-'Investuotojas ir Finansuotojas'!FZ43,-'Investuotojas ir Finansuotojas'!FZ24-'Investuotojas ir Finansuotojas'!FZ25-'Investuotojas ir Finansuotojas'!FZ28)</f>
        <v>-1431.3078928618243</v>
      </c>
      <c r="GA25" s="164">
        <f t="shared" si="37"/>
        <v>-41153.07413366135</v>
      </c>
      <c r="GB25" s="163">
        <f>IF(('Investuotojas ir Finansuotojas'!GB37+'Investuotojas ir Finansuotojas'!GB43)&gt;0,-'Investuotojas ir Finansuotojas'!GB24-'Investuotojas ir Finansuotojas'!GB37-'Investuotojas ir Finansuotojas'!GB25-'Investuotojas ir Finansuotojas'!GB28-'Investuotojas ir Finansuotojas'!GB43,-'Investuotojas ir Finansuotojas'!GB24-'Investuotojas ir Finansuotojas'!GB25-'Investuotojas ir Finansuotojas'!GB28)</f>
        <v>-1199.6746359159245</v>
      </c>
      <c r="GC25" s="163">
        <f>IF(('Investuotojas ir Finansuotojas'!GC37+'Investuotojas ir Finansuotojas'!GC43)&gt;0,-'Investuotojas ir Finansuotojas'!GC24-'Investuotojas ir Finansuotojas'!GC37-'Investuotojas ir Finansuotojas'!GC25-'Investuotojas ir Finansuotojas'!GC28-'Investuotojas ir Finansuotojas'!GC43,-'Investuotojas ir Finansuotojas'!GC24-'Investuotojas ir Finansuotojas'!GC25-'Investuotojas ir Finansuotojas'!GC28)</f>
        <v>-1099.7017495895923</v>
      </c>
      <c r="GD25" s="163">
        <f>IF(('Investuotojas ir Finansuotojas'!GD37+'Investuotojas ir Finansuotojas'!GD43)&gt;0,-'Investuotojas ir Finansuotojas'!GD24-'Investuotojas ir Finansuotojas'!GD37-'Investuotojas ir Finansuotojas'!GD25-'Investuotojas ir Finansuotojas'!GD28-'Investuotojas ir Finansuotojas'!GD43,-'Investuotojas ir Finansuotojas'!GD24-'Investuotojas ir Finansuotojas'!GD25-'Investuotojas ir Finansuotojas'!GD28)</f>
        <v>-999.72886326326011</v>
      </c>
      <c r="GE25" s="163">
        <f>IF(('Investuotojas ir Finansuotojas'!GE37+'Investuotojas ir Finansuotojas'!GE43)&gt;0,-'Investuotojas ir Finansuotojas'!GE24-'Investuotojas ir Finansuotojas'!GE37-'Investuotojas ir Finansuotojas'!GE25-'Investuotojas ir Finansuotojas'!GE28-'Investuotojas ir Finansuotojas'!GE43,-'Investuotojas ir Finansuotojas'!GE24-'Investuotojas ir Finansuotojas'!GE25-'Investuotojas ir Finansuotojas'!GE28)</f>
        <v>-899.75597693692805</v>
      </c>
      <c r="GF25" s="163">
        <f>IF(('Investuotojas ir Finansuotojas'!GF37+'Investuotojas ir Finansuotojas'!GF43)&gt;0,-'Investuotojas ir Finansuotojas'!GF24-'Investuotojas ir Finansuotojas'!GF37-'Investuotojas ir Finansuotojas'!GF25-'Investuotojas ir Finansuotojas'!GF28-'Investuotojas ir Finansuotojas'!GF43,-'Investuotojas ir Finansuotojas'!GF24-'Investuotojas ir Finansuotojas'!GF25-'Investuotojas ir Finansuotojas'!GF28)</f>
        <v>-799.78309061059599</v>
      </c>
      <c r="GG25" s="163">
        <f>IF(('Investuotojas ir Finansuotojas'!GG37+'Investuotojas ir Finansuotojas'!GG43)&gt;0,-'Investuotojas ir Finansuotojas'!GG24-'Investuotojas ir Finansuotojas'!GG37-'Investuotojas ir Finansuotojas'!GG25-'Investuotojas ir Finansuotojas'!GG28-'Investuotojas ir Finansuotojas'!GG43,-'Investuotojas ir Finansuotojas'!GG24-'Investuotojas ir Finansuotojas'!GG25-'Investuotojas ir Finansuotojas'!GG28)</f>
        <v>-699.81020428426405</v>
      </c>
      <c r="GH25" s="163">
        <f>IF(('Investuotojas ir Finansuotojas'!GH37+'Investuotojas ir Finansuotojas'!GH43)&gt;0,-'Investuotojas ir Finansuotojas'!GH24-'Investuotojas ir Finansuotojas'!GH37-'Investuotojas ir Finansuotojas'!GH25-'Investuotojas ir Finansuotojas'!GH28-'Investuotojas ir Finansuotojas'!GH43,-'Investuotojas ir Finansuotojas'!GH24-'Investuotojas ir Finansuotojas'!GH25-'Investuotojas ir Finansuotojas'!GH28)</f>
        <v>-599.8373179579321</v>
      </c>
      <c r="GI25" s="163">
        <f>IF(('Investuotojas ir Finansuotojas'!GI37+'Investuotojas ir Finansuotojas'!GI43)&gt;0,-'Investuotojas ir Finansuotojas'!GI24-'Investuotojas ir Finansuotojas'!GI37-'Investuotojas ir Finansuotojas'!GI25-'Investuotojas ir Finansuotojas'!GI28-'Investuotojas ir Finansuotojas'!GI43,-'Investuotojas ir Finansuotojas'!GI24-'Investuotojas ir Finansuotojas'!GI25-'Investuotojas ir Finansuotojas'!GI28)</f>
        <v>-499.8644316316001</v>
      </c>
      <c r="GJ25" s="163">
        <f>IF(('Investuotojas ir Finansuotojas'!GJ37+'Investuotojas ir Finansuotojas'!GJ43)&gt;0,-'Investuotojas ir Finansuotojas'!GJ24-'Investuotojas ir Finansuotojas'!GJ37-'Investuotojas ir Finansuotojas'!GJ25-'Investuotojas ir Finansuotojas'!GJ28-'Investuotojas ir Finansuotojas'!GJ43,-'Investuotojas ir Finansuotojas'!GJ24-'Investuotojas ir Finansuotojas'!GJ25-'Investuotojas ir Finansuotojas'!GJ28)</f>
        <v>-399.89154530526815</v>
      </c>
      <c r="GK25" s="163">
        <f>IF(('Investuotojas ir Finansuotojas'!GK37+'Investuotojas ir Finansuotojas'!GK43)&gt;0,-'Investuotojas ir Finansuotojas'!GK24-'Investuotojas ir Finansuotojas'!GK37-'Investuotojas ir Finansuotojas'!GK25-'Investuotojas ir Finansuotojas'!GK28-'Investuotojas ir Finansuotojas'!GK43,-'Investuotojas ir Finansuotojas'!GK24-'Investuotojas ir Finansuotojas'!GK25-'Investuotojas ir Finansuotojas'!GK28)</f>
        <v>-299.91865897893615</v>
      </c>
      <c r="GL25" s="163">
        <f>IF(('Investuotojas ir Finansuotojas'!GL37+'Investuotojas ir Finansuotojas'!GL43)&gt;0,-'Investuotojas ir Finansuotojas'!GL24-'Investuotojas ir Finansuotojas'!GL37-'Investuotojas ir Finansuotojas'!GL25-'Investuotojas ir Finansuotojas'!GL28-'Investuotojas ir Finansuotojas'!GL43,-'Investuotojas ir Finansuotojas'!GL24-'Investuotojas ir Finansuotojas'!GL25-'Investuotojas ir Finansuotojas'!GL28)</f>
        <v>-199.94577265260412</v>
      </c>
      <c r="GM25" s="163">
        <f>IF(('Investuotojas ir Finansuotojas'!GM37+'Investuotojas ir Finansuotojas'!GM43)&gt;0,-'Investuotojas ir Finansuotojas'!GM24-'Investuotojas ir Finansuotojas'!GM37-'Investuotojas ir Finansuotojas'!GM25-'Investuotojas ir Finansuotojas'!GM28-'Investuotojas ir Finansuotojas'!GM43,-'Investuotojas ir Finansuotojas'!GM24-'Investuotojas ir Finansuotojas'!GM25-'Investuotojas ir Finansuotojas'!GM28)</f>
        <v>-99.972886326272146</v>
      </c>
      <c r="GN25" s="164">
        <f t="shared" si="38"/>
        <v>-7797.8851334531773</v>
      </c>
      <c r="GO25" s="163">
        <f>-'Investuotojas ir Finansuotojas'!GO24-'Investuotojas ir Finansuotojas'!GO37</f>
        <v>5.9854149488576998E-11</v>
      </c>
      <c r="GP25" s="163">
        <f>-'Investuotojas ir Finansuotojas'!GP24-'Investuotojas ir Finansuotojas'!GP37</f>
        <v>5.9854149488576998E-11</v>
      </c>
      <c r="GQ25" s="163">
        <f>-'Investuotojas ir Finansuotojas'!GQ24-'Investuotojas ir Finansuotojas'!GQ37</f>
        <v>5.9854149488576998E-11</v>
      </c>
      <c r="GR25" s="163">
        <f>-'Investuotojas ir Finansuotojas'!GR24-'Investuotojas ir Finansuotojas'!GR37</f>
        <v>5.9854149488576998E-11</v>
      </c>
      <c r="GS25" s="163">
        <f>-'Investuotojas ir Finansuotojas'!GS24-'Investuotojas ir Finansuotojas'!GS37</f>
        <v>5.9854149488576998E-11</v>
      </c>
      <c r="GT25" s="163">
        <f>-'Investuotojas ir Finansuotojas'!GT24-'Investuotojas ir Finansuotojas'!GT37</f>
        <v>5.9854149488576998E-11</v>
      </c>
      <c r="GU25" s="163">
        <f>-'Investuotojas ir Finansuotojas'!GU24-'Investuotojas ir Finansuotojas'!GU37</f>
        <v>5.9854149488576998E-11</v>
      </c>
      <c r="GV25" s="163">
        <f>-'Investuotojas ir Finansuotojas'!GV24-'Investuotojas ir Finansuotojas'!GV37</f>
        <v>5.9854149488576998E-11</v>
      </c>
      <c r="GW25" s="163">
        <f>-'Investuotojas ir Finansuotojas'!GW24-'Investuotojas ir Finansuotojas'!GW37</f>
        <v>5.9854149488576998E-11</v>
      </c>
      <c r="GX25" s="163">
        <f>-'Investuotojas ir Finansuotojas'!GX24-'Investuotojas ir Finansuotojas'!GX37</f>
        <v>5.9854149488576998E-11</v>
      </c>
      <c r="GY25" s="163">
        <f>-'Investuotojas ir Finansuotojas'!GY24-'Investuotojas ir Finansuotojas'!GY37</f>
        <v>5.9854149488576998E-11</v>
      </c>
      <c r="GZ25" s="163">
        <f>-'Investuotojas ir Finansuotojas'!GZ24-'Investuotojas ir Finansuotojas'!GZ37</f>
        <v>5.9854149488576998E-11</v>
      </c>
      <c r="HA25" s="164">
        <f t="shared" si="64"/>
        <v>7.1824979386292402E-10</v>
      </c>
      <c r="HB25" s="163">
        <f>-'Investuotojas ir Finansuotojas'!HB24-'Investuotojas ir Finansuotojas'!HB37</f>
        <v>5.9854149488576998E-11</v>
      </c>
      <c r="HC25" s="163">
        <f>-'Investuotojas ir Finansuotojas'!HC24-'Investuotojas ir Finansuotojas'!HC37</f>
        <v>5.9854149488576998E-11</v>
      </c>
      <c r="HD25" s="163">
        <f>-'Investuotojas ir Finansuotojas'!HD24-'Investuotojas ir Finansuotojas'!HD37</f>
        <v>5.9854149488576998E-11</v>
      </c>
      <c r="HE25" s="163">
        <f>-'Investuotojas ir Finansuotojas'!HE24-'Investuotojas ir Finansuotojas'!HE37</f>
        <v>5.9854149488576998E-11</v>
      </c>
      <c r="HF25" s="163">
        <f>-'Investuotojas ir Finansuotojas'!HF24-'Investuotojas ir Finansuotojas'!HF37</f>
        <v>5.9854149488576998E-11</v>
      </c>
      <c r="HG25" s="163">
        <f>-'Investuotojas ir Finansuotojas'!HG24-'Investuotojas ir Finansuotojas'!HG37</f>
        <v>5.9854149488576998E-11</v>
      </c>
      <c r="HH25" s="163">
        <f>-'Investuotojas ir Finansuotojas'!HH24-'Investuotojas ir Finansuotojas'!HH37</f>
        <v>5.9854149488576998E-11</v>
      </c>
      <c r="HI25" s="163">
        <f>-'Investuotojas ir Finansuotojas'!HI24-'Investuotojas ir Finansuotojas'!HI37</f>
        <v>5.9854149488576998E-11</v>
      </c>
      <c r="HJ25" s="163">
        <f>-'Investuotojas ir Finansuotojas'!HJ24-'Investuotojas ir Finansuotojas'!HJ37</f>
        <v>5.9854149488576998E-11</v>
      </c>
      <c r="HK25" s="163">
        <f>-'Investuotojas ir Finansuotojas'!HK24-'Investuotojas ir Finansuotojas'!HK37</f>
        <v>5.9854149488576998E-11</v>
      </c>
      <c r="HL25" s="163">
        <f>-'Investuotojas ir Finansuotojas'!HL24-'Investuotojas ir Finansuotojas'!HL37</f>
        <v>5.9854149488576998E-11</v>
      </c>
      <c r="HM25" s="163">
        <f>-'Investuotojas ir Finansuotojas'!HM24-'Investuotojas ir Finansuotojas'!HM37</f>
        <v>5.9854149488576998E-11</v>
      </c>
      <c r="HN25" s="164">
        <f t="shared" si="75"/>
        <v>7.1824979386292402E-10</v>
      </c>
      <c r="HO25" s="163">
        <f>-'Investuotojas ir Finansuotojas'!HO24-'Investuotojas ir Finansuotojas'!HO37</f>
        <v>5.9854149488576998E-11</v>
      </c>
      <c r="HP25" s="163">
        <f>-'Investuotojas ir Finansuotojas'!HP24-'Investuotojas ir Finansuotojas'!HP37</f>
        <v>5.9854149488576998E-11</v>
      </c>
      <c r="HQ25" s="163">
        <f>-'Investuotojas ir Finansuotojas'!HQ24-'Investuotojas ir Finansuotojas'!HQ37</f>
        <v>5.9854149488576998E-11</v>
      </c>
      <c r="HR25" s="163">
        <f>-'Investuotojas ir Finansuotojas'!HR24-'Investuotojas ir Finansuotojas'!HR37</f>
        <v>5.9854149488576998E-11</v>
      </c>
      <c r="HS25" s="163">
        <f>-'Investuotojas ir Finansuotojas'!HS24-'Investuotojas ir Finansuotojas'!HS37</f>
        <v>5.9854149488576998E-11</v>
      </c>
      <c r="HT25" s="163">
        <f>-'Investuotojas ir Finansuotojas'!HT24-'Investuotojas ir Finansuotojas'!HT37</f>
        <v>5.9854149488576998E-11</v>
      </c>
      <c r="HU25" s="163">
        <f>-'Investuotojas ir Finansuotojas'!HU24-'Investuotojas ir Finansuotojas'!HU37</f>
        <v>5.9854149488576998E-11</v>
      </c>
      <c r="HV25" s="163">
        <f>-'Investuotojas ir Finansuotojas'!HV24-'Investuotojas ir Finansuotojas'!HV37</f>
        <v>5.9854149488576998E-11</v>
      </c>
      <c r="HW25" s="163">
        <f>-'Investuotojas ir Finansuotojas'!HW24-'Investuotojas ir Finansuotojas'!HW37</f>
        <v>5.9854149488576998E-11</v>
      </c>
      <c r="HX25" s="163">
        <f>-'Investuotojas ir Finansuotojas'!HX24-'Investuotojas ir Finansuotojas'!HX37</f>
        <v>5.9854149488576998E-11</v>
      </c>
      <c r="HY25" s="163">
        <f>-'Investuotojas ir Finansuotojas'!HY24-'Investuotojas ir Finansuotojas'!HY37</f>
        <v>5.9854149488576998E-11</v>
      </c>
      <c r="HZ25" s="163">
        <f>-'Investuotojas ir Finansuotojas'!HZ24-'Investuotojas ir Finansuotojas'!HZ37</f>
        <v>5.9854149488576998E-11</v>
      </c>
      <c r="IA25" s="164">
        <f t="shared" si="86"/>
        <v>7.1824979386292402E-10</v>
      </c>
      <c r="IB25" s="163">
        <f>-'Investuotojas ir Finansuotojas'!IB24-'Investuotojas ir Finansuotojas'!IB37</f>
        <v>5.9854149488576998E-11</v>
      </c>
      <c r="IC25" s="163">
        <f>-'Investuotojas ir Finansuotojas'!IC24-'Investuotojas ir Finansuotojas'!IC37</f>
        <v>5.9854149488576998E-11</v>
      </c>
      <c r="ID25" s="163">
        <f>-'Investuotojas ir Finansuotojas'!ID24-'Investuotojas ir Finansuotojas'!ID37</f>
        <v>5.9854149488576998E-11</v>
      </c>
      <c r="IE25" s="163">
        <f>-'Investuotojas ir Finansuotojas'!IE24-'Investuotojas ir Finansuotojas'!IE37</f>
        <v>5.9854149488576998E-11</v>
      </c>
      <c r="IF25" s="163">
        <f>-'Investuotojas ir Finansuotojas'!IF24-'Investuotojas ir Finansuotojas'!IF37</f>
        <v>5.9854149488576998E-11</v>
      </c>
      <c r="IG25" s="163">
        <f>-'Investuotojas ir Finansuotojas'!IG24-'Investuotojas ir Finansuotojas'!IG37</f>
        <v>5.9854149488576998E-11</v>
      </c>
      <c r="IH25" s="163">
        <f>-'Investuotojas ir Finansuotojas'!IH24-'Investuotojas ir Finansuotojas'!IH37</f>
        <v>5.9854149488576998E-11</v>
      </c>
      <c r="II25" s="163">
        <f>-'Investuotojas ir Finansuotojas'!II24-'Investuotojas ir Finansuotojas'!II37</f>
        <v>5.9854149488576998E-11</v>
      </c>
      <c r="IJ25" s="163">
        <f>-'Investuotojas ir Finansuotojas'!IJ24-'Investuotojas ir Finansuotojas'!IJ37</f>
        <v>5.9854149488576998E-11</v>
      </c>
      <c r="IK25" s="163">
        <f>-'Investuotojas ir Finansuotojas'!IK24-'Investuotojas ir Finansuotojas'!IK37</f>
        <v>5.9854149488576998E-11</v>
      </c>
      <c r="IL25" s="163">
        <f>-'Investuotojas ir Finansuotojas'!IL24-'Investuotojas ir Finansuotojas'!IL37</f>
        <v>5.9854149488576998E-11</v>
      </c>
      <c r="IM25" s="163">
        <f>-'Investuotojas ir Finansuotojas'!IM24-'Investuotojas ir Finansuotojas'!IM37</f>
        <v>5.9854149488576998E-11</v>
      </c>
      <c r="IN25" s="164">
        <f t="shared" si="97"/>
        <v>7.1824979386292402E-10</v>
      </c>
      <c r="IO25" s="163">
        <f>-'Investuotojas ir Finansuotojas'!IO24-'Investuotojas ir Finansuotojas'!IO37</f>
        <v>5.9854149488576998E-11</v>
      </c>
      <c r="IP25" s="163">
        <f>-'Investuotojas ir Finansuotojas'!IP24-'Investuotojas ir Finansuotojas'!IP37</f>
        <v>5.9854149488576998E-11</v>
      </c>
      <c r="IQ25" s="163">
        <f>-'Investuotojas ir Finansuotojas'!IQ24-'Investuotojas ir Finansuotojas'!IQ37</f>
        <v>5.9854149488576998E-11</v>
      </c>
      <c r="IR25" s="163">
        <f>-'Investuotojas ir Finansuotojas'!IR24-'Investuotojas ir Finansuotojas'!IR37</f>
        <v>5.9854149488576998E-11</v>
      </c>
      <c r="IS25" s="163">
        <f>-'Investuotojas ir Finansuotojas'!IS24-'Investuotojas ir Finansuotojas'!IS37</f>
        <v>5.9854149488576998E-11</v>
      </c>
      <c r="IT25" s="163">
        <f>-'Investuotojas ir Finansuotojas'!IT24-'Investuotojas ir Finansuotojas'!IT37</f>
        <v>5.9854149488576998E-11</v>
      </c>
      <c r="IU25" s="163">
        <f>-'Investuotojas ir Finansuotojas'!IU24-'Investuotojas ir Finansuotojas'!IU37</f>
        <v>5.9854149488576998E-11</v>
      </c>
      <c r="IV25" s="163">
        <f>-'Investuotojas ir Finansuotojas'!IV24-'Investuotojas ir Finansuotojas'!IV37</f>
        <v>5.9854149488576998E-11</v>
      </c>
      <c r="IW25" s="163">
        <f>-'Investuotojas ir Finansuotojas'!IW24-'Investuotojas ir Finansuotojas'!IW37</f>
        <v>5.9854149488576998E-11</v>
      </c>
      <c r="IX25" s="163">
        <f>-'Investuotojas ir Finansuotojas'!IX24-'Investuotojas ir Finansuotojas'!IX37</f>
        <v>5.9854149488576998E-11</v>
      </c>
      <c r="IY25" s="163">
        <f>-'Investuotojas ir Finansuotojas'!IY24-'Investuotojas ir Finansuotojas'!IY37</f>
        <v>5.9854149488576998E-11</v>
      </c>
      <c r="IZ25" s="163">
        <f>-'Investuotojas ir Finansuotojas'!IZ24-'Investuotojas ir Finansuotojas'!IZ37</f>
        <v>5.9854149488576998E-11</v>
      </c>
      <c r="JA25" s="164">
        <f t="shared" si="108"/>
        <v>7.1824979386292402E-10</v>
      </c>
      <c r="JB25" s="163">
        <f>-'Investuotojas ir Finansuotojas'!JB24-'Investuotojas ir Finansuotojas'!JB37</f>
        <v>5.9854149488576998E-11</v>
      </c>
      <c r="JC25" s="163">
        <f>-'Investuotojas ir Finansuotojas'!JC24-'Investuotojas ir Finansuotojas'!JC37</f>
        <v>5.9854149488576998E-11</v>
      </c>
      <c r="JD25" s="163">
        <f>-'Investuotojas ir Finansuotojas'!JD24-'Investuotojas ir Finansuotojas'!JD37</f>
        <v>5.9854149488576998E-11</v>
      </c>
      <c r="JE25" s="163">
        <f>-'Investuotojas ir Finansuotojas'!JE24-'Investuotojas ir Finansuotojas'!JE37</f>
        <v>5.9854149488576998E-11</v>
      </c>
      <c r="JF25" s="163">
        <f>-'Investuotojas ir Finansuotojas'!JF24-'Investuotojas ir Finansuotojas'!JF37</f>
        <v>5.9854149488576998E-11</v>
      </c>
      <c r="JG25" s="163">
        <f>-'Investuotojas ir Finansuotojas'!JG24-'Investuotojas ir Finansuotojas'!JG37</f>
        <v>5.9854149488576998E-11</v>
      </c>
      <c r="JH25" s="163">
        <f>-'Investuotojas ir Finansuotojas'!JH24-'Investuotojas ir Finansuotojas'!JH37</f>
        <v>5.9854149488576998E-11</v>
      </c>
      <c r="JI25" s="163">
        <f>-'Investuotojas ir Finansuotojas'!JI24-'Investuotojas ir Finansuotojas'!JI37</f>
        <v>5.9854149488576998E-11</v>
      </c>
      <c r="JJ25" s="163">
        <f>-'Investuotojas ir Finansuotojas'!JJ24-'Investuotojas ir Finansuotojas'!JJ37</f>
        <v>5.9854149488576998E-11</v>
      </c>
      <c r="JK25" s="163">
        <f>-'Investuotojas ir Finansuotojas'!JK24-'Investuotojas ir Finansuotojas'!JK37</f>
        <v>5.9854149488576998E-11</v>
      </c>
      <c r="JL25" s="163">
        <f>-'Investuotojas ir Finansuotojas'!JL24-'Investuotojas ir Finansuotojas'!JL37</f>
        <v>5.9854149488576998E-11</v>
      </c>
      <c r="JM25" s="163">
        <f>-'Investuotojas ir Finansuotojas'!JM24-'Investuotojas ir Finansuotojas'!JM37</f>
        <v>5.9854149488576998E-11</v>
      </c>
      <c r="JN25" s="164">
        <f t="shared" si="119"/>
        <v>7.1824979386292402E-10</v>
      </c>
      <c r="JO25" s="163">
        <f>-'Investuotojas ir Finansuotojas'!JO24-'Investuotojas ir Finansuotojas'!JO37</f>
        <v>5.9854149488576998E-11</v>
      </c>
      <c r="JP25" s="163">
        <f>-'Investuotojas ir Finansuotojas'!JP24-'Investuotojas ir Finansuotojas'!JP37</f>
        <v>5.9854149488576998E-11</v>
      </c>
      <c r="JQ25" s="163">
        <f>-'Investuotojas ir Finansuotojas'!JQ24-'Investuotojas ir Finansuotojas'!JQ37</f>
        <v>5.9854149488576998E-11</v>
      </c>
      <c r="JR25" s="163">
        <f>-'Investuotojas ir Finansuotojas'!JR24-'Investuotojas ir Finansuotojas'!JR37</f>
        <v>5.9854149488576998E-11</v>
      </c>
      <c r="JS25" s="163">
        <f>-'Investuotojas ir Finansuotojas'!JS24-'Investuotojas ir Finansuotojas'!JS37</f>
        <v>5.9854149488576998E-11</v>
      </c>
      <c r="JT25" s="163">
        <f>-'Investuotojas ir Finansuotojas'!JT24-'Investuotojas ir Finansuotojas'!JT37</f>
        <v>5.9854149488576998E-11</v>
      </c>
      <c r="JU25" s="163">
        <f>-'Investuotojas ir Finansuotojas'!JU24-'Investuotojas ir Finansuotojas'!JU37</f>
        <v>5.9854149488576998E-11</v>
      </c>
      <c r="JV25" s="163">
        <f>-'Investuotojas ir Finansuotojas'!JV24-'Investuotojas ir Finansuotojas'!JV37</f>
        <v>5.9854149488576998E-11</v>
      </c>
      <c r="JW25" s="163">
        <f>-'Investuotojas ir Finansuotojas'!JW24-'Investuotojas ir Finansuotojas'!JW37</f>
        <v>5.9854149488576998E-11</v>
      </c>
      <c r="JX25" s="163">
        <f>-'Investuotojas ir Finansuotojas'!JX24-'Investuotojas ir Finansuotojas'!JX37</f>
        <v>5.9854149488576998E-11</v>
      </c>
      <c r="JY25" s="163">
        <f>-'Investuotojas ir Finansuotojas'!JY24-'Investuotojas ir Finansuotojas'!JY37</f>
        <v>5.9854149488576998E-11</v>
      </c>
      <c r="JZ25" s="163">
        <f>-'Investuotojas ir Finansuotojas'!JZ24-'Investuotojas ir Finansuotojas'!JZ37</f>
        <v>5.9854149488576998E-11</v>
      </c>
      <c r="KA25" s="164">
        <f t="shared" si="130"/>
        <v>7.1824979386292402E-10</v>
      </c>
      <c r="KB25" s="163">
        <f>-'Investuotojas ir Finansuotojas'!KB24-'Investuotojas ir Finansuotojas'!KB37</f>
        <v>5.9854149488576998E-11</v>
      </c>
      <c r="KC25" s="163">
        <f>-'Investuotojas ir Finansuotojas'!KC24-'Investuotojas ir Finansuotojas'!KC37</f>
        <v>5.9854149488576998E-11</v>
      </c>
      <c r="KD25" s="163">
        <f>-'Investuotojas ir Finansuotojas'!KD24-'Investuotojas ir Finansuotojas'!KD37</f>
        <v>5.9854149488576998E-11</v>
      </c>
      <c r="KE25" s="163">
        <f>-'Investuotojas ir Finansuotojas'!KE24-'Investuotojas ir Finansuotojas'!KE37</f>
        <v>5.9854149488576998E-11</v>
      </c>
      <c r="KF25" s="163">
        <f>-'Investuotojas ir Finansuotojas'!KF24-'Investuotojas ir Finansuotojas'!KF37</f>
        <v>5.9854149488576998E-11</v>
      </c>
      <c r="KG25" s="163">
        <f>-'Investuotojas ir Finansuotojas'!KG24-'Investuotojas ir Finansuotojas'!KG37</f>
        <v>5.9854149488576998E-11</v>
      </c>
      <c r="KH25" s="163">
        <f>-'Investuotojas ir Finansuotojas'!KH24-'Investuotojas ir Finansuotojas'!KH37</f>
        <v>5.9854149488576998E-11</v>
      </c>
      <c r="KI25" s="163">
        <f>-'Investuotojas ir Finansuotojas'!KI24-'Investuotojas ir Finansuotojas'!KI37</f>
        <v>5.9854149488576998E-11</v>
      </c>
      <c r="KJ25" s="163">
        <f>-'Investuotojas ir Finansuotojas'!KJ24-'Investuotojas ir Finansuotojas'!KJ37</f>
        <v>5.9854149488576998E-11</v>
      </c>
      <c r="KK25" s="163">
        <f>-'Investuotojas ir Finansuotojas'!KK24-'Investuotojas ir Finansuotojas'!KK37</f>
        <v>5.9854149488576998E-11</v>
      </c>
      <c r="KL25" s="163">
        <f>-'Investuotojas ir Finansuotojas'!KL24-'Investuotojas ir Finansuotojas'!KL37</f>
        <v>5.9854149488576998E-11</v>
      </c>
      <c r="KM25" s="163">
        <f>-'Investuotojas ir Finansuotojas'!KM24-'Investuotojas ir Finansuotojas'!KM37</f>
        <v>5.9854149488576998E-11</v>
      </c>
      <c r="KN25" s="164">
        <f t="shared" si="141"/>
        <v>7.1824979386292402E-10</v>
      </c>
      <c r="KO25" s="163">
        <f>-'Investuotojas ir Finansuotojas'!KO24-'Investuotojas ir Finansuotojas'!KO37</f>
        <v>5.9854149488576998E-11</v>
      </c>
      <c r="KP25" s="163">
        <f>-'Investuotojas ir Finansuotojas'!KP24-'Investuotojas ir Finansuotojas'!KP37</f>
        <v>5.9854149488576998E-11</v>
      </c>
      <c r="KQ25" s="163">
        <f>-'Investuotojas ir Finansuotojas'!KQ24-'Investuotojas ir Finansuotojas'!KQ37</f>
        <v>5.9854149488576998E-11</v>
      </c>
      <c r="KR25" s="163">
        <f>-'Investuotojas ir Finansuotojas'!KR24-'Investuotojas ir Finansuotojas'!KR37</f>
        <v>5.9854149488576998E-11</v>
      </c>
      <c r="KS25" s="163">
        <f>-'Investuotojas ir Finansuotojas'!KS24-'Investuotojas ir Finansuotojas'!KS37</f>
        <v>5.9854149488576998E-11</v>
      </c>
      <c r="KT25" s="163">
        <f>-'Investuotojas ir Finansuotojas'!KT24-'Investuotojas ir Finansuotojas'!KT37</f>
        <v>5.9854149488576998E-11</v>
      </c>
      <c r="KU25" s="163">
        <f>-'Investuotojas ir Finansuotojas'!KU24-'Investuotojas ir Finansuotojas'!KU37</f>
        <v>5.9854149488576998E-11</v>
      </c>
      <c r="KV25" s="163">
        <f>-'Investuotojas ir Finansuotojas'!KV24-'Investuotojas ir Finansuotojas'!KV37</f>
        <v>5.9854149488576998E-11</v>
      </c>
      <c r="KW25" s="163">
        <f>-'Investuotojas ir Finansuotojas'!KW24-'Investuotojas ir Finansuotojas'!KW37</f>
        <v>5.9854149488576998E-11</v>
      </c>
      <c r="KX25" s="163">
        <f>-'Investuotojas ir Finansuotojas'!KX24-'Investuotojas ir Finansuotojas'!KX37</f>
        <v>5.9854149488576998E-11</v>
      </c>
      <c r="KY25" s="163">
        <f>-'Investuotojas ir Finansuotojas'!KY24-'Investuotojas ir Finansuotojas'!KY37</f>
        <v>5.9854149488576998E-11</v>
      </c>
      <c r="KZ25" s="163">
        <f>-'Investuotojas ir Finansuotojas'!KZ24-'Investuotojas ir Finansuotojas'!KZ37</f>
        <v>5.9854149488576998E-11</v>
      </c>
      <c r="LA25" s="164">
        <f t="shared" si="152"/>
        <v>7.1824979386292402E-10</v>
      </c>
      <c r="LB25" s="163">
        <f>-'Investuotojas ir Finansuotojas'!LB24-'Investuotojas ir Finansuotojas'!LB37</f>
        <v>5.9854149488576998E-11</v>
      </c>
      <c r="LC25" s="163">
        <f>-'Investuotojas ir Finansuotojas'!LC24-'Investuotojas ir Finansuotojas'!LC37</f>
        <v>5.9854149488576998E-11</v>
      </c>
      <c r="LD25" s="163">
        <f>-'Investuotojas ir Finansuotojas'!LD24-'Investuotojas ir Finansuotojas'!LD37</f>
        <v>5.9854149488576998E-11</v>
      </c>
      <c r="LE25" s="163">
        <f>-'Investuotojas ir Finansuotojas'!LE24-'Investuotojas ir Finansuotojas'!LE37</f>
        <v>5.9854149488576998E-11</v>
      </c>
      <c r="LF25" s="163">
        <f>-'Investuotojas ir Finansuotojas'!LF24-'Investuotojas ir Finansuotojas'!LF37</f>
        <v>5.9854149488576998E-11</v>
      </c>
      <c r="LG25" s="163">
        <f>-'Investuotojas ir Finansuotojas'!LG24-'Investuotojas ir Finansuotojas'!LG37</f>
        <v>5.9854149488576998E-11</v>
      </c>
      <c r="LH25" s="163">
        <f>-'Investuotojas ir Finansuotojas'!LH24-'Investuotojas ir Finansuotojas'!LH37</f>
        <v>5.9854149488576998E-11</v>
      </c>
      <c r="LI25" s="163">
        <f>-'Investuotojas ir Finansuotojas'!LI24-'Investuotojas ir Finansuotojas'!LI37</f>
        <v>5.9854149488576998E-11</v>
      </c>
      <c r="LJ25" s="163">
        <f>-'Investuotojas ir Finansuotojas'!LJ24-'Investuotojas ir Finansuotojas'!LJ37</f>
        <v>5.9854149488576998E-11</v>
      </c>
      <c r="LK25" s="163">
        <f>-'Investuotojas ir Finansuotojas'!LK24-'Investuotojas ir Finansuotojas'!LK37</f>
        <v>5.9854149488576998E-11</v>
      </c>
      <c r="LL25" s="163">
        <f>-'Investuotojas ir Finansuotojas'!LL24-'Investuotojas ir Finansuotojas'!LL37</f>
        <v>5.9854149488576998E-11</v>
      </c>
      <c r="LM25" s="163">
        <f>-'Investuotojas ir Finansuotojas'!LM24-'Investuotojas ir Finansuotojas'!LM37</f>
        <v>5.9854149488576998E-11</v>
      </c>
      <c r="LN25" s="165">
        <f t="shared" si="163"/>
        <v>7.1824979386292402E-10</v>
      </c>
    </row>
    <row r="26" spans="1:326">
      <c r="A26" s="137" t="s">
        <v>351</v>
      </c>
      <c r="B26" s="154">
        <f t="shared" ref="B26:M26" si="252">B19+B20+B23</f>
        <v>-45266.672540454223</v>
      </c>
      <c r="C26" s="155">
        <f t="shared" si="252"/>
        <v>-6466.6675057791754</v>
      </c>
      <c r="D26" s="155">
        <f t="shared" si="252"/>
        <v>-6466.6675057791754</v>
      </c>
      <c r="E26" s="155">
        <f t="shared" si="252"/>
        <v>-6466.6675057791754</v>
      </c>
      <c r="F26" s="155">
        <f t="shared" si="252"/>
        <v>-6466.6675057791754</v>
      </c>
      <c r="G26" s="155">
        <f t="shared" si="252"/>
        <v>-6466.6675057791754</v>
      </c>
      <c r="H26" s="155">
        <f t="shared" si="252"/>
        <v>-6466.6675057791754</v>
      </c>
      <c r="I26" s="155">
        <f t="shared" si="252"/>
        <v>-6466.6675057791754</v>
      </c>
      <c r="J26" s="155">
        <f t="shared" si="252"/>
        <v>-6466.6675057791754</v>
      </c>
      <c r="K26" s="155">
        <f t="shared" si="252"/>
        <v>-6466.6675057791754</v>
      </c>
      <c r="L26" s="155">
        <f t="shared" si="252"/>
        <v>-6466.6675057791754</v>
      </c>
      <c r="M26" s="155">
        <f t="shared" si="252"/>
        <v>-6466.6675057791754</v>
      </c>
      <c r="N26" s="138">
        <f t="shared" si="24"/>
        <v>-116400.01510402512</v>
      </c>
      <c r="O26" s="155">
        <f t="shared" ref="O26:Z26" si="253">O19+O20+O23</f>
        <v>-5173.2049045003405</v>
      </c>
      <c r="P26" s="155">
        <f t="shared" si="253"/>
        <v>-5173.2049045003405</v>
      </c>
      <c r="Q26" s="155">
        <f t="shared" si="253"/>
        <v>-5173.2049045003405</v>
      </c>
      <c r="R26" s="155">
        <f t="shared" si="253"/>
        <v>-5173.2049045003405</v>
      </c>
      <c r="S26" s="155">
        <f t="shared" si="253"/>
        <v>-5173.2049045003405</v>
      </c>
      <c r="T26" s="155">
        <f t="shared" si="253"/>
        <v>-5173.2049045003405</v>
      </c>
      <c r="U26" s="155">
        <f t="shared" si="253"/>
        <v>-8281.7583265652956</v>
      </c>
      <c r="V26" s="155">
        <f t="shared" si="253"/>
        <v>-14454.384907155183</v>
      </c>
      <c r="W26" s="155">
        <f t="shared" si="253"/>
        <v>-20624.425795700554</v>
      </c>
      <c r="X26" s="155">
        <f t="shared" si="253"/>
        <v>-22280.580514626588</v>
      </c>
      <c r="Y26" s="155">
        <f t="shared" si="253"/>
        <v>-23936.735233552619</v>
      </c>
      <c r="Z26" s="155">
        <f t="shared" si="253"/>
        <v>-26580.38995247865</v>
      </c>
      <c r="AA26" s="156">
        <f t="shared" si="25"/>
        <v>-147197.50415708093</v>
      </c>
      <c r="AB26" s="155">
        <f t="shared" ref="AB26:AM26" si="254">AB19+AB20+AB23</f>
        <v>15394.493153218998</v>
      </c>
      <c r="AC26" s="155">
        <f t="shared" si="254"/>
        <v>13203.659470663275</v>
      </c>
      <c r="AD26" s="155">
        <f t="shared" si="254"/>
        <v>11012.825788107541</v>
      </c>
      <c r="AE26" s="155">
        <f t="shared" si="254"/>
        <v>8821.9921055518134</v>
      </c>
      <c r="AF26" s="155">
        <f t="shared" si="254"/>
        <v>6631.1584229960863</v>
      </c>
      <c r="AG26" s="155">
        <f t="shared" si="254"/>
        <v>4440.3247404403592</v>
      </c>
      <c r="AH26" s="155">
        <f t="shared" si="254"/>
        <v>749.49105788462475</v>
      </c>
      <c r="AI26" s="155">
        <f t="shared" si="254"/>
        <v>-1441.3426246711024</v>
      </c>
      <c r="AJ26" s="155">
        <f t="shared" si="254"/>
        <v>-3632.1763072268295</v>
      </c>
      <c r="AK26" s="155">
        <f t="shared" si="254"/>
        <v>-6935.5099897825639</v>
      </c>
      <c r="AL26" s="155">
        <f t="shared" si="254"/>
        <v>-9126.3436723382838</v>
      </c>
      <c r="AM26" s="155">
        <f t="shared" si="254"/>
        <v>-11317.177354894025</v>
      </c>
      <c r="AN26" s="156">
        <f t="shared" si="26"/>
        <v>27801.394789949889</v>
      </c>
      <c r="AO26" s="155">
        <f t="shared" ref="AO26:AZ26" si="255">AO19+AO20+AO23</f>
        <v>52182.698715331186</v>
      </c>
      <c r="AP26" s="155">
        <f t="shared" si="255"/>
        <v>52545.992342896629</v>
      </c>
      <c r="AQ26" s="155">
        <f t="shared" si="255"/>
        <v>52909.285970462079</v>
      </c>
      <c r="AR26" s="155">
        <f t="shared" si="255"/>
        <v>53272.579598027529</v>
      </c>
      <c r="AS26" s="155">
        <f t="shared" si="255"/>
        <v>53635.873225592979</v>
      </c>
      <c r="AT26" s="155">
        <f t="shared" si="255"/>
        <v>53999.166853158415</v>
      </c>
      <c r="AU26" s="155">
        <f t="shared" si="255"/>
        <v>54362.460480723872</v>
      </c>
      <c r="AV26" s="155">
        <f t="shared" si="255"/>
        <v>54725.754108289308</v>
      </c>
      <c r="AW26" s="155">
        <f t="shared" si="255"/>
        <v>55089.047735854772</v>
      </c>
      <c r="AX26" s="155">
        <f t="shared" si="255"/>
        <v>55452.341363420208</v>
      </c>
      <c r="AY26" s="155">
        <f t="shared" si="255"/>
        <v>55815.634990985665</v>
      </c>
      <c r="AZ26" s="155">
        <f t="shared" si="255"/>
        <v>56178.928618551108</v>
      </c>
      <c r="BA26" s="156">
        <f t="shared" si="27"/>
        <v>650169.76400329371</v>
      </c>
      <c r="BB26" s="155">
        <f t="shared" ref="BB26:BM26" si="256">BB19+BB20+BB23</f>
        <v>53082.540891542863</v>
      </c>
      <c r="BC26" s="155">
        <f t="shared" si="256"/>
        <v>53445.834519108299</v>
      </c>
      <c r="BD26" s="155">
        <f t="shared" si="256"/>
        <v>53809.128146673756</v>
      </c>
      <c r="BE26" s="155">
        <f t="shared" si="256"/>
        <v>54172.421774239192</v>
      </c>
      <c r="BF26" s="155">
        <f t="shared" si="256"/>
        <v>54535.715401804649</v>
      </c>
      <c r="BG26" s="155">
        <f t="shared" si="256"/>
        <v>54899.009029370092</v>
      </c>
      <c r="BH26" s="155">
        <f t="shared" si="256"/>
        <v>57499.802656935535</v>
      </c>
      <c r="BI26" s="155">
        <f t="shared" si="256"/>
        <v>57863.096284500985</v>
      </c>
      <c r="BJ26" s="155">
        <f t="shared" si="256"/>
        <v>58226.389912066428</v>
      </c>
      <c r="BK26" s="155">
        <f t="shared" si="256"/>
        <v>58589.683539631878</v>
      </c>
      <c r="BL26" s="155">
        <f t="shared" si="256"/>
        <v>58952.977167197321</v>
      </c>
      <c r="BM26" s="155">
        <f t="shared" si="256"/>
        <v>59316.270794762764</v>
      </c>
      <c r="BN26" s="156">
        <f t="shared" si="28"/>
        <v>674392.87011783372</v>
      </c>
      <c r="BO26" s="155">
        <f t="shared" ref="BO26:BZ26" si="257">BO19+BO20+BO23</f>
        <v>56603.996018734324</v>
      </c>
      <c r="BP26" s="155">
        <f t="shared" si="257"/>
        <v>56967.289646299774</v>
      </c>
      <c r="BQ26" s="155">
        <f t="shared" si="257"/>
        <v>57330.58327386521</v>
      </c>
      <c r="BR26" s="155">
        <f t="shared" si="257"/>
        <v>57693.876901430667</v>
      </c>
      <c r="BS26" s="155">
        <f t="shared" si="257"/>
        <v>58057.17052899611</v>
      </c>
      <c r="BT26" s="155">
        <f t="shared" si="257"/>
        <v>58420.464156561553</v>
      </c>
      <c r="BU26" s="155">
        <f t="shared" si="257"/>
        <v>61221.257784127003</v>
      </c>
      <c r="BV26" s="155">
        <f t="shared" si="257"/>
        <v>61584.551411692446</v>
      </c>
      <c r="BW26" s="155">
        <f t="shared" si="257"/>
        <v>61947.845039257889</v>
      </c>
      <c r="BX26" s="155">
        <f t="shared" si="257"/>
        <v>63036.138666823339</v>
      </c>
      <c r="BY26" s="155">
        <f t="shared" si="257"/>
        <v>63399.432294388789</v>
      </c>
      <c r="BZ26" s="155">
        <f t="shared" si="257"/>
        <v>63762.725921954232</v>
      </c>
      <c r="CA26" s="156">
        <f t="shared" si="29"/>
        <v>720025.33164413134</v>
      </c>
      <c r="CB26" s="155">
        <f t="shared" ref="CB26:CM26" si="258">CB19+CB20+CB23</f>
        <v>57511.681434115104</v>
      </c>
      <c r="CC26" s="155">
        <f t="shared" si="258"/>
        <v>57874.975061680547</v>
      </c>
      <c r="CD26" s="155">
        <f t="shared" si="258"/>
        <v>58238.26868924599</v>
      </c>
      <c r="CE26" s="155">
        <f t="shared" si="258"/>
        <v>58601.56231681144</v>
      </c>
      <c r="CF26" s="155">
        <f t="shared" si="258"/>
        <v>58964.855944376883</v>
      </c>
      <c r="CG26" s="155">
        <f t="shared" si="258"/>
        <v>59328.149571942326</v>
      </c>
      <c r="CH26" s="155">
        <f t="shared" si="258"/>
        <v>59691.443199507776</v>
      </c>
      <c r="CI26" s="155">
        <f t="shared" si="258"/>
        <v>60054.736827073226</v>
      </c>
      <c r="CJ26" s="155">
        <f t="shared" si="258"/>
        <v>60418.030454638669</v>
      </c>
      <c r="CK26" s="155">
        <f t="shared" si="258"/>
        <v>60781.324082204119</v>
      </c>
      <c r="CL26" s="155">
        <f t="shared" si="258"/>
        <v>61144.617709769562</v>
      </c>
      <c r="CM26" s="155">
        <f t="shared" si="258"/>
        <v>61507.911337335005</v>
      </c>
      <c r="CN26" s="156">
        <f t="shared" si="30"/>
        <v>714117.55662870058</v>
      </c>
      <c r="CO26" s="155">
        <f t="shared" ref="CO26:CZ26" si="259">CO19+CO20+CO23</f>
        <v>54640.776244709545</v>
      </c>
      <c r="CP26" s="155">
        <f t="shared" si="259"/>
        <v>55004.069872274995</v>
      </c>
      <c r="CQ26" s="155">
        <f t="shared" si="259"/>
        <v>55367.363499840445</v>
      </c>
      <c r="CR26" s="155">
        <f t="shared" si="259"/>
        <v>55730.657127405888</v>
      </c>
      <c r="CS26" s="155">
        <f t="shared" si="259"/>
        <v>56093.950754971338</v>
      </c>
      <c r="CT26" s="155">
        <f t="shared" si="259"/>
        <v>56457.244382536781</v>
      </c>
      <c r="CU26" s="155">
        <f t="shared" si="259"/>
        <v>56820.538010102224</v>
      </c>
      <c r="CV26" s="155">
        <f t="shared" si="259"/>
        <v>57183.831637667674</v>
      </c>
      <c r="CW26" s="155">
        <f t="shared" si="259"/>
        <v>57547.125265233117</v>
      </c>
      <c r="CX26" s="155">
        <f t="shared" si="259"/>
        <v>57910.418892798567</v>
      </c>
      <c r="CY26" s="155">
        <f t="shared" si="259"/>
        <v>58273.712520364017</v>
      </c>
      <c r="CZ26" s="155">
        <f t="shared" si="259"/>
        <v>58637.00614792946</v>
      </c>
      <c r="DA26" s="156">
        <f t="shared" si="31"/>
        <v>679666.69435583404</v>
      </c>
      <c r="DB26" s="155">
        <f t="shared" ref="DB26:DM26" si="260">DB19+DB20+DB23</f>
        <v>51096.610130380344</v>
      </c>
      <c r="DC26" s="155">
        <f t="shared" si="260"/>
        <v>51459.903757945794</v>
      </c>
      <c r="DD26" s="155">
        <f t="shared" si="260"/>
        <v>51823.197385511237</v>
      </c>
      <c r="DE26" s="155">
        <f t="shared" si="260"/>
        <v>52186.49101307668</v>
      </c>
      <c r="DF26" s="155">
        <f t="shared" si="260"/>
        <v>52549.78464064213</v>
      </c>
      <c r="DG26" s="155">
        <f t="shared" si="260"/>
        <v>52913.078268207581</v>
      </c>
      <c r="DH26" s="155">
        <f t="shared" si="260"/>
        <v>53276.371895773016</v>
      </c>
      <c r="DI26" s="155">
        <f t="shared" si="260"/>
        <v>53639.665523338466</v>
      </c>
      <c r="DJ26" s="155">
        <f t="shared" si="260"/>
        <v>54002.959150903916</v>
      </c>
      <c r="DK26" s="155">
        <f t="shared" si="260"/>
        <v>54366.252778469359</v>
      </c>
      <c r="DL26" s="155">
        <f t="shared" si="260"/>
        <v>54729.546406034802</v>
      </c>
      <c r="DM26" s="155">
        <f t="shared" si="260"/>
        <v>55092.840033600252</v>
      </c>
      <c r="DN26" s="156">
        <f t="shared" si="32"/>
        <v>637136.70098388358</v>
      </c>
      <c r="DO26" s="155">
        <f t="shared" ref="DO26:DZ26" si="261">DO19+DO20+DO23</f>
        <v>46816.714055355216</v>
      </c>
      <c r="DP26" s="155">
        <f t="shared" si="261"/>
        <v>47180.007682920659</v>
      </c>
      <c r="DQ26" s="155">
        <f t="shared" si="261"/>
        <v>47543.301310486102</v>
      </c>
      <c r="DR26" s="155">
        <f t="shared" si="261"/>
        <v>47906.594938051552</v>
      </c>
      <c r="DS26" s="155">
        <f t="shared" si="261"/>
        <v>48269.888565616995</v>
      </c>
      <c r="DT26" s="155">
        <f t="shared" si="261"/>
        <v>48633.182193182445</v>
      </c>
      <c r="DU26" s="155">
        <f t="shared" si="261"/>
        <v>48996.475820747888</v>
      </c>
      <c r="DV26" s="155">
        <f t="shared" si="261"/>
        <v>49359.769448313338</v>
      </c>
      <c r="DW26" s="155">
        <f t="shared" si="261"/>
        <v>49723.063075878788</v>
      </c>
      <c r="DX26" s="155">
        <f t="shared" si="261"/>
        <v>50086.356703444231</v>
      </c>
      <c r="DY26" s="155">
        <f t="shared" si="261"/>
        <v>50449.650331009674</v>
      </c>
      <c r="DZ26" s="155">
        <f t="shared" si="261"/>
        <v>50812.943958575124</v>
      </c>
      <c r="EA26" s="156">
        <f t="shared" si="33"/>
        <v>585777.94808358198</v>
      </c>
      <c r="EB26" s="155">
        <f t="shared" ref="EB26:EM26" si="262">EB19+EB20+EB23</f>
        <v>41967.83526726377</v>
      </c>
      <c r="EC26" s="155">
        <f t="shared" si="262"/>
        <v>42331.12889482922</v>
      </c>
      <c r="ED26" s="155">
        <f t="shared" si="262"/>
        <v>42694.422522394671</v>
      </c>
      <c r="EE26" s="155">
        <f t="shared" si="262"/>
        <v>43057.716149960113</v>
      </c>
      <c r="EF26" s="155">
        <f t="shared" si="262"/>
        <v>43421.009777525564</v>
      </c>
      <c r="EG26" s="155">
        <f t="shared" si="262"/>
        <v>43784.303405091006</v>
      </c>
      <c r="EH26" s="155">
        <f t="shared" si="262"/>
        <v>44147.597032656457</v>
      </c>
      <c r="EI26" s="155">
        <f t="shared" si="262"/>
        <v>44510.890660221907</v>
      </c>
      <c r="EJ26" s="155">
        <f t="shared" si="262"/>
        <v>44874.18428778735</v>
      </c>
      <c r="EK26" s="155">
        <f t="shared" si="262"/>
        <v>45237.477915352792</v>
      </c>
      <c r="EL26" s="155">
        <f t="shared" si="262"/>
        <v>45600.771542918235</v>
      </c>
      <c r="EM26" s="155">
        <f t="shared" si="262"/>
        <v>45964.065170483693</v>
      </c>
      <c r="EN26" s="156">
        <f t="shared" si="34"/>
        <v>527591.40262648475</v>
      </c>
      <c r="EO26" s="155">
        <f t="shared" ref="EO26:EZ26" si="263">EO19+EO20+EO23</f>
        <v>36269.201804211814</v>
      </c>
      <c r="EP26" s="155">
        <f t="shared" si="263"/>
        <v>36632.495431777264</v>
      </c>
      <c r="EQ26" s="155">
        <f t="shared" si="263"/>
        <v>36995.789059342707</v>
      </c>
      <c r="ER26" s="155">
        <f t="shared" si="263"/>
        <v>37359.082686908157</v>
      </c>
      <c r="ES26" s="155">
        <f t="shared" si="263"/>
        <v>37722.3763144736</v>
      </c>
      <c r="ET26" s="155">
        <f t="shared" si="263"/>
        <v>38085.669942039051</v>
      </c>
      <c r="EU26" s="155">
        <f t="shared" si="263"/>
        <v>38448.963569604501</v>
      </c>
      <c r="EV26" s="155">
        <f t="shared" si="263"/>
        <v>38812.257197169944</v>
      </c>
      <c r="EW26" s="155">
        <f t="shared" si="263"/>
        <v>39175.550824735386</v>
      </c>
      <c r="EX26" s="155">
        <f t="shared" si="263"/>
        <v>39538.844452300837</v>
      </c>
      <c r="EY26" s="155">
        <f t="shared" si="263"/>
        <v>39902.138079866287</v>
      </c>
      <c r="EZ26" s="155">
        <f t="shared" si="263"/>
        <v>40265.43170743173</v>
      </c>
      <c r="FA26" s="156">
        <f t="shared" si="35"/>
        <v>459207.80106986134</v>
      </c>
      <c r="FB26" s="155">
        <f t="shared" ref="FB26:FM26" si="264">FB19+FB20+FB23</f>
        <v>29642.1978730681</v>
      </c>
      <c r="FC26" s="155">
        <f t="shared" si="264"/>
        <v>30005.491500633547</v>
      </c>
      <c r="FD26" s="155">
        <f t="shared" si="264"/>
        <v>30368.785128198993</v>
      </c>
      <c r="FE26" s="155">
        <f t="shared" si="264"/>
        <v>30732.07875576444</v>
      </c>
      <c r="FF26" s="155">
        <f t="shared" si="264"/>
        <v>31095.372383329886</v>
      </c>
      <c r="FG26" s="155">
        <f t="shared" si="264"/>
        <v>31458.666010895333</v>
      </c>
      <c r="FH26" s="155">
        <f t="shared" si="264"/>
        <v>31821.959638460779</v>
      </c>
      <c r="FI26" s="155">
        <f t="shared" si="264"/>
        <v>32185.253266026222</v>
      </c>
      <c r="FJ26" s="155">
        <f t="shared" si="264"/>
        <v>32548.546893591669</v>
      </c>
      <c r="FK26" s="155">
        <f t="shared" si="264"/>
        <v>32911.840521157115</v>
      </c>
      <c r="FL26" s="155">
        <f t="shared" si="264"/>
        <v>33275.134148722558</v>
      </c>
      <c r="FM26" s="155">
        <f t="shared" si="264"/>
        <v>33638.427776288008</v>
      </c>
      <c r="FN26" s="156">
        <f t="shared" si="36"/>
        <v>379683.75389613665</v>
      </c>
      <c r="FO26" s="155">
        <f t="shared" ref="FO26:FZ26" si="265">FO19+FO20+FO23</f>
        <v>22000.928445701444</v>
      </c>
      <c r="FP26" s="155">
        <f t="shared" si="265"/>
        <v>22364.222073266887</v>
      </c>
      <c r="FQ26" s="155">
        <f t="shared" si="265"/>
        <v>22727.515700832337</v>
      </c>
      <c r="FR26" s="155">
        <f t="shared" si="265"/>
        <v>23090.80932839778</v>
      </c>
      <c r="FS26" s="155">
        <f t="shared" si="265"/>
        <v>23454.102955963226</v>
      </c>
      <c r="FT26" s="155">
        <f t="shared" si="265"/>
        <v>23817.396583528673</v>
      </c>
      <c r="FU26" s="155">
        <f t="shared" si="265"/>
        <v>24180.690211094119</v>
      </c>
      <c r="FV26" s="155">
        <f t="shared" si="265"/>
        <v>24543.983838659566</v>
      </c>
      <c r="FW26" s="155">
        <f t="shared" si="265"/>
        <v>24907.277466225012</v>
      </c>
      <c r="FX26" s="155">
        <f t="shared" si="265"/>
        <v>25270.571093790459</v>
      </c>
      <c r="FY26" s="155">
        <f t="shared" si="265"/>
        <v>25633.864721355905</v>
      </c>
      <c r="FZ26" s="155">
        <f t="shared" si="265"/>
        <v>25997.158348921352</v>
      </c>
      <c r="GA26" s="156">
        <f t="shared" si="37"/>
        <v>287988.52076773677</v>
      </c>
      <c r="GB26" s="155">
        <f t="shared" ref="GB26:GM26" si="266">GB19+GB20+GB23</f>
        <v>13119.884704576587</v>
      </c>
      <c r="GC26" s="155">
        <f t="shared" si="266"/>
        <v>13219.857590902919</v>
      </c>
      <c r="GD26" s="155">
        <f t="shared" si="266"/>
        <v>13319.83047722925</v>
      </c>
      <c r="GE26" s="155">
        <f t="shared" si="266"/>
        <v>13419.803363555584</v>
      </c>
      <c r="GF26" s="155">
        <f t="shared" si="266"/>
        <v>13519.776249881916</v>
      </c>
      <c r="GG26" s="155">
        <f t="shared" si="266"/>
        <v>13619.749136208247</v>
      </c>
      <c r="GH26" s="155">
        <f t="shared" si="266"/>
        <v>13719.722022534579</v>
      </c>
      <c r="GI26" s="155">
        <f t="shared" si="266"/>
        <v>13819.694908860911</v>
      </c>
      <c r="GJ26" s="155">
        <f t="shared" si="266"/>
        <v>13919.667795187243</v>
      </c>
      <c r="GK26" s="155">
        <f t="shared" si="266"/>
        <v>14019.640681513574</v>
      </c>
      <c r="GL26" s="155">
        <f t="shared" si="266"/>
        <v>14119.613567839899</v>
      </c>
      <c r="GM26" s="155">
        <f t="shared" si="266"/>
        <v>14219.586454166239</v>
      </c>
      <c r="GN26" s="156">
        <f t="shared" si="38"/>
        <v>164036.82695245696</v>
      </c>
      <c r="GO26" s="155">
        <f t="shared" ref="GO26:GZ26" si="267">GO19+GO20+GO23</f>
        <v>-2.4927203045352809E-10</v>
      </c>
      <c r="GP26" s="155">
        <f t="shared" si="267"/>
        <v>-2.4927203045352809E-10</v>
      </c>
      <c r="GQ26" s="155">
        <f t="shared" si="267"/>
        <v>-2.4927203045352809E-10</v>
      </c>
      <c r="GR26" s="155">
        <f t="shared" si="267"/>
        <v>-2.4927203045352809E-10</v>
      </c>
      <c r="GS26" s="155">
        <f t="shared" si="267"/>
        <v>-2.4927203045352809E-10</v>
      </c>
      <c r="GT26" s="155">
        <f t="shared" si="267"/>
        <v>-2.4927203045352809E-10</v>
      </c>
      <c r="GU26" s="155">
        <f t="shared" si="267"/>
        <v>-2.4927203045352809E-10</v>
      </c>
      <c r="GV26" s="155">
        <f t="shared" si="267"/>
        <v>-2.4927203045352809E-10</v>
      </c>
      <c r="GW26" s="155">
        <f t="shared" si="267"/>
        <v>-2.4927203045352809E-10</v>
      </c>
      <c r="GX26" s="155">
        <f t="shared" si="267"/>
        <v>-2.4927203045352809E-10</v>
      </c>
      <c r="GY26" s="155">
        <f t="shared" si="267"/>
        <v>-2.4927203045352809E-10</v>
      </c>
      <c r="GZ26" s="155">
        <f t="shared" si="267"/>
        <v>-2.4927203045352809E-10</v>
      </c>
      <c r="HA26" s="156">
        <f t="shared" si="64"/>
        <v>-2.9912643654423363E-9</v>
      </c>
      <c r="HB26" s="155">
        <f t="shared" ref="HB26:HM26" si="268">HB19+HB20+HB23</f>
        <v>-2.7790617642350974E-10</v>
      </c>
      <c r="HC26" s="155">
        <f t="shared" si="268"/>
        <v>-2.7790617642350974E-10</v>
      </c>
      <c r="HD26" s="155">
        <f t="shared" si="268"/>
        <v>-2.7790617642350974E-10</v>
      </c>
      <c r="HE26" s="155">
        <f t="shared" si="268"/>
        <v>-2.7790617642350974E-10</v>
      </c>
      <c r="HF26" s="155">
        <f t="shared" si="268"/>
        <v>-2.7790617642350974E-10</v>
      </c>
      <c r="HG26" s="155">
        <f t="shared" si="268"/>
        <v>-2.7790617642350974E-10</v>
      </c>
      <c r="HH26" s="155">
        <f t="shared" si="268"/>
        <v>-2.7790617642350974E-10</v>
      </c>
      <c r="HI26" s="155">
        <f t="shared" si="268"/>
        <v>-2.7790617642350974E-10</v>
      </c>
      <c r="HJ26" s="155">
        <f t="shared" si="268"/>
        <v>-2.7790617642350974E-10</v>
      </c>
      <c r="HK26" s="155">
        <f t="shared" si="268"/>
        <v>-2.7790617642350974E-10</v>
      </c>
      <c r="HL26" s="155">
        <f t="shared" si="268"/>
        <v>-2.7790617642350974E-10</v>
      </c>
      <c r="HM26" s="155">
        <f t="shared" si="268"/>
        <v>-2.7790617642350974E-10</v>
      </c>
      <c r="HN26" s="156">
        <f t="shared" si="75"/>
        <v>-3.3348741170821161E-9</v>
      </c>
      <c r="HO26" s="155">
        <f t="shared" ref="HO26:HZ26" si="269">HO19+HO20+HO23</f>
        <v>-3.0919268369004603E-10</v>
      </c>
      <c r="HP26" s="155">
        <f t="shared" si="269"/>
        <v>-3.0919268369004603E-10</v>
      </c>
      <c r="HQ26" s="155">
        <f t="shared" si="269"/>
        <v>-3.0919268369004603E-10</v>
      </c>
      <c r="HR26" s="155">
        <f t="shared" si="269"/>
        <v>-3.0919268369004603E-10</v>
      </c>
      <c r="HS26" s="155">
        <f t="shared" si="269"/>
        <v>-3.0919268369004603E-10</v>
      </c>
      <c r="HT26" s="155">
        <f t="shared" si="269"/>
        <v>-3.0919268369004603E-10</v>
      </c>
      <c r="HU26" s="155">
        <f t="shared" si="269"/>
        <v>-3.0919268369004603E-10</v>
      </c>
      <c r="HV26" s="155">
        <f t="shared" si="269"/>
        <v>-3.0919268369004603E-10</v>
      </c>
      <c r="HW26" s="155">
        <f t="shared" si="269"/>
        <v>-3.0919268369004603E-10</v>
      </c>
      <c r="HX26" s="155">
        <f t="shared" si="269"/>
        <v>-3.0919268369004603E-10</v>
      </c>
      <c r="HY26" s="155">
        <f t="shared" si="269"/>
        <v>-3.0919268369004603E-10</v>
      </c>
      <c r="HZ26" s="155">
        <f t="shared" si="269"/>
        <v>-3.0919268369004603E-10</v>
      </c>
      <c r="IA26" s="156">
        <f t="shared" si="86"/>
        <v>-3.7103122042805518E-9</v>
      </c>
      <c r="IB26" s="155">
        <f t="shared" ref="IB26:IM26" si="270">IB19+IB20+IB23</f>
        <v>-3.4337723866036675E-10</v>
      </c>
      <c r="IC26" s="155">
        <f t="shared" si="270"/>
        <v>-3.4337723866036675E-10</v>
      </c>
      <c r="ID26" s="155">
        <f t="shared" si="270"/>
        <v>-3.4337723866036675E-10</v>
      </c>
      <c r="IE26" s="155">
        <f t="shared" si="270"/>
        <v>-3.4337723866036675E-10</v>
      </c>
      <c r="IF26" s="155">
        <f t="shared" si="270"/>
        <v>-3.4337723866036675E-10</v>
      </c>
      <c r="IG26" s="155">
        <f t="shared" si="270"/>
        <v>-3.4337723866036675E-10</v>
      </c>
      <c r="IH26" s="155">
        <f t="shared" si="270"/>
        <v>-3.4337723866036675E-10</v>
      </c>
      <c r="II26" s="155">
        <f t="shared" si="270"/>
        <v>-3.4337723866036675E-10</v>
      </c>
      <c r="IJ26" s="155">
        <f t="shared" si="270"/>
        <v>-3.4337723866036675E-10</v>
      </c>
      <c r="IK26" s="155">
        <f t="shared" si="270"/>
        <v>-3.4337723866036675E-10</v>
      </c>
      <c r="IL26" s="155">
        <f t="shared" si="270"/>
        <v>-3.4337723866036675E-10</v>
      </c>
      <c r="IM26" s="155">
        <f t="shared" si="270"/>
        <v>-3.4337723866036675E-10</v>
      </c>
      <c r="IN26" s="156">
        <f t="shared" si="97"/>
        <v>-4.120526863924401E-9</v>
      </c>
      <c r="IO26" s="155">
        <f t="shared" ref="IO26:IX26" si="271">IO19+IO20+IO23</f>
        <v>-3.8072828550504872E-10</v>
      </c>
      <c r="IP26" s="155">
        <f t="shared" si="271"/>
        <v>-3.8072828550504872E-10</v>
      </c>
      <c r="IQ26" s="155">
        <f t="shared" si="271"/>
        <v>-3.8072828550504872E-10</v>
      </c>
      <c r="IR26" s="155">
        <f t="shared" si="271"/>
        <v>-3.8072828550504872E-10</v>
      </c>
      <c r="IS26" s="155">
        <f t="shared" si="271"/>
        <v>-3.8072828550504872E-10</v>
      </c>
      <c r="IT26" s="155">
        <f t="shared" si="271"/>
        <v>-3.8072828550504872E-10</v>
      </c>
      <c r="IU26" s="155">
        <f t="shared" si="271"/>
        <v>-3.8072828550504872E-10</v>
      </c>
      <c r="IV26" s="155">
        <f t="shared" si="271"/>
        <v>-3.8072828550504872E-10</v>
      </c>
      <c r="IW26" s="155">
        <f t="shared" si="271"/>
        <v>-3.8072828550504872E-10</v>
      </c>
      <c r="IX26" s="155">
        <f t="shared" si="271"/>
        <v>-3.8072828550504872E-10</v>
      </c>
      <c r="IY26" s="155">
        <f t="shared" ref="IY26:LJ26" si="272">IY19+IY20+IY23</f>
        <v>-3.8072828550504872E-10</v>
      </c>
      <c r="IZ26" s="155">
        <f t="shared" si="272"/>
        <v>-3.8072828550504872E-10</v>
      </c>
      <c r="JA26" s="156">
        <f t="shared" si="108"/>
        <v>-4.5687394260605857E-9</v>
      </c>
      <c r="JB26" s="155">
        <f t="shared" si="272"/>
        <v>-4.2153913419402152E-10</v>
      </c>
      <c r="JC26" s="155">
        <f t="shared" si="272"/>
        <v>-4.2153913419402152E-10</v>
      </c>
      <c r="JD26" s="155">
        <f t="shared" si="272"/>
        <v>-4.2153913419402152E-10</v>
      </c>
      <c r="JE26" s="155">
        <f t="shared" si="272"/>
        <v>-4.2153913419402152E-10</v>
      </c>
      <c r="JF26" s="155">
        <f t="shared" si="272"/>
        <v>-4.2153913419402152E-10</v>
      </c>
      <c r="JG26" s="155">
        <f t="shared" si="272"/>
        <v>-4.2153913419402152E-10</v>
      </c>
      <c r="JH26" s="155">
        <f t="shared" si="272"/>
        <v>-4.2153913419402152E-10</v>
      </c>
      <c r="JI26" s="155">
        <f t="shared" si="272"/>
        <v>-4.2153913419402152E-10</v>
      </c>
      <c r="JJ26" s="155">
        <f t="shared" si="272"/>
        <v>-4.2153913419402152E-10</v>
      </c>
      <c r="JK26" s="155">
        <f t="shared" si="272"/>
        <v>-4.2153913419402152E-10</v>
      </c>
      <c r="JL26" s="155">
        <f t="shared" si="272"/>
        <v>-4.2153913419402152E-10</v>
      </c>
      <c r="JM26" s="155">
        <f t="shared" si="272"/>
        <v>-4.2153913419402152E-10</v>
      </c>
      <c r="JN26" s="156">
        <f t="shared" si="119"/>
        <v>-5.0584696103282587E-9</v>
      </c>
      <c r="JO26" s="155">
        <f t="shared" si="272"/>
        <v>-4.6613026379850182E-10</v>
      </c>
      <c r="JP26" s="155">
        <f t="shared" si="272"/>
        <v>-4.6613026379850182E-10</v>
      </c>
      <c r="JQ26" s="155">
        <f t="shared" si="272"/>
        <v>-4.6613026379850182E-10</v>
      </c>
      <c r="JR26" s="155">
        <f t="shared" si="272"/>
        <v>-4.6613026379850182E-10</v>
      </c>
      <c r="JS26" s="155">
        <f t="shared" si="272"/>
        <v>-4.6613026379850182E-10</v>
      </c>
      <c r="JT26" s="155">
        <f t="shared" si="272"/>
        <v>-4.6613026379850182E-10</v>
      </c>
      <c r="JU26" s="155">
        <f t="shared" si="272"/>
        <v>-4.6613026379850182E-10</v>
      </c>
      <c r="JV26" s="155">
        <f t="shared" si="272"/>
        <v>-4.6613026379850182E-10</v>
      </c>
      <c r="JW26" s="155">
        <f t="shared" si="272"/>
        <v>-4.6613026379850182E-10</v>
      </c>
      <c r="JX26" s="155">
        <f t="shared" si="272"/>
        <v>-4.6613026379850182E-10</v>
      </c>
      <c r="JY26" s="155">
        <f t="shared" si="272"/>
        <v>-4.6613026379850182E-10</v>
      </c>
      <c r="JZ26" s="155">
        <f t="shared" si="272"/>
        <v>-4.6613026379850182E-10</v>
      </c>
      <c r="KA26" s="156">
        <f t="shared" si="130"/>
        <v>-5.5935631655820214E-9</v>
      </c>
      <c r="KB26" s="155">
        <f t="shared" si="272"/>
        <v>-5.1485183914620636E-10</v>
      </c>
      <c r="KC26" s="155">
        <f t="shared" si="272"/>
        <v>-5.1485183914620636E-10</v>
      </c>
      <c r="KD26" s="155">
        <f t="shared" si="272"/>
        <v>-5.1485183914620636E-10</v>
      </c>
      <c r="KE26" s="155">
        <f t="shared" si="272"/>
        <v>-5.1485183914620636E-10</v>
      </c>
      <c r="KF26" s="155">
        <f t="shared" si="272"/>
        <v>-5.1485183914620636E-10</v>
      </c>
      <c r="KG26" s="155">
        <f t="shared" si="272"/>
        <v>-5.1485183914620636E-10</v>
      </c>
      <c r="KH26" s="155">
        <f t="shared" si="272"/>
        <v>-5.1485183914620636E-10</v>
      </c>
      <c r="KI26" s="155">
        <f t="shared" si="272"/>
        <v>-5.1485183914620636E-10</v>
      </c>
      <c r="KJ26" s="155">
        <f t="shared" si="272"/>
        <v>-5.1485183914620636E-10</v>
      </c>
      <c r="KK26" s="155">
        <f t="shared" si="272"/>
        <v>-5.1485183914620636E-10</v>
      </c>
      <c r="KL26" s="155">
        <f t="shared" si="272"/>
        <v>-5.1485183914620636E-10</v>
      </c>
      <c r="KM26" s="155">
        <f t="shared" si="272"/>
        <v>-5.1485183914620636E-10</v>
      </c>
      <c r="KN26" s="156">
        <f t="shared" si="141"/>
        <v>-6.178222069754478E-9</v>
      </c>
      <c r="KO26" s="155">
        <f t="shared" si="272"/>
        <v>-5.6808646059261059E-10</v>
      </c>
      <c r="KP26" s="155">
        <f t="shared" si="272"/>
        <v>-5.6808646059261059E-10</v>
      </c>
      <c r="KQ26" s="155">
        <f t="shared" si="272"/>
        <v>-5.6808646059261059E-10</v>
      </c>
      <c r="KR26" s="155">
        <f t="shared" si="272"/>
        <v>-5.6808646059261059E-10</v>
      </c>
      <c r="KS26" s="155">
        <f t="shared" si="272"/>
        <v>-5.6808646059261059E-10</v>
      </c>
      <c r="KT26" s="155">
        <f t="shared" si="272"/>
        <v>-5.6808646059261059E-10</v>
      </c>
      <c r="KU26" s="155">
        <f t="shared" si="272"/>
        <v>-5.6808646059261059E-10</v>
      </c>
      <c r="KV26" s="155">
        <f t="shared" si="272"/>
        <v>-5.6808646059261059E-10</v>
      </c>
      <c r="KW26" s="155">
        <f t="shared" si="272"/>
        <v>-5.6808646059261059E-10</v>
      </c>
      <c r="KX26" s="155">
        <f t="shared" si="272"/>
        <v>-5.6808646059261059E-10</v>
      </c>
      <c r="KY26" s="155">
        <f t="shared" si="272"/>
        <v>-5.6808646059261059E-10</v>
      </c>
      <c r="KZ26" s="155">
        <f t="shared" si="272"/>
        <v>-5.6808646059261059E-10</v>
      </c>
      <c r="LA26" s="156">
        <f t="shared" si="152"/>
        <v>-6.8170375271113288E-9</v>
      </c>
      <c r="LB26" s="155">
        <f t="shared" si="272"/>
        <v>-6.2625216850163173E-10</v>
      </c>
      <c r="LC26" s="155">
        <f t="shared" si="272"/>
        <v>-6.2625216850163173E-10</v>
      </c>
      <c r="LD26" s="155">
        <f t="shared" si="272"/>
        <v>-6.2625216850163173E-10</v>
      </c>
      <c r="LE26" s="155">
        <f t="shared" si="272"/>
        <v>-6.2625216850163173E-10</v>
      </c>
      <c r="LF26" s="155">
        <f t="shared" si="272"/>
        <v>-6.2625216850163173E-10</v>
      </c>
      <c r="LG26" s="155">
        <f t="shared" si="272"/>
        <v>-6.2625216850163173E-10</v>
      </c>
      <c r="LH26" s="155">
        <f t="shared" si="272"/>
        <v>-6.2625216850163173E-10</v>
      </c>
      <c r="LI26" s="155">
        <f t="shared" si="272"/>
        <v>-6.2625216850163173E-10</v>
      </c>
      <c r="LJ26" s="155">
        <f t="shared" si="272"/>
        <v>-6.2625216850163173E-10</v>
      </c>
      <c r="LK26" s="155">
        <f>LK19+LK20+LK23</f>
        <v>-6.2625216850163173E-10</v>
      </c>
      <c r="LL26" s="155">
        <f>LL19+LL20+LL23</f>
        <v>-6.2625216850163173E-10</v>
      </c>
      <c r="LM26" s="155">
        <f>LM19+LM20+LM23</f>
        <v>-6.2625216850163173E-10</v>
      </c>
      <c r="LN26" s="157">
        <f t="shared" si="163"/>
        <v>-7.5150260220195808E-9</v>
      </c>
    </row>
    <row r="27" spans="1:326">
      <c r="A27" s="139" t="s">
        <v>352</v>
      </c>
      <c r="B27" s="141"/>
      <c r="C27" s="142"/>
      <c r="D27" s="142"/>
      <c r="E27" s="142"/>
      <c r="F27" s="142"/>
      <c r="G27" s="142"/>
      <c r="H27" s="142"/>
      <c r="I27" s="142"/>
      <c r="J27" s="142"/>
      <c r="K27" s="142"/>
      <c r="L27" s="142"/>
      <c r="M27" s="142">
        <f>N27</f>
        <v>0</v>
      </c>
      <c r="N27" s="237">
        <f>'Pelno mokesčio apskaičiavimas'!N14</f>
        <v>0</v>
      </c>
      <c r="O27" s="142"/>
      <c r="P27" s="142"/>
      <c r="Q27" s="142"/>
      <c r="R27" s="142"/>
      <c r="S27" s="142"/>
      <c r="T27" s="142"/>
      <c r="U27" s="142"/>
      <c r="V27" s="142"/>
      <c r="W27" s="142"/>
      <c r="X27" s="142"/>
      <c r="Y27" s="142"/>
      <c r="Z27" s="142">
        <f>AA27</f>
        <v>0</v>
      </c>
      <c r="AA27" s="143">
        <f>'Pelno mokesčio apskaičiavimas'!AA14</f>
        <v>0</v>
      </c>
      <c r="AB27" s="142"/>
      <c r="AC27" s="142"/>
      <c r="AD27" s="142"/>
      <c r="AE27" s="142"/>
      <c r="AF27" s="142"/>
      <c r="AG27" s="142"/>
      <c r="AH27" s="142"/>
      <c r="AI27" s="142"/>
      <c r="AJ27" s="142"/>
      <c r="AK27" s="142"/>
      <c r="AL27" s="142"/>
      <c r="AM27" s="142">
        <f>AN27</f>
        <v>1251.0627655477494</v>
      </c>
      <c r="AN27" s="143">
        <f>'Pelno mokesčio apskaičiavimas'!AN14</f>
        <v>1251.0627655477494</v>
      </c>
      <c r="AO27" s="142"/>
      <c r="AP27" s="142"/>
      <c r="AQ27" s="142"/>
      <c r="AR27" s="142"/>
      <c r="AS27" s="142"/>
      <c r="AT27" s="142"/>
      <c r="AU27" s="142"/>
      <c r="AV27" s="142"/>
      <c r="AW27" s="142"/>
      <c r="AX27" s="142"/>
      <c r="AY27" s="142"/>
      <c r="AZ27" s="142">
        <f>BA27</f>
        <v>60904.983164272933</v>
      </c>
      <c r="BA27" s="143">
        <f>'Pelno mokesčio apskaičiavimas'!BA14</f>
        <v>60904.983164272933</v>
      </c>
      <c r="BB27" s="142"/>
      <c r="BC27" s="142"/>
      <c r="BD27" s="142"/>
      <c r="BE27" s="142"/>
      <c r="BF27" s="142"/>
      <c r="BG27" s="142"/>
      <c r="BH27" s="142"/>
      <c r="BI27" s="142"/>
      <c r="BJ27" s="142"/>
      <c r="BK27" s="142"/>
      <c r="BL27" s="142"/>
      <c r="BM27" s="142">
        <f>BN27</f>
        <v>101158.93051767511</v>
      </c>
      <c r="BN27" s="143">
        <f>'Pelno mokesčio apskaičiavimas'!BN14</f>
        <v>101158.93051767511</v>
      </c>
      <c r="BO27" s="142"/>
      <c r="BP27" s="142"/>
      <c r="BQ27" s="142"/>
      <c r="BR27" s="142"/>
      <c r="BS27" s="142"/>
      <c r="BT27" s="142"/>
      <c r="BU27" s="142"/>
      <c r="BV27" s="142"/>
      <c r="BW27" s="142"/>
      <c r="BX27" s="142"/>
      <c r="BY27" s="142"/>
      <c r="BZ27" s="142">
        <f>CA27</f>
        <v>108003.79974661971</v>
      </c>
      <c r="CA27" s="143">
        <f>'Pelno mokesčio apskaičiavimas'!CA14</f>
        <v>108003.79974661971</v>
      </c>
      <c r="CB27" s="142"/>
      <c r="CC27" s="142"/>
      <c r="CD27" s="142"/>
      <c r="CE27" s="142"/>
      <c r="CF27" s="142"/>
      <c r="CG27" s="142"/>
      <c r="CH27" s="142"/>
      <c r="CI27" s="142"/>
      <c r="CJ27" s="142"/>
      <c r="CK27" s="142"/>
      <c r="CL27" s="142"/>
      <c r="CM27" s="142">
        <f>CN27</f>
        <v>107117.63349430509</v>
      </c>
      <c r="CN27" s="143">
        <f>'Pelno mokesčio apskaičiavimas'!CN14</f>
        <v>107117.63349430509</v>
      </c>
      <c r="CO27" s="142"/>
      <c r="CP27" s="142"/>
      <c r="CQ27" s="142"/>
      <c r="CR27" s="142"/>
      <c r="CS27" s="142"/>
      <c r="CT27" s="142"/>
      <c r="CU27" s="142"/>
      <c r="CV27" s="142"/>
      <c r="CW27" s="142"/>
      <c r="CX27" s="142"/>
      <c r="CY27" s="142"/>
      <c r="CZ27" s="142">
        <f>DA27</f>
        <v>101950.00415337514</v>
      </c>
      <c r="DA27" s="143">
        <f>'Pelno mokesčio apskaičiavimas'!DA14</f>
        <v>101950.00415337514</v>
      </c>
      <c r="DB27" s="142"/>
      <c r="DC27" s="142"/>
      <c r="DD27" s="142"/>
      <c r="DE27" s="142"/>
      <c r="DF27" s="142"/>
      <c r="DG27" s="142"/>
      <c r="DH27" s="142"/>
      <c r="DI27" s="142"/>
      <c r="DJ27" s="142"/>
      <c r="DK27" s="142"/>
      <c r="DL27" s="142"/>
      <c r="DM27" s="142">
        <f>DN27</f>
        <v>95570.505147582546</v>
      </c>
      <c r="DN27" s="143">
        <f>'Pelno mokesčio apskaičiavimas'!DN14</f>
        <v>95570.505147582546</v>
      </c>
      <c r="DO27" s="142"/>
      <c r="DP27" s="142"/>
      <c r="DQ27" s="142"/>
      <c r="DR27" s="142"/>
      <c r="DS27" s="142"/>
      <c r="DT27" s="142"/>
      <c r="DU27" s="142"/>
      <c r="DV27" s="142"/>
      <c r="DW27" s="142"/>
      <c r="DX27" s="142"/>
      <c r="DY27" s="142"/>
      <c r="DZ27" s="142">
        <f>EA27</f>
        <v>87866.69221253728</v>
      </c>
      <c r="EA27" s="143">
        <f>'Pelno mokesčio apskaičiavimas'!EA14</f>
        <v>87866.69221253728</v>
      </c>
      <c r="EB27" s="142"/>
      <c r="EC27" s="142"/>
      <c r="ED27" s="142"/>
      <c r="EE27" s="142"/>
      <c r="EF27" s="142"/>
      <c r="EG27" s="142"/>
      <c r="EH27" s="142"/>
      <c r="EI27" s="142"/>
      <c r="EJ27" s="142"/>
      <c r="EK27" s="142"/>
      <c r="EL27" s="142"/>
      <c r="EM27" s="142">
        <f>EN27</f>
        <v>79138.710393972724</v>
      </c>
      <c r="EN27" s="143">
        <f>'Pelno mokesčio apskaičiavimas'!EN14</f>
        <v>79138.710393972724</v>
      </c>
      <c r="EO27" s="142"/>
      <c r="EP27" s="142"/>
      <c r="EQ27" s="142"/>
      <c r="ER27" s="142"/>
      <c r="ES27" s="142"/>
      <c r="ET27" s="142"/>
      <c r="EU27" s="142"/>
      <c r="EV27" s="142"/>
      <c r="EW27" s="142"/>
      <c r="EX27" s="142"/>
      <c r="EY27" s="142"/>
      <c r="EZ27" s="142">
        <f>FA27</f>
        <v>68881.170160479189</v>
      </c>
      <c r="FA27" s="143">
        <f>'Pelno mokesčio apskaičiavimas'!FA14</f>
        <v>68881.170160479189</v>
      </c>
      <c r="FB27" s="142"/>
      <c r="FC27" s="142"/>
      <c r="FD27" s="142"/>
      <c r="FE27" s="142"/>
      <c r="FF27" s="142"/>
      <c r="FG27" s="142"/>
      <c r="FH27" s="142"/>
      <c r="FI27" s="142"/>
      <c r="FJ27" s="142"/>
      <c r="FK27" s="142"/>
      <c r="FL27" s="142"/>
      <c r="FM27" s="142">
        <f>FN27</f>
        <v>56952.563084420493</v>
      </c>
      <c r="FN27" s="143">
        <f>'Pelno mokesčio apskaičiavimas'!FN14</f>
        <v>56952.563084420493</v>
      </c>
      <c r="FO27" s="142"/>
      <c r="FP27" s="142"/>
      <c r="FQ27" s="142"/>
      <c r="FR27" s="142"/>
      <c r="FS27" s="142"/>
      <c r="FT27" s="142"/>
      <c r="FU27" s="142"/>
      <c r="FV27" s="142"/>
      <c r="FW27" s="142"/>
      <c r="FX27" s="142"/>
      <c r="FY27" s="142"/>
      <c r="FZ27" s="142">
        <f>GA27</f>
        <v>43198.27811516056</v>
      </c>
      <c r="GA27" s="143">
        <f>'Pelno mokesčio apskaičiavimas'!GA14</f>
        <v>43198.27811516056</v>
      </c>
      <c r="GB27" s="142"/>
      <c r="GC27" s="142"/>
      <c r="GD27" s="142"/>
      <c r="GE27" s="142"/>
      <c r="GF27" s="142"/>
      <c r="GG27" s="142"/>
      <c r="GH27" s="142"/>
      <c r="GI27" s="142"/>
      <c r="GJ27" s="142"/>
      <c r="GK27" s="142"/>
      <c r="GL27" s="142"/>
      <c r="GM27" s="142">
        <f>GN27</f>
        <v>24605.524042868536</v>
      </c>
      <c r="GN27" s="143">
        <f>'Pelno mokesčio apskaičiavimas'!GN14</f>
        <v>24605.524042868536</v>
      </c>
      <c r="GO27" s="142"/>
      <c r="GP27" s="142"/>
      <c r="GQ27" s="142"/>
      <c r="GR27" s="142"/>
      <c r="GS27" s="142"/>
      <c r="GT27" s="142"/>
      <c r="GU27" s="142"/>
      <c r="GV27" s="142"/>
      <c r="GW27" s="142"/>
      <c r="GX27" s="142"/>
      <c r="GY27" s="142"/>
      <c r="GZ27" s="142">
        <f>HA27</f>
        <v>0</v>
      </c>
      <c r="HA27" s="143">
        <f>'Pelno mokesčio apskaičiavimas'!HA14</f>
        <v>0</v>
      </c>
      <c r="HB27" s="142"/>
      <c r="HC27" s="142"/>
      <c r="HD27" s="142"/>
      <c r="HE27" s="142"/>
      <c r="HF27" s="142"/>
      <c r="HG27" s="142"/>
      <c r="HH27" s="142"/>
      <c r="HI27" s="142"/>
      <c r="HJ27" s="142"/>
      <c r="HK27" s="142"/>
      <c r="HL27" s="142"/>
      <c r="HM27" s="142">
        <f>HN27</f>
        <v>3.2321240723831591E-11</v>
      </c>
      <c r="HN27" s="143">
        <f>'Pelno mokesčio apskaičiavimas'!HN14</f>
        <v>3.2321240723831591E-11</v>
      </c>
      <c r="HO27" s="142"/>
      <c r="HP27" s="142"/>
      <c r="HQ27" s="142"/>
      <c r="HR27" s="142"/>
      <c r="HS27" s="142"/>
      <c r="HT27" s="142"/>
      <c r="HU27" s="142"/>
      <c r="HV27" s="142"/>
      <c r="HW27" s="142"/>
      <c r="HX27" s="142"/>
      <c r="HY27" s="142"/>
      <c r="HZ27" s="142">
        <f>IA27</f>
        <v>3.2321240723831591E-11</v>
      </c>
      <c r="IA27" s="143">
        <f>'Pelno mokesčio apskaičiavimas'!IA14</f>
        <v>3.2321240723831591E-11</v>
      </c>
      <c r="IB27" s="142"/>
      <c r="IC27" s="142"/>
      <c r="ID27" s="142"/>
      <c r="IE27" s="142"/>
      <c r="IF27" s="142"/>
      <c r="IG27" s="142"/>
      <c r="IH27" s="142"/>
      <c r="II27" s="142"/>
      <c r="IJ27" s="142"/>
      <c r="IK27" s="142"/>
      <c r="IL27" s="142"/>
      <c r="IM27" s="142">
        <f>IN27</f>
        <v>3.2321240723831591E-11</v>
      </c>
      <c r="IN27" s="143">
        <f>'Pelno mokesčio apskaičiavimas'!IN14</f>
        <v>3.2321240723831591E-11</v>
      </c>
      <c r="IO27" s="142"/>
      <c r="IP27" s="142"/>
      <c r="IQ27" s="142"/>
      <c r="IR27" s="142"/>
      <c r="IS27" s="142"/>
      <c r="IT27" s="142"/>
      <c r="IU27" s="142"/>
      <c r="IV27" s="142"/>
      <c r="IW27" s="142"/>
      <c r="IX27" s="142"/>
      <c r="IY27" s="142"/>
      <c r="IZ27" s="142">
        <f>JA27</f>
        <v>3.2321240723831591E-11</v>
      </c>
      <c r="JA27" s="143">
        <f>'Pelno mokesčio apskaičiavimas'!JA14</f>
        <v>3.2321240723831591E-11</v>
      </c>
      <c r="JB27" s="142"/>
      <c r="JC27" s="142"/>
      <c r="JD27" s="142"/>
      <c r="JE27" s="142"/>
      <c r="JF27" s="142"/>
      <c r="JG27" s="142"/>
      <c r="JH27" s="142"/>
      <c r="JI27" s="142"/>
      <c r="JJ27" s="142"/>
      <c r="JK27" s="142"/>
      <c r="JL27" s="142"/>
      <c r="JM27" s="142">
        <f>JN27</f>
        <v>3.2321240723831591E-11</v>
      </c>
      <c r="JN27" s="143">
        <f>'Pelno mokesčio apskaičiavimas'!JN14</f>
        <v>3.2321240723831591E-11</v>
      </c>
      <c r="JO27" s="142"/>
      <c r="JP27" s="142"/>
      <c r="JQ27" s="142"/>
      <c r="JR27" s="142"/>
      <c r="JS27" s="142"/>
      <c r="JT27" s="142"/>
      <c r="JU27" s="142"/>
      <c r="JV27" s="142"/>
      <c r="JW27" s="142"/>
      <c r="JX27" s="142"/>
      <c r="JY27" s="142"/>
      <c r="JZ27" s="142">
        <f>KA27</f>
        <v>3.612895604112313E-11</v>
      </c>
      <c r="KA27" s="143">
        <f>'Pelno mokesčio apskaičiavimas'!KA14</f>
        <v>3.612895604112313E-11</v>
      </c>
      <c r="KB27" s="142"/>
      <c r="KC27" s="142"/>
      <c r="KD27" s="142"/>
      <c r="KE27" s="142"/>
      <c r="KF27" s="142"/>
      <c r="KG27" s="142"/>
      <c r="KH27" s="142"/>
      <c r="KI27" s="142"/>
      <c r="KJ27" s="142"/>
      <c r="KK27" s="142"/>
      <c r="KL27" s="142"/>
      <c r="KM27" s="142">
        <f>KN27</f>
        <v>1.0773746907943861E-10</v>
      </c>
      <c r="KN27" s="143">
        <f>'Pelno mokesčio apskaičiavimas'!KN14</f>
        <v>1.0773746907943861E-10</v>
      </c>
      <c r="KO27" s="142"/>
      <c r="KP27" s="142"/>
      <c r="KQ27" s="142"/>
      <c r="KR27" s="142"/>
      <c r="KS27" s="142"/>
      <c r="KT27" s="142"/>
      <c r="KU27" s="142"/>
      <c r="KV27" s="142"/>
      <c r="KW27" s="142"/>
      <c r="KX27" s="142"/>
      <c r="KY27" s="142"/>
      <c r="KZ27" s="142">
        <f>LA27</f>
        <v>1.0773746907943861E-10</v>
      </c>
      <c r="LA27" s="143">
        <f>'Pelno mokesčio apskaičiavimas'!LA14</f>
        <v>1.0773746907943861E-10</v>
      </c>
      <c r="LB27" s="142"/>
      <c r="LC27" s="142"/>
      <c r="LD27" s="142"/>
      <c r="LE27" s="142"/>
      <c r="LF27" s="142"/>
      <c r="LG27" s="142"/>
      <c r="LH27" s="142"/>
      <c r="LI27" s="142"/>
      <c r="LJ27" s="142"/>
      <c r="LK27" s="142"/>
      <c r="LL27" s="142"/>
      <c r="LM27" s="142">
        <f>LN27</f>
        <v>1.0773746907943861E-10</v>
      </c>
      <c r="LN27" s="144">
        <f>'Pelno mokesčio apskaičiavimas'!LN14</f>
        <v>1.0773746907943861E-10</v>
      </c>
    </row>
    <row r="28" spans="1:326" ht="15.75" thickBot="1">
      <c r="A28" s="166" t="s">
        <v>353</v>
      </c>
      <c r="B28" s="16">
        <f t="shared" ref="B28:M28" si="273">B26-B27</f>
        <v>-45266.672540454223</v>
      </c>
      <c r="C28" s="151">
        <f t="shared" si="273"/>
        <v>-6466.6675057791754</v>
      </c>
      <c r="D28" s="151">
        <f t="shared" si="273"/>
        <v>-6466.6675057791754</v>
      </c>
      <c r="E28" s="151">
        <f t="shared" si="273"/>
        <v>-6466.6675057791754</v>
      </c>
      <c r="F28" s="151">
        <f t="shared" si="273"/>
        <v>-6466.6675057791754</v>
      </c>
      <c r="G28" s="151">
        <f t="shared" si="273"/>
        <v>-6466.6675057791754</v>
      </c>
      <c r="H28" s="151">
        <f t="shared" si="273"/>
        <v>-6466.6675057791754</v>
      </c>
      <c r="I28" s="151">
        <f t="shared" si="273"/>
        <v>-6466.6675057791754</v>
      </c>
      <c r="J28" s="151">
        <f t="shared" si="273"/>
        <v>-6466.6675057791754</v>
      </c>
      <c r="K28" s="151">
        <f t="shared" si="273"/>
        <v>-6466.6675057791754</v>
      </c>
      <c r="L28" s="151">
        <f t="shared" si="273"/>
        <v>-6466.6675057791754</v>
      </c>
      <c r="M28" s="151">
        <f t="shared" si="273"/>
        <v>-6466.6675057791754</v>
      </c>
      <c r="N28" s="251">
        <f>SUM(B28:M28)</f>
        <v>-116400.01510402512</v>
      </c>
      <c r="O28" s="151">
        <f t="shared" ref="O28:Z28" si="274">O26-O27</f>
        <v>-5173.2049045003405</v>
      </c>
      <c r="P28" s="151">
        <f t="shared" si="274"/>
        <v>-5173.2049045003405</v>
      </c>
      <c r="Q28" s="151">
        <f t="shared" si="274"/>
        <v>-5173.2049045003405</v>
      </c>
      <c r="R28" s="151">
        <f t="shared" si="274"/>
        <v>-5173.2049045003405</v>
      </c>
      <c r="S28" s="151">
        <f t="shared" si="274"/>
        <v>-5173.2049045003405</v>
      </c>
      <c r="T28" s="151">
        <f t="shared" si="274"/>
        <v>-5173.2049045003405</v>
      </c>
      <c r="U28" s="151">
        <f t="shared" si="274"/>
        <v>-8281.7583265652956</v>
      </c>
      <c r="V28" s="151">
        <f t="shared" si="274"/>
        <v>-14454.384907155183</v>
      </c>
      <c r="W28" s="151">
        <f t="shared" si="274"/>
        <v>-20624.425795700554</v>
      </c>
      <c r="X28" s="151">
        <f t="shared" si="274"/>
        <v>-22280.580514626588</v>
      </c>
      <c r="Y28" s="151">
        <f t="shared" si="274"/>
        <v>-23936.735233552619</v>
      </c>
      <c r="Z28" s="151">
        <f t="shared" si="274"/>
        <v>-26580.38995247865</v>
      </c>
      <c r="AA28" s="152">
        <f>SUM(O28:Z28)</f>
        <v>-147197.50415708093</v>
      </c>
      <c r="AB28" s="151">
        <f t="shared" ref="AB28:AM28" si="275">AB26-AB27</f>
        <v>15394.493153218998</v>
      </c>
      <c r="AC28" s="151">
        <f t="shared" si="275"/>
        <v>13203.659470663275</v>
      </c>
      <c r="AD28" s="151">
        <f t="shared" si="275"/>
        <v>11012.825788107541</v>
      </c>
      <c r="AE28" s="151">
        <f t="shared" si="275"/>
        <v>8821.9921055518134</v>
      </c>
      <c r="AF28" s="151">
        <f t="shared" si="275"/>
        <v>6631.1584229960863</v>
      </c>
      <c r="AG28" s="151">
        <f t="shared" si="275"/>
        <v>4440.3247404403592</v>
      </c>
      <c r="AH28" s="151">
        <f t="shared" si="275"/>
        <v>749.49105788462475</v>
      </c>
      <c r="AI28" s="151">
        <f t="shared" si="275"/>
        <v>-1441.3426246711024</v>
      </c>
      <c r="AJ28" s="151">
        <f t="shared" si="275"/>
        <v>-3632.1763072268295</v>
      </c>
      <c r="AK28" s="151">
        <f t="shared" si="275"/>
        <v>-6935.5099897825639</v>
      </c>
      <c r="AL28" s="151">
        <f t="shared" si="275"/>
        <v>-9126.3436723382838</v>
      </c>
      <c r="AM28" s="151">
        <f t="shared" si="275"/>
        <v>-12568.240120441775</v>
      </c>
      <c r="AN28" s="152">
        <f>SUM(AB28:AM28)</f>
        <v>26550.332024402138</v>
      </c>
      <c r="AO28" s="151">
        <f t="shared" ref="AO28:AZ28" si="276">AO26-AO27</f>
        <v>52182.698715331186</v>
      </c>
      <c r="AP28" s="151">
        <f t="shared" si="276"/>
        <v>52545.992342896629</v>
      </c>
      <c r="AQ28" s="151">
        <f t="shared" si="276"/>
        <v>52909.285970462079</v>
      </c>
      <c r="AR28" s="151">
        <f t="shared" si="276"/>
        <v>53272.579598027529</v>
      </c>
      <c r="AS28" s="151">
        <f t="shared" si="276"/>
        <v>53635.873225592979</v>
      </c>
      <c r="AT28" s="151">
        <f t="shared" si="276"/>
        <v>53999.166853158415</v>
      </c>
      <c r="AU28" s="151">
        <f t="shared" si="276"/>
        <v>54362.460480723872</v>
      </c>
      <c r="AV28" s="151">
        <f t="shared" si="276"/>
        <v>54725.754108289308</v>
      </c>
      <c r="AW28" s="151">
        <f t="shared" si="276"/>
        <v>55089.047735854772</v>
      </c>
      <c r="AX28" s="151">
        <f t="shared" si="276"/>
        <v>55452.341363420208</v>
      </c>
      <c r="AY28" s="151">
        <f t="shared" si="276"/>
        <v>55815.634990985665</v>
      </c>
      <c r="AZ28" s="151">
        <f t="shared" si="276"/>
        <v>-4726.054545721825</v>
      </c>
      <c r="BA28" s="152">
        <f>SUM(AO28:AZ28)</f>
        <v>589264.78083902074</v>
      </c>
      <c r="BB28" s="151">
        <f t="shared" ref="BB28:BM28" si="277">BB26-BB27</f>
        <v>53082.540891542863</v>
      </c>
      <c r="BC28" s="151">
        <f t="shared" si="277"/>
        <v>53445.834519108299</v>
      </c>
      <c r="BD28" s="151">
        <f t="shared" si="277"/>
        <v>53809.128146673756</v>
      </c>
      <c r="BE28" s="151">
        <f t="shared" si="277"/>
        <v>54172.421774239192</v>
      </c>
      <c r="BF28" s="151">
        <f t="shared" si="277"/>
        <v>54535.715401804649</v>
      </c>
      <c r="BG28" s="151">
        <f t="shared" si="277"/>
        <v>54899.009029370092</v>
      </c>
      <c r="BH28" s="151">
        <f t="shared" si="277"/>
        <v>57499.802656935535</v>
      </c>
      <c r="BI28" s="151">
        <f t="shared" si="277"/>
        <v>57863.096284500985</v>
      </c>
      <c r="BJ28" s="151">
        <f t="shared" si="277"/>
        <v>58226.389912066428</v>
      </c>
      <c r="BK28" s="151">
        <f t="shared" si="277"/>
        <v>58589.683539631878</v>
      </c>
      <c r="BL28" s="151">
        <f t="shared" si="277"/>
        <v>58952.977167197321</v>
      </c>
      <c r="BM28" s="151">
        <f t="shared" si="277"/>
        <v>-41842.659722912344</v>
      </c>
      <c r="BN28" s="152">
        <f>SUM(BB28:BM28)</f>
        <v>573233.9396001586</v>
      </c>
      <c r="BO28" s="151">
        <f t="shared" ref="BO28:BZ28" si="278">BO26-BO27</f>
        <v>56603.996018734324</v>
      </c>
      <c r="BP28" s="151">
        <f t="shared" si="278"/>
        <v>56967.289646299774</v>
      </c>
      <c r="BQ28" s="151">
        <f t="shared" si="278"/>
        <v>57330.58327386521</v>
      </c>
      <c r="BR28" s="151">
        <f t="shared" si="278"/>
        <v>57693.876901430667</v>
      </c>
      <c r="BS28" s="151">
        <f t="shared" si="278"/>
        <v>58057.17052899611</v>
      </c>
      <c r="BT28" s="151">
        <f t="shared" si="278"/>
        <v>58420.464156561553</v>
      </c>
      <c r="BU28" s="151">
        <f t="shared" si="278"/>
        <v>61221.257784127003</v>
      </c>
      <c r="BV28" s="151">
        <f t="shared" si="278"/>
        <v>61584.551411692446</v>
      </c>
      <c r="BW28" s="151">
        <f t="shared" si="278"/>
        <v>61947.845039257889</v>
      </c>
      <c r="BX28" s="151">
        <f t="shared" si="278"/>
        <v>63036.138666823339</v>
      </c>
      <c r="BY28" s="151">
        <f t="shared" si="278"/>
        <v>63399.432294388789</v>
      </c>
      <c r="BZ28" s="151">
        <f t="shared" si="278"/>
        <v>-44241.07382466548</v>
      </c>
      <c r="CA28" s="152">
        <f>SUM(BO28:BZ28)</f>
        <v>612021.53189751157</v>
      </c>
      <c r="CB28" s="151">
        <f t="shared" ref="CB28:CM28" si="279">CB26-CB27</f>
        <v>57511.681434115104</v>
      </c>
      <c r="CC28" s="151">
        <f t="shared" si="279"/>
        <v>57874.975061680547</v>
      </c>
      <c r="CD28" s="151">
        <f t="shared" si="279"/>
        <v>58238.26868924599</v>
      </c>
      <c r="CE28" s="151">
        <f t="shared" si="279"/>
        <v>58601.56231681144</v>
      </c>
      <c r="CF28" s="151">
        <f t="shared" si="279"/>
        <v>58964.855944376883</v>
      </c>
      <c r="CG28" s="151">
        <f t="shared" si="279"/>
        <v>59328.149571942326</v>
      </c>
      <c r="CH28" s="151">
        <f t="shared" si="279"/>
        <v>59691.443199507776</v>
      </c>
      <c r="CI28" s="151">
        <f t="shared" si="279"/>
        <v>60054.736827073226</v>
      </c>
      <c r="CJ28" s="151">
        <f t="shared" si="279"/>
        <v>60418.030454638669</v>
      </c>
      <c r="CK28" s="151">
        <f t="shared" si="279"/>
        <v>60781.324082204119</v>
      </c>
      <c r="CL28" s="151">
        <f t="shared" si="279"/>
        <v>61144.617709769562</v>
      </c>
      <c r="CM28" s="151">
        <f t="shared" si="279"/>
        <v>-45609.722156970085</v>
      </c>
      <c r="CN28" s="152">
        <f>SUM(CB28:CM28)</f>
        <v>606999.9231343955</v>
      </c>
      <c r="CO28" s="151">
        <f t="shared" ref="CO28:CZ28" si="280">CO26-CO27</f>
        <v>54640.776244709545</v>
      </c>
      <c r="CP28" s="151">
        <f t="shared" si="280"/>
        <v>55004.069872274995</v>
      </c>
      <c r="CQ28" s="151">
        <f t="shared" si="280"/>
        <v>55367.363499840445</v>
      </c>
      <c r="CR28" s="151">
        <f t="shared" si="280"/>
        <v>55730.657127405888</v>
      </c>
      <c r="CS28" s="151">
        <f t="shared" si="280"/>
        <v>56093.950754971338</v>
      </c>
      <c r="CT28" s="151">
        <f t="shared" si="280"/>
        <v>56457.244382536781</v>
      </c>
      <c r="CU28" s="151">
        <f t="shared" si="280"/>
        <v>56820.538010102224</v>
      </c>
      <c r="CV28" s="151">
        <f t="shared" si="280"/>
        <v>57183.831637667674</v>
      </c>
      <c r="CW28" s="151">
        <f t="shared" si="280"/>
        <v>57547.125265233117</v>
      </c>
      <c r="CX28" s="151">
        <f t="shared" si="280"/>
        <v>57910.418892798567</v>
      </c>
      <c r="CY28" s="151">
        <f t="shared" si="280"/>
        <v>58273.712520364017</v>
      </c>
      <c r="CZ28" s="151">
        <f t="shared" si="280"/>
        <v>-43312.998005445676</v>
      </c>
      <c r="DA28" s="152">
        <f>SUM(CO28:CZ28)</f>
        <v>577716.69020245888</v>
      </c>
      <c r="DB28" s="151">
        <f t="shared" ref="DB28:DM28" si="281">DB26-DB27</f>
        <v>51096.610130380344</v>
      </c>
      <c r="DC28" s="151">
        <f t="shared" si="281"/>
        <v>51459.903757945794</v>
      </c>
      <c r="DD28" s="151">
        <f t="shared" si="281"/>
        <v>51823.197385511237</v>
      </c>
      <c r="DE28" s="151">
        <f t="shared" si="281"/>
        <v>52186.49101307668</v>
      </c>
      <c r="DF28" s="151">
        <f t="shared" si="281"/>
        <v>52549.78464064213</v>
      </c>
      <c r="DG28" s="151">
        <f t="shared" si="281"/>
        <v>52913.078268207581</v>
      </c>
      <c r="DH28" s="151">
        <f t="shared" si="281"/>
        <v>53276.371895773016</v>
      </c>
      <c r="DI28" s="151">
        <f t="shared" si="281"/>
        <v>53639.665523338466</v>
      </c>
      <c r="DJ28" s="151">
        <f t="shared" si="281"/>
        <v>54002.959150903916</v>
      </c>
      <c r="DK28" s="151">
        <f t="shared" si="281"/>
        <v>54366.252778469359</v>
      </c>
      <c r="DL28" s="151">
        <f t="shared" si="281"/>
        <v>54729.546406034802</v>
      </c>
      <c r="DM28" s="151">
        <f t="shared" si="281"/>
        <v>-40477.665113982293</v>
      </c>
      <c r="DN28" s="152">
        <f>SUM(DB28:DM28)</f>
        <v>541566.19583630108</v>
      </c>
      <c r="DO28" s="151">
        <f t="shared" ref="DO28:DZ28" si="282">DO26-DO27</f>
        <v>46816.714055355216</v>
      </c>
      <c r="DP28" s="151">
        <f t="shared" si="282"/>
        <v>47180.007682920659</v>
      </c>
      <c r="DQ28" s="151">
        <f t="shared" si="282"/>
        <v>47543.301310486102</v>
      </c>
      <c r="DR28" s="151">
        <f t="shared" si="282"/>
        <v>47906.594938051552</v>
      </c>
      <c r="DS28" s="151">
        <f t="shared" si="282"/>
        <v>48269.888565616995</v>
      </c>
      <c r="DT28" s="151">
        <f t="shared" si="282"/>
        <v>48633.182193182445</v>
      </c>
      <c r="DU28" s="151">
        <f t="shared" si="282"/>
        <v>48996.475820747888</v>
      </c>
      <c r="DV28" s="151">
        <f t="shared" si="282"/>
        <v>49359.769448313338</v>
      </c>
      <c r="DW28" s="151">
        <f t="shared" si="282"/>
        <v>49723.063075878788</v>
      </c>
      <c r="DX28" s="151">
        <f t="shared" si="282"/>
        <v>50086.356703444231</v>
      </c>
      <c r="DY28" s="151">
        <f t="shared" si="282"/>
        <v>50449.650331009674</v>
      </c>
      <c r="DZ28" s="151">
        <f t="shared" si="282"/>
        <v>-37053.748253962156</v>
      </c>
      <c r="EA28" s="152">
        <f>SUM(DO28:DZ28)</f>
        <v>497911.2558710447</v>
      </c>
      <c r="EB28" s="151">
        <f t="shared" ref="EB28:EM28" si="283">EB26-EB27</f>
        <v>41967.83526726377</v>
      </c>
      <c r="EC28" s="151">
        <f t="shared" si="283"/>
        <v>42331.12889482922</v>
      </c>
      <c r="ED28" s="151">
        <f t="shared" si="283"/>
        <v>42694.422522394671</v>
      </c>
      <c r="EE28" s="151">
        <f t="shared" si="283"/>
        <v>43057.716149960113</v>
      </c>
      <c r="EF28" s="151">
        <f t="shared" si="283"/>
        <v>43421.009777525564</v>
      </c>
      <c r="EG28" s="151">
        <f t="shared" si="283"/>
        <v>43784.303405091006</v>
      </c>
      <c r="EH28" s="151">
        <f t="shared" si="283"/>
        <v>44147.597032656457</v>
      </c>
      <c r="EI28" s="151">
        <f t="shared" si="283"/>
        <v>44510.890660221907</v>
      </c>
      <c r="EJ28" s="151">
        <f t="shared" si="283"/>
        <v>44874.18428778735</v>
      </c>
      <c r="EK28" s="151">
        <f t="shared" si="283"/>
        <v>45237.477915352792</v>
      </c>
      <c r="EL28" s="151">
        <f t="shared" si="283"/>
        <v>45600.771542918235</v>
      </c>
      <c r="EM28" s="151">
        <f t="shared" si="283"/>
        <v>-33174.645223489031</v>
      </c>
      <c r="EN28" s="152">
        <f>SUM(EB28:EM28)</f>
        <v>448452.69223251205</v>
      </c>
      <c r="EO28" s="151">
        <f t="shared" ref="EO28:EZ28" si="284">EO26-EO27</f>
        <v>36269.201804211814</v>
      </c>
      <c r="EP28" s="151">
        <f t="shared" si="284"/>
        <v>36632.495431777264</v>
      </c>
      <c r="EQ28" s="151">
        <f t="shared" si="284"/>
        <v>36995.789059342707</v>
      </c>
      <c r="ER28" s="151">
        <f t="shared" si="284"/>
        <v>37359.082686908157</v>
      </c>
      <c r="ES28" s="151">
        <f t="shared" si="284"/>
        <v>37722.3763144736</v>
      </c>
      <c r="ET28" s="151">
        <f t="shared" si="284"/>
        <v>38085.669942039051</v>
      </c>
      <c r="EU28" s="151">
        <f t="shared" si="284"/>
        <v>38448.963569604501</v>
      </c>
      <c r="EV28" s="151">
        <f t="shared" si="284"/>
        <v>38812.257197169944</v>
      </c>
      <c r="EW28" s="151">
        <f t="shared" si="284"/>
        <v>39175.550824735386</v>
      </c>
      <c r="EX28" s="151">
        <f t="shared" si="284"/>
        <v>39538.844452300837</v>
      </c>
      <c r="EY28" s="151">
        <f t="shared" si="284"/>
        <v>39902.138079866287</v>
      </c>
      <c r="EZ28" s="151">
        <f t="shared" si="284"/>
        <v>-28615.738453047459</v>
      </c>
      <c r="FA28" s="152">
        <f>SUM(EO28:EZ28)</f>
        <v>390326.63090938213</v>
      </c>
      <c r="FB28" s="151">
        <f t="shared" ref="FB28:FM28" si="285">FB26-FB27</f>
        <v>29642.1978730681</v>
      </c>
      <c r="FC28" s="151">
        <f t="shared" si="285"/>
        <v>30005.491500633547</v>
      </c>
      <c r="FD28" s="151">
        <f t="shared" si="285"/>
        <v>30368.785128198993</v>
      </c>
      <c r="FE28" s="151">
        <f t="shared" si="285"/>
        <v>30732.07875576444</v>
      </c>
      <c r="FF28" s="151">
        <f t="shared" si="285"/>
        <v>31095.372383329886</v>
      </c>
      <c r="FG28" s="151">
        <f t="shared" si="285"/>
        <v>31458.666010895333</v>
      </c>
      <c r="FH28" s="151">
        <f t="shared" si="285"/>
        <v>31821.959638460779</v>
      </c>
      <c r="FI28" s="151">
        <f t="shared" si="285"/>
        <v>32185.253266026222</v>
      </c>
      <c r="FJ28" s="151">
        <f t="shared" si="285"/>
        <v>32548.546893591669</v>
      </c>
      <c r="FK28" s="151">
        <f t="shared" si="285"/>
        <v>32911.840521157115</v>
      </c>
      <c r="FL28" s="151">
        <f t="shared" si="285"/>
        <v>33275.134148722558</v>
      </c>
      <c r="FM28" s="151">
        <f t="shared" si="285"/>
        <v>-23314.135308132485</v>
      </c>
      <c r="FN28" s="152">
        <f>SUM(FB28:FM28)</f>
        <v>322731.19081171614</v>
      </c>
      <c r="FO28" s="151">
        <f t="shared" ref="FO28:FZ28" si="286">FO26-FO27</f>
        <v>22000.928445701444</v>
      </c>
      <c r="FP28" s="151">
        <f t="shared" si="286"/>
        <v>22364.222073266887</v>
      </c>
      <c r="FQ28" s="151">
        <f t="shared" si="286"/>
        <v>22727.515700832337</v>
      </c>
      <c r="FR28" s="151">
        <f t="shared" si="286"/>
        <v>23090.80932839778</v>
      </c>
      <c r="FS28" s="151">
        <f t="shared" si="286"/>
        <v>23454.102955963226</v>
      </c>
      <c r="FT28" s="151">
        <f t="shared" si="286"/>
        <v>23817.396583528673</v>
      </c>
      <c r="FU28" s="151">
        <f t="shared" si="286"/>
        <v>24180.690211094119</v>
      </c>
      <c r="FV28" s="151">
        <f t="shared" si="286"/>
        <v>24543.983838659566</v>
      </c>
      <c r="FW28" s="151">
        <f t="shared" si="286"/>
        <v>24907.277466225012</v>
      </c>
      <c r="FX28" s="151">
        <f t="shared" si="286"/>
        <v>25270.571093790459</v>
      </c>
      <c r="FY28" s="151">
        <f t="shared" si="286"/>
        <v>25633.864721355905</v>
      </c>
      <c r="FZ28" s="151">
        <f t="shared" si="286"/>
        <v>-17201.119766239208</v>
      </c>
      <c r="GA28" s="152">
        <f>SUM(FO28:FZ28)</f>
        <v>244790.24265257618</v>
      </c>
      <c r="GB28" s="151">
        <f t="shared" ref="GB28:GM28" si="287">GB26-GB27</f>
        <v>13119.884704576587</v>
      </c>
      <c r="GC28" s="151">
        <f t="shared" si="287"/>
        <v>13219.857590902919</v>
      </c>
      <c r="GD28" s="151">
        <f t="shared" si="287"/>
        <v>13319.83047722925</v>
      </c>
      <c r="GE28" s="151">
        <f t="shared" si="287"/>
        <v>13419.803363555584</v>
      </c>
      <c r="GF28" s="151">
        <f t="shared" si="287"/>
        <v>13519.776249881916</v>
      </c>
      <c r="GG28" s="151">
        <f t="shared" si="287"/>
        <v>13619.749136208247</v>
      </c>
      <c r="GH28" s="151">
        <f t="shared" si="287"/>
        <v>13719.722022534579</v>
      </c>
      <c r="GI28" s="151">
        <f t="shared" si="287"/>
        <v>13819.694908860911</v>
      </c>
      <c r="GJ28" s="151">
        <f t="shared" si="287"/>
        <v>13919.667795187243</v>
      </c>
      <c r="GK28" s="151">
        <f t="shared" si="287"/>
        <v>14019.640681513574</v>
      </c>
      <c r="GL28" s="151">
        <f t="shared" si="287"/>
        <v>14119.613567839899</v>
      </c>
      <c r="GM28" s="151">
        <f t="shared" si="287"/>
        <v>-10385.937588702296</v>
      </c>
      <c r="GN28" s="152">
        <f>SUM(GB28:GM28)</f>
        <v>139431.30290958841</v>
      </c>
      <c r="GO28" s="151">
        <f>GO26-GO27</f>
        <v>-2.4927203045352809E-10</v>
      </c>
      <c r="GP28" s="151">
        <f t="shared" ref="GP28" si="288">GP26-GP27</f>
        <v>-2.4927203045352809E-10</v>
      </c>
      <c r="GQ28" s="151">
        <f t="shared" ref="GQ28" si="289">GQ26-GQ27</f>
        <v>-2.4927203045352809E-10</v>
      </c>
      <c r="GR28" s="151">
        <f t="shared" ref="GR28" si="290">GR26-GR27</f>
        <v>-2.4927203045352809E-10</v>
      </c>
      <c r="GS28" s="151">
        <f t="shared" ref="GS28" si="291">GS26-GS27</f>
        <v>-2.4927203045352809E-10</v>
      </c>
      <c r="GT28" s="151">
        <f t="shared" ref="GT28" si="292">GT26-GT27</f>
        <v>-2.4927203045352809E-10</v>
      </c>
      <c r="GU28" s="151">
        <f t="shared" ref="GU28" si="293">GU26-GU27</f>
        <v>-2.4927203045352809E-10</v>
      </c>
      <c r="GV28" s="151">
        <f t="shared" ref="GV28" si="294">GV26-GV27</f>
        <v>-2.4927203045352809E-10</v>
      </c>
      <c r="GW28" s="151">
        <f t="shared" ref="GW28" si="295">GW26-GW27</f>
        <v>-2.4927203045352809E-10</v>
      </c>
      <c r="GX28" s="151">
        <f t="shared" ref="GX28" si="296">GX26-GX27</f>
        <v>-2.4927203045352809E-10</v>
      </c>
      <c r="GY28" s="151">
        <f t="shared" ref="GY28" si="297">GY26-GY27</f>
        <v>-2.4927203045352809E-10</v>
      </c>
      <c r="GZ28" s="151">
        <f t="shared" ref="GZ28" si="298">GZ26-GZ27</f>
        <v>-2.4927203045352809E-10</v>
      </c>
      <c r="HA28" s="152">
        <f t="shared" ref="HA28" si="299">SUM(GO28:GZ28)</f>
        <v>-2.9912643654423363E-9</v>
      </c>
      <c r="HB28" s="151">
        <f>HB26-HB27</f>
        <v>-2.7790617642350974E-10</v>
      </c>
      <c r="HC28" s="151">
        <f t="shared" ref="HC28" si="300">HC26-HC27</f>
        <v>-2.7790617642350974E-10</v>
      </c>
      <c r="HD28" s="151">
        <f t="shared" ref="HD28" si="301">HD26-HD27</f>
        <v>-2.7790617642350974E-10</v>
      </c>
      <c r="HE28" s="151">
        <f t="shared" ref="HE28" si="302">HE26-HE27</f>
        <v>-2.7790617642350974E-10</v>
      </c>
      <c r="HF28" s="151">
        <f t="shared" ref="HF28" si="303">HF26-HF27</f>
        <v>-2.7790617642350974E-10</v>
      </c>
      <c r="HG28" s="151">
        <f t="shared" ref="HG28" si="304">HG26-HG27</f>
        <v>-2.7790617642350974E-10</v>
      </c>
      <c r="HH28" s="151">
        <f t="shared" ref="HH28" si="305">HH26-HH27</f>
        <v>-2.7790617642350974E-10</v>
      </c>
      <c r="HI28" s="151">
        <f t="shared" ref="HI28" si="306">HI26-HI27</f>
        <v>-2.7790617642350974E-10</v>
      </c>
      <c r="HJ28" s="151">
        <f t="shared" ref="HJ28" si="307">HJ26-HJ27</f>
        <v>-2.7790617642350974E-10</v>
      </c>
      <c r="HK28" s="151">
        <f t="shared" ref="HK28" si="308">HK26-HK27</f>
        <v>-2.7790617642350974E-10</v>
      </c>
      <c r="HL28" s="151">
        <f t="shared" ref="HL28" si="309">HL26-HL27</f>
        <v>-2.7790617642350974E-10</v>
      </c>
      <c r="HM28" s="151">
        <f t="shared" ref="HM28" si="310">HM26-HM27</f>
        <v>-3.1022741714734131E-10</v>
      </c>
      <c r="HN28" s="152">
        <f t="shared" ref="HN28" si="311">SUM(HB28:HM28)</f>
        <v>-3.3671953578059478E-9</v>
      </c>
      <c r="HO28" s="151">
        <f>HO26-HO27</f>
        <v>-3.0919268369004603E-10</v>
      </c>
      <c r="HP28" s="151">
        <f t="shared" ref="HP28" si="312">HP26-HP27</f>
        <v>-3.0919268369004603E-10</v>
      </c>
      <c r="HQ28" s="151">
        <f t="shared" ref="HQ28" si="313">HQ26-HQ27</f>
        <v>-3.0919268369004603E-10</v>
      </c>
      <c r="HR28" s="151">
        <f t="shared" ref="HR28" si="314">HR26-HR27</f>
        <v>-3.0919268369004603E-10</v>
      </c>
      <c r="HS28" s="151">
        <f t="shared" ref="HS28" si="315">HS26-HS27</f>
        <v>-3.0919268369004603E-10</v>
      </c>
      <c r="HT28" s="151">
        <f t="shared" ref="HT28" si="316">HT26-HT27</f>
        <v>-3.0919268369004603E-10</v>
      </c>
      <c r="HU28" s="151">
        <f t="shared" ref="HU28" si="317">HU26-HU27</f>
        <v>-3.0919268369004603E-10</v>
      </c>
      <c r="HV28" s="151">
        <f t="shared" ref="HV28" si="318">HV26-HV27</f>
        <v>-3.0919268369004603E-10</v>
      </c>
      <c r="HW28" s="151">
        <f t="shared" ref="HW28" si="319">HW26-HW27</f>
        <v>-3.0919268369004603E-10</v>
      </c>
      <c r="HX28" s="151">
        <f t="shared" ref="HX28" si="320">HX26-HX27</f>
        <v>-3.0919268369004603E-10</v>
      </c>
      <c r="HY28" s="151">
        <f t="shared" ref="HY28" si="321">HY26-HY27</f>
        <v>-3.0919268369004603E-10</v>
      </c>
      <c r="HZ28" s="151">
        <f t="shared" ref="HZ28" si="322">HZ26-HZ27</f>
        <v>-3.415139244138776E-10</v>
      </c>
      <c r="IA28" s="152">
        <f t="shared" ref="IA28" si="323">SUM(HO28:HZ28)</f>
        <v>-3.7426334450043839E-9</v>
      </c>
      <c r="IB28" s="151">
        <f>IB26-IB27</f>
        <v>-3.4337723866036675E-10</v>
      </c>
      <c r="IC28" s="151">
        <f t="shared" ref="IC28" si="324">IC26-IC27</f>
        <v>-3.4337723866036675E-10</v>
      </c>
      <c r="ID28" s="151">
        <f t="shared" ref="ID28" si="325">ID26-ID27</f>
        <v>-3.4337723866036675E-10</v>
      </c>
      <c r="IE28" s="151">
        <f t="shared" ref="IE28" si="326">IE26-IE27</f>
        <v>-3.4337723866036675E-10</v>
      </c>
      <c r="IF28" s="151">
        <f t="shared" ref="IF28" si="327">IF26-IF27</f>
        <v>-3.4337723866036675E-10</v>
      </c>
      <c r="IG28" s="151">
        <f t="shared" ref="IG28" si="328">IG26-IG27</f>
        <v>-3.4337723866036675E-10</v>
      </c>
      <c r="IH28" s="151">
        <f t="shared" ref="IH28" si="329">IH26-IH27</f>
        <v>-3.4337723866036675E-10</v>
      </c>
      <c r="II28" s="151">
        <f t="shared" ref="II28" si="330">II26-II27</f>
        <v>-3.4337723866036675E-10</v>
      </c>
      <c r="IJ28" s="151">
        <f t="shared" ref="IJ28" si="331">IJ26-IJ27</f>
        <v>-3.4337723866036675E-10</v>
      </c>
      <c r="IK28" s="151">
        <f t="shared" ref="IK28" si="332">IK26-IK27</f>
        <v>-3.4337723866036675E-10</v>
      </c>
      <c r="IL28" s="151">
        <f t="shared" ref="IL28" si="333">IL26-IL27</f>
        <v>-3.4337723866036675E-10</v>
      </c>
      <c r="IM28" s="151">
        <f t="shared" ref="IM28" si="334">IM26-IM27</f>
        <v>-3.7569847938419832E-10</v>
      </c>
      <c r="IN28" s="152">
        <f t="shared" ref="IN28" si="335">SUM(IB28:IM28)</f>
        <v>-4.1528481046482327E-9</v>
      </c>
      <c r="IO28" s="151">
        <f>IO26-IO27</f>
        <v>-3.8072828550504872E-10</v>
      </c>
      <c r="IP28" s="151">
        <f t="shared" ref="IP28" si="336">IP26-IP27</f>
        <v>-3.8072828550504872E-10</v>
      </c>
      <c r="IQ28" s="151">
        <f t="shared" ref="IQ28" si="337">IQ26-IQ27</f>
        <v>-3.8072828550504872E-10</v>
      </c>
      <c r="IR28" s="151">
        <f t="shared" ref="IR28" si="338">IR26-IR27</f>
        <v>-3.8072828550504872E-10</v>
      </c>
      <c r="IS28" s="151">
        <f t="shared" ref="IS28" si="339">IS26-IS27</f>
        <v>-3.8072828550504872E-10</v>
      </c>
      <c r="IT28" s="151">
        <f t="shared" ref="IT28" si="340">IT26-IT27</f>
        <v>-3.8072828550504872E-10</v>
      </c>
      <c r="IU28" s="151">
        <f t="shared" ref="IU28" si="341">IU26-IU27</f>
        <v>-3.8072828550504872E-10</v>
      </c>
      <c r="IV28" s="151">
        <f t="shared" ref="IV28" si="342">IV26-IV27</f>
        <v>-3.8072828550504872E-10</v>
      </c>
      <c r="IW28" s="151">
        <f t="shared" ref="IW28" si="343">IW26-IW27</f>
        <v>-3.8072828550504872E-10</v>
      </c>
      <c r="IX28" s="151">
        <f t="shared" ref="IX28" si="344">IX26-IX27</f>
        <v>-3.8072828550504872E-10</v>
      </c>
      <c r="IY28" s="151">
        <f t="shared" ref="IY28" si="345">IY26-IY27</f>
        <v>-3.8072828550504872E-10</v>
      </c>
      <c r="IZ28" s="151">
        <f t="shared" ref="IZ28" si="346">IZ26-IZ27</f>
        <v>-4.1304952622888029E-10</v>
      </c>
      <c r="JA28" s="152">
        <f t="shared" ref="JA28" si="347">SUM(IO28:IZ28)</f>
        <v>-4.6010606667844166E-9</v>
      </c>
      <c r="JB28" s="151">
        <f>JB26-JB27</f>
        <v>-4.2153913419402152E-10</v>
      </c>
      <c r="JC28" s="151">
        <f t="shared" ref="JC28" si="348">JC26-JC27</f>
        <v>-4.2153913419402152E-10</v>
      </c>
      <c r="JD28" s="151">
        <f t="shared" ref="JD28" si="349">JD26-JD27</f>
        <v>-4.2153913419402152E-10</v>
      </c>
      <c r="JE28" s="151">
        <f t="shared" ref="JE28" si="350">JE26-JE27</f>
        <v>-4.2153913419402152E-10</v>
      </c>
      <c r="JF28" s="151">
        <f t="shared" ref="JF28" si="351">JF26-JF27</f>
        <v>-4.2153913419402152E-10</v>
      </c>
      <c r="JG28" s="151">
        <f t="shared" ref="JG28" si="352">JG26-JG27</f>
        <v>-4.2153913419402152E-10</v>
      </c>
      <c r="JH28" s="151">
        <f t="shared" ref="JH28" si="353">JH26-JH27</f>
        <v>-4.2153913419402152E-10</v>
      </c>
      <c r="JI28" s="151">
        <f t="shared" ref="JI28" si="354">JI26-JI27</f>
        <v>-4.2153913419402152E-10</v>
      </c>
      <c r="JJ28" s="151">
        <f t="shared" ref="JJ28" si="355">JJ26-JJ27</f>
        <v>-4.2153913419402152E-10</v>
      </c>
      <c r="JK28" s="151">
        <f t="shared" ref="JK28" si="356">JK26-JK27</f>
        <v>-4.2153913419402152E-10</v>
      </c>
      <c r="JL28" s="151">
        <f t="shared" ref="JL28" si="357">JL26-JL27</f>
        <v>-4.2153913419402152E-10</v>
      </c>
      <c r="JM28" s="151">
        <f t="shared" ref="JM28" si="358">JM26-JM27</f>
        <v>-4.5386037491785309E-10</v>
      </c>
      <c r="JN28" s="152">
        <f t="shared" ref="JN28" si="359">SUM(JB28:JM28)</f>
        <v>-5.0907908510520896E-9</v>
      </c>
      <c r="JO28" s="151">
        <f>JO26-JO27</f>
        <v>-4.6613026379850182E-10</v>
      </c>
      <c r="JP28" s="151">
        <f t="shared" ref="JP28" si="360">JP26-JP27</f>
        <v>-4.6613026379850182E-10</v>
      </c>
      <c r="JQ28" s="151">
        <f t="shared" ref="JQ28" si="361">JQ26-JQ27</f>
        <v>-4.6613026379850182E-10</v>
      </c>
      <c r="JR28" s="151">
        <f t="shared" ref="JR28" si="362">JR26-JR27</f>
        <v>-4.6613026379850182E-10</v>
      </c>
      <c r="JS28" s="151">
        <f t="shared" ref="JS28" si="363">JS26-JS27</f>
        <v>-4.6613026379850182E-10</v>
      </c>
      <c r="JT28" s="151">
        <f t="shared" ref="JT28" si="364">JT26-JT27</f>
        <v>-4.6613026379850182E-10</v>
      </c>
      <c r="JU28" s="151">
        <f t="shared" ref="JU28" si="365">JU26-JU27</f>
        <v>-4.6613026379850182E-10</v>
      </c>
      <c r="JV28" s="151">
        <f t="shared" ref="JV28" si="366">JV26-JV27</f>
        <v>-4.6613026379850182E-10</v>
      </c>
      <c r="JW28" s="151">
        <f t="shared" ref="JW28" si="367">JW26-JW27</f>
        <v>-4.6613026379850182E-10</v>
      </c>
      <c r="JX28" s="151">
        <f t="shared" ref="JX28" si="368">JX26-JX27</f>
        <v>-4.6613026379850182E-10</v>
      </c>
      <c r="JY28" s="151">
        <f t="shared" ref="JY28" si="369">JY26-JY27</f>
        <v>-4.6613026379850182E-10</v>
      </c>
      <c r="JZ28" s="151">
        <f t="shared" ref="JZ28" si="370">JZ26-JZ27</f>
        <v>-5.022592198396249E-10</v>
      </c>
      <c r="KA28" s="152">
        <f t="shared" ref="KA28" si="371">SUM(JO28:JZ28)</f>
        <v>-5.6296921216231448E-9</v>
      </c>
      <c r="KB28" s="151">
        <f>KB26-KB27</f>
        <v>-5.1485183914620636E-10</v>
      </c>
      <c r="KC28" s="151">
        <f t="shared" ref="KC28" si="372">KC26-KC27</f>
        <v>-5.1485183914620636E-10</v>
      </c>
      <c r="KD28" s="151">
        <f t="shared" ref="KD28" si="373">KD26-KD27</f>
        <v>-5.1485183914620636E-10</v>
      </c>
      <c r="KE28" s="151">
        <f t="shared" ref="KE28" si="374">KE26-KE27</f>
        <v>-5.1485183914620636E-10</v>
      </c>
      <c r="KF28" s="151">
        <f t="shared" ref="KF28" si="375">KF26-KF27</f>
        <v>-5.1485183914620636E-10</v>
      </c>
      <c r="KG28" s="151">
        <f t="shared" ref="KG28" si="376">KG26-KG27</f>
        <v>-5.1485183914620636E-10</v>
      </c>
      <c r="KH28" s="151">
        <f t="shared" ref="KH28" si="377">KH26-KH27</f>
        <v>-5.1485183914620636E-10</v>
      </c>
      <c r="KI28" s="151">
        <f t="shared" ref="KI28" si="378">KI26-KI27</f>
        <v>-5.1485183914620636E-10</v>
      </c>
      <c r="KJ28" s="151">
        <f t="shared" ref="KJ28" si="379">KJ26-KJ27</f>
        <v>-5.1485183914620636E-10</v>
      </c>
      <c r="KK28" s="151">
        <f t="shared" ref="KK28" si="380">KK26-KK27</f>
        <v>-5.1485183914620636E-10</v>
      </c>
      <c r="KL28" s="151">
        <f t="shared" ref="KL28" si="381">KL26-KL27</f>
        <v>-5.1485183914620636E-10</v>
      </c>
      <c r="KM28" s="151">
        <f t="shared" ref="KM28" si="382">KM26-KM27</f>
        <v>-6.22589308225645E-10</v>
      </c>
      <c r="KN28" s="152">
        <f t="shared" ref="KN28" si="383">SUM(KB28:KM28)</f>
        <v>-6.2859595388339166E-9</v>
      </c>
      <c r="KO28" s="151">
        <f>KO26-KO27</f>
        <v>-5.6808646059261059E-10</v>
      </c>
      <c r="KP28" s="151">
        <f t="shared" ref="KP28" si="384">KP26-KP27</f>
        <v>-5.6808646059261059E-10</v>
      </c>
      <c r="KQ28" s="151">
        <f t="shared" ref="KQ28" si="385">KQ26-KQ27</f>
        <v>-5.6808646059261059E-10</v>
      </c>
      <c r="KR28" s="151">
        <f t="shared" ref="KR28" si="386">KR26-KR27</f>
        <v>-5.6808646059261059E-10</v>
      </c>
      <c r="KS28" s="151">
        <f t="shared" ref="KS28" si="387">KS26-KS27</f>
        <v>-5.6808646059261059E-10</v>
      </c>
      <c r="KT28" s="151">
        <f t="shared" ref="KT28" si="388">KT26-KT27</f>
        <v>-5.6808646059261059E-10</v>
      </c>
      <c r="KU28" s="151">
        <f t="shared" ref="KU28" si="389">KU26-KU27</f>
        <v>-5.6808646059261059E-10</v>
      </c>
      <c r="KV28" s="151">
        <f t="shared" ref="KV28" si="390">KV26-KV27</f>
        <v>-5.6808646059261059E-10</v>
      </c>
      <c r="KW28" s="151">
        <f t="shared" ref="KW28" si="391">KW26-KW27</f>
        <v>-5.6808646059261059E-10</v>
      </c>
      <c r="KX28" s="151">
        <f t="shared" ref="KX28" si="392">KX26-KX27</f>
        <v>-5.6808646059261059E-10</v>
      </c>
      <c r="KY28" s="151">
        <f t="shared" ref="KY28" si="393">KY26-KY27</f>
        <v>-5.6808646059261059E-10</v>
      </c>
      <c r="KZ28" s="151">
        <f t="shared" ref="KZ28" si="394">KZ26-KZ27</f>
        <v>-6.7582392967204923E-10</v>
      </c>
      <c r="LA28" s="152">
        <f t="shared" ref="LA28" si="395">SUM(KO28:KZ28)</f>
        <v>-6.9247749961907673E-9</v>
      </c>
      <c r="LB28" s="151">
        <f>LB26-LB27</f>
        <v>-6.2625216850163173E-10</v>
      </c>
      <c r="LC28" s="151">
        <f t="shared" ref="LC28" si="396">LC26-LC27</f>
        <v>-6.2625216850163173E-10</v>
      </c>
      <c r="LD28" s="151">
        <f t="shared" ref="LD28" si="397">LD26-LD27</f>
        <v>-6.2625216850163173E-10</v>
      </c>
      <c r="LE28" s="151">
        <f t="shared" ref="LE28" si="398">LE26-LE27</f>
        <v>-6.2625216850163173E-10</v>
      </c>
      <c r="LF28" s="151">
        <f t="shared" ref="LF28" si="399">LF26-LF27</f>
        <v>-6.2625216850163173E-10</v>
      </c>
      <c r="LG28" s="151">
        <f t="shared" ref="LG28" si="400">LG26-LG27</f>
        <v>-6.2625216850163173E-10</v>
      </c>
      <c r="LH28" s="151">
        <f t="shared" ref="LH28" si="401">LH26-LH27</f>
        <v>-6.2625216850163173E-10</v>
      </c>
      <c r="LI28" s="151">
        <f t="shared" ref="LI28" si="402">LI26-LI27</f>
        <v>-6.2625216850163173E-10</v>
      </c>
      <c r="LJ28" s="151">
        <f t="shared" ref="LJ28" si="403">LJ26-LJ27</f>
        <v>-6.2625216850163173E-10</v>
      </c>
      <c r="LK28" s="151">
        <f t="shared" ref="LK28" si="404">LK26-LK27</f>
        <v>-6.2625216850163173E-10</v>
      </c>
      <c r="LL28" s="151">
        <f t="shared" ref="LL28" si="405">LL26-LL27</f>
        <v>-6.2625216850163173E-10</v>
      </c>
      <c r="LM28" s="151">
        <f t="shared" ref="LM28" si="406">LM26-LM27</f>
        <v>-7.3398963758107037E-10</v>
      </c>
      <c r="LN28" s="153">
        <f t="shared" ref="LN28" si="407">SUM(LB28:LM28)</f>
        <v>-7.6227634910990193E-9</v>
      </c>
    </row>
    <row r="30" spans="1:326" ht="15.75" thickBot="1">
      <c r="AF30" s="15"/>
      <c r="AZ30" s="15"/>
    </row>
    <row r="31" spans="1:326" ht="15.75" thickBot="1">
      <c r="A31" s="167" t="s">
        <v>354</v>
      </c>
      <c r="B31" s="168">
        <f t="shared" ref="B31:AG31" si="408">SUM(B32:B35)</f>
        <v>0</v>
      </c>
      <c r="C31" s="169">
        <f t="shared" si="408"/>
        <v>0</v>
      </c>
      <c r="D31" s="169">
        <f t="shared" si="408"/>
        <v>0</v>
      </c>
      <c r="E31" s="169">
        <f t="shared" si="408"/>
        <v>0</v>
      </c>
      <c r="F31" s="169">
        <f t="shared" si="408"/>
        <v>0</v>
      </c>
      <c r="G31" s="169">
        <f t="shared" si="408"/>
        <v>0</v>
      </c>
      <c r="H31" s="169">
        <f t="shared" si="408"/>
        <v>0</v>
      </c>
      <c r="I31" s="169">
        <f t="shared" si="408"/>
        <v>0</v>
      </c>
      <c r="J31" s="169">
        <f t="shared" si="408"/>
        <v>0</v>
      </c>
      <c r="K31" s="169">
        <f t="shared" si="408"/>
        <v>0</v>
      </c>
      <c r="L31" s="169">
        <f t="shared" si="408"/>
        <v>0</v>
      </c>
      <c r="M31" s="169">
        <f t="shared" si="408"/>
        <v>347315.01126094459</v>
      </c>
      <c r="N31" s="168">
        <f t="shared" si="408"/>
        <v>347315.01126094459</v>
      </c>
      <c r="O31" s="168">
        <f t="shared" si="408"/>
        <v>349995.97386222344</v>
      </c>
      <c r="P31" s="169">
        <f t="shared" si="408"/>
        <v>352676.93646350229</v>
      </c>
      <c r="Q31" s="169">
        <f t="shared" si="408"/>
        <v>355357.89906478114</v>
      </c>
      <c r="R31" s="169">
        <f t="shared" si="408"/>
        <v>358038.86166605999</v>
      </c>
      <c r="S31" s="169">
        <f t="shared" si="408"/>
        <v>360719.82426733884</v>
      </c>
      <c r="T31" s="169">
        <f t="shared" si="408"/>
        <v>363400.7868686177</v>
      </c>
      <c r="U31" s="169">
        <f t="shared" si="408"/>
        <v>366081.74946989655</v>
      </c>
      <c r="V31" s="169">
        <f t="shared" si="408"/>
        <v>368762.7120711754</v>
      </c>
      <c r="W31" s="169">
        <f t="shared" si="408"/>
        <v>371443.67467245425</v>
      </c>
      <c r="X31" s="169">
        <f t="shared" si="408"/>
        <v>374124.6372737331</v>
      </c>
      <c r="Y31" s="169">
        <f t="shared" si="408"/>
        <v>376805.59987501195</v>
      </c>
      <c r="Z31" s="170">
        <f t="shared" si="408"/>
        <v>6196225.0874847928</v>
      </c>
      <c r="AA31" s="169">
        <f t="shared" si="408"/>
        <v>6196225.0874847928</v>
      </c>
      <c r="AB31" s="168">
        <f t="shared" si="408"/>
        <v>6244054.4273925098</v>
      </c>
      <c r="AC31" s="169">
        <f t="shared" si="408"/>
        <v>6291883.7673002267</v>
      </c>
      <c r="AD31" s="169">
        <f t="shared" si="408"/>
        <v>6339713.1072079437</v>
      </c>
      <c r="AE31" s="169">
        <f t="shared" si="408"/>
        <v>6387542.4471156606</v>
      </c>
      <c r="AF31" s="169">
        <f t="shared" si="408"/>
        <v>6435371.7870233776</v>
      </c>
      <c r="AG31" s="169">
        <f t="shared" si="408"/>
        <v>6483201.1269310946</v>
      </c>
      <c r="AH31" s="169">
        <f t="shared" ref="AH31:BM31" si="409">SUM(AH32:AH35)</f>
        <v>6531030.4668388115</v>
      </c>
      <c r="AI31" s="169">
        <f t="shared" si="409"/>
        <v>6578859.8067465285</v>
      </c>
      <c r="AJ31" s="169">
        <f t="shared" si="409"/>
        <v>6626689.1466542454</v>
      </c>
      <c r="AK31" s="169">
        <f t="shared" si="409"/>
        <v>6674518.4865619624</v>
      </c>
      <c r="AL31" s="169">
        <f t="shared" si="409"/>
        <v>6722347.8264696794</v>
      </c>
      <c r="AM31" s="170">
        <f t="shared" si="409"/>
        <v>14464812.539256047</v>
      </c>
      <c r="AN31" s="169">
        <f t="shared" si="409"/>
        <v>14464812.539256047</v>
      </c>
      <c r="AO31" s="168">
        <f t="shared" si="409"/>
        <v>14402936.929795742</v>
      </c>
      <c r="AP31" s="169">
        <f t="shared" si="409"/>
        <v>14341061.320335429</v>
      </c>
      <c r="AQ31" s="169">
        <f t="shared" si="409"/>
        <v>14279185.710875116</v>
      </c>
      <c r="AR31" s="169">
        <f t="shared" si="409"/>
        <v>14217310.101414803</v>
      </c>
      <c r="AS31" s="169">
        <f t="shared" si="409"/>
        <v>14155434.491954491</v>
      </c>
      <c r="AT31" s="169">
        <f t="shared" si="409"/>
        <v>14093558.882494178</v>
      </c>
      <c r="AU31" s="169">
        <f t="shared" si="409"/>
        <v>14031683.273033865</v>
      </c>
      <c r="AV31" s="169">
        <f t="shared" si="409"/>
        <v>13969807.663573552</v>
      </c>
      <c r="AW31" s="169">
        <f t="shared" si="409"/>
        <v>13907932.054113239</v>
      </c>
      <c r="AX31" s="169">
        <f t="shared" si="409"/>
        <v>13846056.444652926</v>
      </c>
      <c r="AY31" s="169">
        <f t="shared" si="409"/>
        <v>13809677.804718066</v>
      </c>
      <c r="AZ31" s="170">
        <f t="shared" si="409"/>
        <v>13747802.195257753</v>
      </c>
      <c r="BA31" s="169">
        <f t="shared" si="409"/>
        <v>13747802.195257753</v>
      </c>
      <c r="BB31" s="168">
        <f t="shared" si="409"/>
        <v>13680293.472004481</v>
      </c>
      <c r="BC31" s="169">
        <f t="shared" si="409"/>
        <v>13612784.748751208</v>
      </c>
      <c r="BD31" s="169">
        <f t="shared" si="409"/>
        <v>13545276.025497936</v>
      </c>
      <c r="BE31" s="169">
        <f t="shared" si="409"/>
        <v>13477767.302244663</v>
      </c>
      <c r="BF31" s="169">
        <f t="shared" si="409"/>
        <v>13410258.578991391</v>
      </c>
      <c r="BG31" s="169">
        <f t="shared" si="409"/>
        <v>13342749.855738118</v>
      </c>
      <c r="BH31" s="169">
        <f t="shared" si="409"/>
        <v>13275241.132484846</v>
      </c>
      <c r="BI31" s="169">
        <f t="shared" si="409"/>
        <v>13207732.409231573</v>
      </c>
      <c r="BJ31" s="169">
        <f t="shared" si="409"/>
        <v>13140223.685978301</v>
      </c>
      <c r="BK31" s="169">
        <f t="shared" si="409"/>
        <v>13072714.962725028</v>
      </c>
      <c r="BL31" s="169">
        <f t="shared" si="409"/>
        <v>13031468.118082972</v>
      </c>
      <c r="BM31" s="170">
        <f t="shared" si="409"/>
        <v>12963959.3948297</v>
      </c>
      <c r="BN31" s="169">
        <f t="shared" ref="BN31:CS31" si="410">SUM(BN32:BN35)</f>
        <v>12963959.3948297</v>
      </c>
      <c r="BO31" s="168">
        <f t="shared" si="410"/>
        <v>12890298.717761293</v>
      </c>
      <c r="BP31" s="169">
        <f t="shared" si="410"/>
        <v>12816638.040692886</v>
      </c>
      <c r="BQ31" s="169">
        <f t="shared" si="410"/>
        <v>12742977.36362448</v>
      </c>
      <c r="BR31" s="169">
        <f t="shared" si="410"/>
        <v>12669316.686556073</v>
      </c>
      <c r="BS31" s="169">
        <f t="shared" si="410"/>
        <v>12595656.009487666</v>
      </c>
      <c r="BT31" s="169">
        <f t="shared" si="410"/>
        <v>12521995.332419259</v>
      </c>
      <c r="BU31" s="169">
        <f t="shared" si="410"/>
        <v>12448334.655350853</v>
      </c>
      <c r="BV31" s="169">
        <f t="shared" si="410"/>
        <v>12374673.978282446</v>
      </c>
      <c r="BW31" s="169">
        <f t="shared" si="410"/>
        <v>12301013.301214039</v>
      </c>
      <c r="BX31" s="169">
        <f t="shared" si="410"/>
        <v>12227352.624145633</v>
      </c>
      <c r="BY31" s="169">
        <f t="shared" si="410"/>
        <v>12180741.682046779</v>
      </c>
      <c r="BZ31" s="170">
        <f t="shared" si="410"/>
        <v>12107081.004978372</v>
      </c>
      <c r="CA31" s="169">
        <f t="shared" si="410"/>
        <v>12107081.004978372</v>
      </c>
      <c r="CB31" s="168">
        <f t="shared" si="410"/>
        <v>12026701.562820675</v>
      </c>
      <c r="CC31" s="169">
        <f t="shared" si="410"/>
        <v>11946322.120662978</v>
      </c>
      <c r="CD31" s="169">
        <f t="shared" si="410"/>
        <v>11865942.678505281</v>
      </c>
      <c r="CE31" s="169">
        <f t="shared" si="410"/>
        <v>11785563.236347584</v>
      </c>
      <c r="CF31" s="169">
        <f t="shared" si="410"/>
        <v>11705183.794189887</v>
      </c>
      <c r="CG31" s="169">
        <f t="shared" si="410"/>
        <v>11624804.35203219</v>
      </c>
      <c r="CH31" s="169">
        <f t="shared" si="410"/>
        <v>11544424.909874493</v>
      </c>
      <c r="CI31" s="169">
        <f t="shared" si="410"/>
        <v>11464045.467716796</v>
      </c>
      <c r="CJ31" s="169">
        <f t="shared" si="410"/>
        <v>11383666.025559099</v>
      </c>
      <c r="CK31" s="169">
        <f t="shared" si="410"/>
        <v>11303286.583401402</v>
      </c>
      <c r="CL31" s="169">
        <f t="shared" si="410"/>
        <v>11250768.368262345</v>
      </c>
      <c r="CM31" s="170">
        <f t="shared" si="410"/>
        <v>11170388.926104648</v>
      </c>
      <c r="CN31" s="169">
        <f t="shared" si="410"/>
        <v>11170388.926104648</v>
      </c>
      <c r="CO31" s="168">
        <f t="shared" si="410"/>
        <v>11082671.495443659</v>
      </c>
      <c r="CP31" s="169">
        <f t="shared" si="410"/>
        <v>10994954.06478267</v>
      </c>
      <c r="CQ31" s="169">
        <f t="shared" si="410"/>
        <v>10907236.634121681</v>
      </c>
      <c r="CR31" s="169">
        <f t="shared" si="410"/>
        <v>10819519.203460691</v>
      </c>
      <c r="CS31" s="169">
        <f t="shared" si="410"/>
        <v>10731801.772799702</v>
      </c>
      <c r="CT31" s="169">
        <f t="shared" ref="CT31:DY31" si="411">SUM(CT32:CT35)</f>
        <v>10644084.342138713</v>
      </c>
      <c r="CU31" s="169">
        <f t="shared" si="411"/>
        <v>10556366.911477724</v>
      </c>
      <c r="CV31" s="169">
        <f t="shared" si="411"/>
        <v>10468649.480816735</v>
      </c>
      <c r="CW31" s="169">
        <f t="shared" si="411"/>
        <v>10380932.050155746</v>
      </c>
      <c r="CX31" s="169">
        <f t="shared" si="411"/>
        <v>10293214.619494757</v>
      </c>
      <c r="CY31" s="169">
        <f t="shared" si="411"/>
        <v>10234194.252662966</v>
      </c>
      <c r="CZ31" s="170">
        <f t="shared" si="411"/>
        <v>10146476.822001977</v>
      </c>
      <c r="DA31" s="169">
        <f t="shared" si="411"/>
        <v>10146476.822001977</v>
      </c>
      <c r="DB31" s="168">
        <f t="shared" si="411"/>
        <v>10050744.915119279</v>
      </c>
      <c r="DC31" s="169">
        <f t="shared" si="411"/>
        <v>9955013.0082365815</v>
      </c>
      <c r="DD31" s="169">
        <f t="shared" si="411"/>
        <v>9859281.1013538837</v>
      </c>
      <c r="DE31" s="169">
        <f t="shared" si="411"/>
        <v>9763549.194471186</v>
      </c>
      <c r="DF31" s="169">
        <f t="shared" si="411"/>
        <v>9667817.2875884883</v>
      </c>
      <c r="DG31" s="169">
        <f t="shared" si="411"/>
        <v>9572085.3807057906</v>
      </c>
      <c r="DH31" s="169">
        <f t="shared" si="411"/>
        <v>9476353.4738230929</v>
      </c>
      <c r="DI31" s="169">
        <f t="shared" si="411"/>
        <v>9380621.5669403952</v>
      </c>
      <c r="DJ31" s="169">
        <f t="shared" si="411"/>
        <v>9284889.6600576974</v>
      </c>
      <c r="DK31" s="169">
        <f t="shared" si="411"/>
        <v>9189157.7531749997</v>
      </c>
      <c r="DL31" s="169">
        <f t="shared" si="411"/>
        <v>9122983.8220363762</v>
      </c>
      <c r="DM31" s="170">
        <f t="shared" si="411"/>
        <v>9027251.9151536785</v>
      </c>
      <c r="DN31" s="169">
        <f t="shared" si="411"/>
        <v>9027251.9151536785</v>
      </c>
      <c r="DO31" s="168">
        <f t="shared" si="411"/>
        <v>8922766.4784912765</v>
      </c>
      <c r="DP31" s="169">
        <f t="shared" si="411"/>
        <v>8818281.0418288745</v>
      </c>
      <c r="DQ31" s="169">
        <f t="shared" si="411"/>
        <v>8713795.6051664725</v>
      </c>
      <c r="DR31" s="169">
        <f t="shared" si="411"/>
        <v>8609310.1685040705</v>
      </c>
      <c r="DS31" s="169">
        <f t="shared" si="411"/>
        <v>8504824.7318416685</v>
      </c>
      <c r="DT31" s="169">
        <f t="shared" si="411"/>
        <v>8400339.2951792665</v>
      </c>
      <c r="DU31" s="169">
        <f t="shared" si="411"/>
        <v>8295853.8585168645</v>
      </c>
      <c r="DV31" s="169">
        <f t="shared" si="411"/>
        <v>8191368.4218544634</v>
      </c>
      <c r="DW31" s="169">
        <f t="shared" si="411"/>
        <v>8086882.9851920623</v>
      </c>
      <c r="DX31" s="169">
        <f t="shared" si="411"/>
        <v>7982397.5485296613</v>
      </c>
      <c r="DY31" s="169">
        <f t="shared" si="411"/>
        <v>7938801.518414137</v>
      </c>
      <c r="DZ31" s="170">
        <f t="shared" ref="DZ31:FE31" si="412">SUM(DZ32:DZ35)</f>
        <v>7834316.0817517359</v>
      </c>
      <c r="EA31" s="169">
        <f t="shared" si="412"/>
        <v>7834316.0817517359</v>
      </c>
      <c r="EB31" s="168">
        <f t="shared" si="412"/>
        <v>7720504.7092913482</v>
      </c>
      <c r="EC31" s="169">
        <f t="shared" si="412"/>
        <v>7606693.3368309606</v>
      </c>
      <c r="ED31" s="169">
        <f t="shared" si="412"/>
        <v>7492881.9643705729</v>
      </c>
      <c r="EE31" s="169">
        <f t="shared" si="412"/>
        <v>7379070.5919101853</v>
      </c>
      <c r="EF31" s="169">
        <f t="shared" si="412"/>
        <v>7265259.2194497976</v>
      </c>
      <c r="EG31" s="169">
        <f t="shared" si="412"/>
        <v>7151447.84698941</v>
      </c>
      <c r="EH31" s="169">
        <f t="shared" si="412"/>
        <v>7037636.4745290224</v>
      </c>
      <c r="EI31" s="169">
        <f t="shared" si="412"/>
        <v>6923825.1020686347</v>
      </c>
      <c r="EJ31" s="169">
        <f t="shared" si="412"/>
        <v>6810013.7296082471</v>
      </c>
      <c r="EK31" s="169">
        <f t="shared" si="412"/>
        <v>6696202.3571478594</v>
      </c>
      <c r="EL31" s="169">
        <f t="shared" si="412"/>
        <v>6645107.0734307552</v>
      </c>
      <c r="EM31" s="170">
        <f t="shared" si="412"/>
        <v>6531295.7009703675</v>
      </c>
      <c r="EN31" s="169">
        <f t="shared" si="412"/>
        <v>6531295.7009703675</v>
      </c>
      <c r="EO31" s="168">
        <f t="shared" si="412"/>
        <v>6407305.1120326603</v>
      </c>
      <c r="EP31" s="169">
        <f t="shared" si="412"/>
        <v>6283314.523094953</v>
      </c>
      <c r="EQ31" s="169">
        <f t="shared" si="412"/>
        <v>6159323.9341572458</v>
      </c>
      <c r="ER31" s="169">
        <f t="shared" si="412"/>
        <v>6035333.3452195385</v>
      </c>
      <c r="ES31" s="169">
        <f t="shared" si="412"/>
        <v>5911342.7562818313</v>
      </c>
      <c r="ET31" s="169">
        <f t="shared" si="412"/>
        <v>5787352.1673441241</v>
      </c>
      <c r="EU31" s="169">
        <f t="shared" si="412"/>
        <v>5663361.5784064168</v>
      </c>
      <c r="EV31" s="169">
        <f t="shared" si="412"/>
        <v>5539370.9894687096</v>
      </c>
      <c r="EW31" s="169">
        <f t="shared" si="412"/>
        <v>5415380.4005310023</v>
      </c>
      <c r="EX31" s="169">
        <f t="shared" si="412"/>
        <v>5291389.8115932951</v>
      </c>
      <c r="EY31" s="169">
        <f t="shared" si="412"/>
        <v>5231996.794061169</v>
      </c>
      <c r="EZ31" s="170">
        <f t="shared" si="412"/>
        <v>5108006.2051234618</v>
      </c>
      <c r="FA31" s="169">
        <f t="shared" si="412"/>
        <v>5108006.2051234618</v>
      </c>
      <c r="FB31" s="168">
        <f t="shared" si="412"/>
        <v>4972904.3974558376</v>
      </c>
      <c r="FC31" s="169">
        <f t="shared" si="412"/>
        <v>4837802.5897882134</v>
      </c>
      <c r="FD31" s="169">
        <f t="shared" si="412"/>
        <v>4702700.7821205892</v>
      </c>
      <c r="FE31" s="169">
        <f t="shared" si="412"/>
        <v>4567598.974452965</v>
      </c>
      <c r="FF31" s="169">
        <f t="shared" ref="FF31:GK31" si="413">SUM(FF32:FF35)</f>
        <v>4432497.1667853408</v>
      </c>
      <c r="FG31" s="169">
        <f t="shared" si="413"/>
        <v>4297395.3591177166</v>
      </c>
      <c r="FH31" s="169">
        <f t="shared" si="413"/>
        <v>4162293.5514500923</v>
      </c>
      <c r="FI31" s="169">
        <f t="shared" si="413"/>
        <v>4027191.7437824681</v>
      </c>
      <c r="FJ31" s="169">
        <f t="shared" si="413"/>
        <v>3892089.9361148439</v>
      </c>
      <c r="FK31" s="169">
        <f t="shared" si="413"/>
        <v>3756988.1284472197</v>
      </c>
      <c r="FL31" s="169">
        <f t="shared" si="413"/>
        <v>3688421.8193273447</v>
      </c>
      <c r="FM31" s="170">
        <f t="shared" si="413"/>
        <v>3553320.0116597204</v>
      </c>
      <c r="FN31" s="169">
        <f t="shared" si="413"/>
        <v>3553320.0116597204</v>
      </c>
      <c r="FO31" s="168">
        <f t="shared" si="413"/>
        <v>3406088.9790279176</v>
      </c>
      <c r="FP31" s="169">
        <f t="shared" si="413"/>
        <v>3258857.9463961148</v>
      </c>
      <c r="FQ31" s="169">
        <f t="shared" si="413"/>
        <v>3111626.9137643119</v>
      </c>
      <c r="FR31" s="169">
        <f t="shared" si="413"/>
        <v>2964395.8811325091</v>
      </c>
      <c r="FS31" s="169">
        <f t="shared" si="413"/>
        <v>2817164.8485007063</v>
      </c>
      <c r="FT31" s="169">
        <f t="shared" si="413"/>
        <v>2669933.8158689034</v>
      </c>
      <c r="FU31" s="169">
        <f t="shared" si="413"/>
        <v>2522702.7832371006</v>
      </c>
      <c r="FV31" s="169">
        <f t="shared" si="413"/>
        <v>2375471.7506052977</v>
      </c>
      <c r="FW31" s="169">
        <f t="shared" si="413"/>
        <v>2228240.7179734949</v>
      </c>
      <c r="FX31" s="169">
        <f t="shared" si="413"/>
        <v>2081009.6853416921</v>
      </c>
      <c r="FY31" s="169">
        <f t="shared" si="413"/>
        <v>2002310.2162140708</v>
      </c>
      <c r="FZ31" s="170">
        <f t="shared" si="413"/>
        <v>1855079.1835822682</v>
      </c>
      <c r="GA31" s="169">
        <f t="shared" si="413"/>
        <v>1855079.1835822682</v>
      </c>
      <c r="GB31" s="168">
        <f t="shared" si="413"/>
        <v>1694606.9590829674</v>
      </c>
      <c r="GC31" s="169">
        <f t="shared" si="413"/>
        <v>1534134.7345836665</v>
      </c>
      <c r="GD31" s="169">
        <f t="shared" si="413"/>
        <v>1373662.5100843657</v>
      </c>
      <c r="GE31" s="169">
        <f t="shared" si="413"/>
        <v>1213190.2855850649</v>
      </c>
      <c r="GF31" s="169">
        <f t="shared" si="413"/>
        <v>1052718.0610857641</v>
      </c>
      <c r="GG31" s="169">
        <f t="shared" si="413"/>
        <v>892245.83658646327</v>
      </c>
      <c r="GH31" s="169">
        <f t="shared" si="413"/>
        <v>731773.61208716233</v>
      </c>
      <c r="GI31" s="169">
        <f t="shared" si="413"/>
        <v>571301.38758786139</v>
      </c>
      <c r="GJ31" s="169">
        <f t="shared" si="413"/>
        <v>410829.16308856045</v>
      </c>
      <c r="GK31" s="169">
        <f t="shared" si="413"/>
        <v>250356.9385892596</v>
      </c>
      <c r="GL31" s="169">
        <f t="shared" ref="GL31:GO31" si="414">SUM(GL32:GL35)</f>
        <v>160472.22449926578</v>
      </c>
      <c r="GM31" s="170">
        <f t="shared" si="414"/>
        <v>-3.5099219530820847E-8</v>
      </c>
      <c r="GN31" s="169">
        <f t="shared" si="414"/>
        <v>-3.5099219530820847E-8</v>
      </c>
      <c r="GO31" s="168">
        <f t="shared" si="414"/>
        <v>-3.5408345710762951E-8</v>
      </c>
      <c r="GP31" s="169">
        <f t="shared" ref="GP31:GZ31" si="415">SUM(GP32:GP35)</f>
        <v>-3.5717471890705056E-8</v>
      </c>
      <c r="GQ31" s="169">
        <f t="shared" si="415"/>
        <v>-3.602659807064716E-8</v>
      </c>
      <c r="GR31" s="169">
        <f t="shared" si="415"/>
        <v>-3.6335724250589264E-8</v>
      </c>
      <c r="GS31" s="169">
        <f t="shared" si="415"/>
        <v>-3.6644850430531369E-8</v>
      </c>
      <c r="GT31" s="169">
        <f t="shared" si="415"/>
        <v>-3.6953976610473473E-8</v>
      </c>
      <c r="GU31" s="169">
        <f t="shared" si="415"/>
        <v>-3.7263102790415578E-8</v>
      </c>
      <c r="GV31" s="169">
        <f t="shared" si="415"/>
        <v>-3.7572228970357682E-8</v>
      </c>
      <c r="GW31" s="169">
        <f t="shared" si="415"/>
        <v>-3.7881355150299787E-8</v>
      </c>
      <c r="GX31" s="169">
        <f t="shared" si="415"/>
        <v>-3.8190481330241891E-8</v>
      </c>
      <c r="GY31" s="169">
        <f t="shared" si="415"/>
        <v>-3.8499607510183996E-8</v>
      </c>
      <c r="GZ31" s="170">
        <f t="shared" si="415"/>
        <v>-3.88087336901261E-8</v>
      </c>
      <c r="HA31" s="169">
        <f>SUM(HA32:HA35)</f>
        <v>0</v>
      </c>
      <c r="HB31" s="168">
        <f>SUM(HB32:HB35)</f>
        <v>-3.3776032591208675E-10</v>
      </c>
      <c r="HC31" s="169">
        <f t="shared" ref="HC31:HM31" si="416">SUM(HC32:HC35)</f>
        <v>-6.7552065182417351E-10</v>
      </c>
      <c r="HD31" s="169">
        <f t="shared" si="416"/>
        <v>-1.0132809777362603E-9</v>
      </c>
      <c r="HE31" s="169">
        <f t="shared" si="416"/>
        <v>-1.351041303648347E-9</v>
      </c>
      <c r="HF31" s="169">
        <f t="shared" si="416"/>
        <v>-1.6888016295604338E-9</v>
      </c>
      <c r="HG31" s="169">
        <f t="shared" si="416"/>
        <v>-2.0265619554725205E-9</v>
      </c>
      <c r="HH31" s="169">
        <f t="shared" si="416"/>
        <v>-2.3643222813846071E-9</v>
      </c>
      <c r="HI31" s="169">
        <f t="shared" si="416"/>
        <v>-2.702082607296694E-9</v>
      </c>
      <c r="HJ31" s="169">
        <f t="shared" si="416"/>
        <v>-3.039842933208781E-9</v>
      </c>
      <c r="HK31" s="169">
        <f t="shared" si="416"/>
        <v>-3.3776032591208679E-9</v>
      </c>
      <c r="HL31" s="169">
        <f t="shared" si="416"/>
        <v>-3.7153635850329549E-9</v>
      </c>
      <c r="HM31" s="170">
        <f t="shared" si="416"/>
        <v>-4.0531239109450419E-9</v>
      </c>
      <c r="HN31" s="169">
        <f>SUM(HN32:HN35)</f>
        <v>0</v>
      </c>
      <c r="HO31" s="168">
        <f>SUM(HO32:HO35)</f>
        <v>-3.6904683317862304E-10</v>
      </c>
      <c r="HP31" s="169">
        <f t="shared" ref="HP31:HZ31" si="417">SUM(HP32:HP35)</f>
        <v>-7.3809366635724609E-10</v>
      </c>
      <c r="HQ31" s="169">
        <f t="shared" si="417"/>
        <v>-1.1071404995358691E-9</v>
      </c>
      <c r="HR31" s="169">
        <f t="shared" si="417"/>
        <v>-1.4761873327144922E-9</v>
      </c>
      <c r="HS31" s="169">
        <f t="shared" si="417"/>
        <v>-1.8452341658931153E-9</v>
      </c>
      <c r="HT31" s="169">
        <f t="shared" si="417"/>
        <v>-2.2142809990717382E-9</v>
      </c>
      <c r="HU31" s="169">
        <f t="shared" si="417"/>
        <v>-2.5833278322503611E-9</v>
      </c>
      <c r="HV31" s="169">
        <f t="shared" si="417"/>
        <v>-2.9523746654289839E-9</v>
      </c>
      <c r="HW31" s="169">
        <f t="shared" si="417"/>
        <v>-3.3214214986076068E-9</v>
      </c>
      <c r="HX31" s="169">
        <f t="shared" si="417"/>
        <v>-3.6904683317862297E-9</v>
      </c>
      <c r="HY31" s="169">
        <f t="shared" si="417"/>
        <v>-4.0595151649648526E-9</v>
      </c>
      <c r="HZ31" s="170">
        <f t="shared" si="417"/>
        <v>-4.4285619981434755E-9</v>
      </c>
      <c r="IA31" s="169">
        <f>SUM(IA32:IA35)</f>
        <v>0</v>
      </c>
      <c r="IB31" s="168">
        <f>SUM(IB32:IB35)</f>
        <v>-4.0323138814894376E-10</v>
      </c>
      <c r="IC31" s="169">
        <f t="shared" ref="IC31:IM31" si="418">SUM(IC32:IC35)</f>
        <v>-8.0646277629788751E-10</v>
      </c>
      <c r="ID31" s="169">
        <f t="shared" si="418"/>
        <v>-1.2096941644468313E-9</v>
      </c>
      <c r="IE31" s="169">
        <f t="shared" si="418"/>
        <v>-1.612925552595775E-9</v>
      </c>
      <c r="IF31" s="169">
        <f t="shared" si="418"/>
        <v>-2.0161569407447188E-9</v>
      </c>
      <c r="IG31" s="169">
        <f t="shared" si="418"/>
        <v>-2.4193883288936625E-9</v>
      </c>
      <c r="IH31" s="169">
        <f t="shared" si="418"/>
        <v>-2.8226197170426063E-9</v>
      </c>
      <c r="II31" s="169">
        <f t="shared" si="418"/>
        <v>-3.2258511051915501E-9</v>
      </c>
      <c r="IJ31" s="169">
        <f t="shared" si="418"/>
        <v>-3.6290824933404938E-9</v>
      </c>
      <c r="IK31" s="169">
        <f t="shared" si="418"/>
        <v>-4.0323138814894376E-9</v>
      </c>
      <c r="IL31" s="169">
        <f t="shared" si="418"/>
        <v>-4.4355452696383817E-9</v>
      </c>
      <c r="IM31" s="170">
        <f t="shared" si="418"/>
        <v>-4.8387766577873251E-9</v>
      </c>
      <c r="IN31" s="169">
        <f>SUM(IN32:IN35)</f>
        <v>0</v>
      </c>
      <c r="IO31" s="168">
        <f>SUM(IO32:IO35)</f>
        <v>-4.4058243499362573E-10</v>
      </c>
      <c r="IP31" s="169">
        <f t="shared" ref="IP31:IZ31" si="419">SUM(IP32:IP35)</f>
        <v>-8.8116486998725146E-10</v>
      </c>
      <c r="IQ31" s="169">
        <f t="shared" si="419"/>
        <v>-1.3217473049808772E-9</v>
      </c>
      <c r="IR31" s="169">
        <f t="shared" si="419"/>
        <v>-1.7623297399745029E-9</v>
      </c>
      <c r="IS31" s="169">
        <f t="shared" si="419"/>
        <v>-2.2029121749681288E-9</v>
      </c>
      <c r="IT31" s="169">
        <f t="shared" si="419"/>
        <v>-2.6434946099617545E-9</v>
      </c>
      <c r="IU31" s="169">
        <f t="shared" si="419"/>
        <v>-3.0840770449553802E-9</v>
      </c>
      <c r="IV31" s="169">
        <f t="shared" si="419"/>
        <v>-3.5246594799490058E-9</v>
      </c>
      <c r="IW31" s="169">
        <f t="shared" si="419"/>
        <v>-3.9652419149426319E-9</v>
      </c>
      <c r="IX31" s="169">
        <f t="shared" si="419"/>
        <v>-4.4058243499362576E-9</v>
      </c>
      <c r="IY31" s="169">
        <f t="shared" si="419"/>
        <v>-4.8464067849298833E-9</v>
      </c>
      <c r="IZ31" s="170">
        <f t="shared" si="419"/>
        <v>-5.286989219923509E-9</v>
      </c>
      <c r="JA31" s="169">
        <f>SUM(JA32:JA35)</f>
        <v>0</v>
      </c>
      <c r="JB31" s="168">
        <f>SUM(JB32:JB35)</f>
        <v>-4.8139328368259853E-10</v>
      </c>
      <c r="JC31" s="169">
        <f t="shared" ref="JC31:JM31" si="420">SUM(JC32:JC35)</f>
        <v>-9.6278656736519707E-10</v>
      </c>
      <c r="JD31" s="169">
        <f t="shared" si="420"/>
        <v>-1.4441798510477957E-9</v>
      </c>
      <c r="JE31" s="169">
        <f t="shared" si="420"/>
        <v>-1.9255731347303941E-9</v>
      </c>
      <c r="JF31" s="169">
        <f t="shared" si="420"/>
        <v>-2.4069664184129926E-9</v>
      </c>
      <c r="JG31" s="169">
        <f t="shared" si="420"/>
        <v>-2.888359702095591E-9</v>
      </c>
      <c r="JH31" s="169">
        <f t="shared" si="420"/>
        <v>-3.3697529857781894E-9</v>
      </c>
      <c r="JI31" s="169">
        <f t="shared" si="420"/>
        <v>-3.8511462694607883E-9</v>
      </c>
      <c r="JJ31" s="169">
        <f t="shared" si="420"/>
        <v>-4.3325395531433867E-9</v>
      </c>
      <c r="JK31" s="169">
        <f t="shared" si="420"/>
        <v>-4.8139328368259851E-9</v>
      </c>
      <c r="JL31" s="169">
        <f t="shared" si="420"/>
        <v>-5.2953261205085836E-9</v>
      </c>
      <c r="JM31" s="170">
        <f t="shared" si="420"/>
        <v>-5.776719404191182E-9</v>
      </c>
      <c r="JN31" s="169">
        <f>SUM(JN32:JN35)</f>
        <v>0</v>
      </c>
      <c r="JO31" s="168">
        <f>SUM(JO32:JO35)</f>
        <v>-5.2598441328707883E-10</v>
      </c>
      <c r="JP31" s="169">
        <f t="shared" ref="JP31:JZ31" si="421">SUM(JP32:JP35)</f>
        <v>-1.0519688265741577E-9</v>
      </c>
      <c r="JQ31" s="169">
        <f t="shared" si="421"/>
        <v>-1.5779532398612366E-9</v>
      </c>
      <c r="JR31" s="169">
        <f t="shared" si="421"/>
        <v>-2.1039376531483153E-9</v>
      </c>
      <c r="JS31" s="169">
        <f t="shared" si="421"/>
        <v>-2.6299220664353941E-9</v>
      </c>
      <c r="JT31" s="169">
        <f t="shared" si="421"/>
        <v>-3.1559064797224728E-9</v>
      </c>
      <c r="JU31" s="169">
        <f t="shared" si="421"/>
        <v>-3.6818908930095515E-9</v>
      </c>
      <c r="JV31" s="169">
        <f t="shared" si="421"/>
        <v>-4.2078753062966307E-9</v>
      </c>
      <c r="JW31" s="169">
        <f t="shared" si="421"/>
        <v>-4.7338597195837098E-9</v>
      </c>
      <c r="JX31" s="169">
        <f t="shared" si="421"/>
        <v>-5.2598441328707889E-9</v>
      </c>
      <c r="JY31" s="169">
        <f t="shared" si="421"/>
        <v>-5.7858285461578681E-9</v>
      </c>
      <c r="JZ31" s="170">
        <f t="shared" si="421"/>
        <v>-6.3118129594449472E-9</v>
      </c>
      <c r="KA31" s="169">
        <f>SUM(KA32:KA35)</f>
        <v>0</v>
      </c>
      <c r="KB31" s="168">
        <f>SUM(KB32:KB35)</f>
        <v>-5.7470598863478337E-10</v>
      </c>
      <c r="KC31" s="169">
        <f t="shared" ref="KC31:KM31" si="422">SUM(KC32:KC35)</f>
        <v>-1.1494119772695667E-9</v>
      </c>
      <c r="KD31" s="169">
        <f t="shared" si="422"/>
        <v>-1.7241179659043501E-9</v>
      </c>
      <c r="KE31" s="169">
        <f t="shared" si="422"/>
        <v>-2.2988239545391335E-9</v>
      </c>
      <c r="KF31" s="169">
        <f t="shared" si="422"/>
        <v>-2.8735299431739167E-9</v>
      </c>
      <c r="KG31" s="169">
        <f t="shared" si="422"/>
        <v>-3.4482359318086998E-9</v>
      </c>
      <c r="KH31" s="169">
        <f t="shared" si="422"/>
        <v>-4.022941920443483E-9</v>
      </c>
      <c r="KI31" s="169">
        <f t="shared" si="422"/>
        <v>-4.5976479090782662E-9</v>
      </c>
      <c r="KJ31" s="169">
        <f t="shared" si="422"/>
        <v>-5.1723538977130493E-9</v>
      </c>
      <c r="KK31" s="169">
        <f t="shared" si="422"/>
        <v>-5.7470598863478325E-9</v>
      </c>
      <c r="KL31" s="169">
        <f t="shared" si="422"/>
        <v>-6.3217658749826157E-9</v>
      </c>
      <c r="KM31" s="170">
        <f t="shared" si="422"/>
        <v>-6.8964718636173988E-9</v>
      </c>
      <c r="KN31" s="169">
        <f>SUM(KN32:KN35)</f>
        <v>0</v>
      </c>
      <c r="KO31" s="168">
        <f>SUM(KO32:KO35)</f>
        <v>-6.279406100811876E-10</v>
      </c>
      <c r="KP31" s="169">
        <f t="shared" ref="KP31:KZ31" si="423">SUM(KP32:KP35)</f>
        <v>-1.2558812201623752E-9</v>
      </c>
      <c r="KQ31" s="169">
        <f t="shared" si="423"/>
        <v>-1.8838218302435628E-9</v>
      </c>
      <c r="KR31" s="169">
        <f t="shared" si="423"/>
        <v>-2.5117624403247504E-9</v>
      </c>
      <c r="KS31" s="169">
        <f t="shared" si="423"/>
        <v>-3.139703050405938E-9</v>
      </c>
      <c r="KT31" s="169">
        <f t="shared" si="423"/>
        <v>-3.7676436604871256E-9</v>
      </c>
      <c r="KU31" s="169">
        <f t="shared" si="423"/>
        <v>-4.3955842705683132E-9</v>
      </c>
      <c r="KV31" s="169">
        <f t="shared" si="423"/>
        <v>-5.0235248806495008E-9</v>
      </c>
      <c r="KW31" s="169">
        <f t="shared" si="423"/>
        <v>-5.6514654907306884E-9</v>
      </c>
      <c r="KX31" s="169">
        <f t="shared" si="423"/>
        <v>-6.279406100811876E-9</v>
      </c>
      <c r="KY31" s="169">
        <f t="shared" si="423"/>
        <v>-6.9073467108930636E-9</v>
      </c>
      <c r="KZ31" s="170">
        <f t="shared" si="423"/>
        <v>-7.5352873209742513E-9</v>
      </c>
      <c r="LA31" s="169">
        <f>SUM(LA32:LA35)</f>
        <v>0</v>
      </c>
      <c r="LB31" s="168">
        <f>SUM(LB32:LB35)</f>
        <v>-6.8610631799020874E-10</v>
      </c>
      <c r="LC31" s="169">
        <f t="shared" ref="LC31:LM31" si="424">SUM(LC32:LC35)</f>
        <v>-1.3722126359804175E-9</v>
      </c>
      <c r="LD31" s="169">
        <f t="shared" si="424"/>
        <v>-2.0583189539706262E-9</v>
      </c>
      <c r="LE31" s="169">
        <f t="shared" si="424"/>
        <v>-2.744425271960835E-9</v>
      </c>
      <c r="LF31" s="169">
        <f t="shared" si="424"/>
        <v>-3.4305315899510437E-9</v>
      </c>
      <c r="LG31" s="169">
        <f t="shared" si="424"/>
        <v>-4.1166379079412525E-9</v>
      </c>
      <c r="LH31" s="169">
        <f t="shared" si="424"/>
        <v>-4.8027442259314616E-9</v>
      </c>
      <c r="LI31" s="169">
        <f t="shared" si="424"/>
        <v>-5.48885054392167E-9</v>
      </c>
      <c r="LJ31" s="169">
        <f t="shared" si="424"/>
        <v>-6.1749568619118783E-9</v>
      </c>
      <c r="LK31" s="169">
        <f t="shared" si="424"/>
        <v>-6.8610631799020866E-9</v>
      </c>
      <c r="LL31" s="169">
        <f t="shared" si="424"/>
        <v>-7.5471694978922949E-9</v>
      </c>
      <c r="LM31" s="170">
        <f t="shared" si="424"/>
        <v>-8.2332758158825033E-9</v>
      </c>
      <c r="LN31" s="172">
        <f>SUM(LN32:LN35)</f>
        <v>0</v>
      </c>
    </row>
    <row r="32" spans="1:326">
      <c r="A32" s="173" t="s">
        <v>355</v>
      </c>
      <c r="B32" s="174">
        <v>0</v>
      </c>
      <c r="C32" s="175">
        <v>0</v>
      </c>
      <c r="D32" s="90">
        <v>0</v>
      </c>
      <c r="E32" s="90">
        <v>0</v>
      </c>
      <c r="F32" s="90">
        <v>0</v>
      </c>
      <c r="G32" s="90">
        <v>0</v>
      </c>
      <c r="H32" s="90">
        <v>0</v>
      </c>
      <c r="I32" s="90">
        <v>0</v>
      </c>
      <c r="J32" s="90">
        <v>0</v>
      </c>
      <c r="K32" s="90">
        <v>0</v>
      </c>
      <c r="L32" s="90">
        <v>0</v>
      </c>
      <c r="M32" s="90">
        <v>0</v>
      </c>
      <c r="N32" s="254">
        <f>M32</f>
        <v>0</v>
      </c>
      <c r="O32" s="90"/>
      <c r="P32" s="90"/>
      <c r="Q32" s="90"/>
      <c r="R32" s="90"/>
      <c r="S32" s="90"/>
      <c r="T32" s="90"/>
      <c r="U32" s="90"/>
      <c r="V32" s="90"/>
      <c r="W32" s="90"/>
      <c r="X32" s="90"/>
      <c r="Y32" s="90"/>
      <c r="Z32" s="90"/>
      <c r="AA32" s="91">
        <f>Z32</f>
        <v>0</v>
      </c>
      <c r="AB32" s="90"/>
      <c r="AC32" s="90"/>
      <c r="AD32" s="90"/>
      <c r="AE32" s="90"/>
      <c r="AF32" s="90"/>
      <c r="AG32" s="90"/>
      <c r="AH32" s="90"/>
      <c r="AI32" s="90"/>
      <c r="AJ32" s="90"/>
      <c r="AK32" s="90"/>
      <c r="AL32" s="90"/>
      <c r="AM32" s="90"/>
      <c r="AN32" s="91">
        <f>AM32</f>
        <v>0</v>
      </c>
      <c r="AO32" s="90"/>
      <c r="AP32" s="90"/>
      <c r="AQ32" s="90"/>
      <c r="AR32" s="90"/>
      <c r="AS32" s="90"/>
      <c r="AT32" s="90"/>
      <c r="AU32" s="90"/>
      <c r="AV32" s="90"/>
      <c r="AW32" s="90"/>
      <c r="AX32" s="90"/>
      <c r="AY32" s="90"/>
      <c r="AZ32" s="90"/>
      <c r="BA32" s="91">
        <f>AZ32</f>
        <v>0</v>
      </c>
      <c r="BB32" s="90"/>
      <c r="BC32" s="90"/>
      <c r="BD32" s="90"/>
      <c r="BE32" s="90"/>
      <c r="BF32" s="90"/>
      <c r="BG32" s="90"/>
      <c r="BH32" s="90"/>
      <c r="BI32" s="90"/>
      <c r="BJ32" s="90"/>
      <c r="BK32" s="90"/>
      <c r="BL32" s="90"/>
      <c r="BM32" s="90"/>
      <c r="BN32" s="91">
        <f>BM32</f>
        <v>0</v>
      </c>
      <c r="BO32" s="90"/>
      <c r="BP32" s="90"/>
      <c r="BQ32" s="90"/>
      <c r="BR32" s="90"/>
      <c r="BS32" s="90"/>
      <c r="BT32" s="90"/>
      <c r="BU32" s="90"/>
      <c r="BV32" s="90"/>
      <c r="BW32" s="90"/>
      <c r="BX32" s="90"/>
      <c r="BY32" s="90"/>
      <c r="BZ32" s="90"/>
      <c r="CA32" s="91">
        <f>BZ32</f>
        <v>0</v>
      </c>
      <c r="CB32" s="90"/>
      <c r="CC32" s="90"/>
      <c r="CD32" s="90"/>
      <c r="CE32" s="90"/>
      <c r="CF32" s="90"/>
      <c r="CG32" s="90"/>
      <c r="CH32" s="90"/>
      <c r="CI32" s="90"/>
      <c r="CJ32" s="90"/>
      <c r="CK32" s="90"/>
      <c r="CL32" s="90"/>
      <c r="CM32" s="90"/>
      <c r="CN32" s="91">
        <f>CM32</f>
        <v>0</v>
      </c>
      <c r="CO32" s="90"/>
      <c r="CP32" s="90"/>
      <c r="CQ32" s="90"/>
      <c r="CR32" s="90"/>
      <c r="CS32" s="90"/>
      <c r="CT32" s="90"/>
      <c r="CU32" s="90"/>
      <c r="CV32" s="90"/>
      <c r="CW32" s="90"/>
      <c r="CX32" s="90"/>
      <c r="CY32" s="90"/>
      <c r="CZ32" s="90"/>
      <c r="DA32" s="91">
        <f>CZ32</f>
        <v>0</v>
      </c>
      <c r="DB32" s="90"/>
      <c r="DC32" s="90"/>
      <c r="DD32" s="90"/>
      <c r="DE32" s="90"/>
      <c r="DF32" s="90"/>
      <c r="DG32" s="90"/>
      <c r="DH32" s="90"/>
      <c r="DI32" s="90"/>
      <c r="DJ32" s="90"/>
      <c r="DK32" s="90"/>
      <c r="DL32" s="90"/>
      <c r="DM32" s="90"/>
      <c r="DN32" s="91">
        <f>DM32</f>
        <v>0</v>
      </c>
      <c r="DO32" s="90"/>
      <c r="DP32" s="90"/>
      <c r="DQ32" s="90"/>
      <c r="DR32" s="90"/>
      <c r="DS32" s="90"/>
      <c r="DT32" s="90"/>
      <c r="DU32" s="90"/>
      <c r="DV32" s="90"/>
      <c r="DW32" s="90"/>
      <c r="DX32" s="90"/>
      <c r="DY32" s="90"/>
      <c r="DZ32" s="90"/>
      <c r="EA32" s="91">
        <f>DZ32</f>
        <v>0</v>
      </c>
      <c r="EB32" s="90"/>
      <c r="EC32" s="90"/>
      <c r="ED32" s="90"/>
      <c r="EE32" s="90"/>
      <c r="EF32" s="90"/>
      <c r="EG32" s="90"/>
      <c r="EH32" s="90"/>
      <c r="EI32" s="90"/>
      <c r="EJ32" s="90"/>
      <c r="EK32" s="90"/>
      <c r="EL32" s="90"/>
      <c r="EM32" s="90"/>
      <c r="EN32" s="91">
        <f>EM32</f>
        <v>0</v>
      </c>
      <c r="EO32" s="90"/>
      <c r="EP32" s="90"/>
      <c r="EQ32" s="90"/>
      <c r="ER32" s="90"/>
      <c r="ES32" s="90"/>
      <c r="ET32" s="90"/>
      <c r="EU32" s="90"/>
      <c r="EV32" s="90"/>
      <c r="EW32" s="90"/>
      <c r="EX32" s="90"/>
      <c r="EY32" s="90"/>
      <c r="EZ32" s="90"/>
      <c r="FA32" s="91">
        <f>EZ32</f>
        <v>0</v>
      </c>
      <c r="FB32" s="90"/>
      <c r="FC32" s="90"/>
      <c r="FD32" s="90"/>
      <c r="FE32" s="90"/>
      <c r="FF32" s="90"/>
      <c r="FG32" s="90"/>
      <c r="FH32" s="90"/>
      <c r="FI32" s="90"/>
      <c r="FJ32" s="90"/>
      <c r="FK32" s="90"/>
      <c r="FL32" s="90"/>
      <c r="FM32" s="90"/>
      <c r="FN32" s="91">
        <f>FM32</f>
        <v>0</v>
      </c>
      <c r="FO32" s="90"/>
      <c r="FP32" s="90"/>
      <c r="FQ32" s="90"/>
      <c r="FR32" s="90"/>
      <c r="FS32" s="90"/>
      <c r="FT32" s="90"/>
      <c r="FU32" s="90"/>
      <c r="FV32" s="90"/>
      <c r="FW32" s="90"/>
      <c r="FX32" s="90"/>
      <c r="FY32" s="90"/>
      <c r="FZ32" s="90"/>
      <c r="GA32" s="91">
        <f>FZ32</f>
        <v>0</v>
      </c>
      <c r="GB32" s="90"/>
      <c r="GC32" s="90"/>
      <c r="GD32" s="90"/>
      <c r="GE32" s="90"/>
      <c r="GF32" s="90"/>
      <c r="GG32" s="90"/>
      <c r="GH32" s="90"/>
      <c r="GI32" s="90"/>
      <c r="GJ32" s="90"/>
      <c r="GK32" s="90"/>
      <c r="GL32" s="90"/>
      <c r="GM32" s="90"/>
      <c r="GN32" s="91">
        <f>GM32</f>
        <v>0</v>
      </c>
      <c r="GO32" s="90"/>
      <c r="GP32" s="90"/>
      <c r="GQ32" s="90"/>
      <c r="GR32" s="90"/>
      <c r="GS32" s="90"/>
      <c r="GT32" s="90"/>
      <c r="GU32" s="90"/>
      <c r="GV32" s="90"/>
      <c r="GW32" s="90"/>
      <c r="GX32" s="90"/>
      <c r="GY32" s="90"/>
      <c r="GZ32" s="90"/>
      <c r="HA32" s="91">
        <f>GZ32</f>
        <v>0</v>
      </c>
      <c r="HB32" s="90"/>
      <c r="HC32" s="90"/>
      <c r="HD32" s="90"/>
      <c r="HE32" s="90"/>
      <c r="HF32" s="90"/>
      <c r="HG32" s="90"/>
      <c r="HH32" s="90"/>
      <c r="HI32" s="90"/>
      <c r="HJ32" s="90"/>
      <c r="HK32" s="90"/>
      <c r="HL32" s="90"/>
      <c r="HM32" s="90"/>
      <c r="HN32" s="91">
        <f>HM32</f>
        <v>0</v>
      </c>
      <c r="HO32" s="90"/>
      <c r="HP32" s="90"/>
      <c r="HQ32" s="90"/>
      <c r="HR32" s="90"/>
      <c r="HS32" s="90"/>
      <c r="HT32" s="90"/>
      <c r="HU32" s="90"/>
      <c r="HV32" s="90"/>
      <c r="HW32" s="90"/>
      <c r="HX32" s="90"/>
      <c r="HY32" s="90"/>
      <c r="HZ32" s="90"/>
      <c r="IA32" s="91">
        <f>HZ32</f>
        <v>0</v>
      </c>
      <c r="IB32" s="90"/>
      <c r="IC32" s="90"/>
      <c r="ID32" s="90"/>
      <c r="IE32" s="90"/>
      <c r="IF32" s="90"/>
      <c r="IG32" s="90"/>
      <c r="IH32" s="90"/>
      <c r="II32" s="90"/>
      <c r="IJ32" s="90"/>
      <c r="IK32" s="90"/>
      <c r="IL32" s="90"/>
      <c r="IM32" s="90"/>
      <c r="IN32" s="91">
        <f>IM32</f>
        <v>0</v>
      </c>
      <c r="IO32" s="90"/>
      <c r="IP32" s="90"/>
      <c r="IQ32" s="90"/>
      <c r="IR32" s="90"/>
      <c r="IS32" s="90"/>
      <c r="IT32" s="90"/>
      <c r="IU32" s="90"/>
      <c r="IV32" s="90"/>
      <c r="IW32" s="90"/>
      <c r="IX32" s="90"/>
      <c r="IY32" s="90"/>
      <c r="IZ32" s="90"/>
      <c r="JA32" s="91">
        <f>IZ32</f>
        <v>0</v>
      </c>
      <c r="JB32" s="90"/>
      <c r="JC32" s="90"/>
      <c r="JD32" s="90"/>
      <c r="JE32" s="90"/>
      <c r="JF32" s="90"/>
      <c r="JG32" s="90"/>
      <c r="JH32" s="90"/>
      <c r="JI32" s="90"/>
      <c r="JJ32" s="90"/>
      <c r="JK32" s="90"/>
      <c r="JL32" s="90"/>
      <c r="JM32" s="90"/>
      <c r="JN32" s="91">
        <f>JM32</f>
        <v>0</v>
      </c>
      <c r="JO32" s="90"/>
      <c r="JP32" s="90"/>
      <c r="JQ32" s="90"/>
      <c r="JR32" s="90"/>
      <c r="JS32" s="90"/>
      <c r="JT32" s="90"/>
      <c r="JU32" s="90"/>
      <c r="JV32" s="90"/>
      <c r="JW32" s="90"/>
      <c r="JX32" s="90"/>
      <c r="JY32" s="90"/>
      <c r="JZ32" s="90"/>
      <c r="KA32" s="91">
        <f>JZ32</f>
        <v>0</v>
      </c>
      <c r="KB32" s="90"/>
      <c r="KC32" s="90"/>
      <c r="KD32" s="90"/>
      <c r="KE32" s="90"/>
      <c r="KF32" s="90"/>
      <c r="KG32" s="90"/>
      <c r="KH32" s="90"/>
      <c r="KI32" s="90"/>
      <c r="KJ32" s="90"/>
      <c r="KK32" s="90"/>
      <c r="KL32" s="90"/>
      <c r="KM32" s="90"/>
      <c r="KN32" s="91">
        <f>KM32</f>
        <v>0</v>
      </c>
      <c r="KO32" s="90"/>
      <c r="KP32" s="90"/>
      <c r="KQ32" s="90"/>
      <c r="KR32" s="90"/>
      <c r="KS32" s="90"/>
      <c r="KT32" s="90"/>
      <c r="KU32" s="90"/>
      <c r="KV32" s="90"/>
      <c r="KW32" s="90"/>
      <c r="KX32" s="90"/>
      <c r="KY32" s="90"/>
      <c r="KZ32" s="90"/>
      <c r="LA32" s="91">
        <f>KZ32</f>
        <v>0</v>
      </c>
      <c r="LB32" s="90"/>
      <c r="LC32" s="90"/>
      <c r="LD32" s="90"/>
      <c r="LE32" s="90"/>
      <c r="LF32" s="90"/>
      <c r="LG32" s="90"/>
      <c r="LH32" s="90"/>
      <c r="LI32" s="90"/>
      <c r="LJ32" s="90"/>
      <c r="LK32" s="90"/>
      <c r="LL32" s="90"/>
      <c r="LM32" s="90"/>
      <c r="LN32" s="176">
        <f>LM32</f>
        <v>0</v>
      </c>
    </row>
    <row r="33" spans="1:326">
      <c r="A33" s="177" t="s">
        <v>356</v>
      </c>
      <c r="B33" s="178"/>
      <c r="C33" s="178"/>
      <c r="D33" s="178"/>
      <c r="E33" s="178"/>
      <c r="F33" s="178"/>
      <c r="G33" s="178"/>
      <c r="H33" s="178"/>
      <c r="I33" s="178"/>
      <c r="J33" s="178"/>
      <c r="K33" s="178"/>
      <c r="L33" s="178"/>
      <c r="M33" s="179">
        <f>'Infrastruk. sukūrimo sąnaudos'!M10+'Ilgalaikio turto apskaita'!N11</f>
        <v>0</v>
      </c>
      <c r="N33" s="255">
        <f>M33</f>
        <v>0</v>
      </c>
      <c r="O33" s="25"/>
      <c r="P33" s="25"/>
      <c r="Q33" s="25"/>
      <c r="R33" s="25"/>
      <c r="S33" s="25"/>
      <c r="T33" s="25"/>
      <c r="U33" s="25"/>
      <c r="V33" s="25"/>
      <c r="W33" s="25"/>
      <c r="X33" s="25"/>
      <c r="Y33" s="25"/>
      <c r="Z33" s="244">
        <f>'Infrastruk. sukūrimo sąnaudos'!Z10+'Ilgalaikio turto apskaita'!AA11+'Ilgalaikio turto apskaita'!N11</f>
        <v>0</v>
      </c>
      <c r="AA33" s="29">
        <f>Z33</f>
        <v>0</v>
      </c>
      <c r="AB33" s="25"/>
      <c r="AC33" s="25"/>
      <c r="AD33" s="25"/>
      <c r="AE33" s="25"/>
      <c r="AF33" s="25"/>
      <c r="AG33" s="25"/>
      <c r="AH33" s="25"/>
      <c r="AI33" s="25"/>
      <c r="AJ33" s="25"/>
      <c r="AK33" s="25"/>
      <c r="AL33" s="25"/>
      <c r="AM33" s="244">
        <f>'Infrastruk. sukūrimo sąnaudos'!AM10+'Ilgalaikio turto apskaita'!N11+'Ilgalaikio turto apskaita'!AA11+'Ilgalaikio turto apskaita'!AN11</f>
        <v>-7.4505805969238281E-9</v>
      </c>
      <c r="AN33" s="29">
        <f>AM33</f>
        <v>-7.4505805969238281E-9</v>
      </c>
      <c r="AO33" s="25">
        <f>'Ilgalaikio turto apskaita'!AO12</f>
        <v>0</v>
      </c>
      <c r="AP33" s="25">
        <f>'Ilgalaikio turto apskaita'!AP12</f>
        <v>0</v>
      </c>
      <c r="AQ33" s="25">
        <f>'Ilgalaikio turto apskaita'!AQ12</f>
        <v>0</v>
      </c>
      <c r="AR33" s="25">
        <f>'Ilgalaikio turto apskaita'!AR12</f>
        <v>0</v>
      </c>
      <c r="AS33" s="25">
        <f>'Ilgalaikio turto apskaita'!AS12</f>
        <v>0</v>
      </c>
      <c r="AT33" s="25">
        <f>'Ilgalaikio turto apskaita'!AT12</f>
        <v>0</v>
      </c>
      <c r="AU33" s="25">
        <f>'Ilgalaikio turto apskaita'!AU12</f>
        <v>0</v>
      </c>
      <c r="AV33" s="25">
        <f>'Ilgalaikio turto apskaita'!AV12</f>
        <v>0</v>
      </c>
      <c r="AW33" s="25">
        <f>'Ilgalaikio turto apskaita'!AW12</f>
        <v>0</v>
      </c>
      <c r="AX33" s="25">
        <f>'Ilgalaikio turto apskaita'!AX12</f>
        <v>0</v>
      </c>
      <c r="AY33" s="25">
        <f>'Ilgalaikio turto apskaita'!AY12</f>
        <v>0</v>
      </c>
      <c r="AZ33" s="25">
        <f>'Ilgalaikio turto apskaita'!AZ12</f>
        <v>0</v>
      </c>
      <c r="BA33" s="29">
        <f>AZ33</f>
        <v>0</v>
      </c>
      <c r="BB33" s="25">
        <f>'Ilgalaikio turto apskaita'!BB12</f>
        <v>0</v>
      </c>
      <c r="BC33" s="25">
        <f>'Ilgalaikio turto apskaita'!BC12</f>
        <v>0</v>
      </c>
      <c r="BD33" s="25">
        <f>'Ilgalaikio turto apskaita'!BD12</f>
        <v>0</v>
      </c>
      <c r="BE33" s="25">
        <f>'Ilgalaikio turto apskaita'!BE12</f>
        <v>0</v>
      </c>
      <c r="BF33" s="25">
        <f>'Ilgalaikio turto apskaita'!BF12</f>
        <v>0</v>
      </c>
      <c r="BG33" s="25">
        <f>'Ilgalaikio turto apskaita'!BG12</f>
        <v>0</v>
      </c>
      <c r="BH33" s="25">
        <f>'Ilgalaikio turto apskaita'!BH12</f>
        <v>0</v>
      </c>
      <c r="BI33" s="25">
        <f>'Ilgalaikio turto apskaita'!BI12</f>
        <v>0</v>
      </c>
      <c r="BJ33" s="25">
        <f>'Ilgalaikio turto apskaita'!BJ12</f>
        <v>0</v>
      </c>
      <c r="BK33" s="25">
        <f>'Ilgalaikio turto apskaita'!BK12</f>
        <v>0</v>
      </c>
      <c r="BL33" s="25">
        <f>'Ilgalaikio turto apskaita'!BL12</f>
        <v>0</v>
      </c>
      <c r="BM33" s="25">
        <f>'Ilgalaikio turto apskaita'!BM12</f>
        <v>0</v>
      </c>
      <c r="BN33" s="29">
        <f>BM33</f>
        <v>0</v>
      </c>
      <c r="BO33" s="25">
        <f>'Ilgalaikio turto apskaita'!BO12</f>
        <v>0</v>
      </c>
      <c r="BP33" s="25">
        <f>'Ilgalaikio turto apskaita'!BP12</f>
        <v>0</v>
      </c>
      <c r="BQ33" s="25">
        <f>'Ilgalaikio turto apskaita'!BQ12</f>
        <v>0</v>
      </c>
      <c r="BR33" s="25">
        <f>'Ilgalaikio turto apskaita'!BR12</f>
        <v>0</v>
      </c>
      <c r="BS33" s="25">
        <f>'Ilgalaikio turto apskaita'!BS12</f>
        <v>0</v>
      </c>
      <c r="BT33" s="25">
        <f>'Ilgalaikio turto apskaita'!BT12</f>
        <v>0</v>
      </c>
      <c r="BU33" s="25">
        <f>'Ilgalaikio turto apskaita'!BU12</f>
        <v>0</v>
      </c>
      <c r="BV33" s="25">
        <f>'Ilgalaikio turto apskaita'!BV12</f>
        <v>0</v>
      </c>
      <c r="BW33" s="25">
        <f>'Ilgalaikio turto apskaita'!BW12</f>
        <v>0</v>
      </c>
      <c r="BX33" s="25">
        <f>'Ilgalaikio turto apskaita'!BX12</f>
        <v>0</v>
      </c>
      <c r="BY33" s="25">
        <f>'Ilgalaikio turto apskaita'!BY12</f>
        <v>0</v>
      </c>
      <c r="BZ33" s="25">
        <f>'Ilgalaikio turto apskaita'!BZ12</f>
        <v>0</v>
      </c>
      <c r="CA33" s="29">
        <f>BZ33</f>
        <v>0</v>
      </c>
      <c r="CB33" s="25">
        <f>'Ilgalaikio turto apskaita'!CB12</f>
        <v>0</v>
      </c>
      <c r="CC33" s="25">
        <f>'Ilgalaikio turto apskaita'!CC12</f>
        <v>0</v>
      </c>
      <c r="CD33" s="25">
        <f>'Ilgalaikio turto apskaita'!CD12</f>
        <v>0</v>
      </c>
      <c r="CE33" s="25">
        <f>'Ilgalaikio turto apskaita'!CE12</f>
        <v>0</v>
      </c>
      <c r="CF33" s="25">
        <f>'Ilgalaikio turto apskaita'!CF12</f>
        <v>0</v>
      </c>
      <c r="CG33" s="25">
        <f>'Ilgalaikio turto apskaita'!CG12</f>
        <v>0</v>
      </c>
      <c r="CH33" s="25">
        <f>'Ilgalaikio turto apskaita'!CH12</f>
        <v>0</v>
      </c>
      <c r="CI33" s="25">
        <f>'Ilgalaikio turto apskaita'!CI12</f>
        <v>0</v>
      </c>
      <c r="CJ33" s="25">
        <f>'Ilgalaikio turto apskaita'!CJ12</f>
        <v>0</v>
      </c>
      <c r="CK33" s="25">
        <f>'Ilgalaikio turto apskaita'!CK12</f>
        <v>0</v>
      </c>
      <c r="CL33" s="25">
        <f>'Ilgalaikio turto apskaita'!CL12</f>
        <v>0</v>
      </c>
      <c r="CM33" s="25">
        <f>'Ilgalaikio turto apskaita'!CM12</f>
        <v>0</v>
      </c>
      <c r="CN33" s="29">
        <f>CM33</f>
        <v>0</v>
      </c>
      <c r="CO33" s="25">
        <f>'Ilgalaikio turto apskaita'!CO12</f>
        <v>0</v>
      </c>
      <c r="CP33" s="25">
        <f>'Ilgalaikio turto apskaita'!CP12</f>
        <v>0</v>
      </c>
      <c r="CQ33" s="25">
        <f>'Ilgalaikio turto apskaita'!CQ12</f>
        <v>0</v>
      </c>
      <c r="CR33" s="25">
        <f>'Ilgalaikio turto apskaita'!CR12</f>
        <v>0</v>
      </c>
      <c r="CS33" s="25">
        <f>'Ilgalaikio turto apskaita'!CS12</f>
        <v>0</v>
      </c>
      <c r="CT33" s="25">
        <f>'Ilgalaikio turto apskaita'!CT12</f>
        <v>0</v>
      </c>
      <c r="CU33" s="25">
        <f>'Ilgalaikio turto apskaita'!CU12</f>
        <v>0</v>
      </c>
      <c r="CV33" s="25">
        <f>'Ilgalaikio turto apskaita'!CV12</f>
        <v>0</v>
      </c>
      <c r="CW33" s="25">
        <f>'Ilgalaikio turto apskaita'!CW12</f>
        <v>0</v>
      </c>
      <c r="CX33" s="25">
        <f>'Ilgalaikio turto apskaita'!CX12</f>
        <v>0</v>
      </c>
      <c r="CY33" s="25">
        <f>'Ilgalaikio turto apskaita'!CY12</f>
        <v>0</v>
      </c>
      <c r="CZ33" s="25">
        <f>'Ilgalaikio turto apskaita'!CZ12</f>
        <v>0</v>
      </c>
      <c r="DA33" s="29">
        <f>CZ33</f>
        <v>0</v>
      </c>
      <c r="DB33" s="25">
        <f>'Ilgalaikio turto apskaita'!DB12</f>
        <v>0</v>
      </c>
      <c r="DC33" s="25">
        <f>'Ilgalaikio turto apskaita'!DC12</f>
        <v>0</v>
      </c>
      <c r="DD33" s="25">
        <f>'Ilgalaikio turto apskaita'!DD12</f>
        <v>0</v>
      </c>
      <c r="DE33" s="25">
        <f>'Ilgalaikio turto apskaita'!DE12</f>
        <v>0</v>
      </c>
      <c r="DF33" s="25">
        <f>'Ilgalaikio turto apskaita'!DF12</f>
        <v>0</v>
      </c>
      <c r="DG33" s="25">
        <f>'Ilgalaikio turto apskaita'!DG12</f>
        <v>0</v>
      </c>
      <c r="DH33" s="25">
        <f>'Ilgalaikio turto apskaita'!DH12</f>
        <v>0</v>
      </c>
      <c r="DI33" s="25">
        <f>'Ilgalaikio turto apskaita'!DI12</f>
        <v>0</v>
      </c>
      <c r="DJ33" s="25">
        <f>'Ilgalaikio turto apskaita'!DJ12</f>
        <v>0</v>
      </c>
      <c r="DK33" s="25">
        <f>'Ilgalaikio turto apskaita'!DK12</f>
        <v>0</v>
      </c>
      <c r="DL33" s="25">
        <f>'Ilgalaikio turto apskaita'!DL12</f>
        <v>0</v>
      </c>
      <c r="DM33" s="25">
        <f>'Ilgalaikio turto apskaita'!DM12</f>
        <v>0</v>
      </c>
      <c r="DN33" s="29">
        <f>DM33</f>
        <v>0</v>
      </c>
      <c r="DO33" s="25">
        <f>'Ilgalaikio turto apskaita'!DO12</f>
        <v>0</v>
      </c>
      <c r="DP33" s="25">
        <f>'Ilgalaikio turto apskaita'!DP12</f>
        <v>0</v>
      </c>
      <c r="DQ33" s="25">
        <f>'Ilgalaikio turto apskaita'!DQ12</f>
        <v>0</v>
      </c>
      <c r="DR33" s="25">
        <f>'Ilgalaikio turto apskaita'!DR12</f>
        <v>0</v>
      </c>
      <c r="DS33" s="25">
        <f>'Ilgalaikio turto apskaita'!DS12</f>
        <v>0</v>
      </c>
      <c r="DT33" s="25">
        <f>'Ilgalaikio turto apskaita'!DT12</f>
        <v>0</v>
      </c>
      <c r="DU33" s="25">
        <f>'Ilgalaikio turto apskaita'!DU12</f>
        <v>0</v>
      </c>
      <c r="DV33" s="25">
        <f>'Ilgalaikio turto apskaita'!DV12</f>
        <v>0</v>
      </c>
      <c r="DW33" s="25">
        <f>'Ilgalaikio turto apskaita'!DW12</f>
        <v>0</v>
      </c>
      <c r="DX33" s="25">
        <f>'Ilgalaikio turto apskaita'!DX12</f>
        <v>0</v>
      </c>
      <c r="DY33" s="25">
        <f>'Ilgalaikio turto apskaita'!DY12</f>
        <v>0</v>
      </c>
      <c r="DZ33" s="25">
        <f>'Ilgalaikio turto apskaita'!DZ12</f>
        <v>0</v>
      </c>
      <c r="EA33" s="29">
        <f>DZ33</f>
        <v>0</v>
      </c>
      <c r="EB33" s="25"/>
      <c r="EC33" s="25"/>
      <c r="ED33" s="25"/>
      <c r="EE33" s="25"/>
      <c r="EF33" s="25"/>
      <c r="EG33" s="25"/>
      <c r="EH33" s="25"/>
      <c r="EI33" s="25"/>
      <c r="EJ33" s="25"/>
      <c r="EK33" s="25"/>
      <c r="EL33" s="25"/>
      <c r="EM33" s="25"/>
      <c r="EN33" s="29">
        <f>EM33</f>
        <v>0</v>
      </c>
      <c r="EO33" s="25"/>
      <c r="EP33" s="25"/>
      <c r="EQ33" s="25"/>
      <c r="ER33" s="25"/>
      <c r="ES33" s="25"/>
      <c r="ET33" s="25"/>
      <c r="EU33" s="25"/>
      <c r="EV33" s="25"/>
      <c r="EW33" s="25"/>
      <c r="EX33" s="25"/>
      <c r="EY33" s="25"/>
      <c r="EZ33" s="25"/>
      <c r="FA33" s="29">
        <f>EZ33</f>
        <v>0</v>
      </c>
      <c r="FB33" s="25"/>
      <c r="FC33" s="25"/>
      <c r="FD33" s="25"/>
      <c r="FE33" s="25"/>
      <c r="FF33" s="25"/>
      <c r="FG33" s="25"/>
      <c r="FH33" s="25"/>
      <c r="FI33" s="25"/>
      <c r="FJ33" s="25"/>
      <c r="FK33" s="25"/>
      <c r="FL33" s="25"/>
      <c r="FM33" s="25"/>
      <c r="FN33" s="29">
        <f>FM33</f>
        <v>0</v>
      </c>
      <c r="FO33" s="25"/>
      <c r="FP33" s="25"/>
      <c r="FQ33" s="25"/>
      <c r="FR33" s="25"/>
      <c r="FS33" s="25"/>
      <c r="FT33" s="25"/>
      <c r="FU33" s="25"/>
      <c r="FV33" s="25"/>
      <c r="FW33" s="25"/>
      <c r="FX33" s="25"/>
      <c r="FY33" s="25"/>
      <c r="FZ33" s="25"/>
      <c r="GA33" s="29">
        <f>FZ33</f>
        <v>0</v>
      </c>
      <c r="GB33" s="25"/>
      <c r="GC33" s="25"/>
      <c r="GD33" s="25"/>
      <c r="GE33" s="25"/>
      <c r="GF33" s="25"/>
      <c r="GG33" s="25"/>
      <c r="GH33" s="25"/>
      <c r="GI33" s="25"/>
      <c r="GJ33" s="25"/>
      <c r="GK33" s="25"/>
      <c r="GL33" s="25"/>
      <c r="GM33" s="25"/>
      <c r="GN33" s="29">
        <f>GM33</f>
        <v>0</v>
      </c>
      <c r="GO33" s="25"/>
      <c r="GP33" s="25"/>
      <c r="GQ33" s="25"/>
      <c r="GR33" s="25"/>
      <c r="GS33" s="25"/>
      <c r="GT33" s="25"/>
      <c r="GU33" s="25"/>
      <c r="GV33" s="25"/>
      <c r="GW33" s="25"/>
      <c r="GX33" s="25"/>
      <c r="GY33" s="25"/>
      <c r="GZ33" s="25"/>
      <c r="HA33" s="29">
        <f>GZ33</f>
        <v>0</v>
      </c>
      <c r="HB33" s="25"/>
      <c r="HC33" s="25"/>
      <c r="HD33" s="25"/>
      <c r="HE33" s="25"/>
      <c r="HF33" s="25"/>
      <c r="HG33" s="25"/>
      <c r="HH33" s="25"/>
      <c r="HI33" s="25"/>
      <c r="HJ33" s="25"/>
      <c r="HK33" s="25"/>
      <c r="HL33" s="25"/>
      <c r="HM33" s="25"/>
      <c r="HN33" s="29">
        <f>HM33</f>
        <v>0</v>
      </c>
      <c r="HO33" s="25"/>
      <c r="HP33" s="25"/>
      <c r="HQ33" s="25"/>
      <c r="HR33" s="25"/>
      <c r="HS33" s="25"/>
      <c r="HT33" s="25"/>
      <c r="HU33" s="25"/>
      <c r="HV33" s="25"/>
      <c r="HW33" s="25"/>
      <c r="HX33" s="25"/>
      <c r="HY33" s="25"/>
      <c r="HZ33" s="25"/>
      <c r="IA33" s="29">
        <f>HZ33</f>
        <v>0</v>
      </c>
      <c r="IB33" s="25"/>
      <c r="IC33" s="25"/>
      <c r="ID33" s="25"/>
      <c r="IE33" s="25"/>
      <c r="IF33" s="25"/>
      <c r="IG33" s="25"/>
      <c r="IH33" s="25"/>
      <c r="II33" s="25"/>
      <c r="IJ33" s="25"/>
      <c r="IK33" s="25"/>
      <c r="IL33" s="25"/>
      <c r="IM33" s="25"/>
      <c r="IN33" s="29">
        <f>IM33</f>
        <v>0</v>
      </c>
      <c r="IO33" s="25"/>
      <c r="IP33" s="25"/>
      <c r="IQ33" s="25"/>
      <c r="IR33" s="25"/>
      <c r="IS33" s="25"/>
      <c r="IT33" s="25"/>
      <c r="IU33" s="25"/>
      <c r="IV33" s="25"/>
      <c r="IW33" s="25"/>
      <c r="IX33" s="25"/>
      <c r="IY33" s="25"/>
      <c r="IZ33" s="25"/>
      <c r="JA33" s="29">
        <f>IZ33</f>
        <v>0</v>
      </c>
      <c r="JB33" s="25"/>
      <c r="JC33" s="25"/>
      <c r="JD33" s="25"/>
      <c r="JE33" s="25"/>
      <c r="JF33" s="25"/>
      <c r="JG33" s="25"/>
      <c r="JH33" s="25"/>
      <c r="JI33" s="25"/>
      <c r="JJ33" s="25"/>
      <c r="JK33" s="25"/>
      <c r="JL33" s="25"/>
      <c r="JM33" s="25"/>
      <c r="JN33" s="29">
        <f>JM33</f>
        <v>0</v>
      </c>
      <c r="JO33" s="25"/>
      <c r="JP33" s="25"/>
      <c r="JQ33" s="25"/>
      <c r="JR33" s="25"/>
      <c r="JS33" s="25"/>
      <c r="JT33" s="25"/>
      <c r="JU33" s="25"/>
      <c r="JV33" s="25"/>
      <c r="JW33" s="25"/>
      <c r="JX33" s="25"/>
      <c r="JY33" s="25"/>
      <c r="JZ33" s="25"/>
      <c r="KA33" s="29">
        <f>JZ33</f>
        <v>0</v>
      </c>
      <c r="KB33" s="25"/>
      <c r="KC33" s="25"/>
      <c r="KD33" s="25"/>
      <c r="KE33" s="25"/>
      <c r="KF33" s="25"/>
      <c r="KG33" s="25"/>
      <c r="KH33" s="25"/>
      <c r="KI33" s="25"/>
      <c r="KJ33" s="25"/>
      <c r="KK33" s="25"/>
      <c r="KL33" s="25"/>
      <c r="KM33" s="25"/>
      <c r="KN33" s="29">
        <f>KM33</f>
        <v>0</v>
      </c>
      <c r="KO33" s="25"/>
      <c r="KP33" s="25"/>
      <c r="KQ33" s="25"/>
      <c r="KR33" s="25"/>
      <c r="KS33" s="25"/>
      <c r="KT33" s="25"/>
      <c r="KU33" s="25"/>
      <c r="KV33" s="25"/>
      <c r="KW33" s="25"/>
      <c r="KX33" s="25"/>
      <c r="KY33" s="25"/>
      <c r="KZ33" s="25"/>
      <c r="LA33" s="29">
        <f>KZ33</f>
        <v>0</v>
      </c>
      <c r="LB33" s="25"/>
      <c r="LC33" s="25"/>
      <c r="LD33" s="25"/>
      <c r="LE33" s="25"/>
      <c r="LF33" s="25"/>
      <c r="LG33" s="25"/>
      <c r="LH33" s="25"/>
      <c r="LI33" s="25"/>
      <c r="LJ33" s="25"/>
      <c r="LK33" s="25"/>
      <c r="LL33" s="25"/>
      <c r="LM33" s="25"/>
      <c r="LN33" s="30">
        <f>LM33</f>
        <v>0</v>
      </c>
    </row>
    <row r="34" spans="1:326">
      <c r="A34" s="177" t="s">
        <v>357</v>
      </c>
      <c r="B34" s="178"/>
      <c r="C34" s="179"/>
      <c r="D34" s="25"/>
      <c r="E34" s="25"/>
      <c r="F34" s="25"/>
      <c r="G34" s="25"/>
      <c r="H34" s="25"/>
      <c r="I34" s="25"/>
      <c r="J34" s="25"/>
      <c r="K34" s="25"/>
      <c r="L34" s="25"/>
      <c r="M34" s="25">
        <f>-'27 VAS skaičiavimai'!B19</f>
        <v>347315.01126094459</v>
      </c>
      <c r="N34" s="255">
        <f>IF(N11&lt;='Bazinės prielaidos'!$E$8,M34,0)</f>
        <v>347315.01126094459</v>
      </c>
      <c r="O34" s="25">
        <f>N34-'27 VAS skaičiavimai'!$C$15/12-O82</f>
        <v>349995.97386222344</v>
      </c>
      <c r="P34" s="25">
        <f>O34-'27 VAS skaičiavimai'!$C$15/12-P82</f>
        <v>352676.93646350229</v>
      </c>
      <c r="Q34" s="25">
        <f>P34-'27 VAS skaičiavimai'!$C$15/12-Q82</f>
        <v>355357.89906478114</v>
      </c>
      <c r="R34" s="25">
        <f>Q34-'27 VAS skaičiavimai'!$C$15/12-R82</f>
        <v>358038.86166605999</v>
      </c>
      <c r="S34" s="25">
        <f>R34-'27 VAS skaičiavimai'!$C$15/12-S82</f>
        <v>360719.82426733884</v>
      </c>
      <c r="T34" s="25">
        <f>S34-'27 VAS skaičiavimai'!$C$15/12-T82</f>
        <v>363400.7868686177</v>
      </c>
      <c r="U34" s="25">
        <f>T34-'27 VAS skaičiavimai'!$C$15/12-U82</f>
        <v>366081.74946989655</v>
      </c>
      <c r="V34" s="25">
        <f>U34-'27 VAS skaičiavimai'!$C$15/12-V82</f>
        <v>368762.7120711754</v>
      </c>
      <c r="W34" s="25">
        <f>V34-'27 VAS skaičiavimai'!$C$15/12-W82</f>
        <v>371443.67467245425</v>
      </c>
      <c r="X34" s="25">
        <f>W34-'27 VAS skaičiavimai'!$C$15/12-X82</f>
        <v>374124.6372737331</v>
      </c>
      <c r="Y34" s="25">
        <f>X34-'27 VAS skaičiavimai'!$C$15/12-Y82</f>
        <v>376805.59987501195</v>
      </c>
      <c r="Z34" s="25">
        <f>Y34-'27 VAS skaičiavimai'!$C$15/12-Z82-'27 VAS skaičiavimai'!C16</f>
        <v>6196225.0874847928</v>
      </c>
      <c r="AA34" s="255">
        <f>IF(AA11&lt;='Bazinės prielaidos'!$E$8,Z34,0)</f>
        <v>6196225.0874847928</v>
      </c>
      <c r="AB34" s="25">
        <f>AA34-'27 VAS skaičiavimai'!$D$15/12-AB82</f>
        <v>6244054.4273925098</v>
      </c>
      <c r="AC34" s="25">
        <f>AB34-'27 VAS skaičiavimai'!$D$15/12-AC82</f>
        <v>6291883.7673002267</v>
      </c>
      <c r="AD34" s="25">
        <f>AC34-'27 VAS skaičiavimai'!$D$15/12-AD82</f>
        <v>6339713.1072079437</v>
      </c>
      <c r="AE34" s="25">
        <f>AD34-'27 VAS skaičiavimai'!$D$15/12-AE82</f>
        <v>6387542.4471156606</v>
      </c>
      <c r="AF34" s="25">
        <f>AE34-'27 VAS skaičiavimai'!$D$15/12-AF82</f>
        <v>6435371.7870233776</v>
      </c>
      <c r="AG34" s="25">
        <f>AF34-'27 VAS skaičiavimai'!$D$15/12-AG82</f>
        <v>6483201.1269310946</v>
      </c>
      <c r="AH34" s="25">
        <f>AG34-'27 VAS skaičiavimai'!$D$15/12-AH82</f>
        <v>6531030.4668388115</v>
      </c>
      <c r="AI34" s="25">
        <f>AH34-'27 VAS skaičiavimai'!$D$15/12-AI82</f>
        <v>6578859.8067465285</v>
      </c>
      <c r="AJ34" s="25">
        <f>AI34-'27 VAS skaičiavimai'!$D$15/12-AJ82</f>
        <v>6626689.1466542454</v>
      </c>
      <c r="AK34" s="25">
        <f>AJ34-'27 VAS skaičiavimai'!$D$15/12-AK82</f>
        <v>6674518.4865619624</v>
      </c>
      <c r="AL34" s="25">
        <f>AK34-'27 VAS skaičiavimai'!$D$15/12-AL82</f>
        <v>6722347.8264696794</v>
      </c>
      <c r="AM34" s="25">
        <f>AL34-'27 VAS skaičiavimai'!$D$15/12-AM82-'27 VAS skaičiavimai'!D16</f>
        <v>14464812.539256055</v>
      </c>
      <c r="AN34" s="255">
        <f>IF(AN11&lt;='Bazinės prielaidos'!$E$8,AM34,0)</f>
        <v>14464812.539256055</v>
      </c>
      <c r="AO34" s="25">
        <f>AN34-'27 VAS skaičiavimai'!$E$15/12-SUM('Metinis atlyginimas'!AO33,'Metinis atlyginimas'!AO35,'Metinis atlyginimas'!AO38)-AO77</f>
        <v>14402936.929795742</v>
      </c>
      <c r="AP34" s="25">
        <f>AO34-'27 VAS skaičiavimai'!$E$15/12-SUM('Metinis atlyginimas'!AP33,'Metinis atlyginimas'!AP35,'Metinis atlyginimas'!AP38)-AP77</f>
        <v>14341061.320335429</v>
      </c>
      <c r="AQ34" s="25">
        <f>AP34-'27 VAS skaičiavimai'!$E$15/12-SUM('Metinis atlyginimas'!AQ33,'Metinis atlyginimas'!AQ35,'Metinis atlyginimas'!AQ38)-AQ77</f>
        <v>14279185.710875116</v>
      </c>
      <c r="AR34" s="25">
        <f>AQ34-'27 VAS skaičiavimai'!$E$15/12-SUM('Metinis atlyginimas'!AR33,'Metinis atlyginimas'!AR35,'Metinis atlyginimas'!AR38)-AR77</f>
        <v>14217310.101414803</v>
      </c>
      <c r="AS34" s="25">
        <f>AR34-'27 VAS skaičiavimai'!$E$15/12-SUM('Metinis atlyginimas'!AS33,'Metinis atlyginimas'!AS35,'Metinis atlyginimas'!AS38)-AS77</f>
        <v>14155434.491954491</v>
      </c>
      <c r="AT34" s="25">
        <f>AS34-'27 VAS skaičiavimai'!$E$15/12-SUM('Metinis atlyginimas'!AT33,'Metinis atlyginimas'!AT35,'Metinis atlyginimas'!AT38)-AT77</f>
        <v>14093558.882494178</v>
      </c>
      <c r="AU34" s="25">
        <f>AT34-'27 VAS skaičiavimai'!$E$15/12-SUM('Metinis atlyginimas'!AU33,'Metinis atlyginimas'!AU35,'Metinis atlyginimas'!AU38)-AU77</f>
        <v>14031683.273033865</v>
      </c>
      <c r="AV34" s="25">
        <f>AU34-'27 VAS skaičiavimai'!$E$15/12-SUM('Metinis atlyginimas'!AV33,'Metinis atlyginimas'!AV35,'Metinis atlyginimas'!AV38)-AV77</f>
        <v>13969807.663573552</v>
      </c>
      <c r="AW34" s="25">
        <f>AV34-'27 VAS skaičiavimai'!$E$15/12-SUM('Metinis atlyginimas'!AW33,'Metinis atlyginimas'!AW35,'Metinis atlyginimas'!AW38)-AW77</f>
        <v>13907932.054113239</v>
      </c>
      <c r="AX34" s="25">
        <f>AW34-'27 VAS skaičiavimai'!$E$15/12-SUM('Metinis atlyginimas'!AX33,'Metinis atlyginimas'!AX35,'Metinis atlyginimas'!AX38)-AX77</f>
        <v>13846056.444652926</v>
      </c>
      <c r="AY34" s="25">
        <f>AX34-'27 VAS skaičiavimai'!$E$15/12-SUM('Metinis atlyginimas'!AY33,'Metinis atlyginimas'!AY35,'Metinis atlyginimas'!AY38)-AY77</f>
        <v>13809677.804718066</v>
      </c>
      <c r="AZ34" s="25">
        <f>AY34-'27 VAS skaičiavimai'!$E$15/12-SUM('Metinis atlyginimas'!AZ33,'Metinis atlyginimas'!AZ35,'Metinis atlyginimas'!AZ38)-AZ77</f>
        <v>13747802.195257753</v>
      </c>
      <c r="BA34" s="255">
        <f>IF(BA11&lt;='Bazinės prielaidos'!$E$8,AZ34,0)</f>
        <v>13747802.195257753</v>
      </c>
      <c r="BB34" s="25">
        <f>BA34-'27 VAS skaičiavimai'!$F$15/12-SUM('Metinis atlyginimas'!BB33,'Metinis atlyginimas'!BB35,'Metinis atlyginimas'!BB38)-BB77</f>
        <v>13680293.472004481</v>
      </c>
      <c r="BC34" s="25">
        <f>BB34-'27 VAS skaičiavimai'!$F$15/12-SUM('Metinis atlyginimas'!BC33,'Metinis atlyginimas'!BC35,'Metinis atlyginimas'!BC38)-BC77</f>
        <v>13612784.748751208</v>
      </c>
      <c r="BD34" s="25">
        <f>BC34-'27 VAS skaičiavimai'!$F$15/12-SUM('Metinis atlyginimas'!BD33,'Metinis atlyginimas'!BD35,'Metinis atlyginimas'!BD38)-BD77</f>
        <v>13545276.025497936</v>
      </c>
      <c r="BE34" s="25">
        <f>BD34-'27 VAS skaičiavimai'!$F$15/12-SUM('Metinis atlyginimas'!BE33,'Metinis atlyginimas'!BE35,'Metinis atlyginimas'!BE38)-BE77</f>
        <v>13477767.302244663</v>
      </c>
      <c r="BF34" s="25">
        <f>BE34-'27 VAS skaičiavimai'!$F$15/12-SUM('Metinis atlyginimas'!BF33,'Metinis atlyginimas'!BF35,'Metinis atlyginimas'!BF38)-BF77</f>
        <v>13410258.578991391</v>
      </c>
      <c r="BG34" s="25">
        <f>BF34-'27 VAS skaičiavimai'!$F$15/12-SUM('Metinis atlyginimas'!BG33,'Metinis atlyginimas'!BG35,'Metinis atlyginimas'!BG38)-BG77</f>
        <v>13342749.855738118</v>
      </c>
      <c r="BH34" s="25">
        <f>BG34-'27 VAS skaičiavimai'!$F$15/12-SUM('Metinis atlyginimas'!BH33,'Metinis atlyginimas'!BH35,'Metinis atlyginimas'!BH38)-BH77</f>
        <v>13275241.132484846</v>
      </c>
      <c r="BI34" s="25">
        <f>BH34-'27 VAS skaičiavimai'!$F$15/12-SUM('Metinis atlyginimas'!BI33,'Metinis atlyginimas'!BI35,'Metinis atlyginimas'!BI38)-BI77</f>
        <v>13207732.409231573</v>
      </c>
      <c r="BJ34" s="25">
        <f>BI34-'27 VAS skaičiavimai'!$F$15/12-SUM('Metinis atlyginimas'!BJ33,'Metinis atlyginimas'!BJ35,'Metinis atlyginimas'!BJ38)-BJ77</f>
        <v>13140223.685978301</v>
      </c>
      <c r="BK34" s="25">
        <f>BJ34-'27 VAS skaičiavimai'!$F$15/12-SUM('Metinis atlyginimas'!BK33,'Metinis atlyginimas'!BK35,'Metinis atlyginimas'!BK38)-BK77</f>
        <v>13072714.962725028</v>
      </c>
      <c r="BL34" s="25">
        <f>BK34-'27 VAS skaičiavimai'!$F$15/12-SUM('Metinis atlyginimas'!BL33,'Metinis atlyginimas'!BL35,'Metinis atlyginimas'!BL38)-BL77</f>
        <v>13031468.118082972</v>
      </c>
      <c r="BM34" s="25">
        <f>BL34-'27 VAS skaičiavimai'!$F$15/12-SUM('Metinis atlyginimas'!BM33,'Metinis atlyginimas'!BM35,'Metinis atlyginimas'!BM38)-BM77</f>
        <v>12963959.3948297</v>
      </c>
      <c r="BN34" s="255">
        <f>IF(BN11&lt;='Bazinės prielaidos'!$E$8,BM34,0)</f>
        <v>12963959.3948297</v>
      </c>
      <c r="BO34" s="25">
        <f>BN34-'27 VAS skaičiavimai'!$G$15/12-SUM('Metinis atlyginimas'!BO33,'Metinis atlyginimas'!BO35,'Metinis atlyginimas'!BO38)-BO77</f>
        <v>12890298.717761293</v>
      </c>
      <c r="BP34" s="25">
        <f>BO34-'27 VAS skaičiavimai'!$G$15/12-SUM('Metinis atlyginimas'!BP33,'Metinis atlyginimas'!BP35,'Metinis atlyginimas'!BP38)-BP77</f>
        <v>12816638.040692886</v>
      </c>
      <c r="BQ34" s="25">
        <f>BP34-'27 VAS skaičiavimai'!$G$15/12-SUM('Metinis atlyginimas'!BQ33,'Metinis atlyginimas'!BQ35,'Metinis atlyginimas'!BQ38)-BQ77</f>
        <v>12742977.36362448</v>
      </c>
      <c r="BR34" s="25">
        <f>BQ34-'27 VAS skaičiavimai'!$G$15/12-SUM('Metinis atlyginimas'!BR33,'Metinis atlyginimas'!BR35,'Metinis atlyginimas'!BR38)-BR77</f>
        <v>12669316.686556073</v>
      </c>
      <c r="BS34" s="25">
        <f>BR34-'27 VAS skaičiavimai'!$G$15/12-SUM('Metinis atlyginimas'!BS33,'Metinis atlyginimas'!BS35,'Metinis atlyginimas'!BS38)-BS77</f>
        <v>12595656.009487666</v>
      </c>
      <c r="BT34" s="25">
        <f>BS34-'27 VAS skaičiavimai'!$G$15/12-SUM('Metinis atlyginimas'!BT33,'Metinis atlyginimas'!BT35,'Metinis atlyginimas'!BT38)-BT77</f>
        <v>12521995.332419259</v>
      </c>
      <c r="BU34" s="25">
        <f>BT34-'27 VAS skaičiavimai'!$G$15/12-SUM('Metinis atlyginimas'!BU33,'Metinis atlyginimas'!BU35,'Metinis atlyginimas'!BU38)-BU77</f>
        <v>12448334.655350853</v>
      </c>
      <c r="BV34" s="25">
        <f>BU34-'27 VAS skaičiavimai'!$G$15/12-SUM('Metinis atlyginimas'!BV33,'Metinis atlyginimas'!BV35,'Metinis atlyginimas'!BV38)-BV77</f>
        <v>12374673.978282446</v>
      </c>
      <c r="BW34" s="25">
        <f>BV34-'27 VAS skaičiavimai'!$G$15/12-SUM('Metinis atlyginimas'!BW33,'Metinis atlyginimas'!BW35,'Metinis atlyginimas'!BW38)-BW77</f>
        <v>12301013.301214039</v>
      </c>
      <c r="BX34" s="25">
        <f>BW34-'27 VAS skaičiavimai'!$G$15/12-SUM('Metinis atlyginimas'!BX33,'Metinis atlyginimas'!BX35,'Metinis atlyginimas'!BX38)-BX77</f>
        <v>12227352.624145633</v>
      </c>
      <c r="BY34" s="25">
        <f>BX34-'27 VAS skaičiavimai'!$G$15/12-SUM('Metinis atlyginimas'!BY33,'Metinis atlyginimas'!BY35,'Metinis atlyginimas'!BY38)-BY77</f>
        <v>12180741.682046779</v>
      </c>
      <c r="BZ34" s="25">
        <f>BY34-'27 VAS skaičiavimai'!$G$15/12-SUM('Metinis atlyginimas'!BZ33,'Metinis atlyginimas'!BZ35,'Metinis atlyginimas'!BZ38)-BZ77</f>
        <v>12107081.004978372</v>
      </c>
      <c r="CA34" s="255">
        <f>IF(CA11&lt;='Bazinės prielaidos'!$E$8,BZ34,0)</f>
        <v>12107081.004978372</v>
      </c>
      <c r="CB34" s="25">
        <f>CA34-'27 VAS skaičiavimai'!$H$15/12-SUM('Metinis atlyginimas'!CB33,'Metinis atlyginimas'!CB35,'Metinis atlyginimas'!CB38)-CB77</f>
        <v>12026701.562820675</v>
      </c>
      <c r="CC34" s="25">
        <f>CB34-'27 VAS skaičiavimai'!$H$15/12-SUM('Metinis atlyginimas'!CC33,'Metinis atlyginimas'!CC35,'Metinis atlyginimas'!CC38)-CC77</f>
        <v>11946322.120662978</v>
      </c>
      <c r="CD34" s="25">
        <f>CC34-'27 VAS skaičiavimai'!$H$15/12-SUM('Metinis atlyginimas'!CD33,'Metinis atlyginimas'!CD35,'Metinis atlyginimas'!CD38)-CD77</f>
        <v>11865942.678505281</v>
      </c>
      <c r="CE34" s="25">
        <f>CD34-'27 VAS skaičiavimai'!$H$15/12-SUM('Metinis atlyginimas'!CE33,'Metinis atlyginimas'!CE35,'Metinis atlyginimas'!CE38)-CE77</f>
        <v>11785563.236347584</v>
      </c>
      <c r="CF34" s="25">
        <f>CE34-'27 VAS skaičiavimai'!$H$15/12-SUM('Metinis atlyginimas'!CF33,'Metinis atlyginimas'!CF35,'Metinis atlyginimas'!CF38)-CF77</f>
        <v>11705183.794189887</v>
      </c>
      <c r="CG34" s="25">
        <f>CF34-'27 VAS skaičiavimai'!$H$15/12-SUM('Metinis atlyginimas'!CG33,'Metinis atlyginimas'!CG35,'Metinis atlyginimas'!CG38)-CG77</f>
        <v>11624804.35203219</v>
      </c>
      <c r="CH34" s="25">
        <f>CG34-'27 VAS skaičiavimai'!$H$15/12-SUM('Metinis atlyginimas'!CH33,'Metinis atlyginimas'!CH35,'Metinis atlyginimas'!CH38)-CH77</f>
        <v>11544424.909874493</v>
      </c>
      <c r="CI34" s="25">
        <f>CH34-'27 VAS skaičiavimai'!$H$15/12-SUM('Metinis atlyginimas'!CI33,'Metinis atlyginimas'!CI35,'Metinis atlyginimas'!CI38)-CI77</f>
        <v>11464045.467716796</v>
      </c>
      <c r="CJ34" s="25">
        <f>CI34-'27 VAS skaičiavimai'!$H$15/12-SUM('Metinis atlyginimas'!CJ33,'Metinis atlyginimas'!CJ35,'Metinis atlyginimas'!CJ38)-CJ77</f>
        <v>11383666.025559099</v>
      </c>
      <c r="CK34" s="25">
        <f>CJ34-'27 VAS skaičiavimai'!$H$15/12-SUM('Metinis atlyginimas'!CK33,'Metinis atlyginimas'!CK35,'Metinis atlyginimas'!CK38)-CK77</f>
        <v>11303286.583401402</v>
      </c>
      <c r="CL34" s="25">
        <f>CK34-'27 VAS skaičiavimai'!$H$15/12-SUM('Metinis atlyginimas'!CL33,'Metinis atlyginimas'!CL35,'Metinis atlyginimas'!CL38)-CL77</f>
        <v>11250768.368262345</v>
      </c>
      <c r="CM34" s="25">
        <f>CL34-'27 VAS skaičiavimai'!$H$15/12-SUM('Metinis atlyginimas'!CM33,'Metinis atlyginimas'!CM35,'Metinis atlyginimas'!CM38)-CM77</f>
        <v>11170388.926104648</v>
      </c>
      <c r="CN34" s="255">
        <f>IF(CN11&lt;='Bazinės prielaidos'!$E$8,CM34,0)</f>
        <v>11170388.926104648</v>
      </c>
      <c r="CO34" s="25">
        <f>CN34-'27 VAS skaičiavimai'!$I$15/12-SUM('Metinis atlyginimas'!CO33,'Metinis atlyginimas'!CO35,'Metinis atlyginimas'!CO38)-CO77</f>
        <v>11082671.495443659</v>
      </c>
      <c r="CP34" s="25">
        <f>CO34-'27 VAS skaičiavimai'!$I$15/12-SUM('Metinis atlyginimas'!CP33,'Metinis atlyginimas'!CP35,'Metinis atlyginimas'!CP38)-CP77</f>
        <v>10994954.06478267</v>
      </c>
      <c r="CQ34" s="25">
        <f>CP34-'27 VAS skaičiavimai'!$I$15/12-SUM('Metinis atlyginimas'!CQ33,'Metinis atlyginimas'!CQ35,'Metinis atlyginimas'!CQ38)-CQ77</f>
        <v>10907236.634121681</v>
      </c>
      <c r="CR34" s="25">
        <f>CQ34-'27 VAS skaičiavimai'!$I$15/12-SUM('Metinis atlyginimas'!CR33,'Metinis atlyginimas'!CR35,'Metinis atlyginimas'!CR38)-CR77</f>
        <v>10819519.203460691</v>
      </c>
      <c r="CS34" s="25">
        <f>CR34-'27 VAS skaičiavimai'!$I$15/12-SUM('Metinis atlyginimas'!CS33,'Metinis atlyginimas'!CS35,'Metinis atlyginimas'!CS38)-CS77</f>
        <v>10731801.772799702</v>
      </c>
      <c r="CT34" s="25">
        <f>CS34-'27 VAS skaičiavimai'!$I$15/12-SUM('Metinis atlyginimas'!CT33,'Metinis atlyginimas'!CT35,'Metinis atlyginimas'!CT38)-CT77</f>
        <v>10644084.342138713</v>
      </c>
      <c r="CU34" s="25">
        <f>CT34-'27 VAS skaičiavimai'!$I$15/12-SUM('Metinis atlyginimas'!CU33,'Metinis atlyginimas'!CU35,'Metinis atlyginimas'!CU38)-CU77</f>
        <v>10556366.911477724</v>
      </c>
      <c r="CV34" s="25">
        <f>CU34-'27 VAS skaičiavimai'!$I$15/12-SUM('Metinis atlyginimas'!CV33,'Metinis atlyginimas'!CV35,'Metinis atlyginimas'!CV38)-CV77</f>
        <v>10468649.480816735</v>
      </c>
      <c r="CW34" s="25">
        <f>CV34-'27 VAS skaičiavimai'!$I$15/12-SUM('Metinis atlyginimas'!CW33,'Metinis atlyginimas'!CW35,'Metinis atlyginimas'!CW38)-CW77</f>
        <v>10380932.050155746</v>
      </c>
      <c r="CX34" s="25">
        <f>CW34-'27 VAS skaičiavimai'!$I$15/12-SUM('Metinis atlyginimas'!CX33,'Metinis atlyginimas'!CX35,'Metinis atlyginimas'!CX38)-CX77</f>
        <v>10293214.619494757</v>
      </c>
      <c r="CY34" s="25">
        <f>CX34-'27 VAS skaičiavimai'!$I$15/12-SUM('Metinis atlyginimas'!CY33,'Metinis atlyginimas'!CY35,'Metinis atlyginimas'!CY38)-CY77</f>
        <v>10234194.252662966</v>
      </c>
      <c r="CZ34" s="25">
        <f>CY34-'27 VAS skaičiavimai'!$I$15/12-SUM('Metinis atlyginimas'!CZ33,'Metinis atlyginimas'!CZ35,'Metinis atlyginimas'!CZ38)-CZ77</f>
        <v>10146476.822001977</v>
      </c>
      <c r="DA34" s="255">
        <f>IF(DA11&lt;='Bazinės prielaidos'!$E$8,CZ34,0)</f>
        <v>10146476.822001977</v>
      </c>
      <c r="DB34" s="25">
        <f>DA34-'27 VAS skaičiavimai'!$J$15/12-SUM('Metinis atlyginimas'!DB33,'Metinis atlyginimas'!DB35,'Metinis atlyginimas'!DB38)-DB77</f>
        <v>10050744.915119279</v>
      </c>
      <c r="DC34" s="25">
        <f>DB34-'27 VAS skaičiavimai'!$J$15/12-SUM('Metinis atlyginimas'!DC33,'Metinis atlyginimas'!DC35,'Metinis atlyginimas'!DC38)-DC77</f>
        <v>9955013.0082365815</v>
      </c>
      <c r="DD34" s="25">
        <f>DC34-'27 VAS skaičiavimai'!$J$15/12-SUM('Metinis atlyginimas'!DD33,'Metinis atlyginimas'!DD35,'Metinis atlyginimas'!DD38)-DD77</f>
        <v>9859281.1013538837</v>
      </c>
      <c r="DE34" s="25">
        <f>DD34-'27 VAS skaičiavimai'!$J$15/12-SUM('Metinis atlyginimas'!DE33,'Metinis atlyginimas'!DE35,'Metinis atlyginimas'!DE38)-DE77</f>
        <v>9763549.194471186</v>
      </c>
      <c r="DF34" s="25">
        <f>DE34-'27 VAS skaičiavimai'!$J$15/12-SUM('Metinis atlyginimas'!DF33,'Metinis atlyginimas'!DF35,'Metinis atlyginimas'!DF38)-DF77</f>
        <v>9667817.2875884883</v>
      </c>
      <c r="DG34" s="25">
        <f>DF34-'27 VAS skaičiavimai'!$J$15/12-SUM('Metinis atlyginimas'!DG33,'Metinis atlyginimas'!DG35,'Metinis atlyginimas'!DG38)-DG77</f>
        <v>9572085.3807057906</v>
      </c>
      <c r="DH34" s="25">
        <f>DG34-'27 VAS skaičiavimai'!$J$15/12-SUM('Metinis atlyginimas'!DH33,'Metinis atlyginimas'!DH35,'Metinis atlyginimas'!DH38)-DH77</f>
        <v>9476353.4738230929</v>
      </c>
      <c r="DI34" s="25">
        <f>DH34-'27 VAS skaičiavimai'!$J$15/12-SUM('Metinis atlyginimas'!DI33,'Metinis atlyginimas'!DI35,'Metinis atlyginimas'!DI38)-DI77</f>
        <v>9380621.5669403952</v>
      </c>
      <c r="DJ34" s="25">
        <f>DI34-'27 VAS skaičiavimai'!$J$15/12-SUM('Metinis atlyginimas'!DJ33,'Metinis atlyginimas'!DJ35,'Metinis atlyginimas'!DJ38)-DJ77</f>
        <v>9284889.6600576974</v>
      </c>
      <c r="DK34" s="25">
        <f>DJ34-'27 VAS skaičiavimai'!$J$15/12-SUM('Metinis atlyginimas'!DK33,'Metinis atlyginimas'!DK35,'Metinis atlyginimas'!DK38)-DK77</f>
        <v>9189157.7531749997</v>
      </c>
      <c r="DL34" s="25">
        <f>DK34-'27 VAS skaičiavimai'!$J$15/12-SUM('Metinis atlyginimas'!DL33,'Metinis atlyginimas'!DL35,'Metinis atlyginimas'!DL38)-DL77</f>
        <v>9122983.8220363762</v>
      </c>
      <c r="DM34" s="25">
        <f>DL34-'27 VAS skaičiavimai'!$J$15/12-SUM('Metinis atlyginimas'!DM33,'Metinis atlyginimas'!DM35,'Metinis atlyginimas'!DM38)-DM77</f>
        <v>9027251.9151536785</v>
      </c>
      <c r="DN34" s="255">
        <f>IF(DN11&lt;='Bazinės prielaidos'!$E$8,DM34,0)</f>
        <v>9027251.9151536785</v>
      </c>
      <c r="DO34" s="25">
        <f>DN34-'27 VAS skaičiavimai'!$K$15/12-SUM('Metinis atlyginimas'!DO33,'Metinis atlyginimas'!DO35,'Metinis atlyginimas'!DO38)-DO77</f>
        <v>8922766.4784912765</v>
      </c>
      <c r="DP34" s="25">
        <f>DO34-'27 VAS skaičiavimai'!$K$15/12-SUM('Metinis atlyginimas'!DP33,'Metinis atlyginimas'!DP35,'Metinis atlyginimas'!DP38)-DP77</f>
        <v>8818281.0418288745</v>
      </c>
      <c r="DQ34" s="25">
        <f>DP34-'27 VAS skaičiavimai'!$K$15/12-SUM('Metinis atlyginimas'!DQ33,'Metinis atlyginimas'!DQ35,'Metinis atlyginimas'!DQ38)-DQ77</f>
        <v>8713795.6051664725</v>
      </c>
      <c r="DR34" s="25">
        <f>DQ34-'27 VAS skaičiavimai'!$K$15/12-SUM('Metinis atlyginimas'!DR33,'Metinis atlyginimas'!DR35,'Metinis atlyginimas'!DR38)-DR77</f>
        <v>8609310.1685040705</v>
      </c>
      <c r="DS34" s="25">
        <f>DR34-'27 VAS skaičiavimai'!$K$15/12-SUM('Metinis atlyginimas'!DS33,'Metinis atlyginimas'!DS35,'Metinis atlyginimas'!DS38)-DS77</f>
        <v>8504824.7318416685</v>
      </c>
      <c r="DT34" s="25">
        <f>DS34-'27 VAS skaičiavimai'!$K$15/12-SUM('Metinis atlyginimas'!DT33,'Metinis atlyginimas'!DT35,'Metinis atlyginimas'!DT38)-DT77</f>
        <v>8400339.2951792665</v>
      </c>
      <c r="DU34" s="25">
        <f>DT34-'27 VAS skaičiavimai'!$K$15/12-SUM('Metinis atlyginimas'!DU33,'Metinis atlyginimas'!DU35,'Metinis atlyginimas'!DU38)-DU77</f>
        <v>8295853.8585168645</v>
      </c>
      <c r="DV34" s="25">
        <f>DU34-'27 VAS skaičiavimai'!$K$15/12-SUM('Metinis atlyginimas'!DV33,'Metinis atlyginimas'!DV35,'Metinis atlyginimas'!DV38)-DV77</f>
        <v>8191368.4218544634</v>
      </c>
      <c r="DW34" s="25">
        <f>DV34-'27 VAS skaičiavimai'!$K$15/12-SUM('Metinis atlyginimas'!DW33,'Metinis atlyginimas'!DW35,'Metinis atlyginimas'!DW38)-DW77</f>
        <v>8086882.9851920623</v>
      </c>
      <c r="DX34" s="25">
        <f>DW34-'27 VAS skaičiavimai'!$K$15/12-SUM('Metinis atlyginimas'!DX33,'Metinis atlyginimas'!DX35,'Metinis atlyginimas'!DX38)-DX77</f>
        <v>7982397.5485296613</v>
      </c>
      <c r="DY34" s="25">
        <f>DX34-'27 VAS skaičiavimai'!$K$15/12-SUM('Metinis atlyginimas'!DY33,'Metinis atlyginimas'!DY35,'Metinis atlyginimas'!DY38)-DY77</f>
        <v>7938801.518414137</v>
      </c>
      <c r="DZ34" s="25">
        <f>DY34-'27 VAS skaičiavimai'!$K$15/12-SUM('Metinis atlyginimas'!DZ33,'Metinis atlyginimas'!DZ35,'Metinis atlyginimas'!DZ38)-DZ77</f>
        <v>7834316.0817517359</v>
      </c>
      <c r="EA34" s="255">
        <f>IF(EA11&lt;='Bazinės prielaidos'!$E$8,DZ34,0)</f>
        <v>7834316.0817517359</v>
      </c>
      <c r="EB34" s="25">
        <f>EA34-'27 VAS skaičiavimai'!$L$15/12-SUM('Metinis atlyginimas'!EB33,'Metinis atlyginimas'!EB35,'Metinis atlyginimas'!EB38)-EB77</f>
        <v>7720504.7092913482</v>
      </c>
      <c r="EC34" s="25">
        <f>EB34-'27 VAS skaičiavimai'!$L$15/12-SUM('Metinis atlyginimas'!EC33,'Metinis atlyginimas'!EC35,'Metinis atlyginimas'!EC38)-EC77</f>
        <v>7606693.3368309606</v>
      </c>
      <c r="ED34" s="25">
        <f>EC34-'27 VAS skaičiavimai'!$L$15/12-SUM('Metinis atlyginimas'!ED33,'Metinis atlyginimas'!ED35,'Metinis atlyginimas'!ED38)-ED77</f>
        <v>7492881.9643705729</v>
      </c>
      <c r="EE34" s="25">
        <f>ED34-'27 VAS skaičiavimai'!$L$15/12-SUM('Metinis atlyginimas'!EE33,'Metinis atlyginimas'!EE35,'Metinis atlyginimas'!EE38)-EE77</f>
        <v>7379070.5919101853</v>
      </c>
      <c r="EF34" s="25">
        <f>EE34-'27 VAS skaičiavimai'!$L$15/12-SUM('Metinis atlyginimas'!EF33,'Metinis atlyginimas'!EF35,'Metinis atlyginimas'!EF38)-EF77</f>
        <v>7265259.2194497976</v>
      </c>
      <c r="EG34" s="25">
        <f>EF34-'27 VAS skaičiavimai'!$L$15/12-SUM('Metinis atlyginimas'!EG33,'Metinis atlyginimas'!EG35,'Metinis atlyginimas'!EG38)-EG77</f>
        <v>7151447.84698941</v>
      </c>
      <c r="EH34" s="25">
        <f>EG34-'27 VAS skaičiavimai'!$L$15/12-SUM('Metinis atlyginimas'!EH33,'Metinis atlyginimas'!EH35,'Metinis atlyginimas'!EH38)-EH77</f>
        <v>7037636.4745290224</v>
      </c>
      <c r="EI34" s="25">
        <f>EH34-'27 VAS skaičiavimai'!$L$15/12-SUM('Metinis atlyginimas'!EI33,'Metinis atlyginimas'!EI35,'Metinis atlyginimas'!EI38)-EI77</f>
        <v>6923825.1020686347</v>
      </c>
      <c r="EJ34" s="25">
        <f>EI34-'27 VAS skaičiavimai'!$L$15/12-SUM('Metinis atlyginimas'!EJ33,'Metinis atlyginimas'!EJ35,'Metinis atlyginimas'!EJ38)-EJ77</f>
        <v>6810013.7296082471</v>
      </c>
      <c r="EK34" s="25">
        <f>EJ34-'27 VAS skaičiavimai'!$L$15/12-SUM('Metinis atlyginimas'!EK33,'Metinis atlyginimas'!EK35,'Metinis atlyginimas'!EK38)-EK77</f>
        <v>6696202.3571478594</v>
      </c>
      <c r="EL34" s="25">
        <f>EK34-'27 VAS skaičiavimai'!$L$15/12-SUM('Metinis atlyginimas'!EL33,'Metinis atlyginimas'!EL35,'Metinis atlyginimas'!EL38)-EL77</f>
        <v>6645107.0734307552</v>
      </c>
      <c r="EM34" s="25">
        <f>EL34-'27 VAS skaičiavimai'!$L$15/12-SUM('Metinis atlyginimas'!EM33,'Metinis atlyginimas'!EM35,'Metinis atlyginimas'!EM38)-EM77</f>
        <v>6531295.7009703675</v>
      </c>
      <c r="EN34" s="255">
        <f>IF(EN11&lt;='Bazinės prielaidos'!$E$8,EM34,0)</f>
        <v>6531295.7009703675</v>
      </c>
      <c r="EO34" s="25">
        <f>EN34-'27 VAS skaičiavimai'!$M$15/12-SUM('Metinis atlyginimas'!EO33,'Metinis atlyginimas'!EO35,'Metinis atlyginimas'!EO38)-EO77</f>
        <v>6407305.1120326603</v>
      </c>
      <c r="EP34" s="25">
        <f>EO34-'27 VAS skaičiavimai'!$M$15/12-SUM('Metinis atlyginimas'!EP33,'Metinis atlyginimas'!EP35,'Metinis atlyginimas'!EP38)-EP77</f>
        <v>6283314.523094953</v>
      </c>
      <c r="EQ34" s="25">
        <f>EP34-'27 VAS skaičiavimai'!$M$15/12-SUM('Metinis atlyginimas'!EQ33,'Metinis atlyginimas'!EQ35,'Metinis atlyginimas'!EQ38)-EQ77</f>
        <v>6159323.9341572458</v>
      </c>
      <c r="ER34" s="25">
        <f>EQ34-'27 VAS skaičiavimai'!$M$15/12-SUM('Metinis atlyginimas'!ER33,'Metinis atlyginimas'!ER35,'Metinis atlyginimas'!ER38)-ER77</f>
        <v>6035333.3452195385</v>
      </c>
      <c r="ES34" s="25">
        <f>ER34-'27 VAS skaičiavimai'!$M$15/12-SUM('Metinis atlyginimas'!ES33,'Metinis atlyginimas'!ES35,'Metinis atlyginimas'!ES38)-ES77</f>
        <v>5911342.7562818313</v>
      </c>
      <c r="ET34" s="25">
        <f>ES34-'27 VAS skaičiavimai'!$M$15/12-SUM('Metinis atlyginimas'!ET33,'Metinis atlyginimas'!ET35,'Metinis atlyginimas'!ET38)-ET77</f>
        <v>5787352.1673441241</v>
      </c>
      <c r="EU34" s="25">
        <f>ET34-'27 VAS skaičiavimai'!$M$15/12-SUM('Metinis atlyginimas'!EU33,'Metinis atlyginimas'!EU35,'Metinis atlyginimas'!EU38)-EU77</f>
        <v>5663361.5784064168</v>
      </c>
      <c r="EV34" s="25">
        <f>EU34-'27 VAS skaičiavimai'!$M$15/12-SUM('Metinis atlyginimas'!EV33,'Metinis atlyginimas'!EV35,'Metinis atlyginimas'!EV38)-EV77</f>
        <v>5539370.9894687096</v>
      </c>
      <c r="EW34" s="25">
        <f>EV34-'27 VAS skaičiavimai'!$M$15/12-SUM('Metinis atlyginimas'!EW33,'Metinis atlyginimas'!EW35,'Metinis atlyginimas'!EW38)-EW77</f>
        <v>5415380.4005310023</v>
      </c>
      <c r="EX34" s="25">
        <f>EW34-'27 VAS skaičiavimai'!$M$15/12-SUM('Metinis atlyginimas'!EX33,'Metinis atlyginimas'!EX35,'Metinis atlyginimas'!EX38)-EX77</f>
        <v>5291389.8115932951</v>
      </c>
      <c r="EY34" s="25">
        <f>EX34-'27 VAS skaičiavimai'!$M$15/12-SUM('Metinis atlyginimas'!EY33,'Metinis atlyginimas'!EY35,'Metinis atlyginimas'!EY38)-EY77</f>
        <v>5231996.794061169</v>
      </c>
      <c r="EZ34" s="25">
        <f>EY34-'27 VAS skaičiavimai'!$M$15/12-SUM('Metinis atlyginimas'!EZ33,'Metinis atlyginimas'!EZ35,'Metinis atlyginimas'!EZ38)-EZ77</f>
        <v>5108006.2051234618</v>
      </c>
      <c r="FA34" s="255">
        <f>IF(FA11&lt;='Bazinės prielaidos'!$E$8,EZ34,0)</f>
        <v>5108006.2051234618</v>
      </c>
      <c r="FB34" s="25">
        <f>FA34-'27 VAS skaičiavimai'!$N$15/12-SUM('Metinis atlyginimas'!FB33,'Metinis atlyginimas'!FB35,'Metinis atlyginimas'!FB38)-FB77</f>
        <v>4972904.3974558376</v>
      </c>
      <c r="FC34" s="25">
        <f>FB34-'27 VAS skaičiavimai'!$N$15/12-SUM('Metinis atlyginimas'!FC33,'Metinis atlyginimas'!FC35,'Metinis atlyginimas'!FC38)-FC77</f>
        <v>4837802.5897882134</v>
      </c>
      <c r="FD34" s="25">
        <f>FC34-'27 VAS skaičiavimai'!$N$15/12-SUM('Metinis atlyginimas'!FD33,'Metinis atlyginimas'!FD35,'Metinis atlyginimas'!FD38)-FD77</f>
        <v>4702700.7821205892</v>
      </c>
      <c r="FE34" s="25">
        <f>FD34-'27 VAS skaičiavimai'!$N$15/12-SUM('Metinis atlyginimas'!FE33,'Metinis atlyginimas'!FE35,'Metinis atlyginimas'!FE38)-FE77</f>
        <v>4567598.974452965</v>
      </c>
      <c r="FF34" s="25">
        <f>FE34-'27 VAS skaičiavimai'!$N$15/12-SUM('Metinis atlyginimas'!FF33,'Metinis atlyginimas'!FF35,'Metinis atlyginimas'!FF38)-FF77</f>
        <v>4432497.1667853408</v>
      </c>
      <c r="FG34" s="25">
        <f>FF34-'27 VAS skaičiavimai'!$N$15/12-SUM('Metinis atlyginimas'!FG33,'Metinis atlyginimas'!FG35,'Metinis atlyginimas'!FG38)-FG77</f>
        <v>4297395.3591177166</v>
      </c>
      <c r="FH34" s="25">
        <f>FG34-'27 VAS skaičiavimai'!$N$15/12-SUM('Metinis atlyginimas'!FH33,'Metinis atlyginimas'!FH35,'Metinis atlyginimas'!FH38)-FH77</f>
        <v>4162293.5514500923</v>
      </c>
      <c r="FI34" s="25">
        <f>FH34-'27 VAS skaičiavimai'!$N$15/12-SUM('Metinis atlyginimas'!FI33,'Metinis atlyginimas'!FI35,'Metinis atlyginimas'!FI38)-FI77</f>
        <v>4027191.7437824681</v>
      </c>
      <c r="FJ34" s="25">
        <f>FI34-'27 VAS skaičiavimai'!$N$15/12-SUM('Metinis atlyginimas'!FJ33,'Metinis atlyginimas'!FJ35,'Metinis atlyginimas'!FJ38)-FJ77</f>
        <v>3892089.9361148439</v>
      </c>
      <c r="FK34" s="25">
        <f>FJ34-'27 VAS skaičiavimai'!$N$15/12-SUM('Metinis atlyginimas'!FK33,'Metinis atlyginimas'!FK35,'Metinis atlyginimas'!FK38)-FK77</f>
        <v>3756988.1284472197</v>
      </c>
      <c r="FL34" s="25">
        <f>FK34-'27 VAS skaičiavimai'!$N$15/12-SUM('Metinis atlyginimas'!FL33,'Metinis atlyginimas'!FL35,'Metinis atlyginimas'!FL38)-FL77</f>
        <v>3688421.8193273447</v>
      </c>
      <c r="FM34" s="25">
        <f>FL34-'27 VAS skaičiavimai'!$N$15/12-SUM('Metinis atlyginimas'!FM33,'Metinis atlyginimas'!FM35,'Metinis atlyginimas'!FM38)-FM77</f>
        <v>3553320.0116597204</v>
      </c>
      <c r="FN34" s="255">
        <f>IF(FN11&lt;='Bazinės prielaidos'!$E$8,FM34,0)</f>
        <v>3553320.0116597204</v>
      </c>
      <c r="FO34" s="25">
        <f>FN34-'27 VAS skaičiavimai'!$O$15/12-SUM('Metinis atlyginimas'!FO33,'Metinis atlyginimas'!FO35,'Metinis atlyginimas'!FO38)-FO77</f>
        <v>3406088.9790279176</v>
      </c>
      <c r="FP34" s="25">
        <f>FO34-'27 VAS skaičiavimai'!$O$15/12-SUM('Metinis atlyginimas'!FP33,'Metinis atlyginimas'!FP35,'Metinis atlyginimas'!FP38)-FP77</f>
        <v>3258857.9463961148</v>
      </c>
      <c r="FQ34" s="25">
        <f>FP34-'27 VAS skaičiavimai'!$O$15/12-SUM('Metinis atlyginimas'!FQ33,'Metinis atlyginimas'!FQ35,'Metinis atlyginimas'!FQ38)-FQ77</f>
        <v>3111626.9137643119</v>
      </c>
      <c r="FR34" s="25">
        <f>FQ34-'27 VAS skaičiavimai'!$O$15/12-SUM('Metinis atlyginimas'!FR33,'Metinis atlyginimas'!FR35,'Metinis atlyginimas'!FR38)-FR77</f>
        <v>2964395.8811325091</v>
      </c>
      <c r="FS34" s="25">
        <f>FR34-'27 VAS skaičiavimai'!$O$15/12-SUM('Metinis atlyginimas'!FS33,'Metinis atlyginimas'!FS35,'Metinis atlyginimas'!FS38)-FS77</f>
        <v>2817164.8485007063</v>
      </c>
      <c r="FT34" s="25">
        <f>FS34-'27 VAS skaičiavimai'!$O$15/12-SUM('Metinis atlyginimas'!FT33,'Metinis atlyginimas'!FT35,'Metinis atlyginimas'!FT38)-FT77</f>
        <v>2669933.8158689034</v>
      </c>
      <c r="FU34" s="25">
        <f>FT34-'27 VAS skaičiavimai'!$O$15/12-SUM('Metinis atlyginimas'!FU33,'Metinis atlyginimas'!FU35,'Metinis atlyginimas'!FU38)-FU77</f>
        <v>2522702.7832371006</v>
      </c>
      <c r="FV34" s="25">
        <f>FU34-'27 VAS skaičiavimai'!$O$15/12-SUM('Metinis atlyginimas'!FV33,'Metinis atlyginimas'!FV35,'Metinis atlyginimas'!FV38)-FV77</f>
        <v>2375471.7506052977</v>
      </c>
      <c r="FW34" s="25">
        <f>FV34-'27 VAS skaičiavimai'!$O$15/12-SUM('Metinis atlyginimas'!FW33,'Metinis atlyginimas'!FW35,'Metinis atlyginimas'!FW38)-FW77</f>
        <v>2228240.7179734949</v>
      </c>
      <c r="FX34" s="25">
        <f>FW34-'27 VAS skaičiavimai'!$O$15/12-SUM('Metinis atlyginimas'!FX33,'Metinis atlyginimas'!FX35,'Metinis atlyginimas'!FX38)-FX77</f>
        <v>2081009.6853416921</v>
      </c>
      <c r="FY34" s="25">
        <f>FX34-'27 VAS skaičiavimai'!$O$15/12-SUM('Metinis atlyginimas'!FY33,'Metinis atlyginimas'!FY35,'Metinis atlyginimas'!FY38)-FY77</f>
        <v>2002310.2162140708</v>
      </c>
      <c r="FZ34" s="25">
        <f>FY34-'27 VAS skaičiavimai'!$O$15/12-SUM('Metinis atlyginimas'!FZ33,'Metinis atlyginimas'!FZ35,'Metinis atlyginimas'!FZ38)-FZ77</f>
        <v>1855079.1835822682</v>
      </c>
      <c r="GA34" s="255">
        <f>IF(GA11&lt;='Bazinės prielaidos'!$E$8,FZ34,0)</f>
        <v>1855079.1835822682</v>
      </c>
      <c r="GB34" s="25">
        <f>GA34-'27 VAS skaičiavimai'!$P$15/12-SUM('Metinis atlyginimas'!GB33,'Metinis atlyginimas'!GB35,'Metinis atlyginimas'!GB38)-GB77</f>
        <v>1694606.9590829674</v>
      </c>
      <c r="GC34" s="25">
        <f>GB34-'27 VAS skaičiavimai'!$P$15/12-SUM('Metinis atlyginimas'!GC33,'Metinis atlyginimas'!GC35,'Metinis atlyginimas'!GC38)-GC77</f>
        <v>1534134.7345836665</v>
      </c>
      <c r="GD34" s="25">
        <f>GC34-'27 VAS skaičiavimai'!$P$15/12-SUM('Metinis atlyginimas'!GD33,'Metinis atlyginimas'!GD35,'Metinis atlyginimas'!GD38)-GD77</f>
        <v>1373662.5100843657</v>
      </c>
      <c r="GE34" s="25">
        <f>GD34-'27 VAS skaičiavimai'!$P$15/12-SUM('Metinis atlyginimas'!GE33,'Metinis atlyginimas'!GE35,'Metinis atlyginimas'!GE38)-GE77</f>
        <v>1213190.2855850649</v>
      </c>
      <c r="GF34" s="25">
        <f>GE34-'27 VAS skaičiavimai'!$P$15/12-SUM('Metinis atlyginimas'!GF33,'Metinis atlyginimas'!GF35,'Metinis atlyginimas'!GF38)-GF77</f>
        <v>1052718.0610857641</v>
      </c>
      <c r="GG34" s="25">
        <f>GF34-'27 VAS skaičiavimai'!$P$15/12-SUM('Metinis atlyginimas'!GG33,'Metinis atlyginimas'!GG35,'Metinis atlyginimas'!GG38)-GG77</f>
        <v>892245.83658646327</v>
      </c>
      <c r="GH34" s="25">
        <f>GG34-'27 VAS skaičiavimai'!$P$15/12-SUM('Metinis atlyginimas'!GH33,'Metinis atlyginimas'!GH35,'Metinis atlyginimas'!GH38)-GH77</f>
        <v>731773.61208716233</v>
      </c>
      <c r="GI34" s="25">
        <f>GH34-'27 VAS skaičiavimai'!$P$15/12-SUM('Metinis atlyginimas'!GI33,'Metinis atlyginimas'!GI35,'Metinis atlyginimas'!GI38)-GI77</f>
        <v>571301.38758786139</v>
      </c>
      <c r="GJ34" s="25">
        <f>GI34-'27 VAS skaičiavimai'!$P$15/12-SUM('Metinis atlyginimas'!GJ33,'Metinis atlyginimas'!GJ35,'Metinis atlyginimas'!GJ38)-GJ77</f>
        <v>410829.16308856045</v>
      </c>
      <c r="GK34" s="25">
        <f>GJ34-'27 VAS skaičiavimai'!$P$15/12-SUM('Metinis atlyginimas'!GK33,'Metinis atlyginimas'!GK35,'Metinis atlyginimas'!GK38)-GK77</f>
        <v>250356.9385892596</v>
      </c>
      <c r="GL34" s="25">
        <f>GK34-'27 VAS skaičiavimai'!$P$15/12-SUM('Metinis atlyginimas'!GL33,'Metinis atlyginimas'!GL35,'Metinis atlyginimas'!GL38)-GL77</f>
        <v>160472.22449926578</v>
      </c>
      <c r="GM34" s="25">
        <f>GL34-'27 VAS skaičiavimai'!$P$15/12-SUM('Metinis atlyginimas'!GM33,'Metinis atlyginimas'!GM35,'Metinis atlyginimas'!GM38)-GM77</f>
        <v>-3.5099219530820847E-8</v>
      </c>
      <c r="GN34" s="255">
        <f>IF(GN11&lt;='Bazinės prielaidos'!$E$8,GM34,0)</f>
        <v>-3.5099219530820847E-8</v>
      </c>
      <c r="GO34" s="25">
        <f>GN34-'27 VAS skaičiavimai'!$Q$15/12-GO82</f>
        <v>-3.5408345710762951E-8</v>
      </c>
      <c r="GP34" s="25">
        <f>GO34-'27 VAS skaičiavimai'!$Q$15/12-GP82</f>
        <v>-3.5717471890705056E-8</v>
      </c>
      <c r="GQ34" s="25">
        <f>GP34-'27 VAS skaičiavimai'!$Q$15/12-GQ82</f>
        <v>-3.602659807064716E-8</v>
      </c>
      <c r="GR34" s="25">
        <f>GQ34-'27 VAS skaičiavimai'!$Q$15/12-GR82</f>
        <v>-3.6335724250589264E-8</v>
      </c>
      <c r="GS34" s="25">
        <f>GR34-'27 VAS skaičiavimai'!$Q$15/12-GS82</f>
        <v>-3.6644850430531369E-8</v>
      </c>
      <c r="GT34" s="25">
        <f>GS34-'27 VAS skaičiavimai'!$Q$15/12-GT82</f>
        <v>-3.6953976610473473E-8</v>
      </c>
      <c r="GU34" s="25">
        <f>GT34-'27 VAS skaičiavimai'!$Q$15/12-GU82</f>
        <v>-3.7263102790415578E-8</v>
      </c>
      <c r="GV34" s="25">
        <f>GU34-'27 VAS skaičiavimai'!$Q$15/12-GV82</f>
        <v>-3.7572228970357682E-8</v>
      </c>
      <c r="GW34" s="25">
        <f>GV34-'27 VAS skaičiavimai'!$Q$15/12-GW82</f>
        <v>-3.7881355150299787E-8</v>
      </c>
      <c r="GX34" s="25">
        <f>GW34-'27 VAS skaičiavimai'!$Q$15/12-GX82</f>
        <v>-3.8190481330241891E-8</v>
      </c>
      <c r="GY34" s="335">
        <f>GX34-'27 VAS skaičiavimai'!$Q$15/12-GY82-'Ilgalaikio turto apskaita'!GY11</f>
        <v>-3.8499607510183996E-8</v>
      </c>
      <c r="GZ34" s="25">
        <f>GY34-'27 VAS skaičiavimai'!$Q$15/12-GZ82</f>
        <v>-3.88087336901261E-8</v>
      </c>
      <c r="HA34" s="255">
        <f>IF(HA11&lt;='Bazinės prielaidos'!$E$8,GZ34,0)</f>
        <v>0</v>
      </c>
      <c r="HB34" s="25">
        <f>HA34-'27 VAS skaičiavimai'!$R$15/12-HB82</f>
        <v>-3.3776032591208675E-10</v>
      </c>
      <c r="HC34" s="25">
        <f>HB34-'27 VAS skaičiavimai'!$R$15/12-HC82</f>
        <v>-6.7552065182417351E-10</v>
      </c>
      <c r="HD34" s="25">
        <f>HC34-'27 VAS skaičiavimai'!$R$15/12-HD82</f>
        <v>-1.0132809777362603E-9</v>
      </c>
      <c r="HE34" s="25">
        <f>HD34-'27 VAS skaičiavimai'!$R$15/12-HE82</f>
        <v>-1.351041303648347E-9</v>
      </c>
      <c r="HF34" s="25">
        <f>HE34-'27 VAS skaičiavimai'!$R$15/12-HF82</f>
        <v>-1.6888016295604338E-9</v>
      </c>
      <c r="HG34" s="25">
        <f>HF34-'27 VAS skaičiavimai'!$R$15/12-HG82</f>
        <v>-2.0265619554725205E-9</v>
      </c>
      <c r="HH34" s="25">
        <f>HG34-'27 VAS skaičiavimai'!$R$15/12-HH82</f>
        <v>-2.3643222813846071E-9</v>
      </c>
      <c r="HI34" s="25">
        <f>HH34-'27 VAS skaičiavimai'!$R$15/12-HI82</f>
        <v>-2.702082607296694E-9</v>
      </c>
      <c r="HJ34" s="25">
        <f>HI34-'27 VAS skaičiavimai'!$R$15/12-HJ82</f>
        <v>-3.039842933208781E-9</v>
      </c>
      <c r="HK34" s="25">
        <f>HJ34-'27 VAS skaičiavimai'!$R$15/12-HK82</f>
        <v>-3.3776032591208679E-9</v>
      </c>
      <c r="HL34" s="335">
        <f>HK34-'27 VAS skaičiavimai'!$R$15/12-HL82-'Ilgalaikio turto apskaita'!HL11</f>
        <v>-3.7153635850329549E-9</v>
      </c>
      <c r="HM34" s="25">
        <f>HL34-'27 VAS skaičiavimai'!$R$15/12-HM82</f>
        <v>-4.0531239109450419E-9</v>
      </c>
      <c r="HN34" s="255">
        <f>IF(HN11&lt;='Bazinės prielaidos'!$E$8,HM34,0)</f>
        <v>0</v>
      </c>
      <c r="HO34" s="25">
        <f>HN34-'27 VAS skaičiavimai'!$S$15/12-HO82</f>
        <v>-3.6904683317862304E-10</v>
      </c>
      <c r="HP34" s="25">
        <f>HO34-'27 VAS skaičiavimai'!$S$15/12-HP82</f>
        <v>-7.3809366635724609E-10</v>
      </c>
      <c r="HQ34" s="25">
        <f>HP34-'27 VAS skaičiavimai'!$S$15/12-HQ82</f>
        <v>-1.1071404995358691E-9</v>
      </c>
      <c r="HR34" s="25">
        <f>HQ34-'27 VAS skaičiavimai'!$S$15/12-HR82</f>
        <v>-1.4761873327144922E-9</v>
      </c>
      <c r="HS34" s="25">
        <f>HR34-'27 VAS skaičiavimai'!$S$15/12-HS82</f>
        <v>-1.8452341658931153E-9</v>
      </c>
      <c r="HT34" s="25">
        <f>HS34-'27 VAS skaičiavimai'!$S$15/12-HT82</f>
        <v>-2.2142809990717382E-9</v>
      </c>
      <c r="HU34" s="25">
        <f>HT34-'27 VAS skaičiavimai'!$S$15/12-HU82</f>
        <v>-2.5833278322503611E-9</v>
      </c>
      <c r="HV34" s="25">
        <f>HU34-'27 VAS skaičiavimai'!$S$15/12-HV82</f>
        <v>-2.9523746654289839E-9</v>
      </c>
      <c r="HW34" s="25">
        <f>HV34-'27 VAS skaičiavimai'!$S$15/12-HW82</f>
        <v>-3.3214214986076068E-9</v>
      </c>
      <c r="HX34" s="25">
        <f>HW34-'27 VAS skaičiavimai'!$S$15/12-HX82</f>
        <v>-3.6904683317862297E-9</v>
      </c>
      <c r="HY34" s="335">
        <f>HX34-'27 VAS skaičiavimai'!$S$15/12-HY82-'Ilgalaikio turto apskaita'!HY11</f>
        <v>-4.0595151649648526E-9</v>
      </c>
      <c r="HZ34" s="25">
        <f>HY34-'27 VAS skaičiavimai'!$S$15/12-HZ82</f>
        <v>-4.4285619981434755E-9</v>
      </c>
      <c r="IA34" s="255">
        <f>IF(IA11&lt;='Bazinės prielaidos'!$E$8,HZ34,0)</f>
        <v>0</v>
      </c>
      <c r="IB34" s="25">
        <f>IA34-'27 VAS skaičiavimai'!$T$15/12-IB82</f>
        <v>-4.0323138814894376E-10</v>
      </c>
      <c r="IC34" s="25">
        <f>IB34-'27 VAS skaičiavimai'!$T$15/12-IC82</f>
        <v>-8.0646277629788751E-10</v>
      </c>
      <c r="ID34" s="25">
        <f>IC34-'27 VAS skaičiavimai'!$T$15/12-ID82</f>
        <v>-1.2096941644468313E-9</v>
      </c>
      <c r="IE34" s="25">
        <f>ID34-'27 VAS skaičiavimai'!$T$15/12-IE82</f>
        <v>-1.612925552595775E-9</v>
      </c>
      <c r="IF34" s="25">
        <f>IE34-'27 VAS skaičiavimai'!$T$15/12-IF82</f>
        <v>-2.0161569407447188E-9</v>
      </c>
      <c r="IG34" s="25">
        <f>IF34-'27 VAS skaičiavimai'!$T$15/12-IG82</f>
        <v>-2.4193883288936625E-9</v>
      </c>
      <c r="IH34" s="25">
        <f>IG34-'27 VAS skaičiavimai'!$T$15/12-IH82</f>
        <v>-2.8226197170426063E-9</v>
      </c>
      <c r="II34" s="25">
        <f>IH34-'27 VAS skaičiavimai'!$T$15/12-II82</f>
        <v>-3.2258511051915501E-9</v>
      </c>
      <c r="IJ34" s="25">
        <f>II34-'27 VAS skaičiavimai'!$T$15/12-IJ82</f>
        <v>-3.6290824933404938E-9</v>
      </c>
      <c r="IK34" s="25">
        <f>IJ34-'27 VAS skaičiavimai'!$T$15/12-IK82</f>
        <v>-4.0323138814894376E-9</v>
      </c>
      <c r="IL34" s="335">
        <f>IK34-'27 VAS skaičiavimai'!$T$15/12-IL82-'Ilgalaikio turto apskaita'!IL11</f>
        <v>-4.4355452696383817E-9</v>
      </c>
      <c r="IM34" s="25">
        <f>IL34-'27 VAS skaičiavimai'!$T$15/12-IM82</f>
        <v>-4.8387766577873251E-9</v>
      </c>
      <c r="IN34" s="255">
        <f>IF(IN11&lt;='Bazinės prielaidos'!$E$8,IM34,0)</f>
        <v>0</v>
      </c>
      <c r="IO34" s="25">
        <f>IN34-'27 VAS skaičiavimai'!$U$15/12-IO82</f>
        <v>-4.4058243499362573E-10</v>
      </c>
      <c r="IP34" s="25">
        <f>IO34-'27 VAS skaičiavimai'!$U$15/12-IP82</f>
        <v>-8.8116486998725146E-10</v>
      </c>
      <c r="IQ34" s="25">
        <f>IP34-'27 VAS skaičiavimai'!$U$15/12-IQ82</f>
        <v>-1.3217473049808772E-9</v>
      </c>
      <c r="IR34" s="25">
        <f>IQ34-'27 VAS skaičiavimai'!$U$15/12-IR82</f>
        <v>-1.7623297399745029E-9</v>
      </c>
      <c r="IS34" s="25">
        <f>IR34-'27 VAS skaičiavimai'!$U$15/12-IS82</f>
        <v>-2.2029121749681288E-9</v>
      </c>
      <c r="IT34" s="25">
        <f>IS34-'27 VAS skaičiavimai'!$U$15/12-IT82</f>
        <v>-2.6434946099617545E-9</v>
      </c>
      <c r="IU34" s="25">
        <f>IT34-'27 VAS skaičiavimai'!$U$15/12-IU82</f>
        <v>-3.0840770449553802E-9</v>
      </c>
      <c r="IV34" s="25">
        <f>IU34-'27 VAS skaičiavimai'!$U$15/12-IV82</f>
        <v>-3.5246594799490058E-9</v>
      </c>
      <c r="IW34" s="25">
        <f>IV34-'27 VAS skaičiavimai'!$U$15/12-IW82</f>
        <v>-3.9652419149426319E-9</v>
      </c>
      <c r="IX34" s="25">
        <f>IW34-'27 VAS skaičiavimai'!$U$15/12-IX82</f>
        <v>-4.4058243499362576E-9</v>
      </c>
      <c r="IY34" s="335">
        <f>IX34-'27 VAS skaičiavimai'!$U$15/12-IY82-'Ilgalaikio turto apskaita'!IY11</f>
        <v>-4.8464067849298833E-9</v>
      </c>
      <c r="IZ34" s="25">
        <f>IY34-'27 VAS skaičiavimai'!$U$15/12-IZ82</f>
        <v>-5.286989219923509E-9</v>
      </c>
      <c r="JA34" s="255">
        <f>IF(JA11&lt;='Bazinės prielaidos'!$E$8,IZ34,0)</f>
        <v>0</v>
      </c>
      <c r="JB34" s="25">
        <f>JA34-'27 VAS skaičiavimai'!$V$15/12-JB82</f>
        <v>-4.8139328368259853E-10</v>
      </c>
      <c r="JC34" s="25">
        <f>JB34-'27 VAS skaičiavimai'!$V$15/12-JC82</f>
        <v>-9.6278656736519707E-10</v>
      </c>
      <c r="JD34" s="25">
        <f>JC34-'27 VAS skaičiavimai'!$V$15/12-JD82</f>
        <v>-1.4441798510477957E-9</v>
      </c>
      <c r="JE34" s="25">
        <f>JD34-'27 VAS skaičiavimai'!$V$15/12-JE82</f>
        <v>-1.9255731347303941E-9</v>
      </c>
      <c r="JF34" s="25">
        <f>JE34-'27 VAS skaičiavimai'!$V$15/12-JF82</f>
        <v>-2.4069664184129926E-9</v>
      </c>
      <c r="JG34" s="25">
        <f>JF34-'27 VAS skaičiavimai'!$V$15/12-JG82</f>
        <v>-2.888359702095591E-9</v>
      </c>
      <c r="JH34" s="25">
        <f>JG34-'27 VAS skaičiavimai'!$V$15/12-JH82</f>
        <v>-3.3697529857781894E-9</v>
      </c>
      <c r="JI34" s="25">
        <f>JH34-'27 VAS skaičiavimai'!$V$15/12-JI82</f>
        <v>-3.8511462694607883E-9</v>
      </c>
      <c r="JJ34" s="25">
        <f>JI34-'27 VAS skaičiavimai'!$V$15/12-JJ82</f>
        <v>-4.3325395531433867E-9</v>
      </c>
      <c r="JK34" s="25">
        <f>JJ34-'27 VAS skaičiavimai'!$V$15/12-JK82</f>
        <v>-4.8139328368259851E-9</v>
      </c>
      <c r="JL34" s="335">
        <f>JK34-'27 VAS skaičiavimai'!$V$15/12-JL82-'Ilgalaikio turto apskaita'!JL11</f>
        <v>-5.2953261205085836E-9</v>
      </c>
      <c r="JM34" s="25">
        <f>JL34-'27 VAS skaičiavimai'!$V$15/12-JM82</f>
        <v>-5.776719404191182E-9</v>
      </c>
      <c r="JN34" s="255">
        <f>IF(JN11&lt;='Bazinės prielaidos'!$E$8,JM34,0)</f>
        <v>0</v>
      </c>
      <c r="JO34" s="25">
        <f>JN34-'27 VAS skaičiavimai'!$W$15/12-JO82</f>
        <v>-5.2598441328707883E-10</v>
      </c>
      <c r="JP34" s="25">
        <f>JO34-'27 VAS skaičiavimai'!$W$15/12-JP82</f>
        <v>-1.0519688265741577E-9</v>
      </c>
      <c r="JQ34" s="25">
        <f>JP34-'27 VAS skaičiavimai'!$W$15/12-JQ82</f>
        <v>-1.5779532398612366E-9</v>
      </c>
      <c r="JR34" s="25">
        <f>JQ34-'27 VAS skaičiavimai'!$W$15/12-JR82</f>
        <v>-2.1039376531483153E-9</v>
      </c>
      <c r="JS34" s="25">
        <f>JR34-'27 VAS skaičiavimai'!$W$15/12-JS82</f>
        <v>-2.6299220664353941E-9</v>
      </c>
      <c r="JT34" s="25">
        <f>JS34-'27 VAS skaičiavimai'!$W$15/12-JT82</f>
        <v>-3.1559064797224728E-9</v>
      </c>
      <c r="JU34" s="25">
        <f>JT34-'27 VAS skaičiavimai'!$W$15/12-JU82</f>
        <v>-3.6818908930095515E-9</v>
      </c>
      <c r="JV34" s="25">
        <f>JU34-'27 VAS skaičiavimai'!$W$15/12-JV82</f>
        <v>-4.2078753062966307E-9</v>
      </c>
      <c r="JW34" s="25">
        <f>JV34-'27 VAS skaičiavimai'!$W$15/12-JW82</f>
        <v>-4.7338597195837098E-9</v>
      </c>
      <c r="JX34" s="25">
        <f>JW34-'27 VAS skaičiavimai'!$W$15/12-JX82</f>
        <v>-5.2598441328707889E-9</v>
      </c>
      <c r="JY34" s="335">
        <f>JX34-'27 VAS skaičiavimai'!$W$15/12-JY82-'Ilgalaikio turto apskaita'!JY11</f>
        <v>-5.7858285461578681E-9</v>
      </c>
      <c r="JZ34" s="25">
        <f>JY34-'27 VAS skaičiavimai'!$W$15/12-JZ82</f>
        <v>-6.3118129594449472E-9</v>
      </c>
      <c r="KA34" s="255">
        <f>IF(KA11&lt;='Bazinės prielaidos'!$E$8,JZ34,0)</f>
        <v>0</v>
      </c>
      <c r="KB34" s="25">
        <f>KA34-'27 VAS skaičiavimai'!$X$15/12-KB82</f>
        <v>-5.7470598863478337E-10</v>
      </c>
      <c r="KC34" s="25">
        <f>KB34-'27 VAS skaičiavimai'!$X$15/12-KC82</f>
        <v>-1.1494119772695667E-9</v>
      </c>
      <c r="KD34" s="25">
        <f>KC34-'27 VAS skaičiavimai'!$X$15/12-KD82</f>
        <v>-1.7241179659043501E-9</v>
      </c>
      <c r="KE34" s="25">
        <f>KD34-'27 VAS skaičiavimai'!$X$15/12-KE82</f>
        <v>-2.2988239545391335E-9</v>
      </c>
      <c r="KF34" s="25">
        <f>KE34-'27 VAS skaičiavimai'!$X$15/12-KF82</f>
        <v>-2.8735299431739167E-9</v>
      </c>
      <c r="KG34" s="25">
        <f>KF34-'27 VAS skaičiavimai'!$X$15/12-KG82</f>
        <v>-3.4482359318086998E-9</v>
      </c>
      <c r="KH34" s="25">
        <f>KG34-'27 VAS skaičiavimai'!$X$15/12-KH82</f>
        <v>-4.022941920443483E-9</v>
      </c>
      <c r="KI34" s="25">
        <f>KH34-'27 VAS skaičiavimai'!$X$15/12-KI82</f>
        <v>-4.5976479090782662E-9</v>
      </c>
      <c r="KJ34" s="25">
        <f>KI34-'27 VAS skaičiavimai'!$X$15/12-KJ82</f>
        <v>-5.1723538977130493E-9</v>
      </c>
      <c r="KK34" s="25">
        <f>KJ34-'27 VAS skaičiavimai'!$X$15/12-KK82</f>
        <v>-5.7470598863478325E-9</v>
      </c>
      <c r="KL34" s="335">
        <f>KK34-'27 VAS skaičiavimai'!$X$15/12-KL82-'Ilgalaikio turto apskaita'!KL11</f>
        <v>-6.3217658749826157E-9</v>
      </c>
      <c r="KM34" s="25">
        <f>KL34-'27 VAS skaičiavimai'!$X$15/12-KM82</f>
        <v>-6.8964718636173988E-9</v>
      </c>
      <c r="KN34" s="255">
        <f>IF(KN11&lt;='Bazinės prielaidos'!$E$8,KM34,0)</f>
        <v>0</v>
      </c>
      <c r="KO34" s="25">
        <f>KN34-'27 VAS skaičiavimai'!$Y$15/12-KO82</f>
        <v>-6.279406100811876E-10</v>
      </c>
      <c r="KP34" s="25">
        <f>KO34-'27 VAS skaičiavimai'!$Y$15/12-KP82</f>
        <v>-1.2558812201623752E-9</v>
      </c>
      <c r="KQ34" s="25">
        <f>KP34-'27 VAS skaičiavimai'!$Y$15/12-KQ82</f>
        <v>-1.8838218302435628E-9</v>
      </c>
      <c r="KR34" s="25">
        <f>KQ34-'27 VAS skaičiavimai'!$Y$15/12-KR82</f>
        <v>-2.5117624403247504E-9</v>
      </c>
      <c r="KS34" s="25">
        <f>KR34-'27 VAS skaičiavimai'!$Y$15/12-KS82</f>
        <v>-3.139703050405938E-9</v>
      </c>
      <c r="KT34" s="25">
        <f>KS34-'27 VAS skaičiavimai'!$Y$15/12-KT82</f>
        <v>-3.7676436604871256E-9</v>
      </c>
      <c r="KU34" s="25">
        <f>KT34-'27 VAS skaičiavimai'!$Y$15/12-KU82</f>
        <v>-4.3955842705683132E-9</v>
      </c>
      <c r="KV34" s="25">
        <f>KU34-'27 VAS skaičiavimai'!$Y$15/12-KV82</f>
        <v>-5.0235248806495008E-9</v>
      </c>
      <c r="KW34" s="25">
        <f>KV34-'27 VAS skaičiavimai'!$Y$15/12-KW82</f>
        <v>-5.6514654907306884E-9</v>
      </c>
      <c r="KX34" s="25">
        <f>KW34-'27 VAS skaičiavimai'!$Y$15/12-KX82</f>
        <v>-6.279406100811876E-9</v>
      </c>
      <c r="KY34" s="335">
        <f>KX34-'27 VAS skaičiavimai'!$Y$15/12-KY82-'Ilgalaikio turto apskaita'!KY11</f>
        <v>-6.9073467108930636E-9</v>
      </c>
      <c r="KZ34" s="25">
        <f>KY34-'27 VAS skaičiavimai'!$Y$15/12-KZ82</f>
        <v>-7.5352873209742513E-9</v>
      </c>
      <c r="LA34" s="255">
        <f>IF(LA11&lt;='Bazinės prielaidos'!$E$8,KZ34,0)</f>
        <v>0</v>
      </c>
      <c r="LB34" s="25">
        <f>LA34-'27 VAS skaičiavimai'!$Z$15/12-LB82</f>
        <v>-6.8610631799020874E-10</v>
      </c>
      <c r="LC34" s="25">
        <f>LB34-'27 VAS skaičiavimai'!$Z$15/12-LC82</f>
        <v>-1.3722126359804175E-9</v>
      </c>
      <c r="LD34" s="25">
        <f>LC34-'27 VAS skaičiavimai'!$Z$15/12-LD82</f>
        <v>-2.0583189539706262E-9</v>
      </c>
      <c r="LE34" s="25">
        <f>LD34-'27 VAS skaičiavimai'!$Z$15/12-LE82</f>
        <v>-2.744425271960835E-9</v>
      </c>
      <c r="LF34" s="25">
        <f>LE34-'27 VAS skaičiavimai'!$Z$15/12-LF82</f>
        <v>-3.4305315899510437E-9</v>
      </c>
      <c r="LG34" s="25">
        <f>LF34-'27 VAS skaičiavimai'!$Z$15/12-LG82</f>
        <v>-4.1166379079412525E-9</v>
      </c>
      <c r="LH34" s="25">
        <f>LG34-'27 VAS skaičiavimai'!$Z$15/12-LH82</f>
        <v>-4.8027442259314616E-9</v>
      </c>
      <c r="LI34" s="25">
        <f>LH34-'27 VAS skaičiavimai'!$Z$15/12-LI82</f>
        <v>-5.48885054392167E-9</v>
      </c>
      <c r="LJ34" s="25">
        <f>LI34-'27 VAS skaičiavimai'!$Z$15/12-LJ82</f>
        <v>-6.1749568619118783E-9</v>
      </c>
      <c r="LK34" s="25">
        <f>LJ34-'27 VAS skaičiavimai'!$Z$15/12-LK82</f>
        <v>-6.8610631799020866E-9</v>
      </c>
      <c r="LL34" s="335">
        <f>LK34-'27 VAS skaičiavimai'!$Z$15/12-LL82-'Ilgalaikio turto apskaita'!LL11</f>
        <v>-7.5471694978922949E-9</v>
      </c>
      <c r="LM34" s="25">
        <f>LL34-'27 VAS skaičiavimai'!$Z$15/12-LM82</f>
        <v>-8.2332758158825033E-9</v>
      </c>
      <c r="LN34" s="255">
        <f>IF(LN11&lt;='Bazinės prielaidos'!$E$8,LM34,0)</f>
        <v>0</v>
      </c>
    </row>
    <row r="35" spans="1:326" ht="15.75" thickBot="1">
      <c r="A35" s="180" t="s">
        <v>358</v>
      </c>
      <c r="B35" s="181"/>
      <c r="C35" s="182"/>
      <c r="D35" s="93"/>
      <c r="E35" s="93"/>
      <c r="F35" s="93"/>
      <c r="G35" s="93"/>
      <c r="H35" s="93"/>
      <c r="I35" s="93"/>
      <c r="J35" s="93"/>
      <c r="K35" s="93"/>
      <c r="L35" s="93"/>
      <c r="M35" s="93"/>
      <c r="N35" s="256">
        <f>M35</f>
        <v>0</v>
      </c>
      <c r="O35" s="93"/>
      <c r="P35" s="93"/>
      <c r="Q35" s="93"/>
      <c r="R35" s="93"/>
      <c r="S35" s="93"/>
      <c r="T35" s="93"/>
      <c r="U35" s="93"/>
      <c r="V35" s="93"/>
      <c r="W35" s="93"/>
      <c r="X35" s="93"/>
      <c r="Y35" s="93"/>
      <c r="Z35" s="93"/>
      <c r="AA35" s="94">
        <f>Z35</f>
        <v>0</v>
      </c>
      <c r="AB35" s="93"/>
      <c r="AC35" s="93"/>
      <c r="AD35" s="93"/>
      <c r="AE35" s="93"/>
      <c r="AF35" s="93"/>
      <c r="AG35" s="93"/>
      <c r="AH35" s="93"/>
      <c r="AI35" s="93"/>
      <c r="AJ35" s="93"/>
      <c r="AK35" s="93"/>
      <c r="AL35" s="93"/>
      <c r="AM35" s="93"/>
      <c r="AN35" s="94">
        <f>AM35</f>
        <v>0</v>
      </c>
      <c r="AO35" s="93"/>
      <c r="AP35" s="93"/>
      <c r="AQ35" s="93"/>
      <c r="AR35" s="93"/>
      <c r="AS35" s="93"/>
      <c r="AT35" s="93"/>
      <c r="AU35" s="93"/>
      <c r="AV35" s="93"/>
      <c r="AW35" s="93"/>
      <c r="AX35" s="93"/>
      <c r="AY35" s="93"/>
      <c r="AZ35" s="93"/>
      <c r="BA35" s="94">
        <f>AZ35</f>
        <v>0</v>
      </c>
      <c r="BB35" s="93"/>
      <c r="BC35" s="93"/>
      <c r="BD35" s="93"/>
      <c r="BE35" s="93"/>
      <c r="BF35" s="93"/>
      <c r="BG35" s="93"/>
      <c r="BH35" s="93"/>
      <c r="BI35" s="93"/>
      <c r="BJ35" s="93"/>
      <c r="BK35" s="93"/>
      <c r="BL35" s="93"/>
      <c r="BM35" s="93"/>
      <c r="BN35" s="94">
        <f>BM35</f>
        <v>0</v>
      </c>
      <c r="BO35" s="93"/>
      <c r="BP35" s="93"/>
      <c r="BQ35" s="93"/>
      <c r="BR35" s="93"/>
      <c r="BS35" s="93"/>
      <c r="BT35" s="93"/>
      <c r="BU35" s="93"/>
      <c r="BV35" s="93"/>
      <c r="BW35" s="93"/>
      <c r="BX35" s="93"/>
      <c r="BY35" s="93"/>
      <c r="BZ35" s="93"/>
      <c r="CA35" s="94">
        <f>BZ35</f>
        <v>0</v>
      </c>
      <c r="CB35" s="93"/>
      <c r="CC35" s="93"/>
      <c r="CD35" s="93"/>
      <c r="CE35" s="93"/>
      <c r="CF35" s="93"/>
      <c r="CG35" s="93"/>
      <c r="CH35" s="93"/>
      <c r="CI35" s="93"/>
      <c r="CJ35" s="93"/>
      <c r="CK35" s="93"/>
      <c r="CL35" s="93"/>
      <c r="CM35" s="93"/>
      <c r="CN35" s="94">
        <f>CM35</f>
        <v>0</v>
      </c>
      <c r="CO35" s="93"/>
      <c r="CP35" s="93"/>
      <c r="CQ35" s="93"/>
      <c r="CR35" s="93"/>
      <c r="CS35" s="93"/>
      <c r="CT35" s="93"/>
      <c r="CU35" s="93"/>
      <c r="CV35" s="93"/>
      <c r="CW35" s="93"/>
      <c r="CX35" s="93"/>
      <c r="CY35" s="93"/>
      <c r="CZ35" s="93"/>
      <c r="DA35" s="94">
        <f>CZ35</f>
        <v>0</v>
      </c>
      <c r="DB35" s="93"/>
      <c r="DC35" s="93"/>
      <c r="DD35" s="93"/>
      <c r="DE35" s="93"/>
      <c r="DF35" s="93"/>
      <c r="DG35" s="93"/>
      <c r="DH35" s="93"/>
      <c r="DI35" s="93"/>
      <c r="DJ35" s="93"/>
      <c r="DK35" s="93"/>
      <c r="DL35" s="93"/>
      <c r="DM35" s="93"/>
      <c r="DN35" s="94">
        <f>DM35</f>
        <v>0</v>
      </c>
      <c r="DO35" s="93"/>
      <c r="DP35" s="93"/>
      <c r="DQ35" s="93"/>
      <c r="DR35" s="93"/>
      <c r="DS35" s="93"/>
      <c r="DT35" s="93"/>
      <c r="DU35" s="93"/>
      <c r="DV35" s="93"/>
      <c r="DW35" s="93"/>
      <c r="DX35" s="93"/>
      <c r="DY35" s="93"/>
      <c r="DZ35" s="93"/>
      <c r="EA35" s="94">
        <f>DZ35</f>
        <v>0</v>
      </c>
      <c r="EB35" s="93"/>
      <c r="EC35" s="93"/>
      <c r="ED35" s="93"/>
      <c r="EE35" s="93"/>
      <c r="EF35" s="93"/>
      <c r="EG35" s="93"/>
      <c r="EH35" s="93"/>
      <c r="EI35" s="93"/>
      <c r="EJ35" s="93"/>
      <c r="EK35" s="93"/>
      <c r="EL35" s="93"/>
      <c r="EM35" s="93"/>
      <c r="EN35" s="94">
        <f>EM35</f>
        <v>0</v>
      </c>
      <c r="EO35" s="93"/>
      <c r="EP35" s="93"/>
      <c r="EQ35" s="93"/>
      <c r="ER35" s="93"/>
      <c r="ES35" s="93"/>
      <c r="ET35" s="93"/>
      <c r="EU35" s="93"/>
      <c r="EV35" s="93"/>
      <c r="EW35" s="93"/>
      <c r="EX35" s="93"/>
      <c r="EY35" s="93"/>
      <c r="EZ35" s="93"/>
      <c r="FA35" s="94">
        <f>EZ35</f>
        <v>0</v>
      </c>
      <c r="FB35" s="93"/>
      <c r="FC35" s="93"/>
      <c r="FD35" s="93"/>
      <c r="FE35" s="93"/>
      <c r="FF35" s="93"/>
      <c r="FG35" s="93"/>
      <c r="FH35" s="93"/>
      <c r="FI35" s="93"/>
      <c r="FJ35" s="93"/>
      <c r="FK35" s="93"/>
      <c r="FL35" s="93"/>
      <c r="FM35" s="93"/>
      <c r="FN35" s="94">
        <f>FM35</f>
        <v>0</v>
      </c>
      <c r="FO35" s="93"/>
      <c r="FP35" s="93"/>
      <c r="FQ35" s="93"/>
      <c r="FR35" s="93"/>
      <c r="FS35" s="93"/>
      <c r="FT35" s="93"/>
      <c r="FU35" s="93"/>
      <c r="FV35" s="93"/>
      <c r="FW35" s="93"/>
      <c r="FX35" s="93"/>
      <c r="FY35" s="93"/>
      <c r="FZ35" s="93"/>
      <c r="GA35" s="94">
        <f>FZ35</f>
        <v>0</v>
      </c>
      <c r="GB35" s="93"/>
      <c r="GC35" s="93"/>
      <c r="GD35" s="93"/>
      <c r="GE35" s="93"/>
      <c r="GF35" s="93"/>
      <c r="GG35" s="93"/>
      <c r="GH35" s="93"/>
      <c r="GI35" s="93"/>
      <c r="GJ35" s="93"/>
      <c r="GK35" s="93"/>
      <c r="GL35" s="93"/>
      <c r="GM35" s="93"/>
      <c r="GN35" s="94">
        <f>GM35</f>
        <v>0</v>
      </c>
      <c r="GO35" s="93"/>
      <c r="GP35" s="93"/>
      <c r="GQ35" s="93"/>
      <c r="GR35" s="93"/>
      <c r="GS35" s="93"/>
      <c r="GT35" s="93"/>
      <c r="GU35" s="93"/>
      <c r="GV35" s="93"/>
      <c r="GW35" s="93"/>
      <c r="GX35" s="93"/>
      <c r="GY35" s="93"/>
      <c r="GZ35" s="93"/>
      <c r="HA35" s="94">
        <f>GZ35</f>
        <v>0</v>
      </c>
      <c r="HB35" s="93"/>
      <c r="HC35" s="93"/>
      <c r="HD35" s="93"/>
      <c r="HE35" s="93"/>
      <c r="HF35" s="93"/>
      <c r="HG35" s="93"/>
      <c r="HH35" s="93"/>
      <c r="HI35" s="93"/>
      <c r="HJ35" s="93"/>
      <c r="HK35" s="93"/>
      <c r="HL35" s="93"/>
      <c r="HM35" s="93"/>
      <c r="HN35" s="94">
        <f>HM35</f>
        <v>0</v>
      </c>
      <c r="HO35" s="93"/>
      <c r="HP35" s="93"/>
      <c r="HQ35" s="93"/>
      <c r="HR35" s="93"/>
      <c r="HS35" s="93"/>
      <c r="HT35" s="93"/>
      <c r="HU35" s="93"/>
      <c r="HV35" s="93"/>
      <c r="HW35" s="93"/>
      <c r="HX35" s="93"/>
      <c r="HY35" s="93"/>
      <c r="HZ35" s="93"/>
      <c r="IA35" s="94">
        <f>HZ35</f>
        <v>0</v>
      </c>
      <c r="IB35" s="93"/>
      <c r="IC35" s="93"/>
      <c r="ID35" s="93"/>
      <c r="IE35" s="93"/>
      <c r="IF35" s="93"/>
      <c r="IG35" s="93"/>
      <c r="IH35" s="93"/>
      <c r="II35" s="93"/>
      <c r="IJ35" s="93"/>
      <c r="IK35" s="93"/>
      <c r="IL35" s="93"/>
      <c r="IM35" s="93"/>
      <c r="IN35" s="94">
        <f>IM35</f>
        <v>0</v>
      </c>
      <c r="IO35" s="93"/>
      <c r="IP35" s="93"/>
      <c r="IQ35" s="93"/>
      <c r="IR35" s="93"/>
      <c r="IS35" s="93"/>
      <c r="IT35" s="93"/>
      <c r="IU35" s="93"/>
      <c r="IV35" s="93"/>
      <c r="IW35" s="93"/>
      <c r="IX35" s="93"/>
      <c r="IY35" s="93"/>
      <c r="IZ35" s="93"/>
      <c r="JA35" s="94">
        <f>IZ35</f>
        <v>0</v>
      </c>
      <c r="JB35" s="93"/>
      <c r="JC35" s="93"/>
      <c r="JD35" s="93"/>
      <c r="JE35" s="93"/>
      <c r="JF35" s="93"/>
      <c r="JG35" s="93"/>
      <c r="JH35" s="93"/>
      <c r="JI35" s="93"/>
      <c r="JJ35" s="93"/>
      <c r="JK35" s="93"/>
      <c r="JL35" s="93"/>
      <c r="JM35" s="93"/>
      <c r="JN35" s="94">
        <f>JM35</f>
        <v>0</v>
      </c>
      <c r="JO35" s="93"/>
      <c r="JP35" s="93"/>
      <c r="JQ35" s="93"/>
      <c r="JR35" s="93"/>
      <c r="JS35" s="93"/>
      <c r="JT35" s="93"/>
      <c r="JU35" s="93"/>
      <c r="JV35" s="93"/>
      <c r="JW35" s="93"/>
      <c r="JX35" s="93"/>
      <c r="JY35" s="93"/>
      <c r="JZ35" s="93"/>
      <c r="KA35" s="94">
        <f>JZ35</f>
        <v>0</v>
      </c>
      <c r="KB35" s="93"/>
      <c r="KC35" s="93"/>
      <c r="KD35" s="93"/>
      <c r="KE35" s="93"/>
      <c r="KF35" s="93"/>
      <c r="KG35" s="93"/>
      <c r="KH35" s="93"/>
      <c r="KI35" s="93"/>
      <c r="KJ35" s="93"/>
      <c r="KK35" s="93"/>
      <c r="KL35" s="93"/>
      <c r="KM35" s="93"/>
      <c r="KN35" s="94">
        <f>KM35</f>
        <v>0</v>
      </c>
      <c r="KO35" s="93"/>
      <c r="KP35" s="93"/>
      <c r="KQ35" s="93"/>
      <c r="KR35" s="93"/>
      <c r="KS35" s="93"/>
      <c r="KT35" s="93"/>
      <c r="KU35" s="93"/>
      <c r="KV35" s="93"/>
      <c r="KW35" s="93"/>
      <c r="KX35" s="93"/>
      <c r="KY35" s="93"/>
      <c r="KZ35" s="93"/>
      <c r="LA35" s="94">
        <f>KZ35</f>
        <v>0</v>
      </c>
      <c r="LB35" s="93"/>
      <c r="LC35" s="93"/>
      <c r="LD35" s="93"/>
      <c r="LE35" s="93"/>
      <c r="LF35" s="93"/>
      <c r="LG35" s="93"/>
      <c r="LH35" s="93"/>
      <c r="LI35" s="93"/>
      <c r="LJ35" s="93"/>
      <c r="LK35" s="93"/>
      <c r="LL35" s="93"/>
      <c r="LM35" s="93"/>
      <c r="LN35" s="183">
        <f>LM35</f>
        <v>0</v>
      </c>
    </row>
    <row r="36" spans="1:326" ht="15.75" thickBot="1">
      <c r="A36" s="167" t="s">
        <v>359</v>
      </c>
      <c r="B36" s="168">
        <f>SUM(B37:B40)</f>
        <v>98676.245064624483</v>
      </c>
      <c r="C36" s="169">
        <f t="shared" ref="C36:Z36" si="425">SUM(C37:C40)</f>
        <v>121152.49516392403</v>
      </c>
      <c r="D36" s="169">
        <f t="shared" si="425"/>
        <v>143628.74526322357</v>
      </c>
      <c r="E36" s="169">
        <f t="shared" si="425"/>
        <v>166104.9953625231</v>
      </c>
      <c r="F36" s="169">
        <f t="shared" si="425"/>
        <v>188581.24546182263</v>
      </c>
      <c r="G36" s="169">
        <f t="shared" si="425"/>
        <v>211057.4955611222</v>
      </c>
      <c r="H36" s="169">
        <f t="shared" si="425"/>
        <v>233533.74566042173</v>
      </c>
      <c r="I36" s="169">
        <f t="shared" si="425"/>
        <v>256009.99575972126</v>
      </c>
      <c r="J36" s="169">
        <f t="shared" si="425"/>
        <v>278486.2458590208</v>
      </c>
      <c r="K36" s="169">
        <f t="shared" si="425"/>
        <v>300962.49595832033</v>
      </c>
      <c r="L36" s="169">
        <f t="shared" si="425"/>
        <v>323438.74605761992</v>
      </c>
      <c r="M36" s="169">
        <f t="shared" si="425"/>
        <v>109599.98489597486</v>
      </c>
      <c r="N36" s="168">
        <f t="shared" si="425"/>
        <v>109599.98489597486</v>
      </c>
      <c r="O36" s="168">
        <f>SUM(O37:O40)</f>
        <v>587861.52780757099</v>
      </c>
      <c r="P36" s="169">
        <f t="shared" si="425"/>
        <v>1066123.0707191669</v>
      </c>
      <c r="Q36" s="169">
        <f t="shared" si="425"/>
        <v>1544384.6136307628</v>
      </c>
      <c r="R36" s="169">
        <f t="shared" si="425"/>
        <v>2022646.1565423592</v>
      </c>
      <c r="S36" s="169">
        <f t="shared" si="425"/>
        <v>2500907.6994539555</v>
      </c>
      <c r="T36" s="169">
        <f t="shared" si="425"/>
        <v>2979169.2423655521</v>
      </c>
      <c r="U36" s="169">
        <f t="shared" si="425"/>
        <v>3457430.7852771482</v>
      </c>
      <c r="V36" s="169">
        <f t="shared" si="425"/>
        <v>3935578.8042383711</v>
      </c>
      <c r="W36" s="169">
        <f t="shared" si="425"/>
        <v>4412785.2218897585</v>
      </c>
      <c r="X36" s="169">
        <f t="shared" si="425"/>
        <v>4888335.4848222202</v>
      </c>
      <c r="Y36" s="169">
        <f t="shared" si="425"/>
        <v>5441229.5930357547</v>
      </c>
      <c r="Z36" s="170">
        <f t="shared" si="425"/>
        <v>109230.92952354765</v>
      </c>
      <c r="AA36" s="169">
        <f t="shared" ref="AA36" si="426">SUM(AA37:AA40)</f>
        <v>109230.92952354765</v>
      </c>
      <c r="AB36" s="168">
        <f>SUM(AB37:AB40)</f>
        <v>736036.79280659603</v>
      </c>
      <c r="AC36" s="169">
        <f t="shared" ref="AC36:AM36" si="427">SUM(AC37:AC40)</f>
        <v>1360651.8224070887</v>
      </c>
      <c r="AD36" s="169">
        <f t="shared" si="427"/>
        <v>1983076.0183250257</v>
      </c>
      <c r="AE36" s="169">
        <f t="shared" si="427"/>
        <v>2603309.3805604069</v>
      </c>
      <c r="AF36" s="169">
        <f t="shared" si="427"/>
        <v>3221351.9091132306</v>
      </c>
      <c r="AG36" s="169">
        <f t="shared" si="427"/>
        <v>3957203.6039834991</v>
      </c>
      <c r="AH36" s="169">
        <f t="shared" si="427"/>
        <v>4570864.4651712123</v>
      </c>
      <c r="AI36" s="169">
        <f t="shared" si="427"/>
        <v>5182334.4926763698</v>
      </c>
      <c r="AJ36" s="169">
        <f t="shared" si="427"/>
        <v>5880613.6864989717</v>
      </c>
      <c r="AK36" s="169">
        <f t="shared" si="427"/>
        <v>6487702.0466390178</v>
      </c>
      <c r="AL36" s="169">
        <f t="shared" si="427"/>
        <v>7092599.5730965072</v>
      </c>
      <c r="AM36" s="170">
        <f t="shared" si="427"/>
        <v>109080.24542088923</v>
      </c>
      <c r="AN36" s="169">
        <f t="shared" ref="AN36" si="428">SUM(AN37:AN40)</f>
        <v>109080.24542088923</v>
      </c>
      <c r="AO36" s="168">
        <f>SUM(AO37:AO40)</f>
        <v>139248.46808553615</v>
      </c>
      <c r="AP36" s="169">
        <f t="shared" ref="AP36:AZ36" si="429">SUM(AP37:AP40)</f>
        <v>171031.04714329625</v>
      </c>
      <c r="AQ36" s="169">
        <f t="shared" si="429"/>
        <v>203176.91982862179</v>
      </c>
      <c r="AR36" s="169">
        <f t="shared" si="429"/>
        <v>235686.08614151279</v>
      </c>
      <c r="AS36" s="169">
        <f t="shared" si="429"/>
        <v>268558.54608196928</v>
      </c>
      <c r="AT36" s="169">
        <f t="shared" si="429"/>
        <v>301794.29964999121</v>
      </c>
      <c r="AU36" s="169">
        <f t="shared" si="429"/>
        <v>335393.34684557852</v>
      </c>
      <c r="AV36" s="169">
        <f t="shared" si="429"/>
        <v>369355.68766873132</v>
      </c>
      <c r="AW36" s="169">
        <f t="shared" si="429"/>
        <v>403681.32211944956</v>
      </c>
      <c r="AX36" s="169">
        <f t="shared" si="429"/>
        <v>438370.25019773323</v>
      </c>
      <c r="AY36" s="169">
        <f t="shared" si="429"/>
        <v>447925.50237812934</v>
      </c>
      <c r="AZ36" s="170">
        <f t="shared" si="429"/>
        <v>317341.01771154394</v>
      </c>
      <c r="BA36" s="169">
        <f t="shared" ref="BA36" si="430">SUM(BA37:BA40)</f>
        <v>317341.01771154394</v>
      </c>
      <c r="BB36" s="168">
        <f>SUM(BB37:BB40)</f>
        <v>294353.58593206469</v>
      </c>
      <c r="BC36" s="169">
        <f t="shared" ref="BC36:BM36" si="431">SUM(BC37:BC40)</f>
        <v>332634.43094442377</v>
      </c>
      <c r="BD36" s="169">
        <f t="shared" si="431"/>
        <v>371278.56958434836</v>
      </c>
      <c r="BE36" s="169">
        <f t="shared" si="431"/>
        <v>410286.00185183831</v>
      </c>
      <c r="BF36" s="169">
        <f t="shared" si="431"/>
        <v>449656.72774689377</v>
      </c>
      <c r="BG36" s="169">
        <f t="shared" si="431"/>
        <v>310390.7472695146</v>
      </c>
      <c r="BH36" s="169">
        <f t="shared" si="431"/>
        <v>352725.56041970092</v>
      </c>
      <c r="BI36" s="169">
        <f t="shared" si="431"/>
        <v>395423.66719745268</v>
      </c>
      <c r="BJ36" s="169">
        <f t="shared" si="431"/>
        <v>438485.06760276988</v>
      </c>
      <c r="BK36" s="169">
        <f t="shared" si="431"/>
        <v>481909.76163565251</v>
      </c>
      <c r="BL36" s="169">
        <f t="shared" si="431"/>
        <v>499435.87068488402</v>
      </c>
      <c r="BM36" s="170">
        <f t="shared" si="431"/>
        <v>305587.15197289758</v>
      </c>
      <c r="BN36" s="169">
        <f t="shared" ref="BN36" si="432">SUM(BN37:BN40)</f>
        <v>305587.15197289758</v>
      </c>
      <c r="BO36" s="168">
        <f>SUM(BO37:BO40)</f>
        <v>251983.4510673295</v>
      </c>
      <c r="BP36" s="169">
        <f t="shared" ref="BP36:BZ36" si="433">SUM(BP37:BP40)</f>
        <v>299901.97430700198</v>
      </c>
      <c r="BQ36" s="169">
        <f t="shared" si="433"/>
        <v>348183.79117423989</v>
      </c>
      <c r="BR36" s="169">
        <f t="shared" si="433"/>
        <v>396828.90166904323</v>
      </c>
      <c r="BS36" s="169">
        <f t="shared" si="433"/>
        <v>445837.30579141207</v>
      </c>
      <c r="BT36" s="169">
        <f t="shared" si="433"/>
        <v>300209.00354134629</v>
      </c>
      <c r="BU36" s="169">
        <f t="shared" si="433"/>
        <v>352381.494918846</v>
      </c>
      <c r="BV36" s="169">
        <f t="shared" si="433"/>
        <v>404917.27992391115</v>
      </c>
      <c r="BW36" s="169">
        <f t="shared" si="433"/>
        <v>399816.35855654173</v>
      </c>
      <c r="BX36" s="169">
        <f t="shared" si="433"/>
        <v>453803.73081673775</v>
      </c>
      <c r="BY36" s="169">
        <f t="shared" si="433"/>
        <v>481104.66173494619</v>
      </c>
      <c r="BZ36" s="170">
        <f t="shared" si="433"/>
        <v>535818.62125027319</v>
      </c>
      <c r="CA36" s="169">
        <f t="shared" ref="CA36" si="434">SUM(CA37:CA40)</f>
        <v>535818.62125027319</v>
      </c>
      <c r="CB36" s="168">
        <f>SUM(CB37:CB40)</f>
        <v>482959.69898396975</v>
      </c>
      <c r="CC36" s="169">
        <f t="shared" ref="CC36:CM36" si="435">SUM(CC37:CC40)</f>
        <v>538467.87009185145</v>
      </c>
      <c r="CD36" s="169">
        <f t="shared" si="435"/>
        <v>594339.33482729865</v>
      </c>
      <c r="CE36" s="169">
        <f t="shared" si="435"/>
        <v>650574.09319031122</v>
      </c>
      <c r="CF36" s="169">
        <f t="shared" si="435"/>
        <v>707172.14518088929</v>
      </c>
      <c r="CG36" s="169">
        <f t="shared" si="435"/>
        <v>295204.20594353677</v>
      </c>
      <c r="CH36" s="169">
        <f t="shared" si="435"/>
        <v>352528.84518924577</v>
      </c>
      <c r="CI36" s="169">
        <f t="shared" si="435"/>
        <v>410216.7780625202</v>
      </c>
      <c r="CJ36" s="169">
        <f t="shared" si="435"/>
        <v>468268.00456336007</v>
      </c>
      <c r="CK36" s="169">
        <f t="shared" si="435"/>
        <v>526682.52469176543</v>
      </c>
      <c r="CL36" s="169">
        <f t="shared" si="435"/>
        <v>557599.11142909655</v>
      </c>
      <c r="CM36" s="170">
        <f t="shared" si="435"/>
        <v>616740.21881263272</v>
      </c>
      <c r="CN36" s="169">
        <f t="shared" ref="CN36" si="436">SUM(CN37:CN40)</f>
        <v>616740.21881263272</v>
      </c>
      <c r="CO36" s="168">
        <f>SUM(CO37:CO40)</f>
        <v>569196.63939697586</v>
      </c>
      <c r="CP36" s="169">
        <f t="shared" ref="CP36:CZ36" si="437">SUM(CP37:CP40)</f>
        <v>629133.98710318957</v>
      </c>
      <c r="CQ36" s="169">
        <f t="shared" si="437"/>
        <v>689434.62843696866</v>
      </c>
      <c r="CR36" s="169">
        <f t="shared" si="437"/>
        <v>750098.56339831324</v>
      </c>
      <c r="CS36" s="169">
        <f t="shared" si="437"/>
        <v>811125.79198722332</v>
      </c>
      <c r="CT36" s="169">
        <f t="shared" si="437"/>
        <v>286076.01802108856</v>
      </c>
      <c r="CU36" s="169">
        <f t="shared" si="437"/>
        <v>347829.83386512945</v>
      </c>
      <c r="CV36" s="169">
        <f t="shared" si="437"/>
        <v>409946.94333673583</v>
      </c>
      <c r="CW36" s="169">
        <f t="shared" si="437"/>
        <v>472427.34643590765</v>
      </c>
      <c r="CX36" s="169">
        <f t="shared" si="437"/>
        <v>535271.04316264484</v>
      </c>
      <c r="CY36" s="169">
        <f t="shared" si="437"/>
        <v>569780.9696877487</v>
      </c>
      <c r="CZ36" s="170">
        <f t="shared" si="437"/>
        <v>633351.25366961677</v>
      </c>
      <c r="DA36" s="169">
        <f t="shared" ref="DA36" si="438">SUM(DA37:DA40)</f>
        <v>633351.25366961677</v>
      </c>
      <c r="DB36" s="168">
        <f>SUM(DB37:DB40)</f>
        <v>595406.56978524826</v>
      </c>
      <c r="DC36" s="169">
        <f t="shared" ref="DC36:DM36" si="439">SUM(DC37:DC40)</f>
        <v>659775.18368182029</v>
      </c>
      <c r="DD36" s="169">
        <f t="shared" si="439"/>
        <v>724507.09120595781</v>
      </c>
      <c r="DE36" s="169">
        <f t="shared" si="439"/>
        <v>789602.29235766071</v>
      </c>
      <c r="DF36" s="169">
        <f t="shared" si="439"/>
        <v>855060.78713692911</v>
      </c>
      <c r="DG36" s="169">
        <f t="shared" si="439"/>
        <v>272489.55765565485</v>
      </c>
      <c r="DH36" s="169">
        <f t="shared" si="439"/>
        <v>338674.63969005411</v>
      </c>
      <c r="DI36" s="169">
        <f t="shared" si="439"/>
        <v>405223.01535201882</v>
      </c>
      <c r="DJ36" s="169">
        <f t="shared" si="439"/>
        <v>472134.68464154896</v>
      </c>
      <c r="DK36" s="169">
        <f t="shared" si="439"/>
        <v>539409.64755864453</v>
      </c>
      <c r="DL36" s="169">
        <f t="shared" si="439"/>
        <v>577489.92835923075</v>
      </c>
      <c r="DM36" s="170">
        <f t="shared" si="439"/>
        <v>645491.47853145725</v>
      </c>
      <c r="DN36" s="169">
        <f t="shared" ref="DN36" si="440">SUM(DN37:DN40)</f>
        <v>645491.47853145725</v>
      </c>
      <c r="DO36" s="168">
        <f>SUM(DO37:DO40)</f>
        <v>620896.7697505668</v>
      </c>
      <c r="DP36" s="169">
        <f t="shared" ref="DP36:DZ36" si="441">SUM(DP37:DP40)</f>
        <v>692235.85974482435</v>
      </c>
      <c r="DQ36" s="169">
        <f t="shared" si="441"/>
        <v>763938.2433666474</v>
      </c>
      <c r="DR36" s="169">
        <f t="shared" si="441"/>
        <v>836003.92061603582</v>
      </c>
      <c r="DS36" s="169">
        <f t="shared" si="441"/>
        <v>908432.89149298973</v>
      </c>
      <c r="DT36" s="169">
        <f t="shared" si="441"/>
        <v>263628.24933792208</v>
      </c>
      <c r="DU36" s="169">
        <f t="shared" si="441"/>
        <v>336783.80747000687</v>
      </c>
      <c r="DV36" s="169">
        <f t="shared" si="441"/>
        <v>410302.65922965715</v>
      </c>
      <c r="DW36" s="169">
        <f t="shared" si="441"/>
        <v>484184.80461687286</v>
      </c>
      <c r="DX36" s="169">
        <f t="shared" si="441"/>
        <v>558430.24363165395</v>
      </c>
      <c r="DY36" s="169">
        <f t="shared" si="441"/>
        <v>572149.56972712371</v>
      </c>
      <c r="DZ36" s="170">
        <f t="shared" si="441"/>
        <v>647121.59599703574</v>
      </c>
      <c r="EA36" s="169">
        <f t="shared" ref="EA36" si="442">SUM(EA37:EA40)</f>
        <v>647121.59599703574</v>
      </c>
      <c r="EB36" s="168">
        <f>SUM(EB37:EB40)</f>
        <v>634742.44719834311</v>
      </c>
      <c r="EC36" s="169">
        <f t="shared" ref="EC36:EM36" si="443">SUM(EC37:EC40)</f>
        <v>710593.28423975315</v>
      </c>
      <c r="ED36" s="169">
        <f t="shared" si="443"/>
        <v>786807.41490872868</v>
      </c>
      <c r="EE36" s="169">
        <f t="shared" si="443"/>
        <v>863384.8392052697</v>
      </c>
      <c r="EF36" s="169">
        <f t="shared" si="443"/>
        <v>940325.5571293761</v>
      </c>
      <c r="EG36" s="169">
        <f t="shared" si="443"/>
        <v>253654.22268276813</v>
      </c>
      <c r="EH36" s="169">
        <f t="shared" si="443"/>
        <v>331321.52786200546</v>
      </c>
      <c r="EI36" s="169">
        <f t="shared" si="443"/>
        <v>409352.12666880823</v>
      </c>
      <c r="EJ36" s="169">
        <f t="shared" si="443"/>
        <v>487746.01910317643</v>
      </c>
      <c r="EK36" s="169">
        <f t="shared" si="443"/>
        <v>566503.20516511006</v>
      </c>
      <c r="EL36" s="169">
        <f t="shared" si="443"/>
        <v>582907.59611132601</v>
      </c>
      <c r="EM36" s="170">
        <f t="shared" si="443"/>
        <v>662391.36942839064</v>
      </c>
      <c r="EN36" s="169">
        <f t="shared" ref="EN36" si="444">SUM(EN37:EN40)</f>
        <v>662391.36942839064</v>
      </c>
      <c r="EO36" s="168">
        <f>SUM(EO37:EO40)</f>
        <v>663256.51620090613</v>
      </c>
      <c r="EP36" s="169">
        <f t="shared" ref="EP36:EZ36" si="445">SUM(EP37:EP40)</f>
        <v>743623.66699495981</v>
      </c>
      <c r="EQ36" s="169">
        <f t="shared" si="445"/>
        <v>824354.11141657899</v>
      </c>
      <c r="ER36" s="169">
        <f t="shared" si="445"/>
        <v>905447.84946576355</v>
      </c>
      <c r="ES36" s="169">
        <f t="shared" si="445"/>
        <v>986904.88114251359</v>
      </c>
      <c r="ET36" s="169">
        <f t="shared" si="445"/>
        <v>243515.90129525424</v>
      </c>
      <c r="EU36" s="169">
        <f t="shared" si="445"/>
        <v>325699.52022713516</v>
      </c>
      <c r="EV36" s="169">
        <f t="shared" si="445"/>
        <v>408246.43278658151</v>
      </c>
      <c r="EW36" s="169">
        <f t="shared" si="445"/>
        <v>491156.6389735933</v>
      </c>
      <c r="EX36" s="169">
        <f t="shared" si="445"/>
        <v>574430.13878817053</v>
      </c>
      <c r="EY36" s="169">
        <f t="shared" si="445"/>
        <v>593469.36082473164</v>
      </c>
      <c r="EZ36" s="170">
        <f t="shared" si="445"/>
        <v>677469.4478944398</v>
      </c>
      <c r="FA36" s="169">
        <f t="shared" ref="FA36" si="446">SUM(FA37:FA40)</f>
        <v>677469.4478944398</v>
      </c>
      <c r="FB36" s="168">
        <f>SUM(FB37:FB40)</f>
        <v>693113.15235974814</v>
      </c>
      <c r="FC36" s="169">
        <f t="shared" ref="FC36:FM36" si="447">SUM(FC37:FC40)</f>
        <v>778001.32061310112</v>
      </c>
      <c r="FD36" s="169">
        <f t="shared" si="447"/>
        <v>863252.7824940196</v>
      </c>
      <c r="FE36" s="169">
        <f t="shared" si="447"/>
        <v>948867.53800250345</v>
      </c>
      <c r="FF36" s="169">
        <f t="shared" si="447"/>
        <v>1034845.5871385528</v>
      </c>
      <c r="FG36" s="169">
        <f t="shared" si="447"/>
        <v>234522.43274378835</v>
      </c>
      <c r="FH36" s="169">
        <f t="shared" si="447"/>
        <v>321227.06913496857</v>
      </c>
      <c r="FI36" s="169">
        <f t="shared" si="447"/>
        <v>408294.99915371422</v>
      </c>
      <c r="FJ36" s="169">
        <f t="shared" si="447"/>
        <v>495726.22280002537</v>
      </c>
      <c r="FK36" s="169">
        <f t="shared" si="447"/>
        <v>583520.74007390195</v>
      </c>
      <c r="FL36" s="169">
        <f t="shared" si="447"/>
        <v>605143.0524275949</v>
      </c>
      <c r="FM36" s="170">
        <f t="shared" si="447"/>
        <v>693664.15695660235</v>
      </c>
      <c r="FN36" s="169">
        <f t="shared" ref="FN36" si="448">SUM(FN37:FN40)</f>
        <v>693664.15695660235</v>
      </c>
      <c r="FO36" s="168">
        <f>SUM(FO37:FO40)</f>
        <v>725762.33077512414</v>
      </c>
      <c r="FP36" s="169">
        <f t="shared" ref="FP36:FZ36" si="449">SUM(FP37:FP40)</f>
        <v>815176.36130563181</v>
      </c>
      <c r="FQ36" s="169">
        <f t="shared" si="449"/>
        <v>904953.68546370498</v>
      </c>
      <c r="FR36" s="169">
        <f t="shared" si="449"/>
        <v>995094.30324934353</v>
      </c>
      <c r="FS36" s="169">
        <f t="shared" si="449"/>
        <v>1085598.2146625477</v>
      </c>
      <c r="FT36" s="169">
        <f t="shared" si="449"/>
        <v>224743.12387808179</v>
      </c>
      <c r="FU36" s="169">
        <f t="shared" si="449"/>
        <v>315973.62254641671</v>
      </c>
      <c r="FV36" s="169">
        <f t="shared" si="449"/>
        <v>407567.41484231711</v>
      </c>
      <c r="FW36" s="169">
        <f t="shared" si="449"/>
        <v>499524.50076578296</v>
      </c>
      <c r="FX36" s="169">
        <f t="shared" si="449"/>
        <v>591844.88031681417</v>
      </c>
      <c r="FY36" s="169">
        <f t="shared" si="449"/>
        <v>615996.98999122938</v>
      </c>
      <c r="FZ36" s="170">
        <f t="shared" si="449"/>
        <v>709043.95679739153</v>
      </c>
      <c r="GA36" s="169">
        <f t="shared" ref="GA36" si="450">SUM(GA37:GA40)</f>
        <v>709043.95679739153</v>
      </c>
      <c r="GB36" s="168">
        <f>SUM(GB37:GB40)</f>
        <v>832780.46567431744</v>
      </c>
      <c r="GC36" s="169">
        <f t="shared" ref="GC36:GM36" si="451">SUM(GC37:GC40)</f>
        <v>999815.22555273026</v>
      </c>
      <c r="GD36" s="169">
        <f t="shared" si="451"/>
        <v>1166949.9583174693</v>
      </c>
      <c r="GE36" s="169">
        <f t="shared" si="451"/>
        <v>1334184.6639685347</v>
      </c>
      <c r="GF36" s="169">
        <f t="shared" si="451"/>
        <v>1501519.3425059265</v>
      </c>
      <c r="GG36" s="169">
        <f t="shared" si="451"/>
        <v>384632.05689854105</v>
      </c>
      <c r="GH36" s="169">
        <f t="shared" si="451"/>
        <v>552166.68120858551</v>
      </c>
      <c r="GI36" s="169">
        <f t="shared" si="451"/>
        <v>719801.27840495622</v>
      </c>
      <c r="GJ36" s="169">
        <f t="shared" si="451"/>
        <v>887535.8484876533</v>
      </c>
      <c r="GK36" s="169">
        <f t="shared" si="451"/>
        <v>1055370.3914566766</v>
      </c>
      <c r="GL36" s="169">
        <f t="shared" si="451"/>
        <v>1152717.3969027193</v>
      </c>
      <c r="GM36" s="170">
        <f t="shared" si="451"/>
        <v>2500.3616015263833</v>
      </c>
      <c r="GN36" s="169">
        <f t="shared" ref="GN36" si="452">SUM(GN37:GN40)</f>
        <v>2500.3616015263833</v>
      </c>
      <c r="GO36" s="168">
        <f>SUM(GO37:GO40)</f>
        <v>0</v>
      </c>
      <c r="GP36" s="169">
        <f t="shared" ref="GP36:GZ36" si="453">SUM(GP37:GP40)</f>
        <v>0</v>
      </c>
      <c r="GQ36" s="169">
        <f t="shared" si="453"/>
        <v>0</v>
      </c>
      <c r="GR36" s="169">
        <f t="shared" si="453"/>
        <v>0</v>
      </c>
      <c r="GS36" s="169">
        <f t="shared" si="453"/>
        <v>0</v>
      </c>
      <c r="GT36" s="169">
        <f t="shared" si="453"/>
        <v>0</v>
      </c>
      <c r="GU36" s="169">
        <f t="shared" si="453"/>
        <v>0</v>
      </c>
      <c r="GV36" s="169">
        <f t="shared" si="453"/>
        <v>0</v>
      </c>
      <c r="GW36" s="169">
        <f t="shared" si="453"/>
        <v>0</v>
      </c>
      <c r="GX36" s="169">
        <f t="shared" si="453"/>
        <v>0</v>
      </c>
      <c r="GY36" s="169">
        <f t="shared" si="453"/>
        <v>0</v>
      </c>
      <c r="GZ36" s="170">
        <f t="shared" si="453"/>
        <v>0</v>
      </c>
      <c r="HA36" s="169">
        <f t="shared" ref="HA36" si="454">SUM(HA37:HA40)</f>
        <v>0</v>
      </c>
      <c r="HB36" s="168">
        <f>SUM(HB37:HB40)</f>
        <v>0</v>
      </c>
      <c r="HC36" s="169">
        <f t="shared" ref="HC36:HM36" si="455">SUM(HC37:HC40)</f>
        <v>0</v>
      </c>
      <c r="HD36" s="169">
        <f t="shared" si="455"/>
        <v>0</v>
      </c>
      <c r="HE36" s="169">
        <f t="shared" si="455"/>
        <v>0</v>
      </c>
      <c r="HF36" s="169">
        <f t="shared" si="455"/>
        <v>0</v>
      </c>
      <c r="HG36" s="169">
        <f t="shared" si="455"/>
        <v>0</v>
      </c>
      <c r="HH36" s="169">
        <f t="shared" si="455"/>
        <v>0</v>
      </c>
      <c r="HI36" s="169">
        <f t="shared" si="455"/>
        <v>0</v>
      </c>
      <c r="HJ36" s="169">
        <f t="shared" si="455"/>
        <v>0</v>
      </c>
      <c r="HK36" s="169">
        <f t="shared" si="455"/>
        <v>0</v>
      </c>
      <c r="HL36" s="169">
        <f t="shared" si="455"/>
        <v>0</v>
      </c>
      <c r="HM36" s="170">
        <f t="shared" si="455"/>
        <v>0</v>
      </c>
      <c r="HN36" s="169">
        <f t="shared" ref="HN36" si="456">SUM(HN37:HN40)</f>
        <v>0</v>
      </c>
      <c r="HO36" s="168">
        <f>SUM(HO37:HO40)</f>
        <v>0</v>
      </c>
      <c r="HP36" s="169">
        <f t="shared" ref="HP36:HZ36" si="457">SUM(HP37:HP40)</f>
        <v>0</v>
      </c>
      <c r="HQ36" s="169">
        <f t="shared" si="457"/>
        <v>0</v>
      </c>
      <c r="HR36" s="169">
        <f t="shared" si="457"/>
        <v>0</v>
      </c>
      <c r="HS36" s="169">
        <f t="shared" si="457"/>
        <v>0</v>
      </c>
      <c r="HT36" s="169">
        <f t="shared" si="457"/>
        <v>0</v>
      </c>
      <c r="HU36" s="169">
        <f t="shared" si="457"/>
        <v>0</v>
      </c>
      <c r="HV36" s="169">
        <f t="shared" si="457"/>
        <v>0</v>
      </c>
      <c r="HW36" s="169">
        <f t="shared" si="457"/>
        <v>0</v>
      </c>
      <c r="HX36" s="169">
        <f t="shared" si="457"/>
        <v>0</v>
      </c>
      <c r="HY36" s="169">
        <f t="shared" si="457"/>
        <v>0</v>
      </c>
      <c r="HZ36" s="170">
        <f t="shared" si="457"/>
        <v>0</v>
      </c>
      <c r="IA36" s="169">
        <f t="shared" ref="IA36" si="458">SUM(IA37:IA40)</f>
        <v>0</v>
      </c>
      <c r="IB36" s="168">
        <f>SUM(IB37:IB40)</f>
        <v>0</v>
      </c>
      <c r="IC36" s="169">
        <f t="shared" ref="IC36:IM36" si="459">SUM(IC37:IC40)</f>
        <v>0</v>
      </c>
      <c r="ID36" s="169">
        <f t="shared" si="459"/>
        <v>0</v>
      </c>
      <c r="IE36" s="169">
        <f t="shared" si="459"/>
        <v>0</v>
      </c>
      <c r="IF36" s="169">
        <f t="shared" si="459"/>
        <v>0</v>
      </c>
      <c r="IG36" s="169">
        <f t="shared" si="459"/>
        <v>0</v>
      </c>
      <c r="IH36" s="169">
        <f t="shared" si="459"/>
        <v>0</v>
      </c>
      <c r="II36" s="169">
        <f t="shared" si="459"/>
        <v>0</v>
      </c>
      <c r="IJ36" s="169">
        <f t="shared" si="459"/>
        <v>0</v>
      </c>
      <c r="IK36" s="169">
        <f t="shared" si="459"/>
        <v>0</v>
      </c>
      <c r="IL36" s="169">
        <f t="shared" si="459"/>
        <v>0</v>
      </c>
      <c r="IM36" s="170">
        <f t="shared" si="459"/>
        <v>0</v>
      </c>
      <c r="IN36" s="169">
        <f t="shared" ref="IN36" si="460">SUM(IN37:IN40)</f>
        <v>0</v>
      </c>
      <c r="IO36" s="168">
        <f>SUM(IO37:IO40)</f>
        <v>0</v>
      </c>
      <c r="IP36" s="169">
        <f t="shared" ref="IP36:IZ36" si="461">SUM(IP37:IP40)</f>
        <v>0</v>
      </c>
      <c r="IQ36" s="169">
        <f t="shared" si="461"/>
        <v>0</v>
      </c>
      <c r="IR36" s="169">
        <f t="shared" si="461"/>
        <v>0</v>
      </c>
      <c r="IS36" s="169">
        <f t="shared" si="461"/>
        <v>0</v>
      </c>
      <c r="IT36" s="169">
        <f t="shared" si="461"/>
        <v>0</v>
      </c>
      <c r="IU36" s="169">
        <f t="shared" si="461"/>
        <v>0</v>
      </c>
      <c r="IV36" s="169">
        <f t="shared" si="461"/>
        <v>0</v>
      </c>
      <c r="IW36" s="169">
        <f t="shared" si="461"/>
        <v>0</v>
      </c>
      <c r="IX36" s="169">
        <f t="shared" si="461"/>
        <v>0</v>
      </c>
      <c r="IY36" s="169">
        <f t="shared" si="461"/>
        <v>0</v>
      </c>
      <c r="IZ36" s="170">
        <f t="shared" si="461"/>
        <v>0</v>
      </c>
      <c r="JA36" s="169">
        <f t="shared" ref="JA36" si="462">SUM(JA37:JA40)</f>
        <v>0</v>
      </c>
      <c r="JB36" s="168">
        <f>SUM(JB37:JB40)</f>
        <v>0</v>
      </c>
      <c r="JC36" s="169">
        <f t="shared" ref="JC36:JM36" si="463">SUM(JC37:JC40)</f>
        <v>0</v>
      </c>
      <c r="JD36" s="169">
        <f t="shared" si="463"/>
        <v>0</v>
      </c>
      <c r="JE36" s="169">
        <f t="shared" si="463"/>
        <v>0</v>
      </c>
      <c r="JF36" s="169">
        <f t="shared" si="463"/>
        <v>0</v>
      </c>
      <c r="JG36" s="169">
        <f t="shared" si="463"/>
        <v>0</v>
      </c>
      <c r="JH36" s="169">
        <f t="shared" si="463"/>
        <v>0</v>
      </c>
      <c r="JI36" s="169">
        <f t="shared" si="463"/>
        <v>0</v>
      </c>
      <c r="JJ36" s="169">
        <f t="shared" si="463"/>
        <v>0</v>
      </c>
      <c r="JK36" s="169">
        <f t="shared" si="463"/>
        <v>0</v>
      </c>
      <c r="JL36" s="169">
        <f t="shared" si="463"/>
        <v>0</v>
      </c>
      <c r="JM36" s="170">
        <f t="shared" si="463"/>
        <v>0</v>
      </c>
      <c r="JN36" s="169">
        <f t="shared" ref="JN36" si="464">SUM(JN37:JN40)</f>
        <v>0</v>
      </c>
      <c r="JO36" s="168">
        <f>SUM(JO37:JO40)</f>
        <v>0</v>
      </c>
      <c r="JP36" s="169">
        <f t="shared" ref="JP36:JZ36" si="465">SUM(JP37:JP40)</f>
        <v>0</v>
      </c>
      <c r="JQ36" s="169">
        <f t="shared" si="465"/>
        <v>0</v>
      </c>
      <c r="JR36" s="169">
        <f t="shared" si="465"/>
        <v>0</v>
      </c>
      <c r="JS36" s="169">
        <f t="shared" si="465"/>
        <v>0</v>
      </c>
      <c r="JT36" s="169">
        <f t="shared" si="465"/>
        <v>0</v>
      </c>
      <c r="JU36" s="169">
        <f t="shared" si="465"/>
        <v>0</v>
      </c>
      <c r="JV36" s="169">
        <f t="shared" si="465"/>
        <v>0</v>
      </c>
      <c r="JW36" s="169">
        <f t="shared" si="465"/>
        <v>0</v>
      </c>
      <c r="JX36" s="169">
        <f t="shared" si="465"/>
        <v>0</v>
      </c>
      <c r="JY36" s="169">
        <f t="shared" si="465"/>
        <v>0</v>
      </c>
      <c r="JZ36" s="170">
        <f t="shared" si="465"/>
        <v>0</v>
      </c>
      <c r="KA36" s="169">
        <f t="shared" ref="KA36" si="466">SUM(KA37:KA40)</f>
        <v>0</v>
      </c>
      <c r="KB36" s="168">
        <f>SUM(KB37:KB40)</f>
        <v>0</v>
      </c>
      <c r="KC36" s="169">
        <f t="shared" ref="KC36:KM36" si="467">SUM(KC37:KC40)</f>
        <v>0</v>
      </c>
      <c r="KD36" s="169">
        <f t="shared" si="467"/>
        <v>0</v>
      </c>
      <c r="KE36" s="169">
        <f t="shared" si="467"/>
        <v>0</v>
      </c>
      <c r="KF36" s="169">
        <f t="shared" si="467"/>
        <v>0</v>
      </c>
      <c r="KG36" s="169">
        <f t="shared" si="467"/>
        <v>0</v>
      </c>
      <c r="KH36" s="169">
        <f t="shared" si="467"/>
        <v>0</v>
      </c>
      <c r="KI36" s="169">
        <f t="shared" si="467"/>
        <v>0</v>
      </c>
      <c r="KJ36" s="169">
        <f t="shared" si="467"/>
        <v>0</v>
      </c>
      <c r="KK36" s="169">
        <f t="shared" si="467"/>
        <v>0</v>
      </c>
      <c r="KL36" s="169">
        <f t="shared" si="467"/>
        <v>0</v>
      </c>
      <c r="KM36" s="170">
        <f t="shared" si="467"/>
        <v>0</v>
      </c>
      <c r="KN36" s="169">
        <f t="shared" ref="KN36" si="468">SUM(KN37:KN40)</f>
        <v>0</v>
      </c>
      <c r="KO36" s="168">
        <f>SUM(KO37:KO40)</f>
        <v>0</v>
      </c>
      <c r="KP36" s="169">
        <f t="shared" ref="KP36:KZ36" si="469">SUM(KP37:KP40)</f>
        <v>0</v>
      </c>
      <c r="KQ36" s="169">
        <f t="shared" si="469"/>
        <v>0</v>
      </c>
      <c r="KR36" s="169">
        <f t="shared" si="469"/>
        <v>0</v>
      </c>
      <c r="KS36" s="169">
        <f t="shared" si="469"/>
        <v>0</v>
      </c>
      <c r="KT36" s="169">
        <f t="shared" si="469"/>
        <v>0</v>
      </c>
      <c r="KU36" s="169">
        <f t="shared" si="469"/>
        <v>0</v>
      </c>
      <c r="KV36" s="169">
        <f t="shared" si="469"/>
        <v>0</v>
      </c>
      <c r="KW36" s="169">
        <f t="shared" si="469"/>
        <v>0</v>
      </c>
      <c r="KX36" s="169">
        <f t="shared" si="469"/>
        <v>0</v>
      </c>
      <c r="KY36" s="169">
        <f t="shared" si="469"/>
        <v>0</v>
      </c>
      <c r="KZ36" s="170">
        <f t="shared" si="469"/>
        <v>0</v>
      </c>
      <c r="LA36" s="169">
        <f t="shared" ref="LA36" si="470">SUM(LA37:LA40)</f>
        <v>0</v>
      </c>
      <c r="LB36" s="168">
        <f>SUM(LB37:LB40)</f>
        <v>0</v>
      </c>
      <c r="LC36" s="169">
        <f t="shared" ref="LC36:LM36" si="471">SUM(LC37:LC40)</f>
        <v>0</v>
      </c>
      <c r="LD36" s="169">
        <f t="shared" si="471"/>
        <v>0</v>
      </c>
      <c r="LE36" s="169">
        <f t="shared" si="471"/>
        <v>0</v>
      </c>
      <c r="LF36" s="169">
        <f t="shared" si="471"/>
        <v>0</v>
      </c>
      <c r="LG36" s="169">
        <f t="shared" si="471"/>
        <v>0</v>
      </c>
      <c r="LH36" s="169">
        <f t="shared" si="471"/>
        <v>0</v>
      </c>
      <c r="LI36" s="169">
        <f t="shared" si="471"/>
        <v>0</v>
      </c>
      <c r="LJ36" s="169">
        <f t="shared" si="471"/>
        <v>0</v>
      </c>
      <c r="LK36" s="169">
        <f t="shared" si="471"/>
        <v>0</v>
      </c>
      <c r="LL36" s="169">
        <f t="shared" si="471"/>
        <v>0</v>
      </c>
      <c r="LM36" s="170">
        <f t="shared" si="471"/>
        <v>0</v>
      </c>
      <c r="LN36" s="172">
        <f t="shared" ref="LN36" si="472">SUM(LN37:LN40)</f>
        <v>0</v>
      </c>
    </row>
    <row r="37" spans="1:326" ht="15" customHeight="1">
      <c r="A37" s="105" t="s">
        <v>360</v>
      </c>
      <c r="B37" s="355">
        <f>+'Infrastruk. sukūrimo sąnaudos'!B10</f>
        <v>28942.91760507871</v>
      </c>
      <c r="C37" s="355">
        <f>+'Infrastruk. sukūrimo sąnaudos'!C10</f>
        <v>57885.83521015742</v>
      </c>
      <c r="D37" s="355">
        <f>+'Infrastruk. sukūrimo sąnaudos'!D10</f>
        <v>86828.752815236134</v>
      </c>
      <c r="E37" s="355">
        <f>+'Infrastruk. sukūrimo sąnaudos'!E10</f>
        <v>115771.67042031484</v>
      </c>
      <c r="F37" s="355">
        <f>+'Infrastruk. sukūrimo sąnaudos'!F10</f>
        <v>144714.58802539355</v>
      </c>
      <c r="G37" s="355">
        <f>+'Infrastruk. sukūrimo sąnaudos'!G10</f>
        <v>173657.50563047227</v>
      </c>
      <c r="H37" s="355">
        <f>+'Infrastruk. sukūrimo sąnaudos'!H10</f>
        <v>202600.42323555099</v>
      </c>
      <c r="I37" s="355">
        <f>+'Infrastruk. sukūrimo sąnaudos'!I10</f>
        <v>231543.34084062971</v>
      </c>
      <c r="J37" s="355">
        <f>+'Infrastruk. sukūrimo sąnaudos'!J10</f>
        <v>260486.25844570843</v>
      </c>
      <c r="K37" s="355">
        <f>+'Infrastruk. sukūrimo sąnaudos'!K10</f>
        <v>289429.17605078715</v>
      </c>
      <c r="L37" s="355">
        <f>+'Infrastruk. sukūrimo sąnaudos'!L10</f>
        <v>318372.09365586587</v>
      </c>
      <c r="M37" s="90"/>
      <c r="N37" s="254">
        <f>M37</f>
        <v>0</v>
      </c>
      <c r="O37" s="25">
        <f>'Infrastruk. sukūrimo sąnaudos'!O10+'Ilgalaikio turto apskaita'!$N11</f>
        <v>484728.21041737526</v>
      </c>
      <c r="P37" s="25">
        <f>'Infrastruk. sukūrimo sąnaudos'!P10+'Ilgalaikio turto apskaita'!$N11</f>
        <v>969456.4208347504</v>
      </c>
      <c r="Q37" s="25">
        <f>'Infrastruk. sukūrimo sąnaudos'!Q10+'Ilgalaikio turto apskaita'!$N11</f>
        <v>1454184.6312521256</v>
      </c>
      <c r="R37" s="25">
        <f>'Infrastruk. sukūrimo sąnaudos'!R10+'Ilgalaikio turto apskaita'!$N11</f>
        <v>1938912.841669501</v>
      </c>
      <c r="S37" s="25">
        <f>'Infrastruk. sukūrimo sąnaudos'!S10+'Ilgalaikio turto apskaita'!$N11</f>
        <v>2423641.0520868767</v>
      </c>
      <c r="T37" s="25">
        <f>'Infrastruk. sukūrimo sąnaudos'!T10+'Ilgalaikio turto apskaita'!$N11</f>
        <v>2908369.2625042521</v>
      </c>
      <c r="U37" s="25">
        <f>'Infrastruk. sukūrimo sąnaudos'!U10+'Ilgalaikio turto apskaita'!$N11</f>
        <v>3393097.4729216276</v>
      </c>
      <c r="V37" s="25">
        <f>'Infrastruk. sukūrimo sąnaudos'!V10+'Ilgalaikio turto apskaita'!$N11</f>
        <v>3877825.6833390025</v>
      </c>
      <c r="W37" s="25">
        <f>'Infrastruk. sukūrimo sąnaudos'!W10+'Ilgalaikio turto apskaita'!$N11</f>
        <v>4362553.8937563775</v>
      </c>
      <c r="X37" s="25">
        <f>'Infrastruk. sukūrimo sąnaudos'!X10+'Ilgalaikio turto apskaita'!$N11</f>
        <v>4847282.1041737525</v>
      </c>
      <c r="Y37" s="25">
        <f>'Infrastruk. sukūrimo sąnaudos'!Y10+'Ilgalaikio turto apskaita'!$N11</f>
        <v>5332010.3145911274</v>
      </c>
      <c r="Z37" s="90"/>
      <c r="AA37" s="91">
        <f>Z37</f>
        <v>0</v>
      </c>
      <c r="AB37" s="90">
        <f>'Infrastruk. sukūrimo sąnaudos'!AB10+'Ilgalaikio turto apskaita'!$N11+'Ilgalaikio turto apskaita'!$AA$11</f>
        <v>641219.61440655496</v>
      </c>
      <c r="AC37" s="90">
        <f>'Infrastruk. sukūrimo sąnaudos'!AC10+'Ilgalaikio turto apskaita'!$N11+'Ilgalaikio turto apskaita'!$AA$11</f>
        <v>1282439.2288131099</v>
      </c>
      <c r="AD37" s="90">
        <f>'Infrastruk. sukūrimo sąnaudos'!AD10+'Ilgalaikio turto apskaita'!$N11+'Ilgalaikio turto apskaita'!$AA$11</f>
        <v>1923658.8432196649</v>
      </c>
      <c r="AE37" s="90">
        <f>'Infrastruk. sukūrimo sąnaudos'!AE10+'Ilgalaikio turto apskaita'!$N11+'Ilgalaikio turto apskaita'!$AA$11</f>
        <v>2564878.4576262198</v>
      </c>
      <c r="AF37" s="90">
        <f>'Infrastruk. sukūrimo sąnaudos'!AF10+'Ilgalaikio turto apskaita'!$N11+'Ilgalaikio turto apskaita'!$AA$11</f>
        <v>3206098.0720327729</v>
      </c>
      <c r="AG37" s="90">
        <f>'Infrastruk. sukūrimo sąnaudos'!AG10+'Ilgalaikio turto apskaita'!$N11+'Ilgalaikio turto apskaita'!$AA$11</f>
        <v>3847317.686439327</v>
      </c>
      <c r="AH37" s="90">
        <f>'Infrastruk. sukūrimo sąnaudos'!AH10+'Ilgalaikio turto apskaita'!$N11+'Ilgalaikio turto apskaita'!$AA$11</f>
        <v>4488537.300845881</v>
      </c>
      <c r="AI37" s="90">
        <f>'Infrastruk. sukūrimo sąnaudos'!AI10+'Ilgalaikio turto apskaita'!$N11+'Ilgalaikio turto apskaita'!$AA$11</f>
        <v>5129756.915252435</v>
      </c>
      <c r="AJ37" s="90">
        <f>'Infrastruk. sukūrimo sąnaudos'!AJ10+'Ilgalaikio turto apskaita'!$N11+'Ilgalaikio turto apskaita'!$AA$11</f>
        <v>5770976.529658989</v>
      </c>
      <c r="AK37" s="90">
        <f>'Infrastruk. sukūrimo sąnaudos'!AK10+'Ilgalaikio turto apskaita'!$N11+'Ilgalaikio turto apskaita'!$AA$11</f>
        <v>6412196.1440655431</v>
      </c>
      <c r="AL37" s="90">
        <f>'Infrastruk. sukūrimo sąnaudos'!AL10+'Ilgalaikio turto apskaita'!$N11+'Ilgalaikio turto apskaita'!$AA$11</f>
        <v>7053415.7584720971</v>
      </c>
      <c r="AM37" s="90"/>
      <c r="AN37" s="91">
        <f>AM37</f>
        <v>0</v>
      </c>
      <c r="AO37" s="90"/>
      <c r="AP37" s="90"/>
      <c r="AQ37" s="90"/>
      <c r="AR37" s="90"/>
      <c r="AS37" s="90"/>
      <c r="AT37" s="90"/>
      <c r="AU37" s="90"/>
      <c r="AV37" s="90"/>
      <c r="AW37" s="90"/>
      <c r="AX37" s="90"/>
      <c r="AY37" s="90"/>
      <c r="AZ37" s="90"/>
      <c r="BA37" s="91">
        <f>AZ37</f>
        <v>0</v>
      </c>
      <c r="BB37" s="90"/>
      <c r="BC37" s="90"/>
      <c r="BD37" s="90"/>
      <c r="BE37" s="90"/>
      <c r="BF37" s="90"/>
      <c r="BG37" s="90"/>
      <c r="BH37" s="90"/>
      <c r="BI37" s="90"/>
      <c r="BJ37" s="90"/>
      <c r="BK37" s="90"/>
      <c r="BL37" s="90"/>
      <c r="BM37" s="90"/>
      <c r="BN37" s="91">
        <f>BM37</f>
        <v>0</v>
      </c>
      <c r="BO37" s="90"/>
      <c r="BP37" s="90"/>
      <c r="BQ37" s="90"/>
      <c r="BR37" s="90"/>
      <c r="BS37" s="90"/>
      <c r="BT37" s="90"/>
      <c r="BU37" s="90"/>
      <c r="BV37" s="90"/>
      <c r="BW37" s="90"/>
      <c r="BX37" s="90"/>
      <c r="BY37" s="90"/>
      <c r="BZ37" s="90"/>
      <c r="CA37" s="91">
        <f>BZ37</f>
        <v>0</v>
      </c>
      <c r="CB37" s="90"/>
      <c r="CC37" s="90"/>
      <c r="CD37" s="90"/>
      <c r="CE37" s="90"/>
      <c r="CF37" s="90"/>
      <c r="CG37" s="90"/>
      <c r="CH37" s="90"/>
      <c r="CI37" s="90"/>
      <c r="CJ37" s="90"/>
      <c r="CK37" s="90"/>
      <c r="CL37" s="90"/>
      <c r="CM37" s="90"/>
      <c r="CN37" s="91">
        <f>CM37</f>
        <v>0</v>
      </c>
      <c r="CO37" s="90"/>
      <c r="CP37" s="90"/>
      <c r="CQ37" s="90"/>
      <c r="CR37" s="90"/>
      <c r="CS37" s="90"/>
      <c r="CT37" s="90"/>
      <c r="CU37" s="90"/>
      <c r="CV37" s="90"/>
      <c r="CW37" s="90"/>
      <c r="CX37" s="90"/>
      <c r="CY37" s="90"/>
      <c r="CZ37" s="90"/>
      <c r="DA37" s="91">
        <f>CZ37</f>
        <v>0</v>
      </c>
      <c r="DB37" s="90"/>
      <c r="DC37" s="90"/>
      <c r="DD37" s="90"/>
      <c r="DE37" s="90"/>
      <c r="DF37" s="90"/>
      <c r="DG37" s="90"/>
      <c r="DH37" s="90"/>
      <c r="DI37" s="90"/>
      <c r="DJ37" s="90"/>
      <c r="DK37" s="90"/>
      <c r="DL37" s="90"/>
      <c r="DM37" s="90"/>
      <c r="DN37" s="91">
        <f>DM37</f>
        <v>0</v>
      </c>
      <c r="DO37" s="90"/>
      <c r="DP37" s="90"/>
      <c r="DQ37" s="90"/>
      <c r="DR37" s="90"/>
      <c r="DS37" s="90"/>
      <c r="DT37" s="90"/>
      <c r="DU37" s="90"/>
      <c r="DV37" s="90"/>
      <c r="DW37" s="90"/>
      <c r="DX37" s="90"/>
      <c r="DY37" s="90"/>
      <c r="DZ37" s="90"/>
      <c r="EA37" s="91">
        <f>DZ37</f>
        <v>0</v>
      </c>
      <c r="EB37" s="90"/>
      <c r="EC37" s="90"/>
      <c r="ED37" s="90"/>
      <c r="EE37" s="90"/>
      <c r="EF37" s="90"/>
      <c r="EG37" s="90"/>
      <c r="EH37" s="90"/>
      <c r="EI37" s="90"/>
      <c r="EJ37" s="90"/>
      <c r="EK37" s="90"/>
      <c r="EL37" s="90"/>
      <c r="EM37" s="90"/>
      <c r="EN37" s="91">
        <f>EM37</f>
        <v>0</v>
      </c>
      <c r="EO37" s="90"/>
      <c r="EP37" s="90"/>
      <c r="EQ37" s="90"/>
      <c r="ER37" s="90"/>
      <c r="ES37" s="90"/>
      <c r="ET37" s="90"/>
      <c r="EU37" s="90"/>
      <c r="EV37" s="90"/>
      <c r="EW37" s="90"/>
      <c r="EX37" s="90"/>
      <c r="EY37" s="90"/>
      <c r="EZ37" s="90"/>
      <c r="FA37" s="91">
        <f>EZ37</f>
        <v>0</v>
      </c>
      <c r="FB37" s="90"/>
      <c r="FC37" s="90"/>
      <c r="FD37" s="90"/>
      <c r="FE37" s="90"/>
      <c r="FF37" s="90"/>
      <c r="FG37" s="90"/>
      <c r="FH37" s="90"/>
      <c r="FI37" s="90"/>
      <c r="FJ37" s="90"/>
      <c r="FK37" s="90"/>
      <c r="FL37" s="90"/>
      <c r="FM37" s="90"/>
      <c r="FN37" s="91">
        <f>FM37</f>
        <v>0</v>
      </c>
      <c r="FO37" s="90"/>
      <c r="FP37" s="90"/>
      <c r="FQ37" s="90"/>
      <c r="FR37" s="90"/>
      <c r="FS37" s="90"/>
      <c r="FT37" s="90"/>
      <c r="FU37" s="90"/>
      <c r="FV37" s="90"/>
      <c r="FW37" s="90"/>
      <c r="FX37" s="90"/>
      <c r="FY37" s="90"/>
      <c r="FZ37" s="90"/>
      <c r="GA37" s="91">
        <f>FZ37</f>
        <v>0</v>
      </c>
      <c r="GB37" s="90"/>
      <c r="GC37" s="90"/>
      <c r="GD37" s="90"/>
      <c r="GE37" s="90"/>
      <c r="GF37" s="90"/>
      <c r="GG37" s="90"/>
      <c r="GH37" s="90"/>
      <c r="GI37" s="90"/>
      <c r="GJ37" s="90"/>
      <c r="GK37" s="90"/>
      <c r="GL37" s="90"/>
      <c r="GM37" s="90"/>
      <c r="GN37" s="91">
        <f>GM37</f>
        <v>0</v>
      </c>
      <c r="GO37" s="90"/>
      <c r="GP37" s="90"/>
      <c r="GQ37" s="90"/>
      <c r="GR37" s="90"/>
      <c r="GS37" s="90"/>
      <c r="GT37" s="90"/>
      <c r="GU37" s="90"/>
      <c r="GV37" s="90"/>
      <c r="GW37" s="90"/>
      <c r="GX37" s="90"/>
      <c r="GY37" s="90"/>
      <c r="GZ37" s="90"/>
      <c r="HA37" s="91">
        <f>GZ37</f>
        <v>0</v>
      </c>
      <c r="HB37" s="90"/>
      <c r="HC37" s="90"/>
      <c r="HD37" s="90"/>
      <c r="HE37" s="90"/>
      <c r="HF37" s="90"/>
      <c r="HG37" s="90"/>
      <c r="HH37" s="90"/>
      <c r="HI37" s="90"/>
      <c r="HJ37" s="90"/>
      <c r="HK37" s="90"/>
      <c r="HL37" s="90"/>
      <c r="HM37" s="90"/>
      <c r="HN37" s="91">
        <f>HM37</f>
        <v>0</v>
      </c>
      <c r="HO37" s="90"/>
      <c r="HP37" s="90"/>
      <c r="HQ37" s="90"/>
      <c r="HR37" s="90"/>
      <c r="HS37" s="90"/>
      <c r="HT37" s="90"/>
      <c r="HU37" s="90"/>
      <c r="HV37" s="90"/>
      <c r="HW37" s="90"/>
      <c r="HX37" s="90"/>
      <c r="HY37" s="90"/>
      <c r="HZ37" s="90"/>
      <c r="IA37" s="91">
        <f>HZ37</f>
        <v>0</v>
      </c>
      <c r="IB37" s="90"/>
      <c r="IC37" s="90"/>
      <c r="ID37" s="90"/>
      <c r="IE37" s="90"/>
      <c r="IF37" s="90"/>
      <c r="IG37" s="90"/>
      <c r="IH37" s="90"/>
      <c r="II37" s="90"/>
      <c r="IJ37" s="90"/>
      <c r="IK37" s="90"/>
      <c r="IL37" s="90"/>
      <c r="IM37" s="90"/>
      <c r="IN37" s="91">
        <f>IM37</f>
        <v>0</v>
      </c>
      <c r="IO37" s="90"/>
      <c r="IP37" s="90"/>
      <c r="IQ37" s="90"/>
      <c r="IR37" s="90"/>
      <c r="IS37" s="90"/>
      <c r="IT37" s="90"/>
      <c r="IU37" s="90"/>
      <c r="IV37" s="90"/>
      <c r="IW37" s="90"/>
      <c r="IX37" s="90"/>
      <c r="IY37" s="90"/>
      <c r="IZ37" s="90"/>
      <c r="JA37" s="91">
        <f>IZ37</f>
        <v>0</v>
      </c>
      <c r="JB37" s="90"/>
      <c r="JC37" s="90"/>
      <c r="JD37" s="90"/>
      <c r="JE37" s="90"/>
      <c r="JF37" s="90"/>
      <c r="JG37" s="90"/>
      <c r="JH37" s="90"/>
      <c r="JI37" s="90"/>
      <c r="JJ37" s="90"/>
      <c r="JK37" s="90"/>
      <c r="JL37" s="90"/>
      <c r="JM37" s="90"/>
      <c r="JN37" s="91">
        <f>JM37</f>
        <v>0</v>
      </c>
      <c r="JO37" s="90"/>
      <c r="JP37" s="90"/>
      <c r="JQ37" s="90"/>
      <c r="JR37" s="90"/>
      <c r="JS37" s="90"/>
      <c r="JT37" s="90"/>
      <c r="JU37" s="90"/>
      <c r="JV37" s="90"/>
      <c r="JW37" s="90"/>
      <c r="JX37" s="90"/>
      <c r="JY37" s="90"/>
      <c r="JZ37" s="90"/>
      <c r="KA37" s="91">
        <f>JZ37</f>
        <v>0</v>
      </c>
      <c r="KB37" s="90"/>
      <c r="KC37" s="90"/>
      <c r="KD37" s="90"/>
      <c r="KE37" s="90"/>
      <c r="KF37" s="90"/>
      <c r="KG37" s="90"/>
      <c r="KH37" s="90"/>
      <c r="KI37" s="90"/>
      <c r="KJ37" s="90"/>
      <c r="KK37" s="90"/>
      <c r="KL37" s="90"/>
      <c r="KM37" s="90"/>
      <c r="KN37" s="91">
        <f>KM37</f>
        <v>0</v>
      </c>
      <c r="KO37" s="90"/>
      <c r="KP37" s="90"/>
      <c r="KQ37" s="90"/>
      <c r="KR37" s="90"/>
      <c r="KS37" s="90"/>
      <c r="KT37" s="90"/>
      <c r="KU37" s="90"/>
      <c r="KV37" s="90"/>
      <c r="KW37" s="90"/>
      <c r="KX37" s="90"/>
      <c r="KY37" s="90"/>
      <c r="KZ37" s="90"/>
      <c r="LA37" s="91">
        <f>KZ37</f>
        <v>0</v>
      </c>
      <c r="LB37" s="90"/>
      <c r="LC37" s="90"/>
      <c r="LD37" s="90"/>
      <c r="LE37" s="90"/>
      <c r="LF37" s="90"/>
      <c r="LG37" s="90"/>
      <c r="LH37" s="90"/>
      <c r="LI37" s="90"/>
      <c r="LJ37" s="90"/>
      <c r="LK37" s="90"/>
      <c r="LL37" s="90"/>
      <c r="LM37" s="90"/>
      <c r="LN37" s="176">
        <f>LM37</f>
        <v>0</v>
      </c>
    </row>
    <row r="38" spans="1:326">
      <c r="A38" s="177" t="s">
        <v>361</v>
      </c>
      <c r="B38" s="178"/>
      <c r="C38" s="179"/>
      <c r="D38" s="25"/>
      <c r="E38" s="25"/>
      <c r="F38" s="25"/>
      <c r="G38" s="25"/>
      <c r="H38" s="25"/>
      <c r="I38" s="25"/>
      <c r="J38" s="25"/>
      <c r="K38" s="25"/>
      <c r="L38" s="25"/>
      <c r="M38" s="25"/>
      <c r="N38" s="255">
        <f>M38</f>
        <v>0</v>
      </c>
      <c r="O38" s="25"/>
      <c r="P38" s="25"/>
      <c r="Q38" s="25"/>
      <c r="R38" s="25"/>
      <c r="S38" s="25"/>
      <c r="T38" s="25"/>
      <c r="U38" s="25"/>
      <c r="V38" s="25"/>
      <c r="W38" s="25"/>
      <c r="X38" s="25"/>
      <c r="Y38" s="25"/>
      <c r="Z38" s="25"/>
      <c r="AA38" s="29">
        <f>Z38</f>
        <v>0</v>
      </c>
      <c r="AB38" s="25"/>
      <c r="AC38" s="25"/>
      <c r="AD38" s="25"/>
      <c r="AE38" s="25"/>
      <c r="AF38" s="25"/>
      <c r="AG38" s="25"/>
      <c r="AH38" s="25"/>
      <c r="AI38" s="25"/>
      <c r="AJ38" s="25"/>
      <c r="AK38" s="25"/>
      <c r="AL38" s="25"/>
      <c r="AM38" s="25"/>
      <c r="AN38" s="29">
        <f>AM38</f>
        <v>0</v>
      </c>
      <c r="AO38" s="25"/>
      <c r="AP38" s="25"/>
      <c r="AQ38" s="25"/>
      <c r="AR38" s="25"/>
      <c r="AS38" s="25"/>
      <c r="AT38" s="25"/>
      <c r="AU38" s="25"/>
      <c r="AV38" s="25"/>
      <c r="AW38" s="25"/>
      <c r="AX38" s="25"/>
      <c r="AY38" s="25"/>
      <c r="AZ38" s="25"/>
      <c r="BA38" s="29">
        <f>AZ38</f>
        <v>0</v>
      </c>
      <c r="BB38" s="25"/>
      <c r="BC38" s="25"/>
      <c r="BD38" s="25"/>
      <c r="BE38" s="25"/>
      <c r="BF38" s="25"/>
      <c r="BG38" s="25"/>
      <c r="BH38" s="25"/>
      <c r="BI38" s="25"/>
      <c r="BJ38" s="25"/>
      <c r="BK38" s="25"/>
      <c r="BL38" s="25"/>
      <c r="BM38" s="25"/>
      <c r="BN38" s="29">
        <f>BM38</f>
        <v>0</v>
      </c>
      <c r="BO38" s="25"/>
      <c r="BP38" s="25"/>
      <c r="BQ38" s="25"/>
      <c r="BR38" s="25"/>
      <c r="BS38" s="25"/>
      <c r="BT38" s="25"/>
      <c r="BU38" s="25"/>
      <c r="BV38" s="25"/>
      <c r="BW38" s="25"/>
      <c r="BX38" s="25"/>
      <c r="BY38" s="25"/>
      <c r="BZ38" s="25"/>
      <c r="CA38" s="29">
        <f>BZ38</f>
        <v>0</v>
      </c>
      <c r="CB38" s="25"/>
      <c r="CC38" s="25"/>
      <c r="CD38" s="25"/>
      <c r="CE38" s="25"/>
      <c r="CF38" s="25"/>
      <c r="CG38" s="25"/>
      <c r="CH38" s="25"/>
      <c r="CI38" s="25"/>
      <c r="CJ38" s="25"/>
      <c r="CK38" s="25"/>
      <c r="CL38" s="25"/>
      <c r="CM38" s="25"/>
      <c r="CN38" s="29">
        <f>CM38</f>
        <v>0</v>
      </c>
      <c r="CO38" s="25"/>
      <c r="CP38" s="25"/>
      <c r="CQ38" s="25"/>
      <c r="CR38" s="25"/>
      <c r="CS38" s="25"/>
      <c r="CT38" s="25"/>
      <c r="CU38" s="25"/>
      <c r="CV38" s="25"/>
      <c r="CW38" s="25"/>
      <c r="CX38" s="25"/>
      <c r="CY38" s="25"/>
      <c r="CZ38" s="25"/>
      <c r="DA38" s="29">
        <f>CZ38</f>
        <v>0</v>
      </c>
      <c r="DB38" s="25"/>
      <c r="DC38" s="25"/>
      <c r="DD38" s="25"/>
      <c r="DE38" s="25"/>
      <c r="DF38" s="25"/>
      <c r="DG38" s="25"/>
      <c r="DH38" s="25"/>
      <c r="DI38" s="25"/>
      <c r="DJ38" s="25"/>
      <c r="DK38" s="25"/>
      <c r="DL38" s="25"/>
      <c r="DM38" s="25"/>
      <c r="DN38" s="29">
        <f>DM38</f>
        <v>0</v>
      </c>
      <c r="DO38" s="25"/>
      <c r="DP38" s="25"/>
      <c r="DQ38" s="25"/>
      <c r="DR38" s="25"/>
      <c r="DS38" s="25"/>
      <c r="DT38" s="25"/>
      <c r="DU38" s="25"/>
      <c r="DV38" s="25"/>
      <c r="DW38" s="25"/>
      <c r="DX38" s="25"/>
      <c r="DY38" s="25"/>
      <c r="DZ38" s="25"/>
      <c r="EA38" s="29">
        <f>DZ38</f>
        <v>0</v>
      </c>
      <c r="EB38" s="25"/>
      <c r="EC38" s="25"/>
      <c r="ED38" s="25"/>
      <c r="EE38" s="25"/>
      <c r="EF38" s="25"/>
      <c r="EG38" s="25"/>
      <c r="EH38" s="25"/>
      <c r="EI38" s="25"/>
      <c r="EJ38" s="25"/>
      <c r="EK38" s="25"/>
      <c r="EL38" s="25"/>
      <c r="EM38" s="25"/>
      <c r="EN38" s="29">
        <f>EM38</f>
        <v>0</v>
      </c>
      <c r="EO38" s="25"/>
      <c r="EP38" s="25"/>
      <c r="EQ38" s="25"/>
      <c r="ER38" s="25"/>
      <c r="ES38" s="25"/>
      <c r="ET38" s="25"/>
      <c r="EU38" s="25"/>
      <c r="EV38" s="25"/>
      <c r="EW38" s="25"/>
      <c r="EX38" s="25"/>
      <c r="EY38" s="25"/>
      <c r="EZ38" s="25"/>
      <c r="FA38" s="29">
        <f>EZ38</f>
        <v>0</v>
      </c>
      <c r="FB38" s="25"/>
      <c r="FC38" s="25"/>
      <c r="FD38" s="25"/>
      <c r="FE38" s="25"/>
      <c r="FF38" s="25"/>
      <c r="FG38" s="25"/>
      <c r="FH38" s="25"/>
      <c r="FI38" s="25"/>
      <c r="FJ38" s="25"/>
      <c r="FK38" s="25"/>
      <c r="FL38" s="25"/>
      <c r="FM38" s="25"/>
      <c r="FN38" s="29">
        <f>FM38</f>
        <v>0</v>
      </c>
      <c r="FO38" s="25"/>
      <c r="FP38" s="25"/>
      <c r="FQ38" s="25"/>
      <c r="FR38" s="25"/>
      <c r="FS38" s="25"/>
      <c r="FT38" s="25"/>
      <c r="FU38" s="25"/>
      <c r="FV38" s="25"/>
      <c r="FW38" s="25"/>
      <c r="FX38" s="25"/>
      <c r="FY38" s="25"/>
      <c r="FZ38" s="25"/>
      <c r="GA38" s="29">
        <f>FZ38</f>
        <v>0</v>
      </c>
      <c r="GB38" s="25"/>
      <c r="GC38" s="25"/>
      <c r="GD38" s="25"/>
      <c r="GE38" s="25"/>
      <c r="GF38" s="25"/>
      <c r="GG38" s="25"/>
      <c r="GH38" s="25"/>
      <c r="GI38" s="25"/>
      <c r="GJ38" s="25"/>
      <c r="GK38" s="25"/>
      <c r="GL38" s="25"/>
      <c r="GM38" s="25"/>
      <c r="GN38" s="29">
        <f>GM38</f>
        <v>0</v>
      </c>
      <c r="GO38" s="25"/>
      <c r="GP38" s="25"/>
      <c r="GQ38" s="25"/>
      <c r="GR38" s="25"/>
      <c r="GS38" s="25"/>
      <c r="GT38" s="25"/>
      <c r="GU38" s="25"/>
      <c r="GV38" s="25"/>
      <c r="GW38" s="25"/>
      <c r="GX38" s="25"/>
      <c r="GY38" s="25"/>
      <c r="GZ38" s="25"/>
      <c r="HA38" s="29">
        <f>GZ38</f>
        <v>0</v>
      </c>
      <c r="HB38" s="25"/>
      <c r="HC38" s="25"/>
      <c r="HD38" s="25"/>
      <c r="HE38" s="25"/>
      <c r="HF38" s="25"/>
      <c r="HG38" s="25"/>
      <c r="HH38" s="25"/>
      <c r="HI38" s="25"/>
      <c r="HJ38" s="25"/>
      <c r="HK38" s="25"/>
      <c r="HL38" s="25"/>
      <c r="HM38" s="25"/>
      <c r="HN38" s="29">
        <f>HM38</f>
        <v>0</v>
      </c>
      <c r="HO38" s="25"/>
      <c r="HP38" s="25"/>
      <c r="HQ38" s="25"/>
      <c r="HR38" s="25"/>
      <c r="HS38" s="25"/>
      <c r="HT38" s="25"/>
      <c r="HU38" s="25"/>
      <c r="HV38" s="25"/>
      <c r="HW38" s="25"/>
      <c r="HX38" s="25"/>
      <c r="HY38" s="25"/>
      <c r="HZ38" s="25"/>
      <c r="IA38" s="29">
        <f>HZ38</f>
        <v>0</v>
      </c>
      <c r="IB38" s="25"/>
      <c r="IC38" s="25"/>
      <c r="ID38" s="25"/>
      <c r="IE38" s="25"/>
      <c r="IF38" s="25"/>
      <c r="IG38" s="25"/>
      <c r="IH38" s="25"/>
      <c r="II38" s="25"/>
      <c r="IJ38" s="25"/>
      <c r="IK38" s="25"/>
      <c r="IL38" s="25"/>
      <c r="IM38" s="25"/>
      <c r="IN38" s="29">
        <f>IM38</f>
        <v>0</v>
      </c>
      <c r="IO38" s="25"/>
      <c r="IP38" s="25"/>
      <c r="IQ38" s="25"/>
      <c r="IR38" s="25"/>
      <c r="IS38" s="25"/>
      <c r="IT38" s="25"/>
      <c r="IU38" s="25"/>
      <c r="IV38" s="25"/>
      <c r="IW38" s="25"/>
      <c r="IX38" s="25"/>
      <c r="IY38" s="25"/>
      <c r="IZ38" s="25"/>
      <c r="JA38" s="29">
        <f>IZ38</f>
        <v>0</v>
      </c>
      <c r="JB38" s="25"/>
      <c r="JC38" s="25"/>
      <c r="JD38" s="25"/>
      <c r="JE38" s="25"/>
      <c r="JF38" s="25"/>
      <c r="JG38" s="25"/>
      <c r="JH38" s="25"/>
      <c r="JI38" s="25"/>
      <c r="JJ38" s="25"/>
      <c r="JK38" s="25"/>
      <c r="JL38" s="25"/>
      <c r="JM38" s="25"/>
      <c r="JN38" s="29">
        <f>JM38</f>
        <v>0</v>
      </c>
      <c r="JO38" s="25"/>
      <c r="JP38" s="25"/>
      <c r="JQ38" s="25"/>
      <c r="JR38" s="25"/>
      <c r="JS38" s="25"/>
      <c r="JT38" s="25"/>
      <c r="JU38" s="25"/>
      <c r="JV38" s="25"/>
      <c r="JW38" s="25"/>
      <c r="JX38" s="25"/>
      <c r="JY38" s="25"/>
      <c r="JZ38" s="25"/>
      <c r="KA38" s="29">
        <f>JZ38</f>
        <v>0</v>
      </c>
      <c r="KB38" s="25"/>
      <c r="KC38" s="25"/>
      <c r="KD38" s="25"/>
      <c r="KE38" s="25"/>
      <c r="KF38" s="25"/>
      <c r="KG38" s="25"/>
      <c r="KH38" s="25"/>
      <c r="KI38" s="25"/>
      <c r="KJ38" s="25"/>
      <c r="KK38" s="25"/>
      <c r="KL38" s="25"/>
      <c r="KM38" s="25"/>
      <c r="KN38" s="29">
        <f>KM38</f>
        <v>0</v>
      </c>
      <c r="KO38" s="25"/>
      <c r="KP38" s="25"/>
      <c r="KQ38" s="25"/>
      <c r="KR38" s="25"/>
      <c r="KS38" s="25"/>
      <c r="KT38" s="25"/>
      <c r="KU38" s="25"/>
      <c r="KV38" s="25"/>
      <c r="KW38" s="25"/>
      <c r="KX38" s="25"/>
      <c r="KY38" s="25"/>
      <c r="KZ38" s="25"/>
      <c r="LA38" s="29">
        <f>KZ38</f>
        <v>0</v>
      </c>
      <c r="LB38" s="25"/>
      <c r="LC38" s="25"/>
      <c r="LD38" s="25"/>
      <c r="LE38" s="25"/>
      <c r="LF38" s="25"/>
      <c r="LG38" s="25"/>
      <c r="LH38" s="25"/>
      <c r="LI38" s="25"/>
      <c r="LJ38" s="25"/>
      <c r="LK38" s="25"/>
      <c r="LL38" s="25"/>
      <c r="LM38" s="25"/>
      <c r="LN38" s="30">
        <f>LM38</f>
        <v>0</v>
      </c>
    </row>
    <row r="39" spans="1:326">
      <c r="A39" s="177" t="s">
        <v>362</v>
      </c>
      <c r="B39" s="178"/>
      <c r="C39" s="179"/>
      <c r="D39" s="25"/>
      <c r="E39" s="25"/>
      <c r="F39" s="25"/>
      <c r="G39" s="25"/>
      <c r="H39" s="25"/>
      <c r="I39" s="25"/>
      <c r="J39" s="25"/>
      <c r="K39" s="25"/>
      <c r="L39" s="25"/>
      <c r="M39" s="25"/>
      <c r="N39" s="255">
        <f>M39</f>
        <v>0</v>
      </c>
      <c r="O39" s="25"/>
      <c r="P39" s="25"/>
      <c r="Q39" s="25"/>
      <c r="R39" s="25"/>
      <c r="S39" s="25"/>
      <c r="T39" s="25"/>
      <c r="U39" s="25"/>
      <c r="V39" s="25"/>
      <c r="W39" s="25"/>
      <c r="X39" s="25"/>
      <c r="Y39" s="25"/>
      <c r="Z39" s="25"/>
      <c r="AA39" s="29">
        <f>Z39</f>
        <v>0</v>
      </c>
      <c r="AB39" s="25"/>
      <c r="AC39" s="25"/>
      <c r="AD39" s="25"/>
      <c r="AE39" s="25"/>
      <c r="AF39" s="25"/>
      <c r="AG39" s="25"/>
      <c r="AH39" s="25"/>
      <c r="AI39" s="25"/>
      <c r="AJ39" s="25"/>
      <c r="AK39" s="25"/>
      <c r="AL39" s="25"/>
      <c r="AM39" s="25"/>
      <c r="AN39" s="29">
        <f>AM39</f>
        <v>0</v>
      </c>
      <c r="AO39" s="25"/>
      <c r="AP39" s="25"/>
      <c r="AQ39" s="25"/>
      <c r="AR39" s="25"/>
      <c r="AS39" s="25"/>
      <c r="AT39" s="25"/>
      <c r="AU39" s="25"/>
      <c r="AV39" s="25"/>
      <c r="AW39" s="25"/>
      <c r="AX39" s="25"/>
      <c r="AY39" s="25"/>
      <c r="AZ39" s="25"/>
      <c r="BA39" s="29">
        <f>AZ39</f>
        <v>0</v>
      </c>
      <c r="BB39" s="25"/>
      <c r="BC39" s="25"/>
      <c r="BD39" s="25"/>
      <c r="BE39" s="25"/>
      <c r="BF39" s="25"/>
      <c r="BG39" s="25"/>
      <c r="BH39" s="25"/>
      <c r="BI39" s="25"/>
      <c r="BJ39" s="25"/>
      <c r="BK39" s="25"/>
      <c r="BL39" s="25"/>
      <c r="BM39" s="25"/>
      <c r="BN39" s="29">
        <f>BM39</f>
        <v>0</v>
      </c>
      <c r="BO39" s="25"/>
      <c r="BP39" s="25"/>
      <c r="BQ39" s="25"/>
      <c r="BR39" s="25"/>
      <c r="BS39" s="25"/>
      <c r="BT39" s="25"/>
      <c r="BU39" s="25"/>
      <c r="BV39" s="25"/>
      <c r="BW39" s="25"/>
      <c r="BX39" s="25"/>
      <c r="BY39" s="25"/>
      <c r="BZ39" s="25"/>
      <c r="CA39" s="29">
        <f>BZ39</f>
        <v>0</v>
      </c>
      <c r="CB39" s="25"/>
      <c r="CC39" s="25"/>
      <c r="CD39" s="25"/>
      <c r="CE39" s="25"/>
      <c r="CF39" s="25"/>
      <c r="CG39" s="25"/>
      <c r="CH39" s="25"/>
      <c r="CI39" s="25"/>
      <c r="CJ39" s="25"/>
      <c r="CK39" s="25"/>
      <c r="CL39" s="25"/>
      <c r="CM39" s="25"/>
      <c r="CN39" s="29">
        <f>CM39</f>
        <v>0</v>
      </c>
      <c r="CO39" s="25"/>
      <c r="CP39" s="25"/>
      <c r="CQ39" s="25"/>
      <c r="CR39" s="25"/>
      <c r="CS39" s="25"/>
      <c r="CT39" s="25"/>
      <c r="CU39" s="25"/>
      <c r="CV39" s="25"/>
      <c r="CW39" s="25"/>
      <c r="CX39" s="25"/>
      <c r="CY39" s="25"/>
      <c r="CZ39" s="25"/>
      <c r="DA39" s="29">
        <f>CZ39</f>
        <v>0</v>
      </c>
      <c r="DB39" s="25"/>
      <c r="DC39" s="25"/>
      <c r="DD39" s="25"/>
      <c r="DE39" s="25"/>
      <c r="DF39" s="25"/>
      <c r="DG39" s="25"/>
      <c r="DH39" s="25"/>
      <c r="DI39" s="25"/>
      <c r="DJ39" s="25"/>
      <c r="DK39" s="25"/>
      <c r="DL39" s="25"/>
      <c r="DM39" s="25"/>
      <c r="DN39" s="29">
        <f>DM39</f>
        <v>0</v>
      </c>
      <c r="DO39" s="25"/>
      <c r="DP39" s="25"/>
      <c r="DQ39" s="25"/>
      <c r="DR39" s="25"/>
      <c r="DS39" s="25"/>
      <c r="DT39" s="25"/>
      <c r="DU39" s="25"/>
      <c r="DV39" s="25"/>
      <c r="DW39" s="25"/>
      <c r="DX39" s="25"/>
      <c r="DY39" s="25"/>
      <c r="DZ39" s="25"/>
      <c r="EA39" s="29">
        <f>DZ39</f>
        <v>0</v>
      </c>
      <c r="EB39" s="25"/>
      <c r="EC39" s="25"/>
      <c r="ED39" s="25"/>
      <c r="EE39" s="25"/>
      <c r="EF39" s="25"/>
      <c r="EG39" s="25"/>
      <c r="EH39" s="25"/>
      <c r="EI39" s="25"/>
      <c r="EJ39" s="25"/>
      <c r="EK39" s="25"/>
      <c r="EL39" s="25"/>
      <c r="EM39" s="25"/>
      <c r="EN39" s="29">
        <f>EM39</f>
        <v>0</v>
      </c>
      <c r="EO39" s="25"/>
      <c r="EP39" s="25"/>
      <c r="EQ39" s="25"/>
      <c r="ER39" s="25"/>
      <c r="ES39" s="25"/>
      <c r="ET39" s="25"/>
      <c r="EU39" s="25"/>
      <c r="EV39" s="25"/>
      <c r="EW39" s="25"/>
      <c r="EX39" s="25"/>
      <c r="EY39" s="25"/>
      <c r="EZ39" s="25"/>
      <c r="FA39" s="29">
        <f>EZ39</f>
        <v>0</v>
      </c>
      <c r="FB39" s="25"/>
      <c r="FC39" s="25"/>
      <c r="FD39" s="25"/>
      <c r="FE39" s="25"/>
      <c r="FF39" s="25"/>
      <c r="FG39" s="25"/>
      <c r="FH39" s="25"/>
      <c r="FI39" s="25"/>
      <c r="FJ39" s="25"/>
      <c r="FK39" s="25"/>
      <c r="FL39" s="25"/>
      <c r="FM39" s="25"/>
      <c r="FN39" s="29">
        <f>FM39</f>
        <v>0</v>
      </c>
      <c r="FO39" s="25"/>
      <c r="FP39" s="25"/>
      <c r="FQ39" s="25"/>
      <c r="FR39" s="25"/>
      <c r="FS39" s="25"/>
      <c r="FT39" s="25"/>
      <c r="FU39" s="25"/>
      <c r="FV39" s="25"/>
      <c r="FW39" s="25"/>
      <c r="FX39" s="25"/>
      <c r="FY39" s="25"/>
      <c r="FZ39" s="25"/>
      <c r="GA39" s="29">
        <f>FZ39</f>
        <v>0</v>
      </c>
      <c r="GB39" s="25"/>
      <c r="GC39" s="25"/>
      <c r="GD39" s="25"/>
      <c r="GE39" s="25"/>
      <c r="GF39" s="25"/>
      <c r="GG39" s="25"/>
      <c r="GH39" s="25"/>
      <c r="GI39" s="25"/>
      <c r="GJ39" s="25"/>
      <c r="GK39" s="25"/>
      <c r="GL39" s="25"/>
      <c r="GM39" s="25"/>
      <c r="GN39" s="29">
        <f>GM39</f>
        <v>0</v>
      </c>
      <c r="GO39" s="25"/>
      <c r="GP39" s="25"/>
      <c r="GQ39" s="25"/>
      <c r="GR39" s="25"/>
      <c r="GS39" s="25"/>
      <c r="GT39" s="25"/>
      <c r="GU39" s="25"/>
      <c r="GV39" s="25"/>
      <c r="GW39" s="25"/>
      <c r="GX39" s="25"/>
      <c r="GY39" s="25"/>
      <c r="GZ39" s="25"/>
      <c r="HA39" s="29">
        <f>GZ39</f>
        <v>0</v>
      </c>
      <c r="HB39" s="25"/>
      <c r="HC39" s="25"/>
      <c r="HD39" s="25"/>
      <c r="HE39" s="25"/>
      <c r="HF39" s="25"/>
      <c r="HG39" s="25"/>
      <c r="HH39" s="25"/>
      <c r="HI39" s="25"/>
      <c r="HJ39" s="25"/>
      <c r="HK39" s="25"/>
      <c r="HL39" s="25"/>
      <c r="HM39" s="25"/>
      <c r="HN39" s="29">
        <f>HM39</f>
        <v>0</v>
      </c>
      <c r="HO39" s="25"/>
      <c r="HP39" s="25"/>
      <c r="HQ39" s="25"/>
      <c r="HR39" s="25"/>
      <c r="HS39" s="25"/>
      <c r="HT39" s="25"/>
      <c r="HU39" s="25"/>
      <c r="HV39" s="25"/>
      <c r="HW39" s="25"/>
      <c r="HX39" s="25"/>
      <c r="HY39" s="25"/>
      <c r="HZ39" s="25"/>
      <c r="IA39" s="29">
        <f>HZ39</f>
        <v>0</v>
      </c>
      <c r="IB39" s="25"/>
      <c r="IC39" s="25"/>
      <c r="ID39" s="25"/>
      <c r="IE39" s="25"/>
      <c r="IF39" s="25"/>
      <c r="IG39" s="25"/>
      <c r="IH39" s="25"/>
      <c r="II39" s="25"/>
      <c r="IJ39" s="25"/>
      <c r="IK39" s="25"/>
      <c r="IL39" s="25"/>
      <c r="IM39" s="25"/>
      <c r="IN39" s="29">
        <f>IM39</f>
        <v>0</v>
      </c>
      <c r="IO39" s="25"/>
      <c r="IP39" s="25"/>
      <c r="IQ39" s="25"/>
      <c r="IR39" s="25"/>
      <c r="IS39" s="25"/>
      <c r="IT39" s="25"/>
      <c r="IU39" s="25"/>
      <c r="IV39" s="25"/>
      <c r="IW39" s="25"/>
      <c r="IX39" s="25"/>
      <c r="IY39" s="25"/>
      <c r="IZ39" s="25"/>
      <c r="JA39" s="29">
        <f>IZ39</f>
        <v>0</v>
      </c>
      <c r="JB39" s="25"/>
      <c r="JC39" s="25"/>
      <c r="JD39" s="25"/>
      <c r="JE39" s="25"/>
      <c r="JF39" s="25"/>
      <c r="JG39" s="25"/>
      <c r="JH39" s="25"/>
      <c r="JI39" s="25"/>
      <c r="JJ39" s="25"/>
      <c r="JK39" s="25"/>
      <c r="JL39" s="25"/>
      <c r="JM39" s="25"/>
      <c r="JN39" s="29">
        <f>JM39</f>
        <v>0</v>
      </c>
      <c r="JO39" s="25"/>
      <c r="JP39" s="25"/>
      <c r="JQ39" s="25"/>
      <c r="JR39" s="25"/>
      <c r="JS39" s="25"/>
      <c r="JT39" s="25"/>
      <c r="JU39" s="25"/>
      <c r="JV39" s="25"/>
      <c r="JW39" s="25"/>
      <c r="JX39" s="25"/>
      <c r="JY39" s="25"/>
      <c r="JZ39" s="25"/>
      <c r="KA39" s="29">
        <f>JZ39</f>
        <v>0</v>
      </c>
      <c r="KB39" s="25"/>
      <c r="KC39" s="25"/>
      <c r="KD39" s="25"/>
      <c r="KE39" s="25"/>
      <c r="KF39" s="25"/>
      <c r="KG39" s="25"/>
      <c r="KH39" s="25"/>
      <c r="KI39" s="25"/>
      <c r="KJ39" s="25"/>
      <c r="KK39" s="25"/>
      <c r="KL39" s="25"/>
      <c r="KM39" s="25"/>
      <c r="KN39" s="29">
        <f>KM39</f>
        <v>0</v>
      </c>
      <c r="KO39" s="25"/>
      <c r="KP39" s="25"/>
      <c r="KQ39" s="25"/>
      <c r="KR39" s="25"/>
      <c r="KS39" s="25"/>
      <c r="KT39" s="25"/>
      <c r="KU39" s="25"/>
      <c r="KV39" s="25"/>
      <c r="KW39" s="25"/>
      <c r="KX39" s="25"/>
      <c r="KY39" s="25"/>
      <c r="KZ39" s="25"/>
      <c r="LA39" s="29">
        <f>KZ39</f>
        <v>0</v>
      </c>
      <c r="LB39" s="25"/>
      <c r="LC39" s="25"/>
      <c r="LD39" s="25"/>
      <c r="LE39" s="25"/>
      <c r="LF39" s="25"/>
      <c r="LG39" s="25"/>
      <c r="LH39" s="25"/>
      <c r="LI39" s="25"/>
      <c r="LJ39" s="25"/>
      <c r="LK39" s="25"/>
      <c r="LL39" s="25"/>
      <c r="LM39" s="25"/>
      <c r="LN39" s="30">
        <f>LM39</f>
        <v>0</v>
      </c>
    </row>
    <row r="40" spans="1:326" ht="15.75" thickBot="1">
      <c r="A40" s="184" t="s">
        <v>363</v>
      </c>
      <c r="B40" s="185">
        <f>B93</f>
        <v>69733.327459545777</v>
      </c>
      <c r="C40" s="185">
        <f t="shared" ref="C40:BO40" si="473">C93</f>
        <v>63266.659953766604</v>
      </c>
      <c r="D40" s="185">
        <f t="shared" si="473"/>
        <v>56799.992447987432</v>
      </c>
      <c r="E40" s="185">
        <f t="shared" si="473"/>
        <v>50333.324942208259</v>
      </c>
      <c r="F40" s="185">
        <f t="shared" si="473"/>
        <v>43866.657436429086</v>
      </c>
      <c r="G40" s="185">
        <f t="shared" si="473"/>
        <v>37399.989930649914</v>
      </c>
      <c r="H40" s="185">
        <f t="shared" si="473"/>
        <v>30933.322424870737</v>
      </c>
      <c r="I40" s="185">
        <f t="shared" si="473"/>
        <v>24466.654919091561</v>
      </c>
      <c r="J40" s="185">
        <f t="shared" si="473"/>
        <v>17999.987413312385</v>
      </c>
      <c r="K40" s="185">
        <f t="shared" si="473"/>
        <v>11533.319907533209</v>
      </c>
      <c r="L40" s="185">
        <f t="shared" si="473"/>
        <v>5066.6524017540323</v>
      </c>
      <c r="M40" s="258">
        <f t="shared" si="473"/>
        <v>109599.98489597486</v>
      </c>
      <c r="N40" s="256">
        <f>M40</f>
        <v>109599.98489597486</v>
      </c>
      <c r="O40" s="185">
        <f t="shared" si="473"/>
        <v>103133.31739019568</v>
      </c>
      <c r="P40" s="185">
        <f t="shared" si="473"/>
        <v>96666.649884416489</v>
      </c>
      <c r="Q40" s="185">
        <f t="shared" si="473"/>
        <v>90199.982378637302</v>
      </c>
      <c r="R40" s="185">
        <f t="shared" si="473"/>
        <v>83733.314872858115</v>
      </c>
      <c r="S40" s="185">
        <f t="shared" si="473"/>
        <v>77266.647367078927</v>
      </c>
      <c r="T40" s="185">
        <f t="shared" si="473"/>
        <v>70799.97986129974</v>
      </c>
      <c r="U40" s="185">
        <f t="shared" si="473"/>
        <v>64333.312355520553</v>
      </c>
      <c r="V40" s="185">
        <f t="shared" si="473"/>
        <v>57753.12089936866</v>
      </c>
      <c r="W40" s="185">
        <f t="shared" si="473"/>
        <v>50231.328133381088</v>
      </c>
      <c r="X40" s="185">
        <f t="shared" si="473"/>
        <v>41053.380648467457</v>
      </c>
      <c r="Y40" s="185">
        <f t="shared" si="473"/>
        <v>109219.27844462771</v>
      </c>
      <c r="Z40" s="185">
        <f t="shared" si="473"/>
        <v>109230.92952354765</v>
      </c>
      <c r="AA40" s="94">
        <f>Z40</f>
        <v>109230.92952354765</v>
      </c>
      <c r="AB40" s="185">
        <f>AB93</f>
        <v>94817.17840004107</v>
      </c>
      <c r="AC40" s="185">
        <f t="shared" si="473"/>
        <v>78212.593593978789</v>
      </c>
      <c r="AD40" s="185">
        <f t="shared" si="473"/>
        <v>59417.175105360802</v>
      </c>
      <c r="AE40" s="185">
        <f t="shared" si="473"/>
        <v>38430.922934187111</v>
      </c>
      <c r="AF40" s="185">
        <f t="shared" si="473"/>
        <v>15253.837080457597</v>
      </c>
      <c r="AG40" s="185">
        <f t="shared" si="473"/>
        <v>109885.91754417238</v>
      </c>
      <c r="AH40" s="185">
        <f t="shared" si="473"/>
        <v>82327.164325331454</v>
      </c>
      <c r="AI40" s="185">
        <f t="shared" si="473"/>
        <v>52577.577423934825</v>
      </c>
      <c r="AJ40" s="185">
        <f t="shared" si="473"/>
        <v>109637.15683998249</v>
      </c>
      <c r="AK40" s="185">
        <f t="shared" si="473"/>
        <v>75505.902573474334</v>
      </c>
      <c r="AL40" s="185">
        <f t="shared" si="473"/>
        <v>39183.814624410472</v>
      </c>
      <c r="AM40" s="185">
        <f t="shared" si="473"/>
        <v>109080.24542088923</v>
      </c>
      <c r="AN40" s="94">
        <f>AM40</f>
        <v>109080.24542088923</v>
      </c>
      <c r="AO40" s="185">
        <f t="shared" si="473"/>
        <v>139248.46808553615</v>
      </c>
      <c r="AP40" s="185">
        <f t="shared" si="473"/>
        <v>171031.04714329625</v>
      </c>
      <c r="AQ40" s="185">
        <f t="shared" si="473"/>
        <v>203176.91982862179</v>
      </c>
      <c r="AR40" s="185">
        <f t="shared" si="473"/>
        <v>235686.08614151279</v>
      </c>
      <c r="AS40" s="185">
        <f t="shared" si="473"/>
        <v>268558.54608196928</v>
      </c>
      <c r="AT40" s="185">
        <f t="shared" si="473"/>
        <v>301794.29964999121</v>
      </c>
      <c r="AU40" s="185">
        <f t="shared" si="473"/>
        <v>335393.34684557852</v>
      </c>
      <c r="AV40" s="185">
        <f t="shared" si="473"/>
        <v>369355.68766873132</v>
      </c>
      <c r="AW40" s="185">
        <f t="shared" si="473"/>
        <v>403681.32211944956</v>
      </c>
      <c r="AX40" s="185">
        <f t="shared" si="473"/>
        <v>438370.25019773323</v>
      </c>
      <c r="AY40" s="185">
        <f t="shared" si="473"/>
        <v>447925.50237812934</v>
      </c>
      <c r="AZ40" s="185">
        <f t="shared" si="473"/>
        <v>317341.01771154394</v>
      </c>
      <c r="BA40" s="94">
        <f>AZ40</f>
        <v>317341.01771154394</v>
      </c>
      <c r="BB40" s="185">
        <f t="shared" si="473"/>
        <v>294353.58593206469</v>
      </c>
      <c r="BC40" s="185">
        <f t="shared" si="473"/>
        <v>332634.43094442377</v>
      </c>
      <c r="BD40" s="185">
        <f t="shared" si="473"/>
        <v>371278.56958434836</v>
      </c>
      <c r="BE40" s="185">
        <f t="shared" si="473"/>
        <v>410286.00185183831</v>
      </c>
      <c r="BF40" s="185">
        <f t="shared" si="473"/>
        <v>449656.72774689377</v>
      </c>
      <c r="BG40" s="185">
        <f t="shared" si="473"/>
        <v>310390.7472695146</v>
      </c>
      <c r="BH40" s="185">
        <f t="shared" si="473"/>
        <v>352725.56041970092</v>
      </c>
      <c r="BI40" s="185">
        <f t="shared" si="473"/>
        <v>395423.66719745268</v>
      </c>
      <c r="BJ40" s="185">
        <f t="shared" si="473"/>
        <v>438485.06760276988</v>
      </c>
      <c r="BK40" s="185">
        <f t="shared" si="473"/>
        <v>481909.76163565251</v>
      </c>
      <c r="BL40" s="185">
        <f t="shared" si="473"/>
        <v>499435.87068488402</v>
      </c>
      <c r="BM40" s="185">
        <f t="shared" si="473"/>
        <v>305587.15197289758</v>
      </c>
      <c r="BN40" s="94">
        <f>BM40</f>
        <v>305587.15197289758</v>
      </c>
      <c r="BO40" s="185">
        <f t="shared" si="473"/>
        <v>251983.4510673295</v>
      </c>
      <c r="BP40" s="185">
        <f t="shared" ref="BP40:BZ40" si="474">BP93</f>
        <v>299901.97430700198</v>
      </c>
      <c r="BQ40" s="185">
        <f t="shared" si="474"/>
        <v>348183.79117423989</v>
      </c>
      <c r="BR40" s="185">
        <f t="shared" si="474"/>
        <v>396828.90166904323</v>
      </c>
      <c r="BS40" s="185">
        <f t="shared" si="474"/>
        <v>445837.30579141207</v>
      </c>
      <c r="BT40" s="185">
        <f t="shared" si="474"/>
        <v>300209.00354134629</v>
      </c>
      <c r="BU40" s="185">
        <f t="shared" si="474"/>
        <v>352381.494918846</v>
      </c>
      <c r="BV40" s="185">
        <f t="shared" si="474"/>
        <v>404917.27992391115</v>
      </c>
      <c r="BW40" s="185">
        <f t="shared" si="474"/>
        <v>399816.35855654173</v>
      </c>
      <c r="BX40" s="185">
        <f t="shared" si="474"/>
        <v>453803.73081673775</v>
      </c>
      <c r="BY40" s="185">
        <f t="shared" si="474"/>
        <v>481104.66173494619</v>
      </c>
      <c r="BZ40" s="185">
        <f t="shared" si="474"/>
        <v>535818.62125027319</v>
      </c>
      <c r="CA40" s="94">
        <f>BZ40</f>
        <v>535818.62125027319</v>
      </c>
      <c r="CB40" s="185">
        <f t="shared" ref="CB40:EO40" si="475">CB93</f>
        <v>482959.69898396975</v>
      </c>
      <c r="CC40" s="185">
        <f t="shared" si="475"/>
        <v>538467.87009185145</v>
      </c>
      <c r="CD40" s="185">
        <f t="shared" si="475"/>
        <v>594339.33482729865</v>
      </c>
      <c r="CE40" s="185">
        <f t="shared" si="475"/>
        <v>650574.09319031122</v>
      </c>
      <c r="CF40" s="185">
        <f t="shared" si="475"/>
        <v>707172.14518088929</v>
      </c>
      <c r="CG40" s="185">
        <f t="shared" si="475"/>
        <v>295204.20594353677</v>
      </c>
      <c r="CH40" s="185">
        <f t="shared" si="475"/>
        <v>352528.84518924577</v>
      </c>
      <c r="CI40" s="185">
        <f t="shared" si="475"/>
        <v>410216.7780625202</v>
      </c>
      <c r="CJ40" s="185">
        <f t="shared" si="475"/>
        <v>468268.00456336007</v>
      </c>
      <c r="CK40" s="185">
        <f t="shared" si="475"/>
        <v>526682.52469176543</v>
      </c>
      <c r="CL40" s="185">
        <f t="shared" si="475"/>
        <v>557599.11142909655</v>
      </c>
      <c r="CM40" s="185">
        <f t="shared" si="475"/>
        <v>616740.21881263272</v>
      </c>
      <c r="CN40" s="94">
        <f>CM40</f>
        <v>616740.21881263272</v>
      </c>
      <c r="CO40" s="185">
        <f t="shared" si="475"/>
        <v>569196.63939697586</v>
      </c>
      <c r="CP40" s="185">
        <f t="shared" si="475"/>
        <v>629133.98710318957</v>
      </c>
      <c r="CQ40" s="185">
        <f t="shared" si="475"/>
        <v>689434.62843696866</v>
      </c>
      <c r="CR40" s="185">
        <f t="shared" si="475"/>
        <v>750098.56339831324</v>
      </c>
      <c r="CS40" s="185">
        <f t="shared" si="475"/>
        <v>811125.79198722332</v>
      </c>
      <c r="CT40" s="185">
        <f t="shared" si="475"/>
        <v>286076.01802108856</v>
      </c>
      <c r="CU40" s="185">
        <f t="shared" si="475"/>
        <v>347829.83386512945</v>
      </c>
      <c r="CV40" s="185">
        <f t="shared" si="475"/>
        <v>409946.94333673583</v>
      </c>
      <c r="CW40" s="185">
        <f t="shared" si="475"/>
        <v>472427.34643590765</v>
      </c>
      <c r="CX40" s="185">
        <f t="shared" si="475"/>
        <v>535271.04316264484</v>
      </c>
      <c r="CY40" s="185">
        <f t="shared" si="475"/>
        <v>569780.9696877487</v>
      </c>
      <c r="CZ40" s="185">
        <f t="shared" si="475"/>
        <v>633351.25366961677</v>
      </c>
      <c r="DA40" s="94">
        <f>CZ40</f>
        <v>633351.25366961677</v>
      </c>
      <c r="DB40" s="185">
        <f t="shared" si="475"/>
        <v>595406.56978524826</v>
      </c>
      <c r="DC40" s="185">
        <f t="shared" si="475"/>
        <v>659775.18368182029</v>
      </c>
      <c r="DD40" s="185">
        <f t="shared" si="475"/>
        <v>724507.09120595781</v>
      </c>
      <c r="DE40" s="185">
        <f t="shared" si="475"/>
        <v>789602.29235766071</v>
      </c>
      <c r="DF40" s="185">
        <f t="shared" si="475"/>
        <v>855060.78713692911</v>
      </c>
      <c r="DG40" s="185">
        <f t="shared" si="475"/>
        <v>272489.55765565485</v>
      </c>
      <c r="DH40" s="185">
        <f t="shared" si="475"/>
        <v>338674.63969005411</v>
      </c>
      <c r="DI40" s="185">
        <f t="shared" si="475"/>
        <v>405223.01535201882</v>
      </c>
      <c r="DJ40" s="185">
        <f t="shared" si="475"/>
        <v>472134.68464154896</v>
      </c>
      <c r="DK40" s="185">
        <f t="shared" si="475"/>
        <v>539409.64755864453</v>
      </c>
      <c r="DL40" s="185">
        <f t="shared" si="475"/>
        <v>577489.92835923075</v>
      </c>
      <c r="DM40" s="185">
        <f t="shared" si="475"/>
        <v>645491.47853145725</v>
      </c>
      <c r="DN40" s="94">
        <f>DM40</f>
        <v>645491.47853145725</v>
      </c>
      <c r="DO40" s="185">
        <f t="shared" si="475"/>
        <v>620896.7697505668</v>
      </c>
      <c r="DP40" s="185">
        <f t="shared" si="475"/>
        <v>692235.85974482435</v>
      </c>
      <c r="DQ40" s="185">
        <f t="shared" si="475"/>
        <v>763938.2433666474</v>
      </c>
      <c r="DR40" s="185">
        <f t="shared" si="475"/>
        <v>836003.92061603582</v>
      </c>
      <c r="DS40" s="185">
        <f t="shared" si="475"/>
        <v>908432.89149298973</v>
      </c>
      <c r="DT40" s="185">
        <f t="shared" si="475"/>
        <v>263628.24933792208</v>
      </c>
      <c r="DU40" s="185">
        <f t="shared" si="475"/>
        <v>336783.80747000687</v>
      </c>
      <c r="DV40" s="185">
        <f t="shared" si="475"/>
        <v>410302.65922965715</v>
      </c>
      <c r="DW40" s="185">
        <f t="shared" si="475"/>
        <v>484184.80461687286</v>
      </c>
      <c r="DX40" s="185">
        <f t="shared" si="475"/>
        <v>558430.24363165395</v>
      </c>
      <c r="DY40" s="185">
        <f t="shared" si="475"/>
        <v>572149.56972712371</v>
      </c>
      <c r="DZ40" s="185">
        <f t="shared" si="475"/>
        <v>647121.59599703574</v>
      </c>
      <c r="EA40" s="94">
        <f>DZ40</f>
        <v>647121.59599703574</v>
      </c>
      <c r="EB40" s="185">
        <f t="shared" si="475"/>
        <v>634742.44719834311</v>
      </c>
      <c r="EC40" s="185">
        <f t="shared" si="475"/>
        <v>710593.28423975315</v>
      </c>
      <c r="ED40" s="185">
        <f t="shared" si="475"/>
        <v>786807.41490872868</v>
      </c>
      <c r="EE40" s="185">
        <f t="shared" si="475"/>
        <v>863384.8392052697</v>
      </c>
      <c r="EF40" s="185">
        <f t="shared" si="475"/>
        <v>940325.5571293761</v>
      </c>
      <c r="EG40" s="185">
        <f t="shared" si="475"/>
        <v>253654.22268276813</v>
      </c>
      <c r="EH40" s="185">
        <f t="shared" si="475"/>
        <v>331321.52786200546</v>
      </c>
      <c r="EI40" s="185">
        <f t="shared" si="475"/>
        <v>409352.12666880823</v>
      </c>
      <c r="EJ40" s="185">
        <f t="shared" si="475"/>
        <v>487746.01910317643</v>
      </c>
      <c r="EK40" s="185">
        <f t="shared" si="475"/>
        <v>566503.20516511006</v>
      </c>
      <c r="EL40" s="185">
        <f t="shared" si="475"/>
        <v>582907.59611132601</v>
      </c>
      <c r="EM40" s="185">
        <f t="shared" si="475"/>
        <v>662391.36942839064</v>
      </c>
      <c r="EN40" s="94">
        <f>EM40</f>
        <v>662391.36942839064</v>
      </c>
      <c r="EO40" s="185">
        <f t="shared" si="475"/>
        <v>663256.51620090613</v>
      </c>
      <c r="EP40" s="185">
        <f t="shared" ref="EP40:EZ40" si="476">EP93</f>
        <v>743623.66699495981</v>
      </c>
      <c r="EQ40" s="185">
        <f t="shared" si="476"/>
        <v>824354.11141657899</v>
      </c>
      <c r="ER40" s="185">
        <f t="shared" si="476"/>
        <v>905447.84946576355</v>
      </c>
      <c r="ES40" s="185">
        <f t="shared" si="476"/>
        <v>986904.88114251359</v>
      </c>
      <c r="ET40" s="185">
        <f t="shared" si="476"/>
        <v>243515.90129525424</v>
      </c>
      <c r="EU40" s="185">
        <f t="shared" si="476"/>
        <v>325699.52022713516</v>
      </c>
      <c r="EV40" s="185">
        <f t="shared" si="476"/>
        <v>408246.43278658151</v>
      </c>
      <c r="EW40" s="185">
        <f t="shared" si="476"/>
        <v>491156.6389735933</v>
      </c>
      <c r="EX40" s="185">
        <f t="shared" si="476"/>
        <v>574430.13878817053</v>
      </c>
      <c r="EY40" s="185">
        <f t="shared" si="476"/>
        <v>593469.36082473164</v>
      </c>
      <c r="EZ40" s="185">
        <f t="shared" si="476"/>
        <v>677469.4478944398</v>
      </c>
      <c r="FA40" s="94">
        <f>EZ40</f>
        <v>677469.4478944398</v>
      </c>
      <c r="FB40" s="185">
        <f t="shared" ref="FB40:FM40" si="477">FB93</f>
        <v>693113.15235974814</v>
      </c>
      <c r="FC40" s="185">
        <f t="shared" si="477"/>
        <v>778001.32061310112</v>
      </c>
      <c r="FD40" s="185">
        <f t="shared" si="477"/>
        <v>863252.7824940196</v>
      </c>
      <c r="FE40" s="185">
        <f t="shared" si="477"/>
        <v>948867.53800250345</v>
      </c>
      <c r="FF40" s="185">
        <f t="shared" si="477"/>
        <v>1034845.5871385528</v>
      </c>
      <c r="FG40" s="185">
        <f t="shared" si="477"/>
        <v>234522.43274378835</v>
      </c>
      <c r="FH40" s="185">
        <f t="shared" si="477"/>
        <v>321227.06913496857</v>
      </c>
      <c r="FI40" s="185">
        <f t="shared" si="477"/>
        <v>408294.99915371422</v>
      </c>
      <c r="FJ40" s="185">
        <f t="shared" si="477"/>
        <v>495726.22280002537</v>
      </c>
      <c r="FK40" s="185">
        <f t="shared" si="477"/>
        <v>583520.74007390195</v>
      </c>
      <c r="FL40" s="185">
        <f t="shared" si="477"/>
        <v>605143.0524275949</v>
      </c>
      <c r="FM40" s="185">
        <f t="shared" si="477"/>
        <v>693664.15695660235</v>
      </c>
      <c r="FN40" s="94">
        <f>FM40</f>
        <v>693664.15695660235</v>
      </c>
      <c r="FO40" s="185">
        <f t="shared" ref="FO40:FZ40" si="478">FO93</f>
        <v>725762.33077512414</v>
      </c>
      <c r="FP40" s="185">
        <f t="shared" si="478"/>
        <v>815176.36130563181</v>
      </c>
      <c r="FQ40" s="185">
        <f t="shared" si="478"/>
        <v>904953.68546370498</v>
      </c>
      <c r="FR40" s="185">
        <f t="shared" si="478"/>
        <v>995094.30324934353</v>
      </c>
      <c r="FS40" s="185">
        <f t="shared" si="478"/>
        <v>1085598.2146625477</v>
      </c>
      <c r="FT40" s="185">
        <f t="shared" si="478"/>
        <v>224743.12387808179</v>
      </c>
      <c r="FU40" s="185">
        <f t="shared" si="478"/>
        <v>315973.62254641671</v>
      </c>
      <c r="FV40" s="185">
        <f t="shared" si="478"/>
        <v>407567.41484231711</v>
      </c>
      <c r="FW40" s="185">
        <f t="shared" si="478"/>
        <v>499524.50076578296</v>
      </c>
      <c r="FX40" s="185">
        <f t="shared" si="478"/>
        <v>591844.88031681417</v>
      </c>
      <c r="FY40" s="185">
        <f t="shared" si="478"/>
        <v>615996.98999122938</v>
      </c>
      <c r="FZ40" s="185">
        <f t="shared" si="478"/>
        <v>709043.95679739153</v>
      </c>
      <c r="GA40" s="94">
        <f>FZ40</f>
        <v>709043.95679739153</v>
      </c>
      <c r="GB40" s="185">
        <f t="shared" ref="GB40:GM40" si="479">GB93</f>
        <v>832780.46567431744</v>
      </c>
      <c r="GC40" s="185">
        <f t="shared" si="479"/>
        <v>999815.22555273026</v>
      </c>
      <c r="GD40" s="185">
        <f t="shared" si="479"/>
        <v>1166949.9583174693</v>
      </c>
      <c r="GE40" s="185">
        <f t="shared" si="479"/>
        <v>1334184.6639685347</v>
      </c>
      <c r="GF40" s="185">
        <f t="shared" si="479"/>
        <v>1501519.3425059265</v>
      </c>
      <c r="GG40" s="185">
        <f t="shared" si="479"/>
        <v>384632.05689854105</v>
      </c>
      <c r="GH40" s="185">
        <f t="shared" si="479"/>
        <v>552166.68120858551</v>
      </c>
      <c r="GI40" s="185">
        <f t="shared" si="479"/>
        <v>719801.27840495622</v>
      </c>
      <c r="GJ40" s="185">
        <f t="shared" si="479"/>
        <v>887535.8484876533</v>
      </c>
      <c r="GK40" s="185">
        <f t="shared" si="479"/>
        <v>1055370.3914566766</v>
      </c>
      <c r="GL40" s="185">
        <f t="shared" si="479"/>
        <v>1152717.3969027193</v>
      </c>
      <c r="GM40" s="185">
        <f t="shared" si="479"/>
        <v>2500.3616015263833</v>
      </c>
      <c r="GN40" s="94">
        <f>GM40</f>
        <v>2500.3616015263833</v>
      </c>
      <c r="GO40" s="185">
        <f t="shared" ref="GO40:GZ40" si="480">GO93</f>
        <v>0</v>
      </c>
      <c r="GP40" s="185">
        <f t="shared" si="480"/>
        <v>0</v>
      </c>
      <c r="GQ40" s="185">
        <f t="shared" si="480"/>
        <v>0</v>
      </c>
      <c r="GR40" s="185">
        <f t="shared" si="480"/>
        <v>0</v>
      </c>
      <c r="GS40" s="185">
        <f t="shared" si="480"/>
        <v>0</v>
      </c>
      <c r="GT40" s="185">
        <f t="shared" si="480"/>
        <v>0</v>
      </c>
      <c r="GU40" s="185">
        <f t="shared" si="480"/>
        <v>0</v>
      </c>
      <c r="GV40" s="185">
        <f t="shared" si="480"/>
        <v>0</v>
      </c>
      <c r="GW40" s="185">
        <f t="shared" si="480"/>
        <v>0</v>
      </c>
      <c r="GX40" s="185">
        <f t="shared" si="480"/>
        <v>0</v>
      </c>
      <c r="GY40" s="185">
        <f t="shared" si="480"/>
        <v>0</v>
      </c>
      <c r="GZ40" s="185">
        <f t="shared" si="480"/>
        <v>0</v>
      </c>
      <c r="HA40" s="94">
        <f>GZ40</f>
        <v>0</v>
      </c>
      <c r="HB40" s="185">
        <f t="shared" ref="HB40:HM40" si="481">HB93</f>
        <v>0</v>
      </c>
      <c r="HC40" s="185">
        <f t="shared" si="481"/>
        <v>0</v>
      </c>
      <c r="HD40" s="185">
        <f t="shared" si="481"/>
        <v>0</v>
      </c>
      <c r="HE40" s="185">
        <f t="shared" si="481"/>
        <v>0</v>
      </c>
      <c r="HF40" s="185">
        <f t="shared" si="481"/>
        <v>0</v>
      </c>
      <c r="HG40" s="185">
        <f t="shared" si="481"/>
        <v>0</v>
      </c>
      <c r="HH40" s="185">
        <f t="shared" si="481"/>
        <v>0</v>
      </c>
      <c r="HI40" s="185">
        <f t="shared" si="481"/>
        <v>0</v>
      </c>
      <c r="HJ40" s="185">
        <f t="shared" si="481"/>
        <v>0</v>
      </c>
      <c r="HK40" s="185">
        <f t="shared" si="481"/>
        <v>0</v>
      </c>
      <c r="HL40" s="185">
        <f t="shared" si="481"/>
        <v>0</v>
      </c>
      <c r="HM40" s="185">
        <f t="shared" si="481"/>
        <v>0</v>
      </c>
      <c r="HN40" s="94">
        <f>HM40</f>
        <v>0</v>
      </c>
      <c r="HO40" s="185">
        <f t="shared" ref="HO40:HZ40" si="482">HO93</f>
        <v>0</v>
      </c>
      <c r="HP40" s="185">
        <f t="shared" si="482"/>
        <v>0</v>
      </c>
      <c r="HQ40" s="185">
        <f t="shared" si="482"/>
        <v>0</v>
      </c>
      <c r="HR40" s="185">
        <f t="shared" si="482"/>
        <v>0</v>
      </c>
      <c r="HS40" s="185">
        <f t="shared" si="482"/>
        <v>0</v>
      </c>
      <c r="HT40" s="185">
        <f t="shared" si="482"/>
        <v>0</v>
      </c>
      <c r="HU40" s="185">
        <f t="shared" si="482"/>
        <v>0</v>
      </c>
      <c r="HV40" s="185">
        <f t="shared" si="482"/>
        <v>0</v>
      </c>
      <c r="HW40" s="185">
        <f t="shared" si="482"/>
        <v>0</v>
      </c>
      <c r="HX40" s="185">
        <f t="shared" si="482"/>
        <v>0</v>
      </c>
      <c r="HY40" s="185">
        <f t="shared" si="482"/>
        <v>0</v>
      </c>
      <c r="HZ40" s="185">
        <f t="shared" si="482"/>
        <v>0</v>
      </c>
      <c r="IA40" s="94">
        <f>HZ40</f>
        <v>0</v>
      </c>
      <c r="IB40" s="185">
        <f t="shared" ref="IB40:IM40" si="483">IB93</f>
        <v>0</v>
      </c>
      <c r="IC40" s="185">
        <f t="shared" si="483"/>
        <v>0</v>
      </c>
      <c r="ID40" s="185">
        <f t="shared" si="483"/>
        <v>0</v>
      </c>
      <c r="IE40" s="185">
        <f t="shared" si="483"/>
        <v>0</v>
      </c>
      <c r="IF40" s="185">
        <f t="shared" si="483"/>
        <v>0</v>
      </c>
      <c r="IG40" s="185">
        <f t="shared" si="483"/>
        <v>0</v>
      </c>
      <c r="IH40" s="185">
        <f t="shared" si="483"/>
        <v>0</v>
      </c>
      <c r="II40" s="185">
        <f t="shared" si="483"/>
        <v>0</v>
      </c>
      <c r="IJ40" s="185">
        <f t="shared" si="483"/>
        <v>0</v>
      </c>
      <c r="IK40" s="185">
        <f t="shared" si="483"/>
        <v>0</v>
      </c>
      <c r="IL40" s="185">
        <f t="shared" si="483"/>
        <v>0</v>
      </c>
      <c r="IM40" s="185">
        <f t="shared" si="483"/>
        <v>0</v>
      </c>
      <c r="IN40" s="94">
        <f>IM40</f>
        <v>0</v>
      </c>
      <c r="IO40" s="185">
        <f t="shared" ref="IO40:IZ40" si="484">IO93</f>
        <v>0</v>
      </c>
      <c r="IP40" s="185">
        <f t="shared" si="484"/>
        <v>0</v>
      </c>
      <c r="IQ40" s="185">
        <f t="shared" si="484"/>
        <v>0</v>
      </c>
      <c r="IR40" s="185">
        <f t="shared" si="484"/>
        <v>0</v>
      </c>
      <c r="IS40" s="185">
        <f t="shared" si="484"/>
        <v>0</v>
      </c>
      <c r="IT40" s="185">
        <f t="shared" si="484"/>
        <v>0</v>
      </c>
      <c r="IU40" s="185">
        <f t="shared" si="484"/>
        <v>0</v>
      </c>
      <c r="IV40" s="185">
        <f t="shared" si="484"/>
        <v>0</v>
      </c>
      <c r="IW40" s="185">
        <f t="shared" si="484"/>
        <v>0</v>
      </c>
      <c r="IX40" s="185">
        <f t="shared" si="484"/>
        <v>0</v>
      </c>
      <c r="IY40" s="185">
        <f t="shared" si="484"/>
        <v>0</v>
      </c>
      <c r="IZ40" s="185">
        <f t="shared" si="484"/>
        <v>0</v>
      </c>
      <c r="JA40" s="94">
        <f>IZ40</f>
        <v>0</v>
      </c>
      <c r="JB40" s="185">
        <f t="shared" ref="JB40:JM40" si="485">JB93</f>
        <v>0</v>
      </c>
      <c r="JC40" s="185">
        <f t="shared" si="485"/>
        <v>0</v>
      </c>
      <c r="JD40" s="185">
        <f t="shared" si="485"/>
        <v>0</v>
      </c>
      <c r="JE40" s="185">
        <f t="shared" si="485"/>
        <v>0</v>
      </c>
      <c r="JF40" s="185">
        <f t="shared" si="485"/>
        <v>0</v>
      </c>
      <c r="JG40" s="185">
        <f t="shared" si="485"/>
        <v>0</v>
      </c>
      <c r="JH40" s="185">
        <f t="shared" si="485"/>
        <v>0</v>
      </c>
      <c r="JI40" s="185">
        <f t="shared" si="485"/>
        <v>0</v>
      </c>
      <c r="JJ40" s="185">
        <f t="shared" si="485"/>
        <v>0</v>
      </c>
      <c r="JK40" s="185">
        <f t="shared" si="485"/>
        <v>0</v>
      </c>
      <c r="JL40" s="185">
        <f t="shared" si="485"/>
        <v>0</v>
      </c>
      <c r="JM40" s="185">
        <f t="shared" si="485"/>
        <v>0</v>
      </c>
      <c r="JN40" s="94">
        <f>JM40</f>
        <v>0</v>
      </c>
      <c r="JO40" s="185">
        <f t="shared" ref="JO40:JZ40" si="486">JO93</f>
        <v>0</v>
      </c>
      <c r="JP40" s="185">
        <f t="shared" si="486"/>
        <v>0</v>
      </c>
      <c r="JQ40" s="185">
        <f t="shared" si="486"/>
        <v>0</v>
      </c>
      <c r="JR40" s="185">
        <f t="shared" si="486"/>
        <v>0</v>
      </c>
      <c r="JS40" s="185">
        <f t="shared" si="486"/>
        <v>0</v>
      </c>
      <c r="JT40" s="185">
        <f t="shared" si="486"/>
        <v>0</v>
      </c>
      <c r="JU40" s="185">
        <f t="shared" si="486"/>
        <v>0</v>
      </c>
      <c r="JV40" s="185">
        <f t="shared" si="486"/>
        <v>0</v>
      </c>
      <c r="JW40" s="185">
        <f t="shared" si="486"/>
        <v>0</v>
      </c>
      <c r="JX40" s="185">
        <f t="shared" si="486"/>
        <v>0</v>
      </c>
      <c r="JY40" s="185">
        <f t="shared" si="486"/>
        <v>0</v>
      </c>
      <c r="JZ40" s="185">
        <f t="shared" si="486"/>
        <v>0</v>
      </c>
      <c r="KA40" s="94">
        <f>JZ40</f>
        <v>0</v>
      </c>
      <c r="KB40" s="185">
        <f t="shared" ref="KB40:KM40" si="487">KB93</f>
        <v>0</v>
      </c>
      <c r="KC40" s="185">
        <f t="shared" si="487"/>
        <v>0</v>
      </c>
      <c r="KD40" s="185">
        <f t="shared" si="487"/>
        <v>0</v>
      </c>
      <c r="KE40" s="185">
        <f t="shared" si="487"/>
        <v>0</v>
      </c>
      <c r="KF40" s="185">
        <f t="shared" si="487"/>
        <v>0</v>
      </c>
      <c r="KG40" s="185">
        <f t="shared" si="487"/>
        <v>0</v>
      </c>
      <c r="KH40" s="185">
        <f t="shared" si="487"/>
        <v>0</v>
      </c>
      <c r="KI40" s="185">
        <f t="shared" si="487"/>
        <v>0</v>
      </c>
      <c r="KJ40" s="185">
        <f t="shared" si="487"/>
        <v>0</v>
      </c>
      <c r="KK40" s="185">
        <f t="shared" si="487"/>
        <v>0</v>
      </c>
      <c r="KL40" s="185">
        <f t="shared" si="487"/>
        <v>0</v>
      </c>
      <c r="KM40" s="185">
        <f t="shared" si="487"/>
        <v>0</v>
      </c>
      <c r="KN40" s="94">
        <f>KM40</f>
        <v>0</v>
      </c>
      <c r="KO40" s="185">
        <f t="shared" ref="KO40:KZ40" si="488">KO93</f>
        <v>0</v>
      </c>
      <c r="KP40" s="185">
        <f t="shared" si="488"/>
        <v>0</v>
      </c>
      <c r="KQ40" s="185">
        <f t="shared" si="488"/>
        <v>0</v>
      </c>
      <c r="KR40" s="185">
        <f t="shared" si="488"/>
        <v>0</v>
      </c>
      <c r="KS40" s="185">
        <f t="shared" si="488"/>
        <v>0</v>
      </c>
      <c r="KT40" s="185">
        <f t="shared" si="488"/>
        <v>0</v>
      </c>
      <c r="KU40" s="185">
        <f t="shared" si="488"/>
        <v>0</v>
      </c>
      <c r="KV40" s="185">
        <f t="shared" si="488"/>
        <v>0</v>
      </c>
      <c r="KW40" s="185">
        <f t="shared" si="488"/>
        <v>0</v>
      </c>
      <c r="KX40" s="185">
        <f t="shared" si="488"/>
        <v>0</v>
      </c>
      <c r="KY40" s="185">
        <f t="shared" si="488"/>
        <v>0</v>
      </c>
      <c r="KZ40" s="185">
        <f t="shared" si="488"/>
        <v>0</v>
      </c>
      <c r="LA40" s="94">
        <f>KZ40</f>
        <v>0</v>
      </c>
      <c r="LB40" s="185">
        <f t="shared" ref="LB40:LM40" si="489">LB93</f>
        <v>0</v>
      </c>
      <c r="LC40" s="185">
        <f t="shared" si="489"/>
        <v>0</v>
      </c>
      <c r="LD40" s="185">
        <f t="shared" si="489"/>
        <v>0</v>
      </c>
      <c r="LE40" s="185">
        <f t="shared" si="489"/>
        <v>0</v>
      </c>
      <c r="LF40" s="185">
        <f t="shared" si="489"/>
        <v>0</v>
      </c>
      <c r="LG40" s="185">
        <f t="shared" si="489"/>
        <v>0</v>
      </c>
      <c r="LH40" s="185">
        <f t="shared" si="489"/>
        <v>0</v>
      </c>
      <c r="LI40" s="185">
        <f t="shared" si="489"/>
        <v>0</v>
      </c>
      <c r="LJ40" s="185">
        <f t="shared" si="489"/>
        <v>0</v>
      </c>
      <c r="LK40" s="185">
        <f t="shared" si="489"/>
        <v>0</v>
      </c>
      <c r="LL40" s="185">
        <f t="shared" si="489"/>
        <v>0</v>
      </c>
      <c r="LM40" s="185">
        <f t="shared" si="489"/>
        <v>0</v>
      </c>
      <c r="LN40" s="183">
        <f>LM40</f>
        <v>0</v>
      </c>
    </row>
    <row r="41" spans="1:326" ht="15.75" thickBot="1">
      <c r="A41" s="186" t="s">
        <v>364</v>
      </c>
      <c r="B41" s="187">
        <f t="shared" ref="B41:AG41" si="490">B31+B36</f>
        <v>98676.245064624483</v>
      </c>
      <c r="C41" s="188">
        <f t="shared" si="490"/>
        <v>121152.49516392403</v>
      </c>
      <c r="D41" s="188">
        <f t="shared" si="490"/>
        <v>143628.74526322357</v>
      </c>
      <c r="E41" s="188">
        <f t="shared" si="490"/>
        <v>166104.9953625231</v>
      </c>
      <c r="F41" s="188">
        <f t="shared" si="490"/>
        <v>188581.24546182263</v>
      </c>
      <c r="G41" s="188">
        <f t="shared" si="490"/>
        <v>211057.4955611222</v>
      </c>
      <c r="H41" s="188">
        <f t="shared" si="490"/>
        <v>233533.74566042173</v>
      </c>
      <c r="I41" s="188">
        <f t="shared" si="490"/>
        <v>256009.99575972126</v>
      </c>
      <c r="J41" s="188">
        <f t="shared" si="490"/>
        <v>278486.2458590208</v>
      </c>
      <c r="K41" s="188">
        <f t="shared" si="490"/>
        <v>300962.49595832033</v>
      </c>
      <c r="L41" s="188">
        <f t="shared" si="490"/>
        <v>323438.74605761992</v>
      </c>
      <c r="M41" s="188">
        <f t="shared" si="490"/>
        <v>456914.99615691946</v>
      </c>
      <c r="N41" s="257">
        <f t="shared" si="490"/>
        <v>456914.99615691946</v>
      </c>
      <c r="O41" s="187">
        <f t="shared" si="490"/>
        <v>937857.50166979444</v>
      </c>
      <c r="P41" s="188">
        <f t="shared" si="490"/>
        <v>1418800.0071826691</v>
      </c>
      <c r="Q41" s="188">
        <f t="shared" si="490"/>
        <v>1899742.5126955439</v>
      </c>
      <c r="R41" s="188">
        <f t="shared" si="490"/>
        <v>2380685.018208419</v>
      </c>
      <c r="S41" s="188">
        <f t="shared" si="490"/>
        <v>2861627.5237212945</v>
      </c>
      <c r="T41" s="188">
        <f t="shared" si="490"/>
        <v>3342570.02923417</v>
      </c>
      <c r="U41" s="188">
        <f t="shared" si="490"/>
        <v>3823512.5347470446</v>
      </c>
      <c r="V41" s="188">
        <f t="shared" si="490"/>
        <v>4304341.5163095463</v>
      </c>
      <c r="W41" s="188">
        <f t="shared" si="490"/>
        <v>4784228.8965622131</v>
      </c>
      <c r="X41" s="188">
        <f t="shared" si="490"/>
        <v>5262460.1220959537</v>
      </c>
      <c r="Y41" s="188">
        <f t="shared" si="490"/>
        <v>5818035.1929107662</v>
      </c>
      <c r="Z41" s="189">
        <f t="shared" si="490"/>
        <v>6305456.01700834</v>
      </c>
      <c r="AA41" s="88">
        <f t="shared" si="490"/>
        <v>6305456.01700834</v>
      </c>
      <c r="AB41" s="187">
        <f t="shared" si="490"/>
        <v>6980091.2201991063</v>
      </c>
      <c r="AC41" s="188">
        <f t="shared" si="490"/>
        <v>7652535.589707315</v>
      </c>
      <c r="AD41" s="188">
        <f t="shared" si="490"/>
        <v>8322789.1255329698</v>
      </c>
      <c r="AE41" s="188">
        <f t="shared" si="490"/>
        <v>8990851.8276760671</v>
      </c>
      <c r="AF41" s="188">
        <f t="shared" si="490"/>
        <v>9656723.6961366087</v>
      </c>
      <c r="AG41" s="188">
        <f t="shared" si="490"/>
        <v>10440404.730914593</v>
      </c>
      <c r="AH41" s="188">
        <f t="shared" ref="AH41:BM41" si="491">AH31+AH36</f>
        <v>11101894.932010025</v>
      </c>
      <c r="AI41" s="188">
        <f t="shared" si="491"/>
        <v>11761194.299422897</v>
      </c>
      <c r="AJ41" s="188">
        <f t="shared" si="491"/>
        <v>12507302.833153218</v>
      </c>
      <c r="AK41" s="188">
        <f t="shared" si="491"/>
        <v>13162220.533200979</v>
      </c>
      <c r="AL41" s="188">
        <f t="shared" si="491"/>
        <v>13814947.399566187</v>
      </c>
      <c r="AM41" s="189">
        <f t="shared" si="491"/>
        <v>14573892.784676937</v>
      </c>
      <c r="AN41" s="88">
        <f t="shared" si="491"/>
        <v>14573892.784676937</v>
      </c>
      <c r="AO41" s="187">
        <f t="shared" si="491"/>
        <v>14542185.397881279</v>
      </c>
      <c r="AP41" s="188">
        <f t="shared" si="491"/>
        <v>14512092.367478725</v>
      </c>
      <c r="AQ41" s="188">
        <f t="shared" si="491"/>
        <v>14482362.630703738</v>
      </c>
      <c r="AR41" s="188">
        <f t="shared" si="491"/>
        <v>14452996.187556317</v>
      </c>
      <c r="AS41" s="188">
        <f t="shared" si="491"/>
        <v>14423993.03803646</v>
      </c>
      <c r="AT41" s="188">
        <f t="shared" si="491"/>
        <v>14395353.182144169</v>
      </c>
      <c r="AU41" s="188">
        <f t="shared" si="491"/>
        <v>14367076.619879443</v>
      </c>
      <c r="AV41" s="188">
        <f t="shared" si="491"/>
        <v>14339163.351242283</v>
      </c>
      <c r="AW41" s="188">
        <f t="shared" si="491"/>
        <v>14311613.376232689</v>
      </c>
      <c r="AX41" s="188">
        <f t="shared" si="491"/>
        <v>14284426.694850659</v>
      </c>
      <c r="AY41" s="188">
        <f t="shared" si="491"/>
        <v>14257603.307096194</v>
      </c>
      <c r="AZ41" s="189">
        <f t="shared" si="491"/>
        <v>14065143.212969298</v>
      </c>
      <c r="BA41" s="88">
        <f t="shared" si="491"/>
        <v>14065143.212969298</v>
      </c>
      <c r="BB41" s="187">
        <f t="shared" si="491"/>
        <v>13974647.057936545</v>
      </c>
      <c r="BC41" s="188">
        <f t="shared" si="491"/>
        <v>13945419.179695632</v>
      </c>
      <c r="BD41" s="188">
        <f t="shared" si="491"/>
        <v>13916554.595082285</v>
      </c>
      <c r="BE41" s="188">
        <f t="shared" si="491"/>
        <v>13888053.304096501</v>
      </c>
      <c r="BF41" s="188">
        <f t="shared" si="491"/>
        <v>13859915.306738285</v>
      </c>
      <c r="BG41" s="188">
        <f t="shared" si="491"/>
        <v>13653140.603007633</v>
      </c>
      <c r="BH41" s="188">
        <f t="shared" si="491"/>
        <v>13627966.692904547</v>
      </c>
      <c r="BI41" s="188">
        <f t="shared" si="491"/>
        <v>13603156.076429026</v>
      </c>
      <c r="BJ41" s="188">
        <f t="shared" si="491"/>
        <v>13578708.753581071</v>
      </c>
      <c r="BK41" s="188">
        <f t="shared" si="491"/>
        <v>13554624.72436068</v>
      </c>
      <c r="BL41" s="188">
        <f t="shared" si="491"/>
        <v>13530903.988767857</v>
      </c>
      <c r="BM41" s="189">
        <f t="shared" si="491"/>
        <v>13269546.546802597</v>
      </c>
      <c r="BN41" s="88">
        <f t="shared" ref="BN41:CS41" si="492">BN31+BN36</f>
        <v>13269546.546802597</v>
      </c>
      <c r="BO41" s="187">
        <f t="shared" si="492"/>
        <v>13142282.168828623</v>
      </c>
      <c r="BP41" s="188">
        <f t="shared" si="492"/>
        <v>13116540.014999889</v>
      </c>
      <c r="BQ41" s="188">
        <f t="shared" si="492"/>
        <v>13091161.15479872</v>
      </c>
      <c r="BR41" s="188">
        <f t="shared" si="492"/>
        <v>13066145.588225117</v>
      </c>
      <c r="BS41" s="188">
        <f t="shared" si="492"/>
        <v>13041493.315279078</v>
      </c>
      <c r="BT41" s="188">
        <f t="shared" si="492"/>
        <v>12822204.335960606</v>
      </c>
      <c r="BU41" s="188">
        <f t="shared" si="492"/>
        <v>12800716.150269698</v>
      </c>
      <c r="BV41" s="188">
        <f t="shared" si="492"/>
        <v>12779591.258206356</v>
      </c>
      <c r="BW41" s="188">
        <f t="shared" si="492"/>
        <v>12700829.659770582</v>
      </c>
      <c r="BX41" s="188">
        <f t="shared" si="492"/>
        <v>12681156.354962371</v>
      </c>
      <c r="BY41" s="188">
        <f t="shared" si="492"/>
        <v>12661846.343781725</v>
      </c>
      <c r="BZ41" s="189">
        <f t="shared" si="492"/>
        <v>12642899.626228645</v>
      </c>
      <c r="CA41" s="88">
        <f t="shared" si="492"/>
        <v>12642899.626228645</v>
      </c>
      <c r="CB41" s="187">
        <f t="shared" si="492"/>
        <v>12509661.261804644</v>
      </c>
      <c r="CC41" s="188">
        <f t="shared" si="492"/>
        <v>12484789.99075483</v>
      </c>
      <c r="CD41" s="188">
        <f t="shared" si="492"/>
        <v>12460282.013332579</v>
      </c>
      <c r="CE41" s="188">
        <f t="shared" si="492"/>
        <v>12436137.329537895</v>
      </c>
      <c r="CF41" s="188">
        <f t="shared" si="492"/>
        <v>12412355.939370776</v>
      </c>
      <c r="CG41" s="188">
        <f t="shared" si="492"/>
        <v>11920008.557975726</v>
      </c>
      <c r="CH41" s="188">
        <f t="shared" si="492"/>
        <v>11896953.755063739</v>
      </c>
      <c r="CI41" s="188">
        <f t="shared" si="492"/>
        <v>11874262.245779317</v>
      </c>
      <c r="CJ41" s="188">
        <f t="shared" si="492"/>
        <v>11851934.030122459</v>
      </c>
      <c r="CK41" s="188">
        <f t="shared" si="492"/>
        <v>11829969.108093169</v>
      </c>
      <c r="CL41" s="188">
        <f t="shared" si="492"/>
        <v>11808367.479691442</v>
      </c>
      <c r="CM41" s="189">
        <f t="shared" si="492"/>
        <v>11787129.144917281</v>
      </c>
      <c r="CN41" s="88">
        <f t="shared" si="492"/>
        <v>11787129.144917281</v>
      </c>
      <c r="CO41" s="187">
        <f t="shared" si="492"/>
        <v>11651868.134840636</v>
      </c>
      <c r="CP41" s="188">
        <f t="shared" si="492"/>
        <v>11624088.05188586</v>
      </c>
      <c r="CQ41" s="188">
        <f t="shared" si="492"/>
        <v>11596671.26255865</v>
      </c>
      <c r="CR41" s="188">
        <f t="shared" si="492"/>
        <v>11569617.766859004</v>
      </c>
      <c r="CS41" s="188">
        <f t="shared" si="492"/>
        <v>11542927.564786926</v>
      </c>
      <c r="CT41" s="188">
        <f t="shared" ref="CT41:DY41" si="493">CT31+CT36</f>
        <v>10930160.360159801</v>
      </c>
      <c r="CU41" s="188">
        <f t="shared" si="493"/>
        <v>10904196.745342854</v>
      </c>
      <c r="CV41" s="188">
        <f t="shared" si="493"/>
        <v>10878596.424153471</v>
      </c>
      <c r="CW41" s="188">
        <f t="shared" si="493"/>
        <v>10853359.396591654</v>
      </c>
      <c r="CX41" s="188">
        <f t="shared" si="493"/>
        <v>10828485.662657402</v>
      </c>
      <c r="CY41" s="188">
        <f t="shared" si="493"/>
        <v>10803975.222350715</v>
      </c>
      <c r="CZ41" s="189">
        <f t="shared" si="493"/>
        <v>10779828.075671595</v>
      </c>
      <c r="DA41" s="88">
        <f t="shared" si="493"/>
        <v>10779828.075671595</v>
      </c>
      <c r="DB41" s="187">
        <f t="shared" si="493"/>
        <v>10646151.484904528</v>
      </c>
      <c r="DC41" s="188">
        <f t="shared" si="493"/>
        <v>10614788.191918401</v>
      </c>
      <c r="DD41" s="188">
        <f t="shared" si="493"/>
        <v>10583788.192559842</v>
      </c>
      <c r="DE41" s="188">
        <f t="shared" si="493"/>
        <v>10553151.486828847</v>
      </c>
      <c r="DF41" s="188">
        <f t="shared" si="493"/>
        <v>10522878.074725417</v>
      </c>
      <c r="DG41" s="188">
        <f t="shared" si="493"/>
        <v>9844574.9383614454</v>
      </c>
      <c r="DH41" s="188">
        <f t="shared" si="493"/>
        <v>9815028.1135131475</v>
      </c>
      <c r="DI41" s="188">
        <f t="shared" si="493"/>
        <v>9785844.5822924133</v>
      </c>
      <c r="DJ41" s="188">
        <f t="shared" si="493"/>
        <v>9757024.3446992468</v>
      </c>
      <c r="DK41" s="188">
        <f t="shared" si="493"/>
        <v>9728567.4007336441</v>
      </c>
      <c r="DL41" s="188">
        <f t="shared" si="493"/>
        <v>9700473.7503956072</v>
      </c>
      <c r="DM41" s="189">
        <f t="shared" si="493"/>
        <v>9672743.393685136</v>
      </c>
      <c r="DN41" s="88">
        <f t="shared" si="493"/>
        <v>9672743.393685136</v>
      </c>
      <c r="DO41" s="187">
        <f t="shared" si="493"/>
        <v>9543663.2482418437</v>
      </c>
      <c r="DP41" s="188">
        <f t="shared" si="493"/>
        <v>9510516.901573699</v>
      </c>
      <c r="DQ41" s="188">
        <f t="shared" si="493"/>
        <v>9477733.84853312</v>
      </c>
      <c r="DR41" s="188">
        <f t="shared" si="493"/>
        <v>9445314.0891201068</v>
      </c>
      <c r="DS41" s="188">
        <f t="shared" si="493"/>
        <v>9413257.6233346574</v>
      </c>
      <c r="DT41" s="188">
        <f t="shared" si="493"/>
        <v>8663967.5445171893</v>
      </c>
      <c r="DU41" s="188">
        <f t="shared" si="493"/>
        <v>8632637.6659868713</v>
      </c>
      <c r="DV41" s="188">
        <f t="shared" si="493"/>
        <v>8601671.081084121</v>
      </c>
      <c r="DW41" s="188">
        <f t="shared" si="493"/>
        <v>8571067.7898089346</v>
      </c>
      <c r="DX41" s="188">
        <f t="shared" si="493"/>
        <v>8540827.7921613157</v>
      </c>
      <c r="DY41" s="188">
        <f t="shared" si="493"/>
        <v>8510951.0881412607</v>
      </c>
      <c r="DZ41" s="189">
        <f t="shared" ref="DZ41:FE41" si="494">DZ31+DZ36</f>
        <v>8481437.6777487714</v>
      </c>
      <c r="EA41" s="88">
        <f t="shared" si="494"/>
        <v>8481437.6777487714</v>
      </c>
      <c r="EB41" s="187">
        <f t="shared" si="494"/>
        <v>8355247.1564896917</v>
      </c>
      <c r="EC41" s="188">
        <f t="shared" si="494"/>
        <v>8317286.6210707137</v>
      </c>
      <c r="ED41" s="188">
        <f t="shared" si="494"/>
        <v>8279689.3792793015</v>
      </c>
      <c r="EE41" s="188">
        <f t="shared" si="494"/>
        <v>8242455.431115455</v>
      </c>
      <c r="EF41" s="188">
        <f t="shared" si="494"/>
        <v>8205584.7765791733</v>
      </c>
      <c r="EG41" s="188">
        <f t="shared" si="494"/>
        <v>7405102.0696721785</v>
      </c>
      <c r="EH41" s="188">
        <f t="shared" si="494"/>
        <v>7368958.0023910282</v>
      </c>
      <c r="EI41" s="188">
        <f t="shared" si="494"/>
        <v>7333177.2287374428</v>
      </c>
      <c r="EJ41" s="188">
        <f t="shared" si="494"/>
        <v>7297759.7487114239</v>
      </c>
      <c r="EK41" s="188">
        <f t="shared" si="494"/>
        <v>7262705.5623129699</v>
      </c>
      <c r="EL41" s="188">
        <f t="shared" si="494"/>
        <v>7228014.6695420817</v>
      </c>
      <c r="EM41" s="189">
        <f t="shared" si="494"/>
        <v>7193687.0703987582</v>
      </c>
      <c r="EN41" s="88">
        <f t="shared" si="494"/>
        <v>7193687.0703987582</v>
      </c>
      <c r="EO41" s="187">
        <f t="shared" si="494"/>
        <v>7070561.6282335669</v>
      </c>
      <c r="EP41" s="188">
        <f t="shared" si="494"/>
        <v>7026938.1900899131</v>
      </c>
      <c r="EQ41" s="188">
        <f t="shared" si="494"/>
        <v>6983678.045573825</v>
      </c>
      <c r="ER41" s="188">
        <f t="shared" si="494"/>
        <v>6940781.1946853017</v>
      </c>
      <c r="ES41" s="188">
        <f t="shared" si="494"/>
        <v>6898247.6374243451</v>
      </c>
      <c r="ET41" s="188">
        <f t="shared" si="494"/>
        <v>6030868.0686393781</v>
      </c>
      <c r="EU41" s="188">
        <f t="shared" si="494"/>
        <v>5989061.098633552</v>
      </c>
      <c r="EV41" s="188">
        <f t="shared" si="494"/>
        <v>5947617.4222552907</v>
      </c>
      <c r="EW41" s="188">
        <f t="shared" si="494"/>
        <v>5906537.039504596</v>
      </c>
      <c r="EX41" s="188">
        <f t="shared" si="494"/>
        <v>5865819.9503814653</v>
      </c>
      <c r="EY41" s="188">
        <f t="shared" si="494"/>
        <v>5825466.1548859011</v>
      </c>
      <c r="EZ41" s="189">
        <f t="shared" si="494"/>
        <v>5785475.6530179018</v>
      </c>
      <c r="FA41" s="88">
        <f t="shared" si="494"/>
        <v>5785475.6530179018</v>
      </c>
      <c r="FB41" s="187">
        <f t="shared" si="494"/>
        <v>5666017.5498155858</v>
      </c>
      <c r="FC41" s="188">
        <f t="shared" si="494"/>
        <v>5615803.9104013145</v>
      </c>
      <c r="FD41" s="188">
        <f t="shared" si="494"/>
        <v>5565953.5646146089</v>
      </c>
      <c r="FE41" s="188">
        <f t="shared" si="494"/>
        <v>5516466.5124554681</v>
      </c>
      <c r="FF41" s="188">
        <f t="shared" ref="FF41:GO41" si="495">FF31+FF36</f>
        <v>5467342.7539238939</v>
      </c>
      <c r="FG41" s="188">
        <f t="shared" si="495"/>
        <v>4531917.7918615052</v>
      </c>
      <c r="FH41" s="188">
        <f t="shared" si="495"/>
        <v>4483520.6205850607</v>
      </c>
      <c r="FI41" s="188">
        <f t="shared" si="495"/>
        <v>4435486.7429361828</v>
      </c>
      <c r="FJ41" s="188">
        <f t="shared" si="495"/>
        <v>4387816.1589148697</v>
      </c>
      <c r="FK41" s="188">
        <f t="shared" si="495"/>
        <v>4340508.8685211213</v>
      </c>
      <c r="FL41" s="188">
        <f t="shared" si="495"/>
        <v>4293564.8717549397</v>
      </c>
      <c r="FM41" s="189">
        <f t="shared" si="495"/>
        <v>4246984.1686163228</v>
      </c>
      <c r="FN41" s="88">
        <f t="shared" si="495"/>
        <v>4246984.1686163228</v>
      </c>
      <c r="FO41" s="187">
        <f t="shared" si="495"/>
        <v>4131851.3098030416</v>
      </c>
      <c r="FP41" s="188">
        <f t="shared" si="495"/>
        <v>4074034.3077017465</v>
      </c>
      <c r="FQ41" s="188">
        <f t="shared" si="495"/>
        <v>4016580.599228017</v>
      </c>
      <c r="FR41" s="188">
        <f t="shared" si="495"/>
        <v>3959490.1843818529</v>
      </c>
      <c r="FS41" s="188">
        <f t="shared" si="495"/>
        <v>3902763.0631632539</v>
      </c>
      <c r="FT41" s="188">
        <f t="shared" si="495"/>
        <v>2894676.9397469852</v>
      </c>
      <c r="FU41" s="188">
        <f t="shared" si="495"/>
        <v>2838676.4057835173</v>
      </c>
      <c r="FV41" s="188">
        <f t="shared" si="495"/>
        <v>2783039.1654476151</v>
      </c>
      <c r="FW41" s="188">
        <f t="shared" si="495"/>
        <v>2727765.2187392777</v>
      </c>
      <c r="FX41" s="188">
        <f t="shared" si="495"/>
        <v>2672854.565658506</v>
      </c>
      <c r="FY41" s="188">
        <f t="shared" si="495"/>
        <v>2618307.2062053001</v>
      </c>
      <c r="FZ41" s="189">
        <f t="shared" si="495"/>
        <v>2564123.1403796598</v>
      </c>
      <c r="GA41" s="88">
        <f t="shared" si="495"/>
        <v>2564123.1403796598</v>
      </c>
      <c r="GB41" s="187">
        <f t="shared" si="495"/>
        <v>2527387.424757285</v>
      </c>
      <c r="GC41" s="188">
        <f t="shared" si="495"/>
        <v>2533949.9601363968</v>
      </c>
      <c r="GD41" s="188">
        <f t="shared" si="495"/>
        <v>2540612.4684018353</v>
      </c>
      <c r="GE41" s="188">
        <f t="shared" si="495"/>
        <v>2547374.9495535996</v>
      </c>
      <c r="GF41" s="188">
        <f t="shared" si="495"/>
        <v>2554237.4035916906</v>
      </c>
      <c r="GG41" s="188">
        <f t="shared" si="495"/>
        <v>1276877.8934850043</v>
      </c>
      <c r="GH41" s="188">
        <f t="shared" si="495"/>
        <v>1283940.2932957478</v>
      </c>
      <c r="GI41" s="188">
        <f t="shared" si="495"/>
        <v>1291102.6659928176</v>
      </c>
      <c r="GJ41" s="188">
        <f t="shared" si="495"/>
        <v>1298365.0115762139</v>
      </c>
      <c r="GK41" s="188">
        <f t="shared" si="495"/>
        <v>1305727.3300459362</v>
      </c>
      <c r="GL41" s="188">
        <f t="shared" si="495"/>
        <v>1313189.6214019852</v>
      </c>
      <c r="GM41" s="189">
        <f t="shared" si="495"/>
        <v>2500.3616014912841</v>
      </c>
      <c r="GN41" s="88">
        <f t="shared" si="495"/>
        <v>2500.3616014912841</v>
      </c>
      <c r="GO41" s="187">
        <f t="shared" si="495"/>
        <v>-3.5408345710762951E-8</v>
      </c>
      <c r="GP41" s="188">
        <f t="shared" ref="GP41:GZ41" si="496">GP31+GP36</f>
        <v>-3.5717471890705056E-8</v>
      </c>
      <c r="GQ41" s="188">
        <f t="shared" si="496"/>
        <v>-3.602659807064716E-8</v>
      </c>
      <c r="GR41" s="188">
        <f t="shared" si="496"/>
        <v>-3.6335724250589264E-8</v>
      </c>
      <c r="GS41" s="188">
        <f t="shared" si="496"/>
        <v>-3.6644850430531369E-8</v>
      </c>
      <c r="GT41" s="188">
        <f t="shared" si="496"/>
        <v>-3.6953976610473473E-8</v>
      </c>
      <c r="GU41" s="188">
        <f t="shared" si="496"/>
        <v>-3.7263102790415578E-8</v>
      </c>
      <c r="GV41" s="188">
        <f t="shared" si="496"/>
        <v>-3.7572228970357682E-8</v>
      </c>
      <c r="GW41" s="188">
        <f t="shared" si="496"/>
        <v>-3.7881355150299787E-8</v>
      </c>
      <c r="GX41" s="188">
        <f t="shared" si="496"/>
        <v>-3.8190481330241891E-8</v>
      </c>
      <c r="GY41" s="188">
        <f t="shared" si="496"/>
        <v>-3.8499607510183996E-8</v>
      </c>
      <c r="GZ41" s="189">
        <f t="shared" si="496"/>
        <v>-3.88087336901261E-8</v>
      </c>
      <c r="HA41" s="88">
        <f>HA31+HA36</f>
        <v>0</v>
      </c>
      <c r="HB41" s="187">
        <f>HB31+HB36</f>
        <v>-3.3776032591208675E-10</v>
      </c>
      <c r="HC41" s="188">
        <f t="shared" ref="HC41:HM41" si="497">HC31+HC36</f>
        <v>-6.7552065182417351E-10</v>
      </c>
      <c r="HD41" s="188">
        <f t="shared" si="497"/>
        <v>-1.0132809777362603E-9</v>
      </c>
      <c r="HE41" s="188">
        <f t="shared" si="497"/>
        <v>-1.351041303648347E-9</v>
      </c>
      <c r="HF41" s="188">
        <f t="shared" si="497"/>
        <v>-1.6888016295604338E-9</v>
      </c>
      <c r="HG41" s="188">
        <f t="shared" si="497"/>
        <v>-2.0265619554725205E-9</v>
      </c>
      <c r="HH41" s="188">
        <f t="shared" si="497"/>
        <v>-2.3643222813846071E-9</v>
      </c>
      <c r="HI41" s="188">
        <f t="shared" si="497"/>
        <v>-2.702082607296694E-9</v>
      </c>
      <c r="HJ41" s="188">
        <f t="shared" si="497"/>
        <v>-3.039842933208781E-9</v>
      </c>
      <c r="HK41" s="188">
        <f t="shared" si="497"/>
        <v>-3.3776032591208679E-9</v>
      </c>
      <c r="HL41" s="188">
        <f t="shared" si="497"/>
        <v>-3.7153635850329549E-9</v>
      </c>
      <c r="HM41" s="189">
        <f t="shared" si="497"/>
        <v>-4.0531239109450419E-9</v>
      </c>
      <c r="HN41" s="88">
        <f>HN31+HN36</f>
        <v>0</v>
      </c>
      <c r="HO41" s="187">
        <f>HO31+HO36</f>
        <v>-3.6904683317862304E-10</v>
      </c>
      <c r="HP41" s="188">
        <f t="shared" ref="HP41:HZ41" si="498">HP31+HP36</f>
        <v>-7.3809366635724609E-10</v>
      </c>
      <c r="HQ41" s="188">
        <f t="shared" si="498"/>
        <v>-1.1071404995358691E-9</v>
      </c>
      <c r="HR41" s="188">
        <f t="shared" si="498"/>
        <v>-1.4761873327144922E-9</v>
      </c>
      <c r="HS41" s="188">
        <f t="shared" si="498"/>
        <v>-1.8452341658931153E-9</v>
      </c>
      <c r="HT41" s="188">
        <f t="shared" si="498"/>
        <v>-2.2142809990717382E-9</v>
      </c>
      <c r="HU41" s="188">
        <f t="shared" si="498"/>
        <v>-2.5833278322503611E-9</v>
      </c>
      <c r="HV41" s="188">
        <f t="shared" si="498"/>
        <v>-2.9523746654289839E-9</v>
      </c>
      <c r="HW41" s="188">
        <f t="shared" si="498"/>
        <v>-3.3214214986076068E-9</v>
      </c>
      <c r="HX41" s="188">
        <f t="shared" si="498"/>
        <v>-3.6904683317862297E-9</v>
      </c>
      <c r="HY41" s="188">
        <f t="shared" si="498"/>
        <v>-4.0595151649648526E-9</v>
      </c>
      <c r="HZ41" s="189">
        <f t="shared" si="498"/>
        <v>-4.4285619981434755E-9</v>
      </c>
      <c r="IA41" s="88">
        <f>IA31+IA36</f>
        <v>0</v>
      </c>
      <c r="IB41" s="187">
        <f>IB31+IB36</f>
        <v>-4.0323138814894376E-10</v>
      </c>
      <c r="IC41" s="188">
        <f t="shared" ref="IC41:IM41" si="499">IC31+IC36</f>
        <v>-8.0646277629788751E-10</v>
      </c>
      <c r="ID41" s="188">
        <f t="shared" si="499"/>
        <v>-1.2096941644468313E-9</v>
      </c>
      <c r="IE41" s="188">
        <f t="shared" si="499"/>
        <v>-1.612925552595775E-9</v>
      </c>
      <c r="IF41" s="188">
        <f t="shared" si="499"/>
        <v>-2.0161569407447188E-9</v>
      </c>
      <c r="IG41" s="188">
        <f t="shared" si="499"/>
        <v>-2.4193883288936625E-9</v>
      </c>
      <c r="IH41" s="188">
        <f t="shared" si="499"/>
        <v>-2.8226197170426063E-9</v>
      </c>
      <c r="II41" s="188">
        <f t="shared" si="499"/>
        <v>-3.2258511051915501E-9</v>
      </c>
      <c r="IJ41" s="188">
        <f t="shared" si="499"/>
        <v>-3.6290824933404938E-9</v>
      </c>
      <c r="IK41" s="188">
        <f t="shared" si="499"/>
        <v>-4.0323138814894376E-9</v>
      </c>
      <c r="IL41" s="188">
        <f t="shared" si="499"/>
        <v>-4.4355452696383817E-9</v>
      </c>
      <c r="IM41" s="189">
        <f t="shared" si="499"/>
        <v>-4.8387766577873251E-9</v>
      </c>
      <c r="IN41" s="88">
        <f>IN31+IN36</f>
        <v>0</v>
      </c>
      <c r="IO41" s="187">
        <f>IO31+IO36</f>
        <v>-4.4058243499362573E-10</v>
      </c>
      <c r="IP41" s="188">
        <f t="shared" ref="IP41:IZ41" si="500">IP31+IP36</f>
        <v>-8.8116486998725146E-10</v>
      </c>
      <c r="IQ41" s="188">
        <f t="shared" si="500"/>
        <v>-1.3217473049808772E-9</v>
      </c>
      <c r="IR41" s="188">
        <f t="shared" si="500"/>
        <v>-1.7623297399745029E-9</v>
      </c>
      <c r="IS41" s="188">
        <f t="shared" si="500"/>
        <v>-2.2029121749681288E-9</v>
      </c>
      <c r="IT41" s="188">
        <f t="shared" si="500"/>
        <v>-2.6434946099617545E-9</v>
      </c>
      <c r="IU41" s="188">
        <f t="shared" si="500"/>
        <v>-3.0840770449553802E-9</v>
      </c>
      <c r="IV41" s="188">
        <f t="shared" si="500"/>
        <v>-3.5246594799490058E-9</v>
      </c>
      <c r="IW41" s="188">
        <f t="shared" si="500"/>
        <v>-3.9652419149426319E-9</v>
      </c>
      <c r="IX41" s="188">
        <f t="shared" si="500"/>
        <v>-4.4058243499362576E-9</v>
      </c>
      <c r="IY41" s="188">
        <f t="shared" si="500"/>
        <v>-4.8464067849298833E-9</v>
      </c>
      <c r="IZ41" s="189">
        <f t="shared" si="500"/>
        <v>-5.286989219923509E-9</v>
      </c>
      <c r="JA41" s="88">
        <f>JA31+JA36</f>
        <v>0</v>
      </c>
      <c r="JB41" s="187">
        <f>JB31+JB36</f>
        <v>-4.8139328368259853E-10</v>
      </c>
      <c r="JC41" s="188">
        <f t="shared" ref="JC41:JM41" si="501">JC31+JC36</f>
        <v>-9.6278656736519707E-10</v>
      </c>
      <c r="JD41" s="188">
        <f t="shared" si="501"/>
        <v>-1.4441798510477957E-9</v>
      </c>
      <c r="JE41" s="188">
        <f t="shared" si="501"/>
        <v>-1.9255731347303941E-9</v>
      </c>
      <c r="JF41" s="188">
        <f t="shared" si="501"/>
        <v>-2.4069664184129926E-9</v>
      </c>
      <c r="JG41" s="188">
        <f t="shared" si="501"/>
        <v>-2.888359702095591E-9</v>
      </c>
      <c r="JH41" s="188">
        <f t="shared" si="501"/>
        <v>-3.3697529857781894E-9</v>
      </c>
      <c r="JI41" s="188">
        <f t="shared" si="501"/>
        <v>-3.8511462694607883E-9</v>
      </c>
      <c r="JJ41" s="188">
        <f t="shared" si="501"/>
        <v>-4.3325395531433867E-9</v>
      </c>
      <c r="JK41" s="188">
        <f t="shared" si="501"/>
        <v>-4.8139328368259851E-9</v>
      </c>
      <c r="JL41" s="188">
        <f t="shared" si="501"/>
        <v>-5.2953261205085836E-9</v>
      </c>
      <c r="JM41" s="189">
        <f t="shared" si="501"/>
        <v>-5.776719404191182E-9</v>
      </c>
      <c r="JN41" s="88">
        <f>JN31+JN36</f>
        <v>0</v>
      </c>
      <c r="JO41" s="187">
        <f>JO31+JO36</f>
        <v>-5.2598441328707883E-10</v>
      </c>
      <c r="JP41" s="188">
        <f t="shared" ref="JP41:JZ41" si="502">JP31+JP36</f>
        <v>-1.0519688265741577E-9</v>
      </c>
      <c r="JQ41" s="188">
        <f t="shared" si="502"/>
        <v>-1.5779532398612366E-9</v>
      </c>
      <c r="JR41" s="188">
        <f t="shared" si="502"/>
        <v>-2.1039376531483153E-9</v>
      </c>
      <c r="JS41" s="188">
        <f t="shared" si="502"/>
        <v>-2.6299220664353941E-9</v>
      </c>
      <c r="JT41" s="188">
        <f t="shared" si="502"/>
        <v>-3.1559064797224728E-9</v>
      </c>
      <c r="JU41" s="188">
        <f t="shared" si="502"/>
        <v>-3.6818908930095515E-9</v>
      </c>
      <c r="JV41" s="188">
        <f t="shared" si="502"/>
        <v>-4.2078753062966307E-9</v>
      </c>
      <c r="JW41" s="188">
        <f t="shared" si="502"/>
        <v>-4.7338597195837098E-9</v>
      </c>
      <c r="JX41" s="188">
        <f t="shared" si="502"/>
        <v>-5.2598441328707889E-9</v>
      </c>
      <c r="JY41" s="188">
        <f t="shared" si="502"/>
        <v>-5.7858285461578681E-9</v>
      </c>
      <c r="JZ41" s="189">
        <f t="shared" si="502"/>
        <v>-6.3118129594449472E-9</v>
      </c>
      <c r="KA41" s="88">
        <f>KA31+KA36</f>
        <v>0</v>
      </c>
      <c r="KB41" s="187">
        <f>KB31+KB36</f>
        <v>-5.7470598863478337E-10</v>
      </c>
      <c r="KC41" s="188">
        <f t="shared" ref="KC41:KM41" si="503">KC31+KC36</f>
        <v>-1.1494119772695667E-9</v>
      </c>
      <c r="KD41" s="188">
        <f t="shared" si="503"/>
        <v>-1.7241179659043501E-9</v>
      </c>
      <c r="KE41" s="188">
        <f t="shared" si="503"/>
        <v>-2.2988239545391335E-9</v>
      </c>
      <c r="KF41" s="188">
        <f t="shared" si="503"/>
        <v>-2.8735299431739167E-9</v>
      </c>
      <c r="KG41" s="188">
        <f t="shared" si="503"/>
        <v>-3.4482359318086998E-9</v>
      </c>
      <c r="KH41" s="188">
        <f t="shared" si="503"/>
        <v>-4.022941920443483E-9</v>
      </c>
      <c r="KI41" s="188">
        <f t="shared" si="503"/>
        <v>-4.5976479090782662E-9</v>
      </c>
      <c r="KJ41" s="188">
        <f t="shared" si="503"/>
        <v>-5.1723538977130493E-9</v>
      </c>
      <c r="KK41" s="188">
        <f t="shared" si="503"/>
        <v>-5.7470598863478325E-9</v>
      </c>
      <c r="KL41" s="188">
        <f t="shared" si="503"/>
        <v>-6.3217658749826157E-9</v>
      </c>
      <c r="KM41" s="189">
        <f t="shared" si="503"/>
        <v>-6.8964718636173988E-9</v>
      </c>
      <c r="KN41" s="88">
        <f>KN31+KN36</f>
        <v>0</v>
      </c>
      <c r="KO41" s="187">
        <f>KO31+KO36</f>
        <v>-6.279406100811876E-10</v>
      </c>
      <c r="KP41" s="188">
        <f t="shared" ref="KP41:KZ41" si="504">KP31+KP36</f>
        <v>-1.2558812201623752E-9</v>
      </c>
      <c r="KQ41" s="188">
        <f t="shared" si="504"/>
        <v>-1.8838218302435628E-9</v>
      </c>
      <c r="KR41" s="188">
        <f t="shared" si="504"/>
        <v>-2.5117624403247504E-9</v>
      </c>
      <c r="KS41" s="188">
        <f t="shared" si="504"/>
        <v>-3.139703050405938E-9</v>
      </c>
      <c r="KT41" s="188">
        <f t="shared" si="504"/>
        <v>-3.7676436604871256E-9</v>
      </c>
      <c r="KU41" s="188">
        <f t="shared" si="504"/>
        <v>-4.3955842705683132E-9</v>
      </c>
      <c r="KV41" s="188">
        <f t="shared" si="504"/>
        <v>-5.0235248806495008E-9</v>
      </c>
      <c r="KW41" s="188">
        <f t="shared" si="504"/>
        <v>-5.6514654907306884E-9</v>
      </c>
      <c r="KX41" s="188">
        <f t="shared" si="504"/>
        <v>-6.279406100811876E-9</v>
      </c>
      <c r="KY41" s="188">
        <f t="shared" si="504"/>
        <v>-6.9073467108930636E-9</v>
      </c>
      <c r="KZ41" s="189">
        <f t="shared" si="504"/>
        <v>-7.5352873209742513E-9</v>
      </c>
      <c r="LA41" s="88">
        <f>LA31+LA36</f>
        <v>0</v>
      </c>
      <c r="LB41" s="187">
        <f>LB31+LB36</f>
        <v>-6.8610631799020874E-10</v>
      </c>
      <c r="LC41" s="188">
        <f t="shared" ref="LC41:LM41" si="505">LC31+LC36</f>
        <v>-1.3722126359804175E-9</v>
      </c>
      <c r="LD41" s="188">
        <f t="shared" si="505"/>
        <v>-2.0583189539706262E-9</v>
      </c>
      <c r="LE41" s="188">
        <f t="shared" si="505"/>
        <v>-2.744425271960835E-9</v>
      </c>
      <c r="LF41" s="188">
        <f t="shared" si="505"/>
        <v>-3.4305315899510437E-9</v>
      </c>
      <c r="LG41" s="188">
        <f t="shared" si="505"/>
        <v>-4.1166379079412525E-9</v>
      </c>
      <c r="LH41" s="188">
        <f t="shared" si="505"/>
        <v>-4.8027442259314616E-9</v>
      </c>
      <c r="LI41" s="188">
        <f t="shared" si="505"/>
        <v>-5.48885054392167E-9</v>
      </c>
      <c r="LJ41" s="188">
        <f t="shared" si="505"/>
        <v>-6.1749568619118783E-9</v>
      </c>
      <c r="LK41" s="188">
        <f t="shared" si="505"/>
        <v>-6.8610631799020866E-9</v>
      </c>
      <c r="LL41" s="188">
        <f t="shared" si="505"/>
        <v>-7.5471694978922949E-9</v>
      </c>
      <c r="LM41" s="189">
        <f t="shared" si="505"/>
        <v>-8.2332758158825033E-9</v>
      </c>
      <c r="LN41" s="190">
        <f>LN31+LN36</f>
        <v>0</v>
      </c>
    </row>
    <row r="42" spans="1:326" s="370" customFormat="1">
      <c r="A42" s="369"/>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1"/>
      <c r="AT42" s="371"/>
      <c r="AU42" s="371"/>
      <c r="AV42" s="371"/>
      <c r="AW42" s="371"/>
      <c r="AX42" s="371"/>
      <c r="AY42" s="371"/>
      <c r="AZ42" s="371"/>
      <c r="BA42" s="371"/>
      <c r="BB42" s="371"/>
      <c r="BC42" s="371"/>
      <c r="BD42" s="371"/>
      <c r="BE42" s="371"/>
      <c r="BF42" s="371"/>
      <c r="BG42" s="371"/>
      <c r="BH42" s="371"/>
      <c r="BI42" s="371"/>
      <c r="BJ42" s="371"/>
      <c r="BK42" s="371"/>
      <c r="BL42" s="371"/>
      <c r="BM42" s="371"/>
      <c r="BN42" s="371"/>
      <c r="BO42" s="371"/>
      <c r="BP42" s="371"/>
      <c r="BQ42" s="371"/>
      <c r="BR42" s="371"/>
      <c r="BS42" s="371"/>
      <c r="BT42" s="371"/>
      <c r="BU42" s="371"/>
      <c r="BV42" s="371"/>
      <c r="BW42" s="371"/>
      <c r="BX42" s="371"/>
      <c r="BY42" s="371"/>
      <c r="BZ42" s="371"/>
      <c r="CA42" s="371"/>
      <c r="CB42" s="371"/>
      <c r="CC42" s="371"/>
      <c r="CD42" s="371"/>
      <c r="CE42" s="371"/>
      <c r="CF42" s="371"/>
      <c r="CG42" s="371"/>
      <c r="CH42" s="371"/>
      <c r="CI42" s="371"/>
      <c r="CJ42" s="371"/>
      <c r="CK42" s="371"/>
      <c r="CL42" s="371"/>
      <c r="CM42" s="371"/>
      <c r="CN42" s="371"/>
      <c r="CO42" s="371"/>
      <c r="CP42" s="371"/>
      <c r="CQ42" s="371"/>
      <c r="CR42" s="371"/>
      <c r="CS42" s="371"/>
      <c r="CT42" s="371"/>
      <c r="CU42" s="371"/>
      <c r="CV42" s="371"/>
      <c r="CW42" s="371"/>
      <c r="CX42" s="371"/>
      <c r="CY42" s="371"/>
      <c r="CZ42" s="371"/>
      <c r="DA42" s="371"/>
      <c r="DB42" s="371"/>
      <c r="DC42" s="371"/>
      <c r="DD42" s="371"/>
      <c r="DE42" s="371"/>
      <c r="DF42" s="371"/>
      <c r="DG42" s="371"/>
      <c r="DH42" s="371"/>
      <c r="DI42" s="371"/>
      <c r="DJ42" s="371"/>
      <c r="DK42" s="371"/>
      <c r="DL42" s="371"/>
      <c r="DM42" s="371"/>
      <c r="DN42" s="371"/>
      <c r="DO42" s="371"/>
      <c r="DP42" s="371"/>
      <c r="DQ42" s="371"/>
      <c r="DR42" s="371"/>
      <c r="DS42" s="371"/>
      <c r="DT42" s="371"/>
      <c r="DU42" s="371"/>
      <c r="DV42" s="371"/>
      <c r="DW42" s="371"/>
      <c r="DX42" s="371"/>
      <c r="DY42" s="371"/>
      <c r="DZ42" s="371"/>
      <c r="EA42" s="371"/>
      <c r="EB42" s="371"/>
      <c r="EC42" s="371"/>
      <c r="ED42" s="371"/>
      <c r="EE42" s="371"/>
      <c r="EF42" s="371"/>
      <c r="EG42" s="371"/>
      <c r="EH42" s="371"/>
      <c r="EI42" s="371"/>
      <c r="EJ42" s="371"/>
      <c r="EK42" s="371"/>
      <c r="EL42" s="371"/>
      <c r="EM42" s="371"/>
      <c r="EN42" s="371"/>
      <c r="EO42" s="371"/>
      <c r="EP42" s="371"/>
      <c r="EQ42" s="371"/>
      <c r="ER42" s="371"/>
      <c r="ES42" s="371"/>
      <c r="ET42" s="371"/>
      <c r="EU42" s="371"/>
      <c r="EV42" s="371"/>
      <c r="EW42" s="371"/>
      <c r="EX42" s="371"/>
      <c r="EY42" s="371"/>
      <c r="EZ42" s="371"/>
      <c r="FA42" s="371"/>
      <c r="FB42" s="371"/>
      <c r="FC42" s="371"/>
      <c r="FD42" s="371"/>
      <c r="FE42" s="371"/>
      <c r="FF42" s="371"/>
      <c r="FG42" s="371"/>
      <c r="FH42" s="371"/>
      <c r="FI42" s="371"/>
      <c r="FJ42" s="371"/>
      <c r="FK42" s="371"/>
      <c r="FL42" s="371"/>
      <c r="FM42" s="371"/>
      <c r="FN42" s="371"/>
      <c r="FO42" s="371"/>
      <c r="FP42" s="371"/>
      <c r="FQ42" s="371"/>
      <c r="FR42" s="371"/>
      <c r="FS42" s="371"/>
      <c r="FT42" s="371"/>
      <c r="FU42" s="371"/>
      <c r="FV42" s="371"/>
      <c r="FW42" s="371"/>
      <c r="FX42" s="371"/>
      <c r="FY42" s="371"/>
      <c r="FZ42" s="371"/>
      <c r="GA42" s="371"/>
      <c r="GB42" s="371"/>
      <c r="GC42" s="371"/>
      <c r="GD42" s="371"/>
      <c r="GE42" s="371"/>
      <c r="GF42" s="371"/>
      <c r="GG42" s="371"/>
      <c r="GH42" s="371"/>
      <c r="GI42" s="371"/>
      <c r="GJ42" s="371"/>
      <c r="GK42" s="371"/>
      <c r="GL42" s="371"/>
      <c r="GM42" s="371"/>
      <c r="GN42" s="371"/>
      <c r="GO42" s="371"/>
      <c r="GP42" s="371"/>
      <c r="GQ42" s="371"/>
      <c r="GR42" s="371"/>
      <c r="GS42" s="371"/>
      <c r="GT42" s="371"/>
      <c r="GU42" s="371"/>
      <c r="GV42" s="371"/>
      <c r="GW42" s="371"/>
      <c r="GX42" s="371"/>
      <c r="GY42" s="371"/>
      <c r="GZ42" s="371"/>
      <c r="HA42" s="371"/>
      <c r="HB42" s="371"/>
      <c r="HC42" s="371"/>
      <c r="HD42" s="371"/>
      <c r="HE42" s="371"/>
      <c r="HF42" s="371"/>
      <c r="HG42" s="371"/>
      <c r="HH42" s="371"/>
      <c r="HI42" s="371"/>
      <c r="HJ42" s="371"/>
      <c r="HK42" s="371"/>
      <c r="HL42" s="371"/>
      <c r="HM42" s="371"/>
      <c r="HN42" s="371"/>
      <c r="HO42" s="371"/>
      <c r="HP42" s="371"/>
      <c r="HQ42" s="371"/>
      <c r="HR42" s="371"/>
      <c r="HS42" s="371"/>
      <c r="HT42" s="371"/>
      <c r="HU42" s="371"/>
      <c r="HV42" s="371"/>
      <c r="HW42" s="371"/>
      <c r="HX42" s="371"/>
      <c r="HY42" s="371"/>
      <c r="HZ42" s="371"/>
      <c r="IA42" s="371"/>
      <c r="IB42" s="371"/>
      <c r="IC42" s="371"/>
      <c r="ID42" s="371"/>
      <c r="IE42" s="371"/>
      <c r="IF42" s="371"/>
      <c r="IG42" s="371"/>
      <c r="IH42" s="371"/>
      <c r="II42" s="371"/>
      <c r="IJ42" s="371"/>
      <c r="IK42" s="371"/>
      <c r="IL42" s="371"/>
      <c r="IM42" s="371"/>
      <c r="IN42" s="371"/>
      <c r="IO42" s="371"/>
      <c r="IP42" s="371"/>
      <c r="IQ42" s="371"/>
      <c r="IR42" s="371"/>
      <c r="IS42" s="371"/>
      <c r="IT42" s="371"/>
      <c r="IU42" s="371"/>
      <c r="IV42" s="371"/>
      <c r="IW42" s="371"/>
      <c r="IX42" s="371"/>
      <c r="IY42" s="371"/>
      <c r="IZ42" s="371"/>
      <c r="JA42" s="371"/>
      <c r="JB42" s="371"/>
      <c r="JC42" s="371"/>
      <c r="JD42" s="371"/>
      <c r="JE42" s="371"/>
      <c r="JF42" s="371"/>
      <c r="JG42" s="371"/>
      <c r="JH42" s="371"/>
      <c r="JI42" s="371"/>
      <c r="JJ42" s="371"/>
      <c r="JK42" s="371"/>
      <c r="JL42" s="371"/>
      <c r="JM42" s="371"/>
      <c r="JN42" s="371"/>
      <c r="JO42" s="371"/>
      <c r="JP42" s="371"/>
      <c r="JQ42" s="371"/>
      <c r="JR42" s="371"/>
      <c r="JS42" s="371"/>
      <c r="JT42" s="371"/>
      <c r="JU42" s="371"/>
      <c r="JV42" s="371"/>
      <c r="JW42" s="371"/>
      <c r="JX42" s="371"/>
      <c r="JY42" s="371"/>
      <c r="JZ42" s="371"/>
      <c r="KA42" s="371"/>
      <c r="KB42" s="371"/>
      <c r="KC42" s="371"/>
      <c r="KD42" s="371"/>
      <c r="KE42" s="371"/>
      <c r="KF42" s="371"/>
      <c r="KG42" s="371"/>
      <c r="KH42" s="371"/>
      <c r="KI42" s="371"/>
      <c r="KJ42" s="371"/>
      <c r="KK42" s="371"/>
      <c r="KL42" s="371"/>
      <c r="KM42" s="371"/>
      <c r="KN42" s="371"/>
      <c r="KO42" s="371"/>
      <c r="KP42" s="371"/>
      <c r="KQ42" s="371"/>
      <c r="KR42" s="371"/>
      <c r="KS42" s="371"/>
      <c r="KT42" s="371"/>
      <c r="KU42" s="371"/>
      <c r="KV42" s="371"/>
      <c r="KW42" s="371"/>
      <c r="KX42" s="371"/>
      <c r="KY42" s="371"/>
      <c r="KZ42" s="371"/>
      <c r="LA42" s="371"/>
      <c r="LB42" s="371"/>
      <c r="LC42" s="371"/>
      <c r="LD42" s="371"/>
      <c r="LE42" s="371"/>
      <c r="LF42" s="371"/>
      <c r="LG42" s="371"/>
      <c r="LH42" s="371"/>
      <c r="LI42" s="371"/>
      <c r="LJ42" s="371"/>
      <c r="LK42" s="371"/>
      <c r="LL42" s="371"/>
      <c r="LM42" s="371"/>
      <c r="LN42" s="371"/>
    </row>
    <row r="43" spans="1:326" ht="15.75" thickBot="1">
      <c r="BN43" s="37"/>
      <c r="EA43" s="37"/>
      <c r="EN43" s="37"/>
      <c r="FA43" s="37"/>
      <c r="FN43" s="37"/>
      <c r="GA43" s="37"/>
      <c r="GM43" s="15"/>
    </row>
    <row r="44" spans="1:326" s="15" customFormat="1" ht="15.75" thickBot="1">
      <c r="A44" s="167" t="s">
        <v>365</v>
      </c>
      <c r="B44" s="171">
        <f>B45+B46+B47+B48</f>
        <v>98676.245064624498</v>
      </c>
      <c r="C44" s="168">
        <f t="shared" ref="C44:M44" si="506">C45+C46+C47+C48</f>
        <v>121152.49516392405</v>
      </c>
      <c r="D44" s="168">
        <f t="shared" si="506"/>
        <v>143628.74526322359</v>
      </c>
      <c r="E44" s="168">
        <f t="shared" si="506"/>
        <v>166104.99536252313</v>
      </c>
      <c r="F44" s="168">
        <f t="shared" si="506"/>
        <v>188581.24546182269</v>
      </c>
      <c r="G44" s="168">
        <f t="shared" si="506"/>
        <v>211057.49556112225</v>
      </c>
      <c r="H44" s="168">
        <f t="shared" si="506"/>
        <v>233533.74566042179</v>
      </c>
      <c r="I44" s="168">
        <f t="shared" si="506"/>
        <v>256009.99575972132</v>
      </c>
      <c r="J44" s="168">
        <f t="shared" si="506"/>
        <v>278486.24585902086</v>
      </c>
      <c r="K44" s="168">
        <f t="shared" si="506"/>
        <v>300962.49595832045</v>
      </c>
      <c r="L44" s="168">
        <f t="shared" si="506"/>
        <v>323438.74605761998</v>
      </c>
      <c r="M44" s="168">
        <f t="shared" si="506"/>
        <v>345914.99615691951</v>
      </c>
      <c r="N44" s="88">
        <f>N45+N46+N47+N48</f>
        <v>345914.99615691951</v>
      </c>
      <c r="O44" s="88">
        <f>O45+O46+O47+O48</f>
        <v>825470.00166979444</v>
      </c>
      <c r="P44" s="88">
        <f t="shared" ref="P44:AA44" si="507">P45+P46+P47+P48</f>
        <v>1305025.0071826694</v>
      </c>
      <c r="Q44" s="88">
        <f t="shared" si="507"/>
        <v>1784580.0126955442</v>
      </c>
      <c r="R44" s="88">
        <f t="shared" si="507"/>
        <v>2264135.018208419</v>
      </c>
      <c r="S44" s="88">
        <f t="shared" si="507"/>
        <v>2743690.0237212945</v>
      </c>
      <c r="T44" s="88">
        <f t="shared" si="507"/>
        <v>2974560.755468973</v>
      </c>
      <c r="U44" s="88">
        <f t="shared" si="507"/>
        <v>2966278.9971424076</v>
      </c>
      <c r="V44" s="88">
        <f t="shared" si="507"/>
        <v>2951824.6122352523</v>
      </c>
      <c r="W44" s="88">
        <f t="shared" si="507"/>
        <v>2931200.1864395519</v>
      </c>
      <c r="X44" s="88">
        <f t="shared" si="507"/>
        <v>2908919.6059249253</v>
      </c>
      <c r="Y44" s="88">
        <f t="shared" si="507"/>
        <v>2884982.8706913725</v>
      </c>
      <c r="Z44" s="88">
        <f t="shared" si="507"/>
        <v>2858402.4807388941</v>
      </c>
      <c r="AA44" s="88">
        <f t="shared" si="507"/>
        <v>2858402.4807388941</v>
      </c>
      <c r="AB44" s="88">
        <f t="shared" ref="AB44:CM44" si="508">AB45+AB46+AB47+AB48</f>
        <v>2873796.9738921132</v>
      </c>
      <c r="AC44" s="88">
        <f t="shared" si="508"/>
        <v>2887000.6333627766</v>
      </c>
      <c r="AD44" s="88">
        <f t="shared" si="508"/>
        <v>2898013.4591508843</v>
      </c>
      <c r="AE44" s="88">
        <f t="shared" si="508"/>
        <v>2906835.4512564363</v>
      </c>
      <c r="AF44" s="88">
        <f t="shared" si="508"/>
        <v>2913466.6096794321</v>
      </c>
      <c r="AG44" s="88">
        <f t="shared" si="508"/>
        <v>2917906.9344198727</v>
      </c>
      <c r="AH44" s="88">
        <f t="shared" si="508"/>
        <v>2918656.4254777571</v>
      </c>
      <c r="AI44" s="88">
        <f t="shared" si="508"/>
        <v>2917215.0828530858</v>
      </c>
      <c r="AJ44" s="88">
        <f t="shared" si="508"/>
        <v>2913582.9065458593</v>
      </c>
      <c r="AK44" s="88">
        <f t="shared" si="508"/>
        <v>2906647.3965560766</v>
      </c>
      <c r="AL44" s="88">
        <f t="shared" si="508"/>
        <v>2897521.0528837382</v>
      </c>
      <c r="AM44" s="88">
        <f t="shared" si="508"/>
        <v>2884952.8127632965</v>
      </c>
      <c r="AN44" s="88">
        <f t="shared" si="508"/>
        <v>2884952.812763297</v>
      </c>
      <c r="AO44" s="88">
        <f t="shared" si="508"/>
        <v>2937135.511478628</v>
      </c>
      <c r="AP44" s="88">
        <f t="shared" si="508"/>
        <v>2989681.5038215248</v>
      </c>
      <c r="AQ44" s="88">
        <f t="shared" si="508"/>
        <v>3042590.7897919868</v>
      </c>
      <c r="AR44" s="88">
        <f t="shared" si="508"/>
        <v>3095863.3693900146</v>
      </c>
      <c r="AS44" s="88">
        <f t="shared" si="508"/>
        <v>3149499.2426156076</v>
      </c>
      <c r="AT44" s="88">
        <f t="shared" si="508"/>
        <v>3203498.4094687658</v>
      </c>
      <c r="AU44" s="88">
        <f t="shared" si="508"/>
        <v>3257860.8699494898</v>
      </c>
      <c r="AV44" s="88">
        <f t="shared" si="508"/>
        <v>3312586.6240577791</v>
      </c>
      <c r="AW44" s="88">
        <f t="shared" si="508"/>
        <v>3367675.6717936336</v>
      </c>
      <c r="AX44" s="88">
        <f t="shared" si="508"/>
        <v>3423128.0131570539</v>
      </c>
      <c r="AY44" s="88">
        <f t="shared" si="508"/>
        <v>3478943.6481480394</v>
      </c>
      <c r="AZ44" s="88">
        <f t="shared" si="508"/>
        <v>3474217.5936023179</v>
      </c>
      <c r="BA44" s="88">
        <f t="shared" si="508"/>
        <v>3474217.5936023179</v>
      </c>
      <c r="BB44" s="88">
        <f t="shared" si="508"/>
        <v>3527300.1344938604</v>
      </c>
      <c r="BC44" s="88">
        <f t="shared" si="508"/>
        <v>3580745.9690129687</v>
      </c>
      <c r="BD44" s="88">
        <f t="shared" si="508"/>
        <v>3634555.0971596427</v>
      </c>
      <c r="BE44" s="88">
        <f t="shared" si="508"/>
        <v>3688727.518933882</v>
      </c>
      <c r="BF44" s="88">
        <f t="shared" si="508"/>
        <v>3743263.2343356865</v>
      </c>
      <c r="BG44" s="88">
        <f t="shared" si="508"/>
        <v>3798162.2433650568</v>
      </c>
      <c r="BH44" s="88">
        <f t="shared" si="508"/>
        <v>3855662.0460219923</v>
      </c>
      <c r="BI44" s="88">
        <f t="shared" si="508"/>
        <v>3913525.1423064931</v>
      </c>
      <c r="BJ44" s="88">
        <f t="shared" si="508"/>
        <v>3971751.5322185596</v>
      </c>
      <c r="BK44" s="88">
        <f t="shared" si="508"/>
        <v>4030341.2157581914</v>
      </c>
      <c r="BL44" s="88">
        <f t="shared" si="508"/>
        <v>4089294.1929253889</v>
      </c>
      <c r="BM44" s="88">
        <f t="shared" si="508"/>
        <v>4047451.5332024763</v>
      </c>
      <c r="BN44" s="88">
        <f t="shared" si="508"/>
        <v>4047451.5332024763</v>
      </c>
      <c r="BO44" s="88">
        <f t="shared" si="508"/>
        <v>4104055.5292212106</v>
      </c>
      <c r="BP44" s="88">
        <f t="shared" si="508"/>
        <v>4161022.8188675102</v>
      </c>
      <c r="BQ44" s="88">
        <f t="shared" si="508"/>
        <v>4218353.4021413755</v>
      </c>
      <c r="BR44" s="88">
        <f t="shared" si="508"/>
        <v>4276047.2790428065</v>
      </c>
      <c r="BS44" s="88">
        <f t="shared" si="508"/>
        <v>4334104.4495718023</v>
      </c>
      <c r="BT44" s="88">
        <f t="shared" si="508"/>
        <v>4392524.9137283638</v>
      </c>
      <c r="BU44" s="88">
        <f t="shared" si="508"/>
        <v>4453746.1715124911</v>
      </c>
      <c r="BV44" s="88">
        <f t="shared" si="508"/>
        <v>4515330.7229241831</v>
      </c>
      <c r="BW44" s="88">
        <f t="shared" si="508"/>
        <v>4577278.5679634418</v>
      </c>
      <c r="BX44" s="88">
        <f t="shared" si="508"/>
        <v>4640314.7066302644</v>
      </c>
      <c r="BY44" s="88">
        <f t="shared" si="508"/>
        <v>4703714.1389246536</v>
      </c>
      <c r="BZ44" s="88">
        <f t="shared" si="508"/>
        <v>4659473.0650999881</v>
      </c>
      <c r="CA44" s="88">
        <f t="shared" si="508"/>
        <v>4659473.0650999881</v>
      </c>
      <c r="CB44" s="88">
        <f t="shared" si="508"/>
        <v>4716984.7465341035</v>
      </c>
      <c r="CC44" s="88">
        <f t="shared" si="508"/>
        <v>4774859.7215957837</v>
      </c>
      <c r="CD44" s="88">
        <f t="shared" si="508"/>
        <v>4833097.9902850296</v>
      </c>
      <c r="CE44" s="88">
        <f t="shared" si="508"/>
        <v>4891699.5526018413</v>
      </c>
      <c r="CF44" s="88">
        <f t="shared" si="508"/>
        <v>4950664.4085462177</v>
      </c>
      <c r="CG44" s="88">
        <f t="shared" si="508"/>
        <v>4541063.2732626647</v>
      </c>
      <c r="CH44" s="88">
        <f t="shared" si="508"/>
        <v>4600754.7164621726</v>
      </c>
      <c r="CI44" s="88">
        <f t="shared" si="508"/>
        <v>4660809.4532892453</v>
      </c>
      <c r="CJ44" s="88">
        <f t="shared" si="508"/>
        <v>4721227.4837438837</v>
      </c>
      <c r="CK44" s="88">
        <f t="shared" si="508"/>
        <v>4782008.8078260878</v>
      </c>
      <c r="CL44" s="88">
        <f t="shared" si="508"/>
        <v>4843153.4255358577</v>
      </c>
      <c r="CM44" s="88">
        <f t="shared" si="508"/>
        <v>4797543.7033788878</v>
      </c>
      <c r="CN44" s="88">
        <f t="shared" ref="CN44:EY44" si="509">CN45+CN46+CN47+CN48</f>
        <v>4797543.7033788878</v>
      </c>
      <c r="CO44" s="88">
        <f t="shared" si="509"/>
        <v>4852184.4796235971</v>
      </c>
      <c r="CP44" s="88">
        <f t="shared" si="509"/>
        <v>4907188.5494958721</v>
      </c>
      <c r="CQ44" s="88">
        <f t="shared" si="509"/>
        <v>4962555.9129957128</v>
      </c>
      <c r="CR44" s="88">
        <f t="shared" si="509"/>
        <v>5018286.5701231183</v>
      </c>
      <c r="CS44" s="88">
        <f t="shared" si="509"/>
        <v>5074380.5208780896</v>
      </c>
      <c r="CT44" s="88">
        <f t="shared" si="509"/>
        <v>4544397.4690780165</v>
      </c>
      <c r="CU44" s="88">
        <f t="shared" si="509"/>
        <v>4601218.0070881182</v>
      </c>
      <c r="CV44" s="88">
        <f t="shared" si="509"/>
        <v>4658401.8387257867</v>
      </c>
      <c r="CW44" s="88">
        <f t="shared" si="509"/>
        <v>4715948.9639910199</v>
      </c>
      <c r="CX44" s="88">
        <f t="shared" si="509"/>
        <v>4773859.3828838179</v>
      </c>
      <c r="CY44" s="88">
        <f t="shared" si="509"/>
        <v>4832133.0954041816</v>
      </c>
      <c r="CZ44" s="88">
        <f t="shared" si="509"/>
        <v>4788820.0973987356</v>
      </c>
      <c r="DA44" s="88">
        <f t="shared" si="509"/>
        <v>4788820.0973987356</v>
      </c>
      <c r="DB44" s="88">
        <f t="shared" si="509"/>
        <v>4839916.7075291164</v>
      </c>
      <c r="DC44" s="88">
        <f t="shared" si="509"/>
        <v>4891376.6112870621</v>
      </c>
      <c r="DD44" s="88">
        <f t="shared" si="509"/>
        <v>4943199.8086725734</v>
      </c>
      <c r="DE44" s="88">
        <f t="shared" si="509"/>
        <v>4995386.2996856496</v>
      </c>
      <c r="DF44" s="88">
        <f t="shared" si="509"/>
        <v>5047936.0843262924</v>
      </c>
      <c r="DG44" s="88">
        <f t="shared" si="509"/>
        <v>4452456.1447063917</v>
      </c>
      <c r="DH44" s="88">
        <f t="shared" si="509"/>
        <v>4505732.5166021641</v>
      </c>
      <c r="DI44" s="88">
        <f t="shared" si="509"/>
        <v>4559372.1821255032</v>
      </c>
      <c r="DJ44" s="88">
        <f t="shared" si="509"/>
        <v>4613375.1412764071</v>
      </c>
      <c r="DK44" s="88">
        <f t="shared" si="509"/>
        <v>4667741.3940548766</v>
      </c>
      <c r="DL44" s="88">
        <f t="shared" si="509"/>
        <v>4722470.940460911</v>
      </c>
      <c r="DM44" s="88">
        <f t="shared" si="509"/>
        <v>4681993.2753469292</v>
      </c>
      <c r="DN44" s="88">
        <f t="shared" si="509"/>
        <v>4681993.2753469292</v>
      </c>
      <c r="DO44" s="88">
        <f t="shared" si="509"/>
        <v>4728809.9894022848</v>
      </c>
      <c r="DP44" s="88">
        <f t="shared" si="509"/>
        <v>4775989.9970852053</v>
      </c>
      <c r="DQ44" s="88">
        <f t="shared" si="509"/>
        <v>4823533.2983956914</v>
      </c>
      <c r="DR44" s="88">
        <f t="shared" si="509"/>
        <v>4871439.8933337424</v>
      </c>
      <c r="DS44" s="88">
        <f t="shared" si="509"/>
        <v>4919709.78189936</v>
      </c>
      <c r="DT44" s="88">
        <f t="shared" si="509"/>
        <v>4250746.0574329551</v>
      </c>
      <c r="DU44" s="88">
        <f t="shared" si="509"/>
        <v>4299742.5332537033</v>
      </c>
      <c r="DV44" s="88">
        <f t="shared" si="509"/>
        <v>4349102.3027020162</v>
      </c>
      <c r="DW44" s="88">
        <f t="shared" si="509"/>
        <v>4398825.3657778949</v>
      </c>
      <c r="DX44" s="88">
        <f t="shared" si="509"/>
        <v>4448911.7224813392</v>
      </c>
      <c r="DY44" s="88">
        <f t="shared" si="509"/>
        <v>4499361.3728123493</v>
      </c>
      <c r="DZ44" s="88">
        <f t="shared" si="509"/>
        <v>4462307.6245583873</v>
      </c>
      <c r="EA44" s="88">
        <f t="shared" si="509"/>
        <v>4462307.6245583873</v>
      </c>
      <c r="EB44" s="88">
        <f t="shared" si="509"/>
        <v>4504275.4598256508</v>
      </c>
      <c r="EC44" s="88">
        <f t="shared" si="509"/>
        <v>4546606.58872048</v>
      </c>
      <c r="ED44" s="88">
        <f t="shared" si="509"/>
        <v>4589301.011242874</v>
      </c>
      <c r="EE44" s="88">
        <f t="shared" si="509"/>
        <v>4632358.7273928346</v>
      </c>
      <c r="EF44" s="88">
        <f t="shared" si="509"/>
        <v>4675779.7371703601</v>
      </c>
      <c r="EG44" s="88">
        <f t="shared" si="509"/>
        <v>3955588.6945771715</v>
      </c>
      <c r="EH44" s="88">
        <f t="shared" si="509"/>
        <v>3999736.2916098279</v>
      </c>
      <c r="EI44" s="88">
        <f t="shared" si="509"/>
        <v>4044247.1822700496</v>
      </c>
      <c r="EJ44" s="88">
        <f t="shared" si="509"/>
        <v>4089121.366557837</v>
      </c>
      <c r="EK44" s="88">
        <f t="shared" si="509"/>
        <v>4134358.8444731897</v>
      </c>
      <c r="EL44" s="88">
        <f t="shared" si="509"/>
        <v>4179959.6160161081</v>
      </c>
      <c r="EM44" s="88">
        <f t="shared" si="509"/>
        <v>4146784.970792619</v>
      </c>
      <c r="EN44" s="88">
        <f t="shared" si="509"/>
        <v>4146784.970792619</v>
      </c>
      <c r="EO44" s="88">
        <f t="shared" si="509"/>
        <v>4183054.1725968309</v>
      </c>
      <c r="EP44" s="88">
        <f t="shared" si="509"/>
        <v>4219686.668028608</v>
      </c>
      <c r="EQ44" s="88">
        <f t="shared" si="509"/>
        <v>4256682.4570879508</v>
      </c>
      <c r="ER44" s="88">
        <f t="shared" si="509"/>
        <v>4294041.5397748593</v>
      </c>
      <c r="ES44" s="88">
        <f t="shared" si="509"/>
        <v>4331763.9160893327</v>
      </c>
      <c r="ET44" s="88">
        <f t="shared" si="509"/>
        <v>3544640.2808797974</v>
      </c>
      <c r="EU44" s="88">
        <f t="shared" si="509"/>
        <v>3583089.2444494017</v>
      </c>
      <c r="EV44" s="88">
        <f t="shared" si="509"/>
        <v>3621901.5016465718</v>
      </c>
      <c r="EW44" s="88">
        <f t="shared" si="509"/>
        <v>3661077.0524713071</v>
      </c>
      <c r="EX44" s="88">
        <f t="shared" si="509"/>
        <v>3700615.8969236077</v>
      </c>
      <c r="EY44" s="88">
        <f t="shared" si="509"/>
        <v>3740518.035003474</v>
      </c>
      <c r="EZ44" s="88">
        <f t="shared" ref="EZ44:HK44" si="510">EZ45+EZ46+EZ47+EZ48</f>
        <v>3711902.2965504266</v>
      </c>
      <c r="FA44" s="88">
        <f t="shared" si="510"/>
        <v>3711902.2965504266</v>
      </c>
      <c r="FB44" s="88">
        <f t="shared" si="510"/>
        <v>3741544.4944234947</v>
      </c>
      <c r="FC44" s="88">
        <f t="shared" si="510"/>
        <v>3771549.9859241284</v>
      </c>
      <c r="FD44" s="88">
        <f t="shared" si="510"/>
        <v>3801918.771052327</v>
      </c>
      <c r="FE44" s="88">
        <f t="shared" si="510"/>
        <v>3832650.8498080918</v>
      </c>
      <c r="FF44" s="88">
        <f t="shared" si="510"/>
        <v>3863746.2221914213</v>
      </c>
      <c r="FG44" s="88">
        <f t="shared" si="510"/>
        <v>3008540.3910439378</v>
      </c>
      <c r="FH44" s="88">
        <f t="shared" si="510"/>
        <v>3040362.3506823983</v>
      </c>
      <c r="FI44" s="88">
        <f t="shared" si="510"/>
        <v>3072547.6039484246</v>
      </c>
      <c r="FJ44" s="88">
        <f t="shared" si="510"/>
        <v>3105096.1508420166</v>
      </c>
      <c r="FK44" s="88">
        <f t="shared" si="510"/>
        <v>3138007.9913631734</v>
      </c>
      <c r="FL44" s="88">
        <f t="shared" si="510"/>
        <v>3171283.1255118959</v>
      </c>
      <c r="FM44" s="88">
        <f t="shared" si="510"/>
        <v>3147968.9902037634</v>
      </c>
      <c r="FN44" s="88">
        <f t="shared" si="510"/>
        <v>3147968.9902037634</v>
      </c>
      <c r="FO44" s="88">
        <f t="shared" si="510"/>
        <v>3169969.9186494648</v>
      </c>
      <c r="FP44" s="88">
        <f t="shared" si="510"/>
        <v>3192334.1407227321</v>
      </c>
      <c r="FQ44" s="88">
        <f t="shared" si="510"/>
        <v>3215061.6564235641</v>
      </c>
      <c r="FR44" s="88">
        <f t="shared" si="510"/>
        <v>3238152.4657519618</v>
      </c>
      <c r="FS44" s="88">
        <f t="shared" si="510"/>
        <v>3261606.5687079253</v>
      </c>
      <c r="FT44" s="88">
        <f t="shared" si="510"/>
        <v>2333701.6694662189</v>
      </c>
      <c r="FU44" s="88">
        <f t="shared" si="510"/>
        <v>2357882.3596773129</v>
      </c>
      <c r="FV44" s="88">
        <f t="shared" si="510"/>
        <v>2382426.3435159726</v>
      </c>
      <c r="FW44" s="88">
        <f t="shared" si="510"/>
        <v>2407333.6209821971</v>
      </c>
      <c r="FX44" s="88">
        <f t="shared" si="510"/>
        <v>2432604.1920759878</v>
      </c>
      <c r="FY44" s="88">
        <f t="shared" si="510"/>
        <v>2458238.0567973438</v>
      </c>
      <c r="FZ44" s="88">
        <f t="shared" si="510"/>
        <v>2441036.9370311042</v>
      </c>
      <c r="GA44" s="88">
        <f t="shared" si="510"/>
        <v>2441036.9370311042</v>
      </c>
      <c r="GB44" s="88">
        <f t="shared" si="510"/>
        <v>2454156.821735681</v>
      </c>
      <c r="GC44" s="88">
        <f t="shared" si="510"/>
        <v>2467376.6793265836</v>
      </c>
      <c r="GD44" s="88">
        <f t="shared" si="510"/>
        <v>2480696.509803813</v>
      </c>
      <c r="GE44" s="88">
        <f t="shared" si="510"/>
        <v>2494116.313167369</v>
      </c>
      <c r="GF44" s="88">
        <f t="shared" si="510"/>
        <v>2507636.0894172508</v>
      </c>
      <c r="GG44" s="88">
        <f t="shared" si="510"/>
        <v>1236933.9015223554</v>
      </c>
      <c r="GH44" s="88">
        <f t="shared" si="510"/>
        <v>1250653.62354489</v>
      </c>
      <c r="GI44" s="88">
        <f t="shared" si="510"/>
        <v>1264473.318453751</v>
      </c>
      <c r="GJ44" s="88">
        <f t="shared" si="510"/>
        <v>1278392.9862489381</v>
      </c>
      <c r="GK44" s="88">
        <f t="shared" si="510"/>
        <v>1292412.6269304517</v>
      </c>
      <c r="GL44" s="88">
        <f t="shared" si="510"/>
        <v>1306532.2404982916</v>
      </c>
      <c r="GM44" s="88">
        <f t="shared" si="510"/>
        <v>2500.3029095888778</v>
      </c>
      <c r="GN44" s="88">
        <f t="shared" si="510"/>
        <v>2500.3029095888778</v>
      </c>
      <c r="GO44" s="88">
        <f t="shared" si="510"/>
        <v>0.30290958816287683</v>
      </c>
      <c r="GP44" s="88">
        <f t="shared" si="510"/>
        <v>0.30290958791360478</v>
      </c>
      <c r="GQ44" s="88">
        <f t="shared" si="510"/>
        <v>0.30290958766433274</v>
      </c>
      <c r="GR44" s="88">
        <f t="shared" si="510"/>
        <v>0.30290958741506069</v>
      </c>
      <c r="GS44" s="88">
        <f t="shared" si="510"/>
        <v>0.30290958716578864</v>
      </c>
      <c r="GT44" s="88">
        <f t="shared" si="510"/>
        <v>0.30290958691651659</v>
      </c>
      <c r="GU44" s="88">
        <f t="shared" si="510"/>
        <v>0.30290958666724455</v>
      </c>
      <c r="GV44" s="88">
        <f t="shared" si="510"/>
        <v>0.3029095864179725</v>
      </c>
      <c r="GW44" s="88">
        <f t="shared" si="510"/>
        <v>0.30290958616870045</v>
      </c>
      <c r="GX44" s="88">
        <f t="shared" si="510"/>
        <v>0.3029095859194284</v>
      </c>
      <c r="GY44" s="88">
        <f t="shared" si="510"/>
        <v>0.30290958567015636</v>
      </c>
      <c r="GZ44" s="88">
        <f t="shared" si="510"/>
        <v>0.30290958542088431</v>
      </c>
      <c r="HA44" s="88">
        <f t="shared" si="510"/>
        <v>0.30290958542088453</v>
      </c>
      <c r="HB44" s="88">
        <f t="shared" si="510"/>
        <v>0.30290958514297811</v>
      </c>
      <c r="HC44" s="88">
        <f t="shared" si="510"/>
        <v>0.30290958486507191</v>
      </c>
      <c r="HD44" s="88">
        <f t="shared" si="510"/>
        <v>0.30290958458716571</v>
      </c>
      <c r="HE44" s="88">
        <f t="shared" si="510"/>
        <v>0.30290958430925952</v>
      </c>
      <c r="HF44" s="88">
        <f t="shared" si="510"/>
        <v>0.30290958403135332</v>
      </c>
      <c r="HG44" s="88">
        <f t="shared" si="510"/>
        <v>0.30290958375344712</v>
      </c>
      <c r="HH44" s="88">
        <f t="shared" si="510"/>
        <v>0.30290958347554092</v>
      </c>
      <c r="HI44" s="88">
        <f t="shared" si="510"/>
        <v>0.30290958319763472</v>
      </c>
      <c r="HJ44" s="88">
        <f t="shared" si="510"/>
        <v>0.30290958291972853</v>
      </c>
      <c r="HK44" s="88">
        <f t="shared" si="510"/>
        <v>0.30290958264182233</v>
      </c>
      <c r="HL44" s="88">
        <f t="shared" ref="HL44:JW44" si="511">HL45+HL46+HL47+HL48</f>
        <v>0.30290958236391613</v>
      </c>
      <c r="HM44" s="88">
        <f t="shared" si="511"/>
        <v>0.30290958205368873</v>
      </c>
      <c r="HN44" s="88">
        <f t="shared" si="511"/>
        <v>0.30290958205368895</v>
      </c>
      <c r="HO44" s="88">
        <f t="shared" si="511"/>
        <v>0.30290958174449606</v>
      </c>
      <c r="HP44" s="88">
        <f t="shared" si="511"/>
        <v>0.30290958143530339</v>
      </c>
      <c r="HQ44" s="88">
        <f t="shared" si="511"/>
        <v>0.30290958112611072</v>
      </c>
      <c r="HR44" s="88">
        <f t="shared" si="511"/>
        <v>0.30290958081691804</v>
      </c>
      <c r="HS44" s="88">
        <f t="shared" si="511"/>
        <v>0.30290958050772537</v>
      </c>
      <c r="HT44" s="88">
        <f t="shared" si="511"/>
        <v>0.3029095801985327</v>
      </c>
      <c r="HU44" s="88">
        <f t="shared" si="511"/>
        <v>0.30290957988934003</v>
      </c>
      <c r="HV44" s="88">
        <f t="shared" si="511"/>
        <v>0.30290957958014736</v>
      </c>
      <c r="HW44" s="88">
        <f t="shared" si="511"/>
        <v>0.30290957927095469</v>
      </c>
      <c r="HX44" s="88">
        <f t="shared" si="511"/>
        <v>0.30290957896176202</v>
      </c>
      <c r="HY44" s="88">
        <f t="shared" si="511"/>
        <v>0.30290957865256934</v>
      </c>
      <c r="HZ44" s="88">
        <f t="shared" si="511"/>
        <v>0.30290957831105542</v>
      </c>
      <c r="IA44" s="88">
        <f t="shared" si="511"/>
        <v>0.30290957831105531</v>
      </c>
      <c r="IB44" s="88">
        <f t="shared" si="511"/>
        <v>0.3029095779676782</v>
      </c>
      <c r="IC44" s="88">
        <f t="shared" si="511"/>
        <v>0.30290957762430099</v>
      </c>
      <c r="ID44" s="88">
        <f t="shared" si="511"/>
        <v>0.30290957728092377</v>
      </c>
      <c r="IE44" s="88">
        <f t="shared" si="511"/>
        <v>0.30290957693754655</v>
      </c>
      <c r="IF44" s="88">
        <f t="shared" si="511"/>
        <v>0.30290957659416934</v>
      </c>
      <c r="IG44" s="88">
        <f t="shared" si="511"/>
        <v>0.30290957625079212</v>
      </c>
      <c r="IH44" s="88">
        <f t="shared" si="511"/>
        <v>0.30290957590741491</v>
      </c>
      <c r="II44" s="88">
        <f t="shared" si="511"/>
        <v>0.30290957556403769</v>
      </c>
      <c r="IJ44" s="88">
        <f t="shared" si="511"/>
        <v>0.30290957522066048</v>
      </c>
      <c r="IK44" s="88">
        <f t="shared" si="511"/>
        <v>0.30290957487728326</v>
      </c>
      <c r="IL44" s="88">
        <f t="shared" si="511"/>
        <v>0.30290957453390605</v>
      </c>
      <c r="IM44" s="88">
        <f t="shared" si="511"/>
        <v>0.30290957415820757</v>
      </c>
      <c r="IN44" s="88">
        <f t="shared" si="511"/>
        <v>0.3029095741582073</v>
      </c>
      <c r="IO44" s="88">
        <f t="shared" si="511"/>
        <v>0.30290957377747929</v>
      </c>
      <c r="IP44" s="88">
        <f t="shared" si="511"/>
        <v>0.30290957339675101</v>
      </c>
      <c r="IQ44" s="88">
        <f t="shared" si="511"/>
        <v>0.30290957301602273</v>
      </c>
      <c r="IR44" s="88">
        <f t="shared" si="511"/>
        <v>0.30290957263529444</v>
      </c>
      <c r="IS44" s="88">
        <f t="shared" si="511"/>
        <v>0.30290957225456616</v>
      </c>
      <c r="IT44" s="88">
        <f t="shared" si="511"/>
        <v>0.30290957187383788</v>
      </c>
      <c r="IU44" s="88">
        <f t="shared" si="511"/>
        <v>0.3029095714931096</v>
      </c>
      <c r="IV44" s="88">
        <f t="shared" si="511"/>
        <v>0.30290957111238132</v>
      </c>
      <c r="IW44" s="88">
        <f t="shared" si="511"/>
        <v>0.30290957073165303</v>
      </c>
      <c r="IX44" s="88">
        <f t="shared" si="511"/>
        <v>0.30290957035092475</v>
      </c>
      <c r="IY44" s="88">
        <f t="shared" si="511"/>
        <v>0.30290956997019647</v>
      </c>
      <c r="IZ44" s="88">
        <f t="shared" si="511"/>
        <v>0.30290956955714693</v>
      </c>
      <c r="JA44" s="88">
        <f t="shared" si="511"/>
        <v>0.30290956955714693</v>
      </c>
      <c r="JB44" s="88">
        <f t="shared" si="511"/>
        <v>0.30290956913560779</v>
      </c>
      <c r="JC44" s="88">
        <f t="shared" si="511"/>
        <v>0.30290956871406866</v>
      </c>
      <c r="JD44" s="88">
        <f t="shared" si="511"/>
        <v>0.30290956829252952</v>
      </c>
      <c r="JE44" s="88">
        <f t="shared" si="511"/>
        <v>0.30290956787099038</v>
      </c>
      <c r="JF44" s="88">
        <f t="shared" si="511"/>
        <v>0.30290956744945124</v>
      </c>
      <c r="JG44" s="88">
        <f t="shared" si="511"/>
        <v>0.30290956702791211</v>
      </c>
      <c r="JH44" s="88">
        <f t="shared" si="511"/>
        <v>0.30290956660637297</v>
      </c>
      <c r="JI44" s="88">
        <f t="shared" si="511"/>
        <v>0.30290956618483383</v>
      </c>
      <c r="JJ44" s="88">
        <f t="shared" si="511"/>
        <v>0.3029095657632947</v>
      </c>
      <c r="JK44" s="88">
        <f t="shared" si="511"/>
        <v>0.30290956534175556</v>
      </c>
      <c r="JL44" s="88">
        <f t="shared" si="511"/>
        <v>0.30290956492021642</v>
      </c>
      <c r="JM44" s="88">
        <f t="shared" si="511"/>
        <v>0.30290956446635603</v>
      </c>
      <c r="JN44" s="88">
        <f t="shared" si="511"/>
        <v>0.30290956446635608</v>
      </c>
      <c r="JO44" s="88">
        <f t="shared" si="511"/>
        <v>0.30290956400022578</v>
      </c>
      <c r="JP44" s="88">
        <f t="shared" si="511"/>
        <v>0.30290956353409554</v>
      </c>
      <c r="JQ44" s="88">
        <f t="shared" si="511"/>
        <v>0.30290956306796529</v>
      </c>
      <c r="JR44" s="88">
        <f t="shared" si="511"/>
        <v>0.30290956260183505</v>
      </c>
      <c r="JS44" s="88">
        <f t="shared" si="511"/>
        <v>0.3029095621357048</v>
      </c>
      <c r="JT44" s="88">
        <f t="shared" si="511"/>
        <v>0.30290956166957456</v>
      </c>
      <c r="JU44" s="88">
        <f t="shared" si="511"/>
        <v>0.30290956120344431</v>
      </c>
      <c r="JV44" s="88">
        <f t="shared" si="511"/>
        <v>0.30290956073731407</v>
      </c>
      <c r="JW44" s="88">
        <f t="shared" si="511"/>
        <v>0.30290956027118382</v>
      </c>
      <c r="JX44" s="88">
        <f t="shared" ref="JX44:LN44" si="512">JX45+JX46+JX47+JX48</f>
        <v>0.30290955980505357</v>
      </c>
      <c r="JY44" s="88">
        <f t="shared" si="512"/>
        <v>0.30290955933892333</v>
      </c>
      <c r="JZ44" s="88">
        <f t="shared" si="512"/>
        <v>0.30290955883666409</v>
      </c>
      <c r="KA44" s="88">
        <f t="shared" si="512"/>
        <v>0.30290955883666393</v>
      </c>
      <c r="KB44" s="88">
        <f t="shared" si="512"/>
        <v>0.30290955832181227</v>
      </c>
      <c r="KC44" s="88">
        <f t="shared" si="512"/>
        <v>0.30290955780696044</v>
      </c>
      <c r="KD44" s="88">
        <f t="shared" si="512"/>
        <v>0.30290955729210861</v>
      </c>
      <c r="KE44" s="88">
        <f t="shared" si="512"/>
        <v>0.30290955677725678</v>
      </c>
      <c r="KF44" s="88">
        <f t="shared" si="512"/>
        <v>0.30290955626240496</v>
      </c>
      <c r="KG44" s="88">
        <f t="shared" si="512"/>
        <v>0.30290955574755313</v>
      </c>
      <c r="KH44" s="88">
        <f t="shared" si="512"/>
        <v>0.3029095552327013</v>
      </c>
      <c r="KI44" s="88">
        <f t="shared" si="512"/>
        <v>0.30290955471784947</v>
      </c>
      <c r="KJ44" s="88">
        <f t="shared" si="512"/>
        <v>0.30290955420299764</v>
      </c>
      <c r="KK44" s="88">
        <f t="shared" si="512"/>
        <v>0.30290955368814582</v>
      </c>
      <c r="KL44" s="88">
        <f t="shared" si="512"/>
        <v>0.30290955317329399</v>
      </c>
      <c r="KM44" s="88">
        <f t="shared" si="512"/>
        <v>0.30290955255070467</v>
      </c>
      <c r="KN44" s="88">
        <f t="shared" si="512"/>
        <v>0.30290955255070456</v>
      </c>
      <c r="KO44" s="88">
        <f t="shared" si="512"/>
        <v>0.30290955198261821</v>
      </c>
      <c r="KP44" s="88">
        <f t="shared" si="512"/>
        <v>0.30290955141453174</v>
      </c>
      <c r="KQ44" s="88">
        <f t="shared" si="512"/>
        <v>0.30290955084644527</v>
      </c>
      <c r="KR44" s="88">
        <f t="shared" si="512"/>
        <v>0.30290955027835881</v>
      </c>
      <c r="KS44" s="88">
        <f t="shared" si="512"/>
        <v>0.30290954971027234</v>
      </c>
      <c r="KT44" s="88">
        <f t="shared" si="512"/>
        <v>0.30290954914218587</v>
      </c>
      <c r="KU44" s="88">
        <f t="shared" si="512"/>
        <v>0.30290954857409941</v>
      </c>
      <c r="KV44" s="88">
        <f t="shared" si="512"/>
        <v>0.30290954800601294</v>
      </c>
      <c r="KW44" s="88">
        <f t="shared" si="512"/>
        <v>0.30290954743792647</v>
      </c>
      <c r="KX44" s="88">
        <f t="shared" si="512"/>
        <v>0.30290954686984001</v>
      </c>
      <c r="KY44" s="88">
        <f t="shared" si="512"/>
        <v>0.30290954630175354</v>
      </c>
      <c r="KZ44" s="88">
        <f t="shared" si="512"/>
        <v>0.30290954562592959</v>
      </c>
      <c r="LA44" s="88">
        <f t="shared" si="512"/>
        <v>0.3029095456259297</v>
      </c>
      <c r="LB44" s="88">
        <f t="shared" si="512"/>
        <v>0.30290954499967743</v>
      </c>
      <c r="LC44" s="88">
        <f t="shared" si="512"/>
        <v>0.30290954437342527</v>
      </c>
      <c r="LD44" s="88">
        <f t="shared" si="512"/>
        <v>0.3029095437471731</v>
      </c>
      <c r="LE44" s="88">
        <f t="shared" si="512"/>
        <v>0.30290954312092094</v>
      </c>
      <c r="LF44" s="88">
        <f t="shared" si="512"/>
        <v>0.30290954249466878</v>
      </c>
      <c r="LG44" s="88">
        <f t="shared" si="512"/>
        <v>0.30290954186841662</v>
      </c>
      <c r="LH44" s="88">
        <f t="shared" si="512"/>
        <v>0.30290954124216446</v>
      </c>
      <c r="LI44" s="88">
        <f t="shared" si="512"/>
        <v>0.3029095406159123</v>
      </c>
      <c r="LJ44" s="88">
        <f t="shared" si="512"/>
        <v>0.30290953998966014</v>
      </c>
      <c r="LK44" s="88">
        <f t="shared" si="512"/>
        <v>0.30290953936340798</v>
      </c>
      <c r="LL44" s="88">
        <f t="shared" si="512"/>
        <v>0.30290953873715581</v>
      </c>
      <c r="LM44" s="88">
        <f t="shared" si="512"/>
        <v>0.30290953800316617</v>
      </c>
      <c r="LN44" s="190">
        <f t="shared" si="512"/>
        <v>0.30290953800316611</v>
      </c>
    </row>
    <row r="45" spans="1:326" s="15" customFormat="1">
      <c r="A45" s="173" t="s">
        <v>366</v>
      </c>
      <c r="B45" s="356">
        <f>'Investuotojas ir Finansuotojas'!B50</f>
        <v>143942.91760507872</v>
      </c>
      <c r="C45" s="357">
        <f>B45+'Investuotojas ir Finansuotojas'!C47</f>
        <v>172885.83521015744</v>
      </c>
      <c r="D45" s="357">
        <f>C45+'Investuotojas ir Finansuotojas'!D47</f>
        <v>201828.75281523616</v>
      </c>
      <c r="E45" s="357">
        <f>D45+'Investuotojas ir Finansuotojas'!E47</f>
        <v>230771.67042031488</v>
      </c>
      <c r="F45" s="357">
        <f>E45+'Investuotojas ir Finansuotojas'!F47</f>
        <v>259714.5880253936</v>
      </c>
      <c r="G45" s="357">
        <f>F45+'Investuotojas ir Finansuotojas'!G47</f>
        <v>288657.50563047233</v>
      </c>
      <c r="H45" s="357">
        <f>G45+'Investuotojas ir Finansuotojas'!H47</f>
        <v>317600.42323555105</v>
      </c>
      <c r="I45" s="357">
        <f>H45+'Investuotojas ir Finansuotojas'!I47</f>
        <v>346543.34084062977</v>
      </c>
      <c r="J45" s="357">
        <f>I45+'Investuotojas ir Finansuotojas'!J47</f>
        <v>375486.25844570849</v>
      </c>
      <c r="K45" s="357">
        <f>J45+'Investuotojas ir Finansuotojas'!K47</f>
        <v>404429.17605078721</v>
      </c>
      <c r="L45" s="357">
        <f>K45+'Investuotojas ir Finansuotojas'!L47</f>
        <v>433372.09365586593</v>
      </c>
      <c r="M45" s="357">
        <f>L45+'Investuotojas ir Finansuotojas'!M47</f>
        <v>462315.01126094465</v>
      </c>
      <c r="N45" s="31">
        <f>M45</f>
        <v>462315.01126094465</v>
      </c>
      <c r="O45" s="358">
        <f>N45+'Infrastruk. sukūrimo sąnaudos'!O13</f>
        <v>947043.22167831985</v>
      </c>
      <c r="P45" s="358">
        <f>O45+'Infrastruk. sukūrimo sąnaudos'!P13</f>
        <v>1431771.4320956951</v>
      </c>
      <c r="Q45" s="358">
        <f>P45+'Infrastruk. sukūrimo sąnaudos'!Q13</f>
        <v>1916499.6425130703</v>
      </c>
      <c r="R45" s="358">
        <f>Q45+'Infrastruk. sukūrimo sąnaudos'!R13</f>
        <v>2401227.8529304457</v>
      </c>
      <c r="S45" s="358">
        <f>R45+'Infrastruk. sukūrimo sąnaudos'!S13</f>
        <v>2885956.0633478211</v>
      </c>
      <c r="T45" s="358">
        <f>S45+'Infrastruk. sukūrimo sąnaudos'!T13</f>
        <v>3122000</v>
      </c>
      <c r="U45" s="358">
        <f>T45+'Infrastruk. sukūrimo sąnaudos'!U13</f>
        <v>3122000</v>
      </c>
      <c r="V45" s="358">
        <f>U45+'Infrastruk. sukūrimo sąnaudos'!V13</f>
        <v>3122000</v>
      </c>
      <c r="W45" s="358">
        <f>V45+'Infrastruk. sukūrimo sąnaudos'!W13</f>
        <v>3122000</v>
      </c>
      <c r="X45" s="358">
        <f>W45+'Infrastruk. sukūrimo sąnaudos'!X13</f>
        <v>3122000</v>
      </c>
      <c r="Y45" s="358">
        <f>X45+'Infrastruk. sukūrimo sąnaudos'!Y13</f>
        <v>3122000</v>
      </c>
      <c r="Z45" s="358">
        <f>Y45+'Infrastruk. sukūrimo sąnaudos'!Z13</f>
        <v>3122000</v>
      </c>
      <c r="AA45" s="31">
        <f>Z45</f>
        <v>3122000</v>
      </c>
      <c r="AB45" s="358">
        <f>AA45+'Infrastruk. sukūrimo sąnaudos'!AB13</f>
        <v>3122000.0000000005</v>
      </c>
      <c r="AC45" s="358">
        <f>AB45+'Infrastruk. sukūrimo sąnaudos'!AC13</f>
        <v>3122000.0000000005</v>
      </c>
      <c r="AD45" s="358">
        <f>AC45+'Infrastruk. sukūrimo sąnaudos'!AD13</f>
        <v>3122000.0000000005</v>
      </c>
      <c r="AE45" s="358">
        <f>AD45+'Infrastruk. sukūrimo sąnaudos'!AE13</f>
        <v>3122000.0000000005</v>
      </c>
      <c r="AF45" s="358">
        <f>AE45+'Infrastruk. sukūrimo sąnaudos'!AF13</f>
        <v>3122000.0000000005</v>
      </c>
      <c r="AG45" s="358">
        <f>AF45+'Infrastruk. sukūrimo sąnaudos'!AG13</f>
        <v>3122000.0000000005</v>
      </c>
      <c r="AH45" s="358">
        <f>AG45+'Infrastruk. sukūrimo sąnaudos'!AH13</f>
        <v>3122000.0000000005</v>
      </c>
      <c r="AI45" s="358">
        <f>AH45+'Infrastruk. sukūrimo sąnaudos'!AI13</f>
        <v>3122000.0000000005</v>
      </c>
      <c r="AJ45" s="358">
        <f>AI45+'Infrastruk. sukūrimo sąnaudos'!AJ13</f>
        <v>3122000.0000000005</v>
      </c>
      <c r="AK45" s="358">
        <f>AJ45+'Infrastruk. sukūrimo sąnaudos'!AK13</f>
        <v>3122000.0000000005</v>
      </c>
      <c r="AL45" s="358">
        <f>AK45+'Infrastruk. sukūrimo sąnaudos'!AL13</f>
        <v>3122000.0000000005</v>
      </c>
      <c r="AM45" s="358">
        <f>AL45+'Infrastruk. sukūrimo sąnaudos'!AM13</f>
        <v>3122000.0000000005</v>
      </c>
      <c r="AN45" s="31">
        <f>AM45+'Infrastruk. sukūrimo sąnaudos'!AN13</f>
        <v>3122000.0000000009</v>
      </c>
      <c r="AO45" s="358">
        <f>AN45+'Investuotojas ir Finansuotojas'!AO48</f>
        <v>3122000.0000000009</v>
      </c>
      <c r="AP45" s="358">
        <f>AO45+'Investuotojas ir Finansuotojas'!AP48</f>
        <v>3122000.0000000009</v>
      </c>
      <c r="AQ45" s="358">
        <f>AP45+'Investuotojas ir Finansuotojas'!AQ48</f>
        <v>3122000.0000000009</v>
      </c>
      <c r="AR45" s="358">
        <f>AQ45+'Investuotojas ir Finansuotojas'!AR48</f>
        <v>3122000.0000000009</v>
      </c>
      <c r="AS45" s="358">
        <f>AR45+'Investuotojas ir Finansuotojas'!AS48</f>
        <v>3122000.0000000009</v>
      </c>
      <c r="AT45" s="358">
        <f>AS45+'Investuotojas ir Finansuotojas'!AT48</f>
        <v>3122000.0000000009</v>
      </c>
      <c r="AU45" s="358">
        <f>AT45+'Investuotojas ir Finansuotojas'!AU48</f>
        <v>3122000.0000000009</v>
      </c>
      <c r="AV45" s="358">
        <f>AU45+'Investuotojas ir Finansuotojas'!AV48</f>
        <v>3122000.0000000009</v>
      </c>
      <c r="AW45" s="358">
        <f>AV45+'Investuotojas ir Finansuotojas'!AW48</f>
        <v>3122000.0000000009</v>
      </c>
      <c r="AX45" s="358">
        <f>AW45+'Investuotojas ir Finansuotojas'!AX48</f>
        <v>3122000.0000000009</v>
      </c>
      <c r="AY45" s="358">
        <f>AX45+'Investuotojas ir Finansuotojas'!AY48</f>
        <v>3122000.0000000009</v>
      </c>
      <c r="AZ45" s="358">
        <f>AY45+'Investuotojas ir Finansuotojas'!AZ48</f>
        <v>3122000.0000000009</v>
      </c>
      <c r="BA45" s="540">
        <f>AZ45+'Investuotojas ir Finansuotojas'!BA48*0</f>
        <v>3122000.0000000009</v>
      </c>
      <c r="BB45" s="358">
        <f>BA45+'Investuotojas ir Finansuotojas'!BB48</f>
        <v>3122000.0000000009</v>
      </c>
      <c r="BC45" s="358">
        <f>BB45+'Investuotojas ir Finansuotojas'!BC48</f>
        <v>3122000.0000000009</v>
      </c>
      <c r="BD45" s="358">
        <f>BC45+'Investuotojas ir Finansuotojas'!BD48</f>
        <v>3122000.0000000009</v>
      </c>
      <c r="BE45" s="358">
        <f>BD45+'Investuotojas ir Finansuotojas'!BE48</f>
        <v>3122000.0000000009</v>
      </c>
      <c r="BF45" s="358">
        <f>BE45+'Investuotojas ir Finansuotojas'!BF48</f>
        <v>3122000.0000000009</v>
      </c>
      <c r="BG45" s="358">
        <f>BF45+'Investuotojas ir Finansuotojas'!BG48</f>
        <v>3122000.0000000009</v>
      </c>
      <c r="BH45" s="358">
        <f>BG45+'Investuotojas ir Finansuotojas'!BH48</f>
        <v>3122000.0000000009</v>
      </c>
      <c r="BI45" s="358">
        <f>BH45+'Investuotojas ir Finansuotojas'!BI48</f>
        <v>3122000.0000000009</v>
      </c>
      <c r="BJ45" s="358">
        <f>BI45+'Investuotojas ir Finansuotojas'!BJ48</f>
        <v>3122000.0000000009</v>
      </c>
      <c r="BK45" s="358">
        <f>BJ45+'Investuotojas ir Finansuotojas'!BK48</f>
        <v>3122000.0000000009</v>
      </c>
      <c r="BL45" s="358">
        <f>BK45+'Investuotojas ir Finansuotojas'!BL48</f>
        <v>3122000.0000000009</v>
      </c>
      <c r="BM45" s="358">
        <f>BL45+'Investuotojas ir Finansuotojas'!BM48</f>
        <v>3122000.0000000009</v>
      </c>
      <c r="BN45" s="540">
        <f>BM45+'Investuotojas ir Finansuotojas'!BN48*0</f>
        <v>3122000.0000000009</v>
      </c>
      <c r="BO45" s="358">
        <f>BN45+'Investuotojas ir Finansuotojas'!BO48</f>
        <v>3122000.0000000009</v>
      </c>
      <c r="BP45" s="358">
        <f>BO45+'Investuotojas ir Finansuotojas'!BP48</f>
        <v>3122000.0000000009</v>
      </c>
      <c r="BQ45" s="358">
        <f>BP45+'Investuotojas ir Finansuotojas'!BQ48</f>
        <v>3122000.0000000009</v>
      </c>
      <c r="BR45" s="358">
        <f>BQ45+'Investuotojas ir Finansuotojas'!BR48</f>
        <v>3122000.0000000009</v>
      </c>
      <c r="BS45" s="358">
        <f>BR45+'Investuotojas ir Finansuotojas'!BS48</f>
        <v>3122000.0000000009</v>
      </c>
      <c r="BT45" s="358">
        <f>BS45+'Investuotojas ir Finansuotojas'!BT48</f>
        <v>3122000.0000000009</v>
      </c>
      <c r="BU45" s="358">
        <f>BT45+'Investuotojas ir Finansuotojas'!BU48</f>
        <v>3122000.0000000009</v>
      </c>
      <c r="BV45" s="358">
        <f>BU45+'Investuotojas ir Finansuotojas'!BV48</f>
        <v>3122000.0000000009</v>
      </c>
      <c r="BW45" s="358">
        <f>BV45+'Investuotojas ir Finansuotojas'!BW48</f>
        <v>3122000.0000000009</v>
      </c>
      <c r="BX45" s="358">
        <f>BW45+'Investuotojas ir Finansuotojas'!BX48</f>
        <v>3122000.0000000009</v>
      </c>
      <c r="BY45" s="358">
        <f>BX45+'Investuotojas ir Finansuotojas'!BY48</f>
        <v>3122000.0000000009</v>
      </c>
      <c r="BZ45" s="358">
        <f>BY45+'Investuotojas ir Finansuotojas'!BZ48</f>
        <v>3122000.0000000009</v>
      </c>
      <c r="CA45" s="540">
        <f>BZ45+'Investuotojas ir Finansuotojas'!CA48*0</f>
        <v>3122000.0000000009</v>
      </c>
      <c r="CB45" s="358">
        <f>CA45+'Investuotojas ir Finansuotojas'!CB48</f>
        <v>3122000.0000000009</v>
      </c>
      <c r="CC45" s="358">
        <f>CB45+'Investuotojas ir Finansuotojas'!CC48</f>
        <v>3122000.0000000009</v>
      </c>
      <c r="CD45" s="358">
        <f>CC45+'Investuotojas ir Finansuotojas'!CD48</f>
        <v>3122000.0000000009</v>
      </c>
      <c r="CE45" s="358">
        <f>CD45+'Investuotojas ir Finansuotojas'!CE48</f>
        <v>3122000.0000000009</v>
      </c>
      <c r="CF45" s="358">
        <f>CE45+'Investuotojas ir Finansuotojas'!CF48</f>
        <v>3122000.0000000009</v>
      </c>
      <c r="CG45" s="358">
        <f>CF45+'Investuotojas ir Finansuotojas'!CG48</f>
        <v>3122000.0000000009</v>
      </c>
      <c r="CH45" s="358">
        <f>CG45+'Investuotojas ir Finansuotojas'!CH48</f>
        <v>3122000.0000000009</v>
      </c>
      <c r="CI45" s="358">
        <f>CH45+'Investuotojas ir Finansuotojas'!CI48</f>
        <v>3122000.0000000009</v>
      </c>
      <c r="CJ45" s="358">
        <f>CI45+'Investuotojas ir Finansuotojas'!CJ48</f>
        <v>3122000.0000000009</v>
      </c>
      <c r="CK45" s="358">
        <f>CJ45+'Investuotojas ir Finansuotojas'!CK48</f>
        <v>3122000.0000000009</v>
      </c>
      <c r="CL45" s="358">
        <f>CK45+'Investuotojas ir Finansuotojas'!CL48</f>
        <v>3122000.0000000009</v>
      </c>
      <c r="CM45" s="358">
        <f>CL45+'Investuotojas ir Finansuotojas'!CM48</f>
        <v>3122000.0000000009</v>
      </c>
      <c r="CN45" s="540">
        <f>CM45+'Investuotojas ir Finansuotojas'!CN48*0</f>
        <v>3122000.0000000009</v>
      </c>
      <c r="CO45" s="358">
        <f>CN45+'Investuotojas ir Finansuotojas'!CO48</f>
        <v>3122000.0000000009</v>
      </c>
      <c r="CP45" s="358">
        <f>CO45+'Investuotojas ir Finansuotojas'!CP48</f>
        <v>3122000.0000000009</v>
      </c>
      <c r="CQ45" s="358">
        <f>CP45+'Investuotojas ir Finansuotojas'!CQ48</f>
        <v>3122000.0000000009</v>
      </c>
      <c r="CR45" s="358">
        <f>CQ45+'Investuotojas ir Finansuotojas'!CR48</f>
        <v>3122000.0000000009</v>
      </c>
      <c r="CS45" s="358">
        <f>CR45+'Investuotojas ir Finansuotojas'!CS48</f>
        <v>3122000.0000000009</v>
      </c>
      <c r="CT45" s="358">
        <f>CS45+'Investuotojas ir Finansuotojas'!CT48</f>
        <v>3122000.0000000009</v>
      </c>
      <c r="CU45" s="358">
        <f>CT45+'Investuotojas ir Finansuotojas'!CU48</f>
        <v>3122000.0000000009</v>
      </c>
      <c r="CV45" s="358">
        <f>CU45+'Investuotojas ir Finansuotojas'!CV48</f>
        <v>3122000.0000000009</v>
      </c>
      <c r="CW45" s="358">
        <f>CV45+'Investuotojas ir Finansuotojas'!CW48</f>
        <v>3122000.0000000009</v>
      </c>
      <c r="CX45" s="358">
        <f>CW45+'Investuotojas ir Finansuotojas'!CX48</f>
        <v>3122000.0000000009</v>
      </c>
      <c r="CY45" s="358">
        <f>CX45+'Investuotojas ir Finansuotojas'!CY48</f>
        <v>3122000.0000000009</v>
      </c>
      <c r="CZ45" s="358">
        <f>CY45+'Investuotojas ir Finansuotojas'!CZ48</f>
        <v>3122000.0000000009</v>
      </c>
      <c r="DA45" s="540">
        <f>CZ45+'Investuotojas ir Finansuotojas'!DA48*0</f>
        <v>3122000.0000000009</v>
      </c>
      <c r="DB45" s="358">
        <f>DA45+'Investuotojas ir Finansuotojas'!DB48</f>
        <v>3122000.0000000009</v>
      </c>
      <c r="DC45" s="358">
        <f>DB45+'Investuotojas ir Finansuotojas'!DC48</f>
        <v>3122000.0000000009</v>
      </c>
      <c r="DD45" s="358">
        <f>DC45+'Investuotojas ir Finansuotojas'!DD48</f>
        <v>3122000.0000000009</v>
      </c>
      <c r="DE45" s="358">
        <f>DD45+'Investuotojas ir Finansuotojas'!DE48</f>
        <v>3122000.0000000009</v>
      </c>
      <c r="DF45" s="358">
        <f>DE45+'Investuotojas ir Finansuotojas'!DF48</f>
        <v>3122000.0000000009</v>
      </c>
      <c r="DG45" s="358">
        <f>DF45+'Investuotojas ir Finansuotojas'!DG48</f>
        <v>3122000.0000000009</v>
      </c>
      <c r="DH45" s="358">
        <f>DG45+'Investuotojas ir Finansuotojas'!DH48</f>
        <v>3122000.0000000009</v>
      </c>
      <c r="DI45" s="358">
        <f>DH45+'Investuotojas ir Finansuotojas'!DI48</f>
        <v>3122000.0000000009</v>
      </c>
      <c r="DJ45" s="358">
        <f>DI45+'Investuotojas ir Finansuotojas'!DJ48</f>
        <v>3122000.0000000009</v>
      </c>
      <c r="DK45" s="358">
        <f>DJ45+'Investuotojas ir Finansuotojas'!DK48</f>
        <v>3122000.0000000009</v>
      </c>
      <c r="DL45" s="358">
        <f>DK45+'Investuotojas ir Finansuotojas'!DL48</f>
        <v>3122000.0000000009</v>
      </c>
      <c r="DM45" s="358">
        <f>DL45+'Investuotojas ir Finansuotojas'!DM48</f>
        <v>3122000.0000000009</v>
      </c>
      <c r="DN45" s="540">
        <f>DM45+'Investuotojas ir Finansuotojas'!DN48*0</f>
        <v>3122000.0000000009</v>
      </c>
      <c r="DO45" s="358">
        <f>DN45+'Investuotojas ir Finansuotojas'!DO48</f>
        <v>3122000.0000000009</v>
      </c>
      <c r="DP45" s="358">
        <f>DO45+'Investuotojas ir Finansuotojas'!DP48</f>
        <v>3122000.0000000009</v>
      </c>
      <c r="DQ45" s="358">
        <f>DP45+'Investuotojas ir Finansuotojas'!DQ48</f>
        <v>3122000.0000000009</v>
      </c>
      <c r="DR45" s="358">
        <f>DQ45+'Investuotojas ir Finansuotojas'!DR48</f>
        <v>3122000.0000000009</v>
      </c>
      <c r="DS45" s="358">
        <f>DR45+'Investuotojas ir Finansuotojas'!DS48</f>
        <v>3122000.0000000009</v>
      </c>
      <c r="DT45" s="358">
        <f>DS45+'Investuotojas ir Finansuotojas'!DT48</f>
        <v>3122000.0000000009</v>
      </c>
      <c r="DU45" s="358">
        <f>DT45+'Investuotojas ir Finansuotojas'!DU48</f>
        <v>3122000.0000000009</v>
      </c>
      <c r="DV45" s="358">
        <f>DU45+'Investuotojas ir Finansuotojas'!DV48</f>
        <v>3122000.0000000009</v>
      </c>
      <c r="DW45" s="358">
        <f>DV45+'Investuotojas ir Finansuotojas'!DW48</f>
        <v>3122000.0000000009</v>
      </c>
      <c r="DX45" s="358">
        <f>DW45+'Investuotojas ir Finansuotojas'!DX48</f>
        <v>3122000.0000000009</v>
      </c>
      <c r="DY45" s="358">
        <f>DX45+'Investuotojas ir Finansuotojas'!DY48</f>
        <v>3122000.0000000009</v>
      </c>
      <c r="DZ45" s="358">
        <f>DY45+'Investuotojas ir Finansuotojas'!DZ48</f>
        <v>3122000.0000000009</v>
      </c>
      <c r="EA45" s="540">
        <f>DZ45+'Investuotojas ir Finansuotojas'!EA48*0</f>
        <v>3122000.0000000009</v>
      </c>
      <c r="EB45" s="358">
        <f>EA45+'Investuotojas ir Finansuotojas'!EB48</f>
        <v>3122000.0000000009</v>
      </c>
      <c r="EC45" s="358">
        <f>EB45+'Investuotojas ir Finansuotojas'!EC48</f>
        <v>3122000.0000000009</v>
      </c>
      <c r="ED45" s="358">
        <f>EC45+'Investuotojas ir Finansuotojas'!ED48</f>
        <v>3122000.0000000009</v>
      </c>
      <c r="EE45" s="358">
        <f>ED45+'Investuotojas ir Finansuotojas'!EE48</f>
        <v>3122000.0000000009</v>
      </c>
      <c r="EF45" s="358">
        <f>EE45+'Investuotojas ir Finansuotojas'!EF48</f>
        <v>3122000.0000000009</v>
      </c>
      <c r="EG45" s="358">
        <f>EF45+'Investuotojas ir Finansuotojas'!EG48</f>
        <v>3122000.0000000009</v>
      </c>
      <c r="EH45" s="358">
        <f>EG45+'Investuotojas ir Finansuotojas'!EH48</f>
        <v>3122000.0000000009</v>
      </c>
      <c r="EI45" s="358">
        <f>EH45+'Investuotojas ir Finansuotojas'!EI48</f>
        <v>3122000.0000000009</v>
      </c>
      <c r="EJ45" s="358">
        <f>EI45+'Investuotojas ir Finansuotojas'!EJ48</f>
        <v>3122000.0000000009</v>
      </c>
      <c r="EK45" s="358">
        <f>EJ45+'Investuotojas ir Finansuotojas'!EK48</f>
        <v>3122000.0000000009</v>
      </c>
      <c r="EL45" s="358">
        <f>EK45+'Investuotojas ir Finansuotojas'!EL48</f>
        <v>3122000.0000000009</v>
      </c>
      <c r="EM45" s="358">
        <f>EL45+'Investuotojas ir Finansuotojas'!EM48</f>
        <v>3122000.0000000009</v>
      </c>
      <c r="EN45" s="540">
        <f>EM45+'Investuotojas ir Finansuotojas'!EN48*0</f>
        <v>3122000.0000000009</v>
      </c>
      <c r="EO45" s="358">
        <f>EN45+'Investuotojas ir Finansuotojas'!EO48</f>
        <v>3122000.0000000009</v>
      </c>
      <c r="EP45" s="358">
        <f>EO45+'Investuotojas ir Finansuotojas'!EP48</f>
        <v>3122000.0000000009</v>
      </c>
      <c r="EQ45" s="358">
        <f>EP45+'Investuotojas ir Finansuotojas'!EQ48</f>
        <v>3122000.0000000009</v>
      </c>
      <c r="ER45" s="358">
        <f>EQ45+'Investuotojas ir Finansuotojas'!ER48</f>
        <v>3122000.0000000009</v>
      </c>
      <c r="ES45" s="358">
        <f>ER45+'Investuotojas ir Finansuotojas'!ES48</f>
        <v>3122000.0000000009</v>
      </c>
      <c r="ET45" s="358">
        <f>ES45+'Investuotojas ir Finansuotojas'!ET48</f>
        <v>2466905.0000000009</v>
      </c>
      <c r="EU45" s="358">
        <f>ET45+'Investuotojas ir Finansuotojas'!EU48</f>
        <v>2466905.0000000009</v>
      </c>
      <c r="EV45" s="358">
        <f>EU45+'Investuotojas ir Finansuotojas'!EV48</f>
        <v>2466905.0000000009</v>
      </c>
      <c r="EW45" s="358">
        <f>EV45+'Investuotojas ir Finansuotojas'!EW48</f>
        <v>2466905.0000000009</v>
      </c>
      <c r="EX45" s="358">
        <f>EW45+'Investuotojas ir Finansuotojas'!EX48</f>
        <v>2466905.0000000009</v>
      </c>
      <c r="EY45" s="358">
        <f>EX45+'Investuotojas ir Finansuotojas'!EY48</f>
        <v>2466905.0000000009</v>
      </c>
      <c r="EZ45" s="358">
        <f>EY45+'Investuotojas ir Finansuotojas'!EZ48</f>
        <v>2466905.0000000009</v>
      </c>
      <c r="FA45" s="540">
        <f>EZ45+'Investuotojas ir Finansuotojas'!FA48*0</f>
        <v>2466905.0000000009</v>
      </c>
      <c r="FB45" s="358">
        <f>FA45+'Investuotojas ir Finansuotojas'!FB48</f>
        <v>2466905.0000000009</v>
      </c>
      <c r="FC45" s="358">
        <f>FB45+'Investuotojas ir Finansuotojas'!FC48</f>
        <v>2466905.0000000009</v>
      </c>
      <c r="FD45" s="358">
        <f>FC45+'Investuotojas ir Finansuotojas'!FD48</f>
        <v>2466905.0000000009</v>
      </c>
      <c r="FE45" s="358">
        <f>FD45+'Investuotojas ir Finansuotojas'!FE48</f>
        <v>2466905.0000000009</v>
      </c>
      <c r="FF45" s="358">
        <f>FE45+'Investuotojas ir Finansuotojas'!FF48</f>
        <v>2466905.0000000009</v>
      </c>
      <c r="FG45" s="358">
        <f>FF45+'Investuotojas ir Finansuotojas'!FG48</f>
        <v>1811810.0000000009</v>
      </c>
      <c r="FH45" s="358">
        <f>FG45+'Investuotojas ir Finansuotojas'!FH48</f>
        <v>1811810.0000000009</v>
      </c>
      <c r="FI45" s="358">
        <f>FH45+'Investuotojas ir Finansuotojas'!FI48</f>
        <v>1811810.0000000009</v>
      </c>
      <c r="FJ45" s="358">
        <f>FI45+'Investuotojas ir Finansuotojas'!FJ48</f>
        <v>1811810.0000000009</v>
      </c>
      <c r="FK45" s="358">
        <f>FJ45+'Investuotojas ir Finansuotojas'!FK48</f>
        <v>1811810.0000000009</v>
      </c>
      <c r="FL45" s="358">
        <f>FK45+'Investuotojas ir Finansuotojas'!FL48</f>
        <v>1811810.0000000009</v>
      </c>
      <c r="FM45" s="358">
        <f>FL45+'Investuotojas ir Finansuotojas'!FM48</f>
        <v>1811810.0000000009</v>
      </c>
      <c r="FN45" s="540">
        <f>FM45+'Investuotojas ir Finansuotojas'!FN48*0</f>
        <v>1811810.0000000009</v>
      </c>
      <c r="FO45" s="358">
        <f>FN45+'Investuotojas ir Finansuotojas'!FO48</f>
        <v>1811810.0000000009</v>
      </c>
      <c r="FP45" s="358">
        <f>FO45+'Investuotojas ir Finansuotojas'!FP48</f>
        <v>1811810.0000000009</v>
      </c>
      <c r="FQ45" s="358">
        <f>FP45+'Investuotojas ir Finansuotojas'!FQ48</f>
        <v>1811810.0000000009</v>
      </c>
      <c r="FR45" s="358">
        <f>FQ45+'Investuotojas ir Finansuotojas'!FR48</f>
        <v>1811810.0000000009</v>
      </c>
      <c r="FS45" s="358">
        <f>FR45+'Investuotojas ir Finansuotojas'!FS48</f>
        <v>1811810.0000000009</v>
      </c>
      <c r="FT45" s="358">
        <f>FS45+'Investuotojas ir Finansuotojas'!FT48</f>
        <v>1156715.0000000009</v>
      </c>
      <c r="FU45" s="358">
        <f>FT45+'Investuotojas ir Finansuotojas'!FU48</f>
        <v>1156715.0000000009</v>
      </c>
      <c r="FV45" s="358">
        <f>FU45+'Investuotojas ir Finansuotojas'!FV48</f>
        <v>1156715.0000000009</v>
      </c>
      <c r="FW45" s="358">
        <f>FV45+'Investuotojas ir Finansuotojas'!FW48</f>
        <v>1156715.0000000009</v>
      </c>
      <c r="FX45" s="358">
        <f>FW45+'Investuotojas ir Finansuotojas'!FX48</f>
        <v>1156715.0000000009</v>
      </c>
      <c r="FY45" s="358">
        <f>FX45+'Investuotojas ir Finansuotojas'!FY48</f>
        <v>1156715.0000000009</v>
      </c>
      <c r="FZ45" s="358">
        <f>FY45+'Investuotojas ir Finansuotojas'!FZ48</f>
        <v>1156715.0000000009</v>
      </c>
      <c r="GA45" s="540">
        <f>FZ45+'Investuotojas ir Finansuotojas'!GA48*0</f>
        <v>1156715.0000000009</v>
      </c>
      <c r="GB45" s="358">
        <f>GA45+'Investuotojas ir Finansuotojas'!GB48</f>
        <v>1156715.0000000009</v>
      </c>
      <c r="GC45" s="358">
        <f>GB45+'Investuotojas ir Finansuotojas'!GC48</f>
        <v>1156715.0000000009</v>
      </c>
      <c r="GD45" s="358">
        <f>GC45+'Investuotojas ir Finansuotojas'!GD48</f>
        <v>1156715.0000000009</v>
      </c>
      <c r="GE45" s="358">
        <f>GD45+'Investuotojas ir Finansuotojas'!GE48</f>
        <v>1156715.0000000009</v>
      </c>
      <c r="GF45" s="358">
        <f>GE45+'Investuotojas ir Finansuotojas'!GF48</f>
        <v>1156715.0000000009</v>
      </c>
      <c r="GG45" s="358">
        <f>GF45+'Investuotojas ir Finansuotojas'!GG48</f>
        <v>1156715.0000000009</v>
      </c>
      <c r="GH45" s="358">
        <f>GG45+'Investuotojas ir Finansuotojas'!GH48</f>
        <v>1156715.0000000009</v>
      </c>
      <c r="GI45" s="358">
        <f>GH45+'Investuotojas ir Finansuotojas'!GI48</f>
        <v>1156715.0000000009</v>
      </c>
      <c r="GJ45" s="358">
        <f>GI45+'Investuotojas ir Finansuotojas'!GJ48</f>
        <v>1156715.0000000009</v>
      </c>
      <c r="GK45" s="358">
        <f>GJ45+'Investuotojas ir Finansuotojas'!GK48</f>
        <v>1156715.0000000009</v>
      </c>
      <c r="GL45" s="358">
        <f>GK45+'Investuotojas ir Finansuotojas'!GL48</f>
        <v>1156715.0000000009</v>
      </c>
      <c r="GM45" s="358">
        <f>GL45+'Investuotojas ir Finansuotojas'!GM48</f>
        <v>2500.0000000004657</v>
      </c>
      <c r="GN45" s="540">
        <f>GM45+'Investuotojas ir Finansuotojas'!GN48*0</f>
        <v>2500.0000000004657</v>
      </c>
      <c r="GO45" s="358"/>
      <c r="GP45" s="358"/>
      <c r="GQ45" s="358"/>
      <c r="GR45" s="358"/>
      <c r="GS45" s="358"/>
      <c r="GT45" s="358"/>
      <c r="GU45" s="358"/>
      <c r="GV45" s="358"/>
      <c r="GW45" s="358"/>
      <c r="GX45" s="358"/>
      <c r="GY45" s="358"/>
      <c r="GZ45" s="358"/>
      <c r="HA45" s="358"/>
      <c r="HB45" s="358">
        <f>HA45+'Infrastruk. sukūrimo sąnaudos'!HB13</f>
        <v>0</v>
      </c>
      <c r="HC45" s="358">
        <f>HB45+'Infrastruk. sukūrimo sąnaudos'!HC13</f>
        <v>0</v>
      </c>
      <c r="HD45" s="358">
        <f>HC45+'Infrastruk. sukūrimo sąnaudos'!HD13</f>
        <v>0</v>
      </c>
      <c r="HE45" s="358">
        <f>HD45+'Infrastruk. sukūrimo sąnaudos'!HE13</f>
        <v>0</v>
      </c>
      <c r="HF45" s="358">
        <f>HE45+'Infrastruk. sukūrimo sąnaudos'!HF13</f>
        <v>0</v>
      </c>
      <c r="HG45" s="358">
        <f>HF45+'Infrastruk. sukūrimo sąnaudos'!HG13</f>
        <v>0</v>
      </c>
      <c r="HH45" s="358">
        <f>HG45+'Infrastruk. sukūrimo sąnaudos'!HH13</f>
        <v>0</v>
      </c>
      <c r="HI45" s="358">
        <f>HH45+'Infrastruk. sukūrimo sąnaudos'!HI13</f>
        <v>0</v>
      </c>
      <c r="HJ45" s="358">
        <f>HI45+'Infrastruk. sukūrimo sąnaudos'!HJ13</f>
        <v>0</v>
      </c>
      <c r="HK45" s="358">
        <f>HJ45+'Infrastruk. sukūrimo sąnaudos'!HK13</f>
        <v>0</v>
      </c>
      <c r="HL45" s="358">
        <f>HK45+'Infrastruk. sukūrimo sąnaudos'!HL13</f>
        <v>0</v>
      </c>
      <c r="HM45" s="358">
        <f>HL45+'Infrastruk. sukūrimo sąnaudos'!HM13</f>
        <v>0</v>
      </c>
      <c r="HN45" s="358">
        <f t="shared" ref="HN45:IA45" si="513">HM45</f>
        <v>0</v>
      </c>
      <c r="HO45" s="358">
        <f>HN45+'Infrastruk. sukūrimo sąnaudos'!HO13</f>
        <v>0</v>
      </c>
      <c r="HP45" s="358">
        <f>HO45+'Infrastruk. sukūrimo sąnaudos'!HP13</f>
        <v>0</v>
      </c>
      <c r="HQ45" s="358">
        <f>HP45+'Infrastruk. sukūrimo sąnaudos'!HQ13</f>
        <v>0</v>
      </c>
      <c r="HR45" s="358">
        <f>HQ45+'Infrastruk. sukūrimo sąnaudos'!HR13</f>
        <v>0</v>
      </c>
      <c r="HS45" s="358">
        <f>HR45+'Infrastruk. sukūrimo sąnaudos'!HS13</f>
        <v>0</v>
      </c>
      <c r="HT45" s="358">
        <f>HS45+'Infrastruk. sukūrimo sąnaudos'!HT13</f>
        <v>0</v>
      </c>
      <c r="HU45" s="358">
        <f>HT45+'Infrastruk. sukūrimo sąnaudos'!HU13</f>
        <v>0</v>
      </c>
      <c r="HV45" s="358">
        <f>HU45+'Infrastruk. sukūrimo sąnaudos'!HV13</f>
        <v>0</v>
      </c>
      <c r="HW45" s="358">
        <f>HV45+'Infrastruk. sukūrimo sąnaudos'!HW13</f>
        <v>0</v>
      </c>
      <c r="HX45" s="358">
        <f>HW45+'Infrastruk. sukūrimo sąnaudos'!HX13</f>
        <v>0</v>
      </c>
      <c r="HY45" s="358">
        <f>HX45+'Infrastruk. sukūrimo sąnaudos'!HY13</f>
        <v>0</v>
      </c>
      <c r="HZ45" s="358">
        <f>HY45+'Infrastruk. sukūrimo sąnaudos'!HZ13</f>
        <v>0</v>
      </c>
      <c r="IA45" s="358">
        <f t="shared" si="513"/>
        <v>0</v>
      </c>
      <c r="IB45" s="358">
        <f>IA45+'Infrastruk. sukūrimo sąnaudos'!IB13</f>
        <v>0</v>
      </c>
      <c r="IC45" s="358">
        <f>IB45+'Infrastruk. sukūrimo sąnaudos'!IC13</f>
        <v>0</v>
      </c>
      <c r="ID45" s="358">
        <f>IC45+'Infrastruk. sukūrimo sąnaudos'!ID13</f>
        <v>0</v>
      </c>
      <c r="IE45" s="358">
        <f>ID45+'Infrastruk. sukūrimo sąnaudos'!IE13</f>
        <v>0</v>
      </c>
      <c r="IF45" s="358">
        <f>IE45+'Infrastruk. sukūrimo sąnaudos'!IF13</f>
        <v>0</v>
      </c>
      <c r="IG45" s="358">
        <f>IF45+'Infrastruk. sukūrimo sąnaudos'!IG13</f>
        <v>0</v>
      </c>
      <c r="IH45" s="358">
        <f>IG45+'Infrastruk. sukūrimo sąnaudos'!IH13</f>
        <v>0</v>
      </c>
      <c r="II45" s="358">
        <f>IH45+'Infrastruk. sukūrimo sąnaudos'!II13</f>
        <v>0</v>
      </c>
      <c r="IJ45" s="358">
        <f>II45+'Infrastruk. sukūrimo sąnaudos'!IJ13</f>
        <v>0</v>
      </c>
      <c r="IK45" s="358">
        <f>IJ45+'Infrastruk. sukūrimo sąnaudos'!IK13</f>
        <v>0</v>
      </c>
      <c r="IL45" s="358">
        <f>IK45+'Infrastruk. sukūrimo sąnaudos'!IL13</f>
        <v>0</v>
      </c>
      <c r="IM45" s="358">
        <f>IL45+'Infrastruk. sukūrimo sąnaudos'!IM13</f>
        <v>0</v>
      </c>
      <c r="IN45" s="358">
        <f t="shared" ref="IN45:KN45" si="514">IM45</f>
        <v>0</v>
      </c>
      <c r="IO45" s="358">
        <f>IN45+'Infrastruk. sukūrimo sąnaudos'!IO13</f>
        <v>0</v>
      </c>
      <c r="IP45" s="358">
        <f>IO45+'Infrastruk. sukūrimo sąnaudos'!IP13</f>
        <v>0</v>
      </c>
      <c r="IQ45" s="358">
        <f>IP45+'Infrastruk. sukūrimo sąnaudos'!IQ13</f>
        <v>0</v>
      </c>
      <c r="IR45" s="358">
        <f>IQ45+'Infrastruk. sukūrimo sąnaudos'!IR13</f>
        <v>0</v>
      </c>
      <c r="IS45" s="358">
        <f>IR45+'Infrastruk. sukūrimo sąnaudos'!IS13</f>
        <v>0</v>
      </c>
      <c r="IT45" s="358">
        <f>IS45+'Infrastruk. sukūrimo sąnaudos'!IT13</f>
        <v>0</v>
      </c>
      <c r="IU45" s="358">
        <f>IT45+'Infrastruk. sukūrimo sąnaudos'!IU13</f>
        <v>0</v>
      </c>
      <c r="IV45" s="358">
        <f>IU45+'Infrastruk. sukūrimo sąnaudos'!IV13</f>
        <v>0</v>
      </c>
      <c r="IW45" s="358">
        <f>IV45+'Infrastruk. sukūrimo sąnaudos'!IW13</f>
        <v>0</v>
      </c>
      <c r="IX45" s="358">
        <f>IW45+'Infrastruk. sukūrimo sąnaudos'!IX13</f>
        <v>0</v>
      </c>
      <c r="IY45" s="358">
        <f>IX45+'Infrastruk. sukūrimo sąnaudos'!IY13</f>
        <v>0</v>
      </c>
      <c r="IZ45" s="358">
        <f>IY45+'Infrastruk. sukūrimo sąnaudos'!IZ13</f>
        <v>0</v>
      </c>
      <c r="JA45" s="358">
        <f t="shared" si="514"/>
        <v>0</v>
      </c>
      <c r="JB45" s="358">
        <f>JA45+'Infrastruk. sukūrimo sąnaudos'!JB13</f>
        <v>0</v>
      </c>
      <c r="JC45" s="358">
        <f>JB45+'Infrastruk. sukūrimo sąnaudos'!JC13</f>
        <v>0</v>
      </c>
      <c r="JD45" s="358">
        <f>JC45+'Infrastruk. sukūrimo sąnaudos'!JD13</f>
        <v>0</v>
      </c>
      <c r="JE45" s="358">
        <f>JD45+'Infrastruk. sukūrimo sąnaudos'!JE13</f>
        <v>0</v>
      </c>
      <c r="JF45" s="358">
        <f>JE45+'Infrastruk. sukūrimo sąnaudos'!JF13</f>
        <v>0</v>
      </c>
      <c r="JG45" s="358">
        <f>JF45+'Infrastruk. sukūrimo sąnaudos'!JG13</f>
        <v>0</v>
      </c>
      <c r="JH45" s="358">
        <f>JG45+'Infrastruk. sukūrimo sąnaudos'!JH13</f>
        <v>0</v>
      </c>
      <c r="JI45" s="358">
        <f>JH45+'Infrastruk. sukūrimo sąnaudos'!JI13</f>
        <v>0</v>
      </c>
      <c r="JJ45" s="358">
        <f>JI45+'Infrastruk. sukūrimo sąnaudos'!JJ13</f>
        <v>0</v>
      </c>
      <c r="JK45" s="358">
        <f>JJ45+'Infrastruk. sukūrimo sąnaudos'!JK13</f>
        <v>0</v>
      </c>
      <c r="JL45" s="358">
        <f>JK45+'Infrastruk. sukūrimo sąnaudos'!JL13</f>
        <v>0</v>
      </c>
      <c r="JM45" s="358">
        <f>JL45+'Infrastruk. sukūrimo sąnaudos'!JM13</f>
        <v>0</v>
      </c>
      <c r="JN45" s="358">
        <f t="shared" si="514"/>
        <v>0</v>
      </c>
      <c r="JO45" s="358">
        <f>JN45+'Infrastruk. sukūrimo sąnaudos'!JO13</f>
        <v>0</v>
      </c>
      <c r="JP45" s="358">
        <f>JO45+'Infrastruk. sukūrimo sąnaudos'!JP13</f>
        <v>0</v>
      </c>
      <c r="JQ45" s="358">
        <f>JP45+'Infrastruk. sukūrimo sąnaudos'!JQ13</f>
        <v>0</v>
      </c>
      <c r="JR45" s="358">
        <f>JQ45+'Infrastruk. sukūrimo sąnaudos'!JR13</f>
        <v>0</v>
      </c>
      <c r="JS45" s="358">
        <f>JR45+'Infrastruk. sukūrimo sąnaudos'!JS13</f>
        <v>0</v>
      </c>
      <c r="JT45" s="358">
        <f>JS45+'Infrastruk. sukūrimo sąnaudos'!JT13</f>
        <v>0</v>
      </c>
      <c r="JU45" s="358">
        <f>JT45+'Infrastruk. sukūrimo sąnaudos'!JU13</f>
        <v>0</v>
      </c>
      <c r="JV45" s="358">
        <f>JU45+'Infrastruk. sukūrimo sąnaudos'!JV13</f>
        <v>0</v>
      </c>
      <c r="JW45" s="358">
        <f>JV45+'Infrastruk. sukūrimo sąnaudos'!JW13</f>
        <v>0</v>
      </c>
      <c r="JX45" s="358">
        <f>JW45+'Infrastruk. sukūrimo sąnaudos'!JX13</f>
        <v>0</v>
      </c>
      <c r="JY45" s="358">
        <f>JX45+'Infrastruk. sukūrimo sąnaudos'!JY13</f>
        <v>0</v>
      </c>
      <c r="JZ45" s="358">
        <f>JY45+'Infrastruk. sukūrimo sąnaudos'!JZ13</f>
        <v>0</v>
      </c>
      <c r="KA45" s="358">
        <f t="shared" si="514"/>
        <v>0</v>
      </c>
      <c r="KB45" s="358">
        <f>KA45+'Infrastruk. sukūrimo sąnaudos'!KB13</f>
        <v>0</v>
      </c>
      <c r="KC45" s="358">
        <f>KB45+'Infrastruk. sukūrimo sąnaudos'!KC13</f>
        <v>0</v>
      </c>
      <c r="KD45" s="358">
        <f>KC45+'Infrastruk. sukūrimo sąnaudos'!KD13</f>
        <v>0</v>
      </c>
      <c r="KE45" s="358">
        <f>KD45+'Infrastruk. sukūrimo sąnaudos'!KE13</f>
        <v>0</v>
      </c>
      <c r="KF45" s="358">
        <f>KE45+'Infrastruk. sukūrimo sąnaudos'!KF13</f>
        <v>0</v>
      </c>
      <c r="KG45" s="358">
        <f>KF45+'Infrastruk. sukūrimo sąnaudos'!KG13</f>
        <v>0</v>
      </c>
      <c r="KH45" s="358">
        <f>KG45+'Infrastruk. sukūrimo sąnaudos'!KH13</f>
        <v>0</v>
      </c>
      <c r="KI45" s="358">
        <f>KH45+'Infrastruk. sukūrimo sąnaudos'!KI13</f>
        <v>0</v>
      </c>
      <c r="KJ45" s="358">
        <f>KI45+'Infrastruk. sukūrimo sąnaudos'!KJ13</f>
        <v>0</v>
      </c>
      <c r="KK45" s="358">
        <f>KJ45+'Infrastruk. sukūrimo sąnaudos'!KK13</f>
        <v>0</v>
      </c>
      <c r="KL45" s="358">
        <f>KK45+'Infrastruk. sukūrimo sąnaudos'!KL13</f>
        <v>0</v>
      </c>
      <c r="KM45" s="358">
        <f>KL45+'Infrastruk. sukūrimo sąnaudos'!KM13</f>
        <v>0</v>
      </c>
      <c r="KN45" s="358">
        <f t="shared" si="514"/>
        <v>0</v>
      </c>
      <c r="KO45" s="358">
        <f>KN45+'Infrastruk. sukūrimo sąnaudos'!KO13</f>
        <v>0</v>
      </c>
      <c r="KP45" s="358">
        <f>KO45+'Infrastruk. sukūrimo sąnaudos'!KP13</f>
        <v>0</v>
      </c>
      <c r="KQ45" s="358">
        <f>KP45+'Infrastruk. sukūrimo sąnaudos'!KQ13</f>
        <v>0</v>
      </c>
      <c r="KR45" s="358">
        <f>KQ45+'Infrastruk. sukūrimo sąnaudos'!KR13</f>
        <v>0</v>
      </c>
      <c r="KS45" s="358">
        <f>KR45+'Infrastruk. sukūrimo sąnaudos'!KS13</f>
        <v>0</v>
      </c>
      <c r="KT45" s="358">
        <f>KS45+'Infrastruk. sukūrimo sąnaudos'!KT13</f>
        <v>0</v>
      </c>
      <c r="KU45" s="358">
        <f>KT45+'Infrastruk. sukūrimo sąnaudos'!KU13</f>
        <v>0</v>
      </c>
      <c r="KV45" s="358">
        <f>KU45+'Infrastruk. sukūrimo sąnaudos'!KV13</f>
        <v>0</v>
      </c>
      <c r="KW45" s="358">
        <f>KV45+'Infrastruk. sukūrimo sąnaudos'!KW13</f>
        <v>0</v>
      </c>
      <c r="KX45" s="358">
        <f>KW45+'Infrastruk. sukūrimo sąnaudos'!KX13</f>
        <v>0</v>
      </c>
      <c r="KY45" s="358">
        <f>KX45+'Infrastruk. sukūrimo sąnaudos'!KY13</f>
        <v>0</v>
      </c>
      <c r="KZ45" s="358">
        <f>KY45+'Infrastruk. sukūrimo sąnaudos'!KZ13</f>
        <v>0</v>
      </c>
      <c r="LA45" s="358">
        <f t="shared" ref="LA45:LN45" si="515">KZ45</f>
        <v>0</v>
      </c>
      <c r="LB45" s="358">
        <f>LA45+'Infrastruk. sukūrimo sąnaudos'!LB13</f>
        <v>0</v>
      </c>
      <c r="LC45" s="358">
        <f>LB45+'Infrastruk. sukūrimo sąnaudos'!LC13</f>
        <v>0</v>
      </c>
      <c r="LD45" s="358">
        <f>LC45+'Infrastruk. sukūrimo sąnaudos'!LD13</f>
        <v>0</v>
      </c>
      <c r="LE45" s="358">
        <f>LD45+'Infrastruk. sukūrimo sąnaudos'!LE13</f>
        <v>0</v>
      </c>
      <c r="LF45" s="358">
        <f>LE45+'Infrastruk. sukūrimo sąnaudos'!LF13</f>
        <v>0</v>
      </c>
      <c r="LG45" s="358">
        <f>LF45+'Infrastruk. sukūrimo sąnaudos'!LG13</f>
        <v>0</v>
      </c>
      <c r="LH45" s="358">
        <f>LG45+'Infrastruk. sukūrimo sąnaudos'!LH13</f>
        <v>0</v>
      </c>
      <c r="LI45" s="358">
        <f>LH45+'Infrastruk. sukūrimo sąnaudos'!LI13</f>
        <v>0</v>
      </c>
      <c r="LJ45" s="358">
        <f>LI45+'Infrastruk. sukūrimo sąnaudos'!LJ13</f>
        <v>0</v>
      </c>
      <c r="LK45" s="358">
        <f>LJ45+'Infrastruk. sukūrimo sąnaudos'!LK13</f>
        <v>0</v>
      </c>
      <c r="LL45" s="358">
        <f>LK45+'Infrastruk. sukūrimo sąnaudos'!LL13</f>
        <v>0</v>
      </c>
      <c r="LM45" s="358">
        <f>LL45+'Infrastruk. sukūrimo sąnaudos'!LM13</f>
        <v>0</v>
      </c>
      <c r="LN45" s="359">
        <f t="shared" si="515"/>
        <v>0</v>
      </c>
    </row>
    <row r="46" spans="1:326" s="15" customFormat="1">
      <c r="A46" s="177" t="s">
        <v>367</v>
      </c>
      <c r="B46" s="191"/>
      <c r="C46" s="179"/>
      <c r="D46" s="25"/>
      <c r="E46" s="25"/>
      <c r="F46" s="25"/>
      <c r="G46" s="25"/>
      <c r="H46" s="25"/>
      <c r="I46" s="25"/>
      <c r="J46" s="25"/>
      <c r="K46" s="25"/>
      <c r="L46" s="25"/>
      <c r="M46" s="25"/>
      <c r="N46" s="29"/>
      <c r="O46" s="25"/>
      <c r="P46" s="25"/>
      <c r="Q46" s="25"/>
      <c r="R46" s="25"/>
      <c r="S46" s="25"/>
      <c r="T46" s="25"/>
      <c r="U46" s="25"/>
      <c r="V46" s="25"/>
      <c r="W46" s="25"/>
      <c r="X46" s="25"/>
      <c r="Y46" s="25"/>
      <c r="Z46" s="25"/>
      <c r="AA46" s="29"/>
      <c r="AB46" s="25"/>
      <c r="AC46" s="25"/>
      <c r="AD46" s="25"/>
      <c r="AE46" s="25"/>
      <c r="AF46" s="25"/>
      <c r="AG46" s="25"/>
      <c r="AH46" s="25"/>
      <c r="AI46" s="25"/>
      <c r="AJ46" s="25"/>
      <c r="AK46" s="25"/>
      <c r="AL46" s="25"/>
      <c r="AM46" s="25"/>
      <c r="AN46" s="29"/>
      <c r="AO46" s="25"/>
      <c r="AP46" s="25"/>
      <c r="AQ46" s="25"/>
      <c r="AR46" s="25"/>
      <c r="AS46" s="25"/>
      <c r="AT46" s="25"/>
      <c r="AU46" s="25"/>
      <c r="AV46" s="25"/>
      <c r="AW46" s="25"/>
      <c r="AX46" s="25"/>
      <c r="AY46" s="25"/>
      <c r="AZ46" s="25"/>
      <c r="BA46" s="29"/>
      <c r="BB46" s="25"/>
      <c r="BC46" s="25"/>
      <c r="BD46" s="25"/>
      <c r="BE46" s="25"/>
      <c r="BF46" s="25"/>
      <c r="BG46" s="25"/>
      <c r="BH46" s="25"/>
      <c r="BI46" s="25"/>
      <c r="BJ46" s="25"/>
      <c r="BK46" s="25"/>
      <c r="BL46" s="25"/>
      <c r="BM46" s="25"/>
      <c r="BN46" s="29"/>
      <c r="BO46" s="25"/>
      <c r="BP46" s="25"/>
      <c r="BQ46" s="25"/>
      <c r="BR46" s="25"/>
      <c r="BS46" s="25"/>
      <c r="BT46" s="25"/>
      <c r="BU46" s="25"/>
      <c r="BV46" s="25"/>
      <c r="BW46" s="25"/>
      <c r="BX46" s="25"/>
      <c r="BY46" s="25"/>
      <c r="BZ46" s="25"/>
      <c r="CA46" s="29"/>
      <c r="CB46" s="25"/>
      <c r="CC46" s="25"/>
      <c r="CD46" s="25"/>
      <c r="CE46" s="25"/>
      <c r="CF46" s="25"/>
      <c r="CG46" s="25"/>
      <c r="CH46" s="25"/>
      <c r="CI46" s="25"/>
      <c r="CJ46" s="25"/>
      <c r="CK46" s="25"/>
      <c r="CL46" s="25"/>
      <c r="CM46" s="25"/>
      <c r="CN46" s="29"/>
      <c r="CO46" s="25"/>
      <c r="CP46" s="25"/>
      <c r="CQ46" s="25"/>
      <c r="CR46" s="25"/>
      <c r="CS46" s="25"/>
      <c r="CT46" s="25"/>
      <c r="CU46" s="25"/>
      <c r="CV46" s="25"/>
      <c r="CW46" s="25"/>
      <c r="CX46" s="25"/>
      <c r="CY46" s="25"/>
      <c r="CZ46" s="25"/>
      <c r="DA46" s="29"/>
      <c r="DB46" s="25"/>
      <c r="DC46" s="25"/>
      <c r="DD46" s="25"/>
      <c r="DE46" s="25"/>
      <c r="DF46" s="25"/>
      <c r="DG46" s="25"/>
      <c r="DH46" s="25"/>
      <c r="DI46" s="25"/>
      <c r="DJ46" s="25"/>
      <c r="DK46" s="25"/>
      <c r="DL46" s="25"/>
      <c r="DM46" s="25"/>
      <c r="DN46" s="29"/>
      <c r="DO46" s="25"/>
      <c r="DP46" s="25"/>
      <c r="DQ46" s="25"/>
      <c r="DR46" s="25"/>
      <c r="DS46" s="25"/>
      <c r="DT46" s="25"/>
      <c r="DU46" s="25"/>
      <c r="DV46" s="25"/>
      <c r="DW46" s="25"/>
      <c r="DX46" s="25"/>
      <c r="DY46" s="25"/>
      <c r="DZ46" s="25"/>
      <c r="EA46" s="29"/>
      <c r="EB46" s="25"/>
      <c r="EC46" s="25"/>
      <c r="ED46" s="25"/>
      <c r="EE46" s="25"/>
      <c r="EF46" s="25"/>
      <c r="EG46" s="25"/>
      <c r="EH46" s="25"/>
      <c r="EI46" s="25"/>
      <c r="EJ46" s="25"/>
      <c r="EK46" s="25"/>
      <c r="EL46" s="25"/>
      <c r="EM46" s="25"/>
      <c r="EN46" s="29"/>
      <c r="EO46" s="25"/>
      <c r="EP46" s="25"/>
      <c r="EQ46" s="25"/>
      <c r="ER46" s="25"/>
      <c r="ES46" s="25"/>
      <c r="ET46" s="25"/>
      <c r="EU46" s="25"/>
      <c r="EV46" s="25"/>
      <c r="EW46" s="25"/>
      <c r="EX46" s="25"/>
      <c r="EY46" s="25"/>
      <c r="EZ46" s="25"/>
      <c r="FA46" s="29"/>
      <c r="FB46" s="25"/>
      <c r="FC46" s="25"/>
      <c r="FD46" s="25"/>
      <c r="FE46" s="25"/>
      <c r="FF46" s="25"/>
      <c r="FG46" s="25"/>
      <c r="FH46" s="25"/>
      <c r="FI46" s="25"/>
      <c r="FJ46" s="25"/>
      <c r="FK46" s="25"/>
      <c r="FL46" s="25"/>
      <c r="FM46" s="25"/>
      <c r="FN46" s="29"/>
      <c r="FO46" s="25"/>
      <c r="FP46" s="25"/>
      <c r="FQ46" s="25"/>
      <c r="FR46" s="25"/>
      <c r="FS46" s="25"/>
      <c r="FT46" s="25"/>
      <c r="FU46" s="25"/>
      <c r="FV46" s="25"/>
      <c r="FW46" s="25"/>
      <c r="FX46" s="25"/>
      <c r="FY46" s="25"/>
      <c r="FZ46" s="25"/>
      <c r="GA46" s="29"/>
      <c r="GB46" s="25"/>
      <c r="GC46" s="25"/>
      <c r="GD46" s="25"/>
      <c r="GE46" s="25"/>
      <c r="GF46" s="25"/>
      <c r="GG46" s="25"/>
      <c r="GH46" s="25"/>
      <c r="GI46" s="25"/>
      <c r="GJ46" s="25"/>
      <c r="GK46" s="25"/>
      <c r="GL46" s="25"/>
      <c r="GM46" s="25"/>
      <c r="GN46" s="29"/>
      <c r="GO46" s="25"/>
      <c r="GP46" s="25"/>
      <c r="GQ46" s="25"/>
      <c r="GR46" s="25"/>
      <c r="GS46" s="25"/>
      <c r="GT46" s="25"/>
      <c r="GU46" s="25"/>
      <c r="GV46" s="25"/>
      <c r="GW46" s="25"/>
      <c r="GX46" s="25"/>
      <c r="GY46" s="25"/>
      <c r="GZ46" s="25"/>
      <c r="HA46" s="29"/>
      <c r="HB46" s="25"/>
      <c r="HC46" s="25"/>
      <c r="HD46" s="25"/>
      <c r="HE46" s="25"/>
      <c r="HF46" s="25"/>
      <c r="HG46" s="25"/>
      <c r="HH46" s="25"/>
      <c r="HI46" s="25"/>
      <c r="HJ46" s="25"/>
      <c r="HK46" s="25"/>
      <c r="HL46" s="25"/>
      <c r="HM46" s="25"/>
      <c r="HN46" s="29"/>
      <c r="HO46" s="25"/>
      <c r="HP46" s="25"/>
      <c r="HQ46" s="25"/>
      <c r="HR46" s="25"/>
      <c r="HS46" s="25"/>
      <c r="HT46" s="25"/>
      <c r="HU46" s="25"/>
      <c r="HV46" s="25"/>
      <c r="HW46" s="25"/>
      <c r="HX46" s="25"/>
      <c r="HY46" s="25"/>
      <c r="HZ46" s="25"/>
      <c r="IA46" s="29"/>
      <c r="IB46" s="25"/>
      <c r="IC46" s="25"/>
      <c r="ID46" s="25"/>
      <c r="IE46" s="25"/>
      <c r="IF46" s="25"/>
      <c r="IG46" s="25"/>
      <c r="IH46" s="25"/>
      <c r="II46" s="25"/>
      <c r="IJ46" s="25"/>
      <c r="IK46" s="25"/>
      <c r="IL46" s="25"/>
      <c r="IM46" s="25"/>
      <c r="IN46" s="29"/>
      <c r="IO46" s="25"/>
      <c r="IP46" s="25"/>
      <c r="IQ46" s="25"/>
      <c r="IR46" s="25"/>
      <c r="IS46" s="25"/>
      <c r="IT46" s="25"/>
      <c r="IU46" s="25"/>
      <c r="IV46" s="25"/>
      <c r="IW46" s="25"/>
      <c r="IX46" s="25"/>
      <c r="IY46" s="25"/>
      <c r="IZ46" s="25"/>
      <c r="JA46" s="29"/>
      <c r="JB46" s="25"/>
      <c r="JC46" s="25"/>
      <c r="JD46" s="25"/>
      <c r="JE46" s="25"/>
      <c r="JF46" s="25"/>
      <c r="JG46" s="25"/>
      <c r="JH46" s="25"/>
      <c r="JI46" s="25"/>
      <c r="JJ46" s="25"/>
      <c r="JK46" s="25"/>
      <c r="JL46" s="25"/>
      <c r="JM46" s="25"/>
      <c r="JN46" s="29"/>
      <c r="JO46" s="25"/>
      <c r="JP46" s="25"/>
      <c r="JQ46" s="25"/>
      <c r="JR46" s="25"/>
      <c r="JS46" s="25"/>
      <c r="JT46" s="25"/>
      <c r="JU46" s="25"/>
      <c r="JV46" s="25"/>
      <c r="JW46" s="25"/>
      <c r="JX46" s="25"/>
      <c r="JY46" s="25"/>
      <c r="JZ46" s="25"/>
      <c r="KA46" s="29"/>
      <c r="KB46" s="25"/>
      <c r="KC46" s="25"/>
      <c r="KD46" s="25"/>
      <c r="KE46" s="25"/>
      <c r="KF46" s="25"/>
      <c r="KG46" s="25"/>
      <c r="KH46" s="25"/>
      <c r="KI46" s="25"/>
      <c r="KJ46" s="25"/>
      <c r="KK46" s="25"/>
      <c r="KL46" s="25"/>
      <c r="KM46" s="25"/>
      <c r="KN46" s="29"/>
      <c r="KO46" s="25"/>
      <c r="KP46" s="25"/>
      <c r="KQ46" s="25"/>
      <c r="KR46" s="25"/>
      <c r="KS46" s="25"/>
      <c r="KT46" s="25"/>
      <c r="KU46" s="25"/>
      <c r="KV46" s="25"/>
      <c r="KW46" s="25"/>
      <c r="KX46" s="25"/>
      <c r="KY46" s="25"/>
      <c r="KZ46" s="25"/>
      <c r="LA46" s="29"/>
      <c r="LB46" s="25"/>
      <c r="LC46" s="25"/>
      <c r="LD46" s="25"/>
      <c r="LE46" s="25"/>
      <c r="LF46" s="25"/>
      <c r="LG46" s="25"/>
      <c r="LH46" s="25"/>
      <c r="LI46" s="25"/>
      <c r="LJ46" s="25"/>
      <c r="LK46" s="25"/>
      <c r="LL46" s="25"/>
      <c r="LM46" s="25"/>
      <c r="LN46" s="30"/>
    </row>
    <row r="47" spans="1:326" s="15" customFormat="1">
      <c r="A47" s="177" t="s">
        <v>368</v>
      </c>
      <c r="B47" s="191"/>
      <c r="C47" s="179"/>
      <c r="D47" s="25"/>
      <c r="E47" s="25"/>
      <c r="F47" s="25"/>
      <c r="G47" s="25"/>
      <c r="H47" s="25"/>
      <c r="I47" s="25"/>
      <c r="J47" s="25"/>
      <c r="K47" s="25"/>
      <c r="L47" s="25"/>
      <c r="M47" s="25"/>
      <c r="N47" s="29"/>
      <c r="O47" s="25"/>
      <c r="P47" s="25"/>
      <c r="Q47" s="25"/>
      <c r="R47" s="25"/>
      <c r="S47" s="25"/>
      <c r="T47" s="25"/>
      <c r="U47" s="25"/>
      <c r="V47" s="25"/>
      <c r="W47" s="25"/>
      <c r="X47" s="25"/>
      <c r="Y47" s="25"/>
      <c r="Z47" s="25"/>
      <c r="AA47" s="29"/>
      <c r="AB47" s="25"/>
      <c r="AC47" s="25"/>
      <c r="AD47" s="25"/>
      <c r="AE47" s="25"/>
      <c r="AF47" s="25"/>
      <c r="AG47" s="25"/>
      <c r="AH47" s="25"/>
      <c r="AI47" s="25"/>
      <c r="AJ47" s="25"/>
      <c r="AK47" s="25"/>
      <c r="AL47" s="25"/>
      <c r="AM47" s="25"/>
      <c r="AN47" s="29"/>
      <c r="AO47" s="25"/>
      <c r="AP47" s="25"/>
      <c r="AQ47" s="25"/>
      <c r="AR47" s="25"/>
      <c r="AS47" s="25"/>
      <c r="AT47" s="25"/>
      <c r="AU47" s="25"/>
      <c r="AV47" s="25"/>
      <c r="AW47" s="25"/>
      <c r="AX47" s="25"/>
      <c r="AY47" s="25"/>
      <c r="AZ47" s="25"/>
      <c r="BA47" s="29"/>
      <c r="BB47" s="25"/>
      <c r="BC47" s="25"/>
      <c r="BD47" s="25"/>
      <c r="BE47" s="25"/>
      <c r="BF47" s="25"/>
      <c r="BG47" s="25"/>
      <c r="BH47" s="25"/>
      <c r="BI47" s="25"/>
      <c r="BJ47" s="25"/>
      <c r="BK47" s="25"/>
      <c r="BL47" s="25"/>
      <c r="BM47" s="25"/>
      <c r="BN47" s="29"/>
      <c r="BO47" s="25"/>
      <c r="BP47" s="25"/>
      <c r="BQ47" s="25"/>
      <c r="BR47" s="25"/>
      <c r="BS47" s="25"/>
      <c r="BT47" s="25"/>
      <c r="BU47" s="25"/>
      <c r="BV47" s="25"/>
      <c r="BW47" s="25"/>
      <c r="BX47" s="25"/>
      <c r="BY47" s="25"/>
      <c r="BZ47" s="25"/>
      <c r="CA47" s="29"/>
      <c r="CB47" s="25"/>
      <c r="CC47" s="25"/>
      <c r="CD47" s="25"/>
      <c r="CE47" s="25"/>
      <c r="CF47" s="25"/>
      <c r="CG47" s="25"/>
      <c r="CH47" s="25"/>
      <c r="CI47" s="25"/>
      <c r="CJ47" s="25"/>
      <c r="CK47" s="25"/>
      <c r="CL47" s="25"/>
      <c r="CM47" s="25"/>
      <c r="CN47" s="29"/>
      <c r="CO47" s="25"/>
      <c r="CP47" s="25"/>
      <c r="CQ47" s="25"/>
      <c r="CR47" s="25"/>
      <c r="CS47" s="25"/>
      <c r="CT47" s="25"/>
      <c r="CU47" s="25"/>
      <c r="CV47" s="25"/>
      <c r="CW47" s="25"/>
      <c r="CX47" s="25"/>
      <c r="CY47" s="25"/>
      <c r="CZ47" s="25"/>
      <c r="DA47" s="29"/>
      <c r="DB47" s="25"/>
      <c r="DC47" s="25"/>
      <c r="DD47" s="25"/>
      <c r="DE47" s="25"/>
      <c r="DF47" s="25"/>
      <c r="DG47" s="25"/>
      <c r="DH47" s="25"/>
      <c r="DI47" s="25"/>
      <c r="DJ47" s="25"/>
      <c r="DK47" s="25"/>
      <c r="DL47" s="25"/>
      <c r="DM47" s="25"/>
      <c r="DN47" s="29"/>
      <c r="DO47" s="25"/>
      <c r="DP47" s="25"/>
      <c r="DQ47" s="25"/>
      <c r="DR47" s="25"/>
      <c r="DS47" s="25"/>
      <c r="DT47" s="25"/>
      <c r="DU47" s="25"/>
      <c r="DV47" s="25"/>
      <c r="DW47" s="25"/>
      <c r="DX47" s="25"/>
      <c r="DY47" s="25"/>
      <c r="DZ47" s="25"/>
      <c r="EA47" s="29"/>
      <c r="EB47" s="25"/>
      <c r="EC47" s="25"/>
      <c r="ED47" s="25"/>
      <c r="EE47" s="25"/>
      <c r="EF47" s="25"/>
      <c r="EG47" s="25"/>
      <c r="EH47" s="25"/>
      <c r="EI47" s="25"/>
      <c r="EJ47" s="25"/>
      <c r="EK47" s="25"/>
      <c r="EL47" s="25"/>
      <c r="EM47" s="25"/>
      <c r="EN47" s="29"/>
      <c r="EO47" s="25"/>
      <c r="EP47" s="25"/>
      <c r="EQ47" s="25"/>
      <c r="ER47" s="25"/>
      <c r="ES47" s="25"/>
      <c r="ET47" s="25"/>
      <c r="EU47" s="25"/>
      <c r="EV47" s="25"/>
      <c r="EW47" s="25"/>
      <c r="EX47" s="25"/>
      <c r="EY47" s="25"/>
      <c r="EZ47" s="25"/>
      <c r="FA47" s="29"/>
      <c r="FB47" s="25"/>
      <c r="FC47" s="25"/>
      <c r="FD47" s="25"/>
      <c r="FE47" s="25"/>
      <c r="FF47" s="25"/>
      <c r="FG47" s="25"/>
      <c r="FH47" s="25"/>
      <c r="FI47" s="25"/>
      <c r="FJ47" s="25"/>
      <c r="FK47" s="25"/>
      <c r="FL47" s="25"/>
      <c r="FM47" s="25"/>
      <c r="FN47" s="29"/>
      <c r="FO47" s="25"/>
      <c r="FP47" s="25"/>
      <c r="FQ47" s="25"/>
      <c r="FR47" s="25"/>
      <c r="FS47" s="25"/>
      <c r="FT47" s="25"/>
      <c r="FU47" s="25"/>
      <c r="FV47" s="25"/>
      <c r="FW47" s="25"/>
      <c r="FX47" s="25"/>
      <c r="FY47" s="25"/>
      <c r="FZ47" s="25"/>
      <c r="GA47" s="29"/>
      <c r="GB47" s="25"/>
      <c r="GC47" s="25"/>
      <c r="GD47" s="25"/>
      <c r="GE47" s="25"/>
      <c r="GF47" s="25"/>
      <c r="GG47" s="25"/>
      <c r="GH47" s="25"/>
      <c r="GI47" s="25"/>
      <c r="GJ47" s="25"/>
      <c r="GK47" s="25"/>
      <c r="GL47" s="25"/>
      <c r="GM47" s="25"/>
      <c r="GN47" s="29"/>
      <c r="GO47" s="25"/>
      <c r="GP47" s="25"/>
      <c r="GQ47" s="25"/>
      <c r="GR47" s="25"/>
      <c r="GS47" s="25"/>
      <c r="GT47" s="25"/>
      <c r="GU47" s="25"/>
      <c r="GV47" s="25"/>
      <c r="GW47" s="25"/>
      <c r="GX47" s="25"/>
      <c r="GY47" s="25"/>
      <c r="GZ47" s="25"/>
      <c r="HA47" s="29"/>
      <c r="HB47" s="25"/>
      <c r="HC47" s="25"/>
      <c r="HD47" s="25"/>
      <c r="HE47" s="25"/>
      <c r="HF47" s="25"/>
      <c r="HG47" s="25"/>
      <c r="HH47" s="25"/>
      <c r="HI47" s="25"/>
      <c r="HJ47" s="25"/>
      <c r="HK47" s="25"/>
      <c r="HL47" s="25"/>
      <c r="HM47" s="25"/>
      <c r="HN47" s="29"/>
      <c r="HO47" s="25"/>
      <c r="HP47" s="25"/>
      <c r="HQ47" s="25"/>
      <c r="HR47" s="25"/>
      <c r="HS47" s="25"/>
      <c r="HT47" s="25"/>
      <c r="HU47" s="25"/>
      <c r="HV47" s="25"/>
      <c r="HW47" s="25"/>
      <c r="HX47" s="25"/>
      <c r="HY47" s="25"/>
      <c r="HZ47" s="25"/>
      <c r="IA47" s="29"/>
      <c r="IB47" s="25"/>
      <c r="IC47" s="25"/>
      <c r="ID47" s="25"/>
      <c r="IE47" s="25"/>
      <c r="IF47" s="25"/>
      <c r="IG47" s="25"/>
      <c r="IH47" s="25"/>
      <c r="II47" s="25"/>
      <c r="IJ47" s="25"/>
      <c r="IK47" s="25"/>
      <c r="IL47" s="25"/>
      <c r="IM47" s="25"/>
      <c r="IN47" s="29"/>
      <c r="IO47" s="25"/>
      <c r="IP47" s="25"/>
      <c r="IQ47" s="25"/>
      <c r="IR47" s="25"/>
      <c r="IS47" s="25"/>
      <c r="IT47" s="25"/>
      <c r="IU47" s="25"/>
      <c r="IV47" s="25"/>
      <c r="IW47" s="25"/>
      <c r="IX47" s="25"/>
      <c r="IY47" s="25"/>
      <c r="IZ47" s="25"/>
      <c r="JA47" s="29"/>
      <c r="JB47" s="25"/>
      <c r="JC47" s="25"/>
      <c r="JD47" s="25"/>
      <c r="JE47" s="25"/>
      <c r="JF47" s="25"/>
      <c r="JG47" s="25"/>
      <c r="JH47" s="25"/>
      <c r="JI47" s="25"/>
      <c r="JJ47" s="25"/>
      <c r="JK47" s="25"/>
      <c r="JL47" s="25"/>
      <c r="JM47" s="25"/>
      <c r="JN47" s="29"/>
      <c r="JO47" s="25"/>
      <c r="JP47" s="25"/>
      <c r="JQ47" s="25"/>
      <c r="JR47" s="25"/>
      <c r="JS47" s="25"/>
      <c r="JT47" s="25"/>
      <c r="JU47" s="25"/>
      <c r="JV47" s="25"/>
      <c r="JW47" s="25"/>
      <c r="JX47" s="25"/>
      <c r="JY47" s="25"/>
      <c r="JZ47" s="25"/>
      <c r="KA47" s="29"/>
      <c r="KB47" s="25"/>
      <c r="KC47" s="25"/>
      <c r="KD47" s="25"/>
      <c r="KE47" s="25"/>
      <c r="KF47" s="25"/>
      <c r="KG47" s="25"/>
      <c r="KH47" s="25"/>
      <c r="KI47" s="25"/>
      <c r="KJ47" s="25"/>
      <c r="KK47" s="25"/>
      <c r="KL47" s="25"/>
      <c r="KM47" s="25"/>
      <c r="KN47" s="29"/>
      <c r="KO47" s="25"/>
      <c r="KP47" s="25"/>
      <c r="KQ47" s="25"/>
      <c r="KR47" s="25"/>
      <c r="KS47" s="25"/>
      <c r="KT47" s="25"/>
      <c r="KU47" s="25"/>
      <c r="KV47" s="25"/>
      <c r="KW47" s="25"/>
      <c r="KX47" s="25"/>
      <c r="KY47" s="25"/>
      <c r="KZ47" s="25"/>
      <c r="LA47" s="29"/>
      <c r="LB47" s="25"/>
      <c r="LC47" s="25"/>
      <c r="LD47" s="25"/>
      <c r="LE47" s="25"/>
      <c r="LF47" s="25"/>
      <c r="LG47" s="25"/>
      <c r="LH47" s="25"/>
      <c r="LI47" s="25"/>
      <c r="LJ47" s="25"/>
      <c r="LK47" s="25"/>
      <c r="LL47" s="25"/>
      <c r="LM47" s="25"/>
      <c r="LN47" s="30"/>
    </row>
    <row r="48" spans="1:326" s="15" customFormat="1">
      <c r="A48" s="177" t="s">
        <v>369</v>
      </c>
      <c r="B48" s="191">
        <f>SUM(B49:B50)</f>
        <v>-45266.672540454223</v>
      </c>
      <c r="C48" s="179">
        <f>SUM(C49:C50)</f>
        <v>-51733.340046233396</v>
      </c>
      <c r="D48" s="179">
        <f t="shared" ref="D48:BO48" si="516">SUM(D49:D50)</f>
        <v>-58200.007552012568</v>
      </c>
      <c r="E48" s="179">
        <f t="shared" si="516"/>
        <v>-64666.675057791741</v>
      </c>
      <c r="F48" s="179">
        <f t="shared" si="516"/>
        <v>-71133.342563570914</v>
      </c>
      <c r="G48" s="179">
        <f t="shared" si="516"/>
        <v>-77600.010069350086</v>
      </c>
      <c r="H48" s="179">
        <f t="shared" si="516"/>
        <v>-84066.677575129259</v>
      </c>
      <c r="I48" s="179">
        <f t="shared" si="516"/>
        <v>-90533.345080908432</v>
      </c>
      <c r="J48" s="179">
        <f t="shared" si="516"/>
        <v>-97000.012586687604</v>
      </c>
      <c r="K48" s="179">
        <f t="shared" si="516"/>
        <v>-103466.68009246678</v>
      </c>
      <c r="L48" s="179">
        <f t="shared" si="516"/>
        <v>-109933.34759824595</v>
      </c>
      <c r="M48" s="179">
        <f t="shared" si="516"/>
        <v>-116400.01510402512</v>
      </c>
      <c r="N48" s="179">
        <f t="shared" si="516"/>
        <v>-116400.01510402512</v>
      </c>
      <c r="O48" s="179">
        <f t="shared" si="516"/>
        <v>-121573.22000852546</v>
      </c>
      <c r="P48" s="179">
        <f t="shared" si="516"/>
        <v>-126746.42491302581</v>
      </c>
      <c r="Q48" s="179">
        <f t="shared" si="516"/>
        <v>-131919.62981752615</v>
      </c>
      <c r="R48" s="179">
        <f t="shared" si="516"/>
        <v>-137092.83472202648</v>
      </c>
      <c r="S48" s="179">
        <f t="shared" si="516"/>
        <v>-142266.03962652682</v>
      </c>
      <c r="T48" s="179">
        <f t="shared" si="516"/>
        <v>-147439.24453102716</v>
      </c>
      <c r="U48" s="179">
        <f t="shared" si="516"/>
        <v>-155721.00285759245</v>
      </c>
      <c r="V48" s="179">
        <f t="shared" si="516"/>
        <v>-170175.38776474763</v>
      </c>
      <c r="W48" s="179">
        <f t="shared" si="516"/>
        <v>-190799.81356044818</v>
      </c>
      <c r="X48" s="179">
        <f t="shared" si="516"/>
        <v>-213080.39407507479</v>
      </c>
      <c r="Y48" s="179">
        <f t="shared" si="516"/>
        <v>-237017.12930862739</v>
      </c>
      <c r="Z48" s="179">
        <f t="shared" si="516"/>
        <v>-263597.51926110603</v>
      </c>
      <c r="AA48" s="179">
        <f t="shared" si="516"/>
        <v>-263597.51926110603</v>
      </c>
      <c r="AB48" s="179">
        <f t="shared" si="516"/>
        <v>-248203.02610788704</v>
      </c>
      <c r="AC48" s="179">
        <f t="shared" si="516"/>
        <v>-234999.36663722375</v>
      </c>
      <c r="AD48" s="179">
        <f t="shared" si="516"/>
        <v>-223986.54084911622</v>
      </c>
      <c r="AE48" s="179">
        <f t="shared" si="516"/>
        <v>-215164.5487435644</v>
      </c>
      <c r="AF48" s="179">
        <f t="shared" si="516"/>
        <v>-208533.39032056832</v>
      </c>
      <c r="AG48" s="179">
        <f t="shared" si="516"/>
        <v>-204093.06558012796</v>
      </c>
      <c r="AH48" s="179">
        <f t="shared" si="516"/>
        <v>-203343.57452224335</v>
      </c>
      <c r="AI48" s="179">
        <f t="shared" si="516"/>
        <v>-204784.91714691443</v>
      </c>
      <c r="AJ48" s="179">
        <f t="shared" si="516"/>
        <v>-208417.09345414129</v>
      </c>
      <c r="AK48" s="179">
        <f t="shared" si="516"/>
        <v>-215352.60344392384</v>
      </c>
      <c r="AL48" s="179">
        <f t="shared" si="516"/>
        <v>-224478.9471162621</v>
      </c>
      <c r="AM48" s="179">
        <f t="shared" si="516"/>
        <v>-237047.1872367039</v>
      </c>
      <c r="AN48" s="179">
        <f t="shared" si="516"/>
        <v>-237047.1872367039</v>
      </c>
      <c r="AO48" s="179">
        <f t="shared" si="516"/>
        <v>-184864.48852137272</v>
      </c>
      <c r="AP48" s="179">
        <f t="shared" si="516"/>
        <v>-132318.49617847608</v>
      </c>
      <c r="AQ48" s="179">
        <f t="shared" si="516"/>
        <v>-79409.210208014003</v>
      </c>
      <c r="AR48" s="179">
        <f t="shared" si="516"/>
        <v>-26136.63060998646</v>
      </c>
      <c r="AS48" s="179">
        <f t="shared" si="516"/>
        <v>27499.242615606548</v>
      </c>
      <c r="AT48" s="179">
        <f t="shared" si="516"/>
        <v>81498.409468764934</v>
      </c>
      <c r="AU48" s="179">
        <f t="shared" si="516"/>
        <v>135860.86994948881</v>
      </c>
      <c r="AV48" s="179">
        <f t="shared" si="516"/>
        <v>190586.62405777813</v>
      </c>
      <c r="AW48" s="179">
        <f t="shared" si="516"/>
        <v>245675.67179363288</v>
      </c>
      <c r="AX48" s="179">
        <f t="shared" si="516"/>
        <v>301128.01315705304</v>
      </c>
      <c r="AY48" s="179">
        <f t="shared" si="516"/>
        <v>356943.64814803866</v>
      </c>
      <c r="AZ48" s="179">
        <f t="shared" si="516"/>
        <v>352217.5936023168</v>
      </c>
      <c r="BA48" s="179">
        <f t="shared" si="516"/>
        <v>352217.5936023168</v>
      </c>
      <c r="BB48" s="179">
        <f t="shared" si="516"/>
        <v>405300.13449385966</v>
      </c>
      <c r="BC48" s="179">
        <f t="shared" si="516"/>
        <v>458745.96901296795</v>
      </c>
      <c r="BD48" s="179">
        <f t="shared" si="516"/>
        <v>512555.09715964174</v>
      </c>
      <c r="BE48" s="179">
        <f t="shared" si="516"/>
        <v>566727.51893388096</v>
      </c>
      <c r="BF48" s="179">
        <f t="shared" si="516"/>
        <v>621263.23433568561</v>
      </c>
      <c r="BG48" s="179">
        <f t="shared" si="516"/>
        <v>676162.24336505565</v>
      </c>
      <c r="BH48" s="179">
        <f t="shared" si="516"/>
        <v>733662.04602199118</v>
      </c>
      <c r="BI48" s="179">
        <f t="shared" si="516"/>
        <v>791525.1423064922</v>
      </c>
      <c r="BJ48" s="179">
        <f t="shared" si="516"/>
        <v>849751.5322185586</v>
      </c>
      <c r="BK48" s="179">
        <f t="shared" si="516"/>
        <v>908341.21575819049</v>
      </c>
      <c r="BL48" s="179">
        <f t="shared" si="516"/>
        <v>967294.19292538776</v>
      </c>
      <c r="BM48" s="179">
        <f t="shared" si="516"/>
        <v>925451.5332024754</v>
      </c>
      <c r="BN48" s="179">
        <f t="shared" si="516"/>
        <v>925451.5332024754</v>
      </c>
      <c r="BO48" s="179">
        <f t="shared" si="516"/>
        <v>982055.5292212097</v>
      </c>
      <c r="BP48" s="179">
        <f t="shared" ref="BP48:EA48" si="517">SUM(BP49:BP50)</f>
        <v>1039022.8188675095</v>
      </c>
      <c r="BQ48" s="179">
        <f t="shared" si="517"/>
        <v>1096353.4021413748</v>
      </c>
      <c r="BR48" s="179">
        <f t="shared" si="517"/>
        <v>1154047.2790428053</v>
      </c>
      <c r="BS48" s="179">
        <f t="shared" si="517"/>
        <v>1212104.4495718013</v>
      </c>
      <c r="BT48" s="179">
        <f t="shared" si="517"/>
        <v>1270524.9137283629</v>
      </c>
      <c r="BU48" s="179">
        <f t="shared" si="517"/>
        <v>1331746.1715124901</v>
      </c>
      <c r="BV48" s="179">
        <f t="shared" si="517"/>
        <v>1393330.7229241824</v>
      </c>
      <c r="BW48" s="179">
        <f t="shared" si="517"/>
        <v>1455278.5679634404</v>
      </c>
      <c r="BX48" s="179">
        <f t="shared" si="517"/>
        <v>1518314.7066302637</v>
      </c>
      <c r="BY48" s="179">
        <f t="shared" si="517"/>
        <v>1581714.1389246525</v>
      </c>
      <c r="BZ48" s="179">
        <f t="shared" si="517"/>
        <v>1537473.065099987</v>
      </c>
      <c r="CA48" s="179">
        <f t="shared" si="517"/>
        <v>1537473.065099987</v>
      </c>
      <c r="CB48" s="179">
        <f t="shared" si="517"/>
        <v>1594984.7465341021</v>
      </c>
      <c r="CC48" s="179">
        <f t="shared" si="517"/>
        <v>1652859.7215957826</v>
      </c>
      <c r="CD48" s="179">
        <f t="shared" si="517"/>
        <v>1711097.9902850287</v>
      </c>
      <c r="CE48" s="179">
        <f t="shared" si="517"/>
        <v>1769699.5526018401</v>
      </c>
      <c r="CF48" s="179">
        <f t="shared" si="517"/>
        <v>1828664.4085462168</v>
      </c>
      <c r="CG48" s="179">
        <f t="shared" si="517"/>
        <v>1419063.2732626633</v>
      </c>
      <c r="CH48" s="179">
        <f t="shared" si="517"/>
        <v>1478754.7164621712</v>
      </c>
      <c r="CI48" s="179">
        <f t="shared" si="517"/>
        <v>1538809.4532892443</v>
      </c>
      <c r="CJ48" s="179">
        <f t="shared" si="517"/>
        <v>1599227.483743883</v>
      </c>
      <c r="CK48" s="179">
        <f t="shared" si="517"/>
        <v>1660008.8078260871</v>
      </c>
      <c r="CL48" s="179">
        <f t="shared" si="517"/>
        <v>1721153.4255358567</v>
      </c>
      <c r="CM48" s="179">
        <f t="shared" si="517"/>
        <v>1675543.7033788865</v>
      </c>
      <c r="CN48" s="179">
        <f t="shared" si="517"/>
        <v>1675543.7033788865</v>
      </c>
      <c r="CO48" s="179">
        <f t="shared" si="517"/>
        <v>1730184.479623596</v>
      </c>
      <c r="CP48" s="179">
        <f t="shared" si="517"/>
        <v>1785188.5494958709</v>
      </c>
      <c r="CQ48" s="179">
        <f t="shared" si="517"/>
        <v>1840555.9129957114</v>
      </c>
      <c r="CR48" s="179">
        <f t="shared" si="517"/>
        <v>1896286.5701231174</v>
      </c>
      <c r="CS48" s="179">
        <f t="shared" si="517"/>
        <v>1952380.5208780887</v>
      </c>
      <c r="CT48" s="179">
        <f t="shared" si="517"/>
        <v>1422397.4690780153</v>
      </c>
      <c r="CU48" s="179">
        <f t="shared" si="517"/>
        <v>1479218.0070881175</v>
      </c>
      <c r="CV48" s="179">
        <f t="shared" si="517"/>
        <v>1536401.8387257853</v>
      </c>
      <c r="CW48" s="179">
        <f t="shared" si="517"/>
        <v>1593948.9639910185</v>
      </c>
      <c r="CX48" s="179">
        <f t="shared" si="517"/>
        <v>1651859.382883817</v>
      </c>
      <c r="CY48" s="179">
        <f t="shared" si="517"/>
        <v>1710133.0954041809</v>
      </c>
      <c r="CZ48" s="179">
        <f t="shared" si="517"/>
        <v>1666820.0973987351</v>
      </c>
      <c r="DA48" s="179">
        <f t="shared" si="517"/>
        <v>1666820.0973987351</v>
      </c>
      <c r="DB48" s="179">
        <f t="shared" si="517"/>
        <v>1717916.7075291155</v>
      </c>
      <c r="DC48" s="179">
        <f t="shared" si="517"/>
        <v>1769376.6112870614</v>
      </c>
      <c r="DD48" s="179">
        <f t="shared" si="517"/>
        <v>1821199.8086725725</v>
      </c>
      <c r="DE48" s="179">
        <f t="shared" si="517"/>
        <v>1873386.2996856491</v>
      </c>
      <c r="DF48" s="179">
        <f t="shared" si="517"/>
        <v>1925936.0843262912</v>
      </c>
      <c r="DG48" s="179">
        <f t="shared" si="517"/>
        <v>1330456.1447063908</v>
      </c>
      <c r="DH48" s="179">
        <f t="shared" si="517"/>
        <v>1383732.5166021637</v>
      </c>
      <c r="DI48" s="179">
        <f t="shared" si="517"/>
        <v>1437372.1821255023</v>
      </c>
      <c r="DJ48" s="179">
        <f t="shared" si="517"/>
        <v>1491375.1412764061</v>
      </c>
      <c r="DK48" s="179">
        <f t="shared" si="517"/>
        <v>1545741.3940548757</v>
      </c>
      <c r="DL48" s="179">
        <f t="shared" si="517"/>
        <v>1600470.9404609106</v>
      </c>
      <c r="DM48" s="179">
        <f t="shared" si="517"/>
        <v>1559993.2753469283</v>
      </c>
      <c r="DN48" s="179">
        <f t="shared" si="517"/>
        <v>1559993.2753469283</v>
      </c>
      <c r="DO48" s="179">
        <f t="shared" si="517"/>
        <v>1606809.9894022834</v>
      </c>
      <c r="DP48" s="179">
        <f t="shared" si="517"/>
        <v>1653989.9970852041</v>
      </c>
      <c r="DQ48" s="179">
        <f t="shared" si="517"/>
        <v>1701533.2983956903</v>
      </c>
      <c r="DR48" s="179">
        <f t="shared" si="517"/>
        <v>1749439.8933337419</v>
      </c>
      <c r="DS48" s="179">
        <f t="shared" si="517"/>
        <v>1797709.7818993588</v>
      </c>
      <c r="DT48" s="179">
        <f t="shared" si="517"/>
        <v>1128746.0574329542</v>
      </c>
      <c r="DU48" s="179">
        <f t="shared" si="517"/>
        <v>1177742.5332537021</v>
      </c>
      <c r="DV48" s="179">
        <f t="shared" si="517"/>
        <v>1227102.3027020155</v>
      </c>
      <c r="DW48" s="179">
        <f t="shared" si="517"/>
        <v>1276825.3657778942</v>
      </c>
      <c r="DX48" s="179">
        <f t="shared" si="517"/>
        <v>1326911.7224813383</v>
      </c>
      <c r="DY48" s="179">
        <f t="shared" si="517"/>
        <v>1377361.372812348</v>
      </c>
      <c r="DZ48" s="179">
        <f t="shared" si="517"/>
        <v>1340307.6245583859</v>
      </c>
      <c r="EA48" s="179">
        <f t="shared" si="517"/>
        <v>1340307.6245583859</v>
      </c>
      <c r="EB48" s="179">
        <f t="shared" ref="EB48:GM48" si="518">SUM(EB49:EB50)</f>
        <v>1382275.4598256496</v>
      </c>
      <c r="EC48" s="179">
        <f t="shared" si="518"/>
        <v>1424606.5887204788</v>
      </c>
      <c r="ED48" s="179">
        <f t="shared" si="518"/>
        <v>1467301.0112428735</v>
      </c>
      <c r="EE48" s="179">
        <f t="shared" si="518"/>
        <v>1510358.7273928337</v>
      </c>
      <c r="EF48" s="179">
        <f t="shared" si="518"/>
        <v>1553779.7371703594</v>
      </c>
      <c r="EG48" s="179">
        <f t="shared" si="518"/>
        <v>833588.69457717042</v>
      </c>
      <c r="EH48" s="179">
        <f t="shared" si="518"/>
        <v>877736.29160982685</v>
      </c>
      <c r="EI48" s="179">
        <f t="shared" si="518"/>
        <v>922247.18227004877</v>
      </c>
      <c r="EJ48" s="179">
        <f t="shared" si="518"/>
        <v>967121.36655783607</v>
      </c>
      <c r="EK48" s="179">
        <f t="shared" si="518"/>
        <v>1012358.844473189</v>
      </c>
      <c r="EL48" s="179">
        <f t="shared" si="518"/>
        <v>1057959.6160161071</v>
      </c>
      <c r="EM48" s="179">
        <f t="shared" si="518"/>
        <v>1024784.9707926181</v>
      </c>
      <c r="EN48" s="179">
        <f t="shared" si="518"/>
        <v>1024784.9707926181</v>
      </c>
      <c r="EO48" s="179">
        <f t="shared" si="518"/>
        <v>1061054.1725968299</v>
      </c>
      <c r="EP48" s="179">
        <f t="shared" si="518"/>
        <v>1097686.6680286073</v>
      </c>
      <c r="EQ48" s="179">
        <f t="shared" si="518"/>
        <v>1134682.4570879498</v>
      </c>
      <c r="ER48" s="179">
        <f t="shared" si="518"/>
        <v>1172041.5397748582</v>
      </c>
      <c r="ES48" s="179">
        <f t="shared" si="518"/>
        <v>1209763.9160893317</v>
      </c>
      <c r="ET48" s="179">
        <f t="shared" si="518"/>
        <v>1077735.2808797962</v>
      </c>
      <c r="EU48" s="179">
        <f t="shared" si="518"/>
        <v>1116184.2444494008</v>
      </c>
      <c r="EV48" s="179">
        <f t="shared" si="518"/>
        <v>1154996.5016465706</v>
      </c>
      <c r="EW48" s="179">
        <f t="shared" si="518"/>
        <v>1194172.0524713059</v>
      </c>
      <c r="EX48" s="179">
        <f t="shared" si="518"/>
        <v>1233710.8969236067</v>
      </c>
      <c r="EY48" s="179">
        <f t="shared" si="518"/>
        <v>1273613.0350034731</v>
      </c>
      <c r="EZ48" s="179">
        <f t="shared" si="518"/>
        <v>1244997.2965504257</v>
      </c>
      <c r="FA48" s="179">
        <f t="shared" si="518"/>
        <v>1244997.2965504257</v>
      </c>
      <c r="FB48" s="179">
        <f t="shared" si="518"/>
        <v>1274639.4944234937</v>
      </c>
      <c r="FC48" s="179">
        <f t="shared" si="518"/>
        <v>1304644.9859241273</v>
      </c>
      <c r="FD48" s="179">
        <f t="shared" si="518"/>
        <v>1335013.7710523263</v>
      </c>
      <c r="FE48" s="179">
        <f t="shared" si="518"/>
        <v>1365745.8498080908</v>
      </c>
      <c r="FF48" s="179">
        <f t="shared" si="518"/>
        <v>1396841.2221914206</v>
      </c>
      <c r="FG48" s="179">
        <f t="shared" si="518"/>
        <v>1196730.3910439368</v>
      </c>
      <c r="FH48" s="179">
        <f t="shared" si="518"/>
        <v>1228552.3506823976</v>
      </c>
      <c r="FI48" s="179">
        <f t="shared" si="518"/>
        <v>1260737.6039484239</v>
      </c>
      <c r="FJ48" s="179">
        <f t="shared" si="518"/>
        <v>1293286.1508420154</v>
      </c>
      <c r="FK48" s="179">
        <f t="shared" si="518"/>
        <v>1326197.9913631727</v>
      </c>
      <c r="FL48" s="179">
        <f t="shared" si="518"/>
        <v>1359473.1255118952</v>
      </c>
      <c r="FM48" s="179">
        <f t="shared" si="518"/>
        <v>1336158.9902037627</v>
      </c>
      <c r="FN48" s="179">
        <f t="shared" si="518"/>
        <v>1336158.9902037627</v>
      </c>
      <c r="FO48" s="179">
        <f t="shared" si="518"/>
        <v>1358159.9186494641</v>
      </c>
      <c r="FP48" s="179">
        <f t="shared" si="518"/>
        <v>1380524.1407227309</v>
      </c>
      <c r="FQ48" s="179">
        <f t="shared" si="518"/>
        <v>1403251.6564235634</v>
      </c>
      <c r="FR48" s="179">
        <f t="shared" si="518"/>
        <v>1426342.4657519611</v>
      </c>
      <c r="FS48" s="179">
        <f t="shared" si="518"/>
        <v>1449796.5687079243</v>
      </c>
      <c r="FT48" s="179">
        <f t="shared" si="518"/>
        <v>1176986.6694662177</v>
      </c>
      <c r="FU48" s="179">
        <f t="shared" si="518"/>
        <v>1201167.3596773117</v>
      </c>
      <c r="FV48" s="179">
        <f t="shared" si="518"/>
        <v>1225711.3435159714</v>
      </c>
      <c r="FW48" s="179">
        <f t="shared" si="518"/>
        <v>1250618.6209821964</v>
      </c>
      <c r="FX48" s="179">
        <f t="shared" si="518"/>
        <v>1275889.1920759869</v>
      </c>
      <c r="FY48" s="179">
        <f t="shared" si="518"/>
        <v>1301523.0567973428</v>
      </c>
      <c r="FZ48" s="179">
        <f t="shared" si="518"/>
        <v>1284321.9370311035</v>
      </c>
      <c r="GA48" s="179">
        <f t="shared" si="518"/>
        <v>1284321.9370311035</v>
      </c>
      <c r="GB48" s="179">
        <f t="shared" si="518"/>
        <v>1297441.8217356801</v>
      </c>
      <c r="GC48" s="179">
        <f t="shared" si="518"/>
        <v>1310661.6793265829</v>
      </c>
      <c r="GD48" s="179">
        <f t="shared" si="518"/>
        <v>1323981.5098038123</v>
      </c>
      <c r="GE48" s="179">
        <f t="shared" si="518"/>
        <v>1337401.3131673678</v>
      </c>
      <c r="GF48" s="179">
        <f t="shared" si="518"/>
        <v>1350921.0894172499</v>
      </c>
      <c r="GG48" s="179">
        <f t="shared" si="518"/>
        <v>80218.901522354499</v>
      </c>
      <c r="GH48" s="179">
        <f t="shared" si="518"/>
        <v>93938.62354488908</v>
      </c>
      <c r="GI48" s="179">
        <f t="shared" si="518"/>
        <v>107758.31845374999</v>
      </c>
      <c r="GJ48" s="179">
        <f t="shared" si="518"/>
        <v>121677.98624893723</v>
      </c>
      <c r="GK48" s="179">
        <f t="shared" si="518"/>
        <v>135697.62693045082</v>
      </c>
      <c r="GL48" s="179">
        <f t="shared" si="518"/>
        <v>149817.24049829072</v>
      </c>
      <c r="GM48" s="179">
        <f t="shared" si="518"/>
        <v>0.30290958841214888</v>
      </c>
      <c r="GN48" s="179">
        <f t="shared" ref="GN48:IY48" si="519">SUM(GN49:GN50)</f>
        <v>0.30290958841214888</v>
      </c>
      <c r="GO48" s="179">
        <f t="shared" si="519"/>
        <v>0.30290958816287683</v>
      </c>
      <c r="GP48" s="179">
        <f t="shared" si="519"/>
        <v>0.30290958791360478</v>
      </c>
      <c r="GQ48" s="179">
        <f t="shared" si="519"/>
        <v>0.30290958766433274</v>
      </c>
      <c r="GR48" s="179">
        <f t="shared" si="519"/>
        <v>0.30290958741506069</v>
      </c>
      <c r="GS48" s="179">
        <f t="shared" si="519"/>
        <v>0.30290958716578864</v>
      </c>
      <c r="GT48" s="179">
        <f t="shared" si="519"/>
        <v>0.30290958691651659</v>
      </c>
      <c r="GU48" s="179">
        <f t="shared" si="519"/>
        <v>0.30290958666724455</v>
      </c>
      <c r="GV48" s="179">
        <f t="shared" si="519"/>
        <v>0.3029095864179725</v>
      </c>
      <c r="GW48" s="179">
        <f t="shared" si="519"/>
        <v>0.30290958616870045</v>
      </c>
      <c r="GX48" s="179">
        <f t="shared" si="519"/>
        <v>0.3029095859194284</v>
      </c>
      <c r="GY48" s="179">
        <f t="shared" si="519"/>
        <v>0.30290958567015636</v>
      </c>
      <c r="GZ48" s="179">
        <f t="shared" si="519"/>
        <v>0.30290958542088431</v>
      </c>
      <c r="HA48" s="179">
        <f t="shared" si="519"/>
        <v>0.30290958542088453</v>
      </c>
      <c r="HB48" s="179">
        <f t="shared" si="519"/>
        <v>0.30290958514297811</v>
      </c>
      <c r="HC48" s="179">
        <f t="shared" si="519"/>
        <v>0.30290958486507191</v>
      </c>
      <c r="HD48" s="179">
        <f t="shared" si="519"/>
        <v>0.30290958458716571</v>
      </c>
      <c r="HE48" s="179">
        <f t="shared" si="519"/>
        <v>0.30290958430925952</v>
      </c>
      <c r="HF48" s="179">
        <f t="shared" si="519"/>
        <v>0.30290958403135332</v>
      </c>
      <c r="HG48" s="179">
        <f t="shared" si="519"/>
        <v>0.30290958375344712</v>
      </c>
      <c r="HH48" s="179">
        <f t="shared" si="519"/>
        <v>0.30290958347554092</v>
      </c>
      <c r="HI48" s="179">
        <f t="shared" si="519"/>
        <v>0.30290958319763472</v>
      </c>
      <c r="HJ48" s="179">
        <f t="shared" si="519"/>
        <v>0.30290958291972853</v>
      </c>
      <c r="HK48" s="179">
        <f t="shared" si="519"/>
        <v>0.30290958264182233</v>
      </c>
      <c r="HL48" s="179">
        <f t="shared" si="519"/>
        <v>0.30290958236391613</v>
      </c>
      <c r="HM48" s="179">
        <f t="shared" si="519"/>
        <v>0.30290958205368873</v>
      </c>
      <c r="HN48" s="179">
        <f t="shared" si="519"/>
        <v>0.30290958205368895</v>
      </c>
      <c r="HO48" s="179">
        <f t="shared" si="519"/>
        <v>0.30290958174449606</v>
      </c>
      <c r="HP48" s="179">
        <f t="shared" si="519"/>
        <v>0.30290958143530339</v>
      </c>
      <c r="HQ48" s="179">
        <f t="shared" si="519"/>
        <v>0.30290958112611072</v>
      </c>
      <c r="HR48" s="179">
        <f t="shared" si="519"/>
        <v>0.30290958081691804</v>
      </c>
      <c r="HS48" s="179">
        <f t="shared" si="519"/>
        <v>0.30290958050772537</v>
      </c>
      <c r="HT48" s="179">
        <f t="shared" si="519"/>
        <v>0.3029095801985327</v>
      </c>
      <c r="HU48" s="179">
        <f t="shared" si="519"/>
        <v>0.30290957988934003</v>
      </c>
      <c r="HV48" s="179">
        <f t="shared" si="519"/>
        <v>0.30290957958014736</v>
      </c>
      <c r="HW48" s="179">
        <f t="shared" si="519"/>
        <v>0.30290957927095469</v>
      </c>
      <c r="HX48" s="179">
        <f t="shared" si="519"/>
        <v>0.30290957896176202</v>
      </c>
      <c r="HY48" s="179">
        <f t="shared" si="519"/>
        <v>0.30290957865256934</v>
      </c>
      <c r="HZ48" s="179">
        <f t="shared" si="519"/>
        <v>0.30290957831105542</v>
      </c>
      <c r="IA48" s="179">
        <f t="shared" si="519"/>
        <v>0.30290957831105531</v>
      </c>
      <c r="IB48" s="179">
        <f t="shared" si="519"/>
        <v>0.3029095779676782</v>
      </c>
      <c r="IC48" s="179">
        <f t="shared" si="519"/>
        <v>0.30290957762430099</v>
      </c>
      <c r="ID48" s="179">
        <f t="shared" si="519"/>
        <v>0.30290957728092377</v>
      </c>
      <c r="IE48" s="179">
        <f t="shared" si="519"/>
        <v>0.30290957693754655</v>
      </c>
      <c r="IF48" s="179">
        <f t="shared" si="519"/>
        <v>0.30290957659416934</v>
      </c>
      <c r="IG48" s="179">
        <f t="shared" si="519"/>
        <v>0.30290957625079212</v>
      </c>
      <c r="IH48" s="179">
        <f t="shared" si="519"/>
        <v>0.30290957590741491</v>
      </c>
      <c r="II48" s="179">
        <f t="shared" si="519"/>
        <v>0.30290957556403769</v>
      </c>
      <c r="IJ48" s="179">
        <f t="shared" si="519"/>
        <v>0.30290957522066048</v>
      </c>
      <c r="IK48" s="179">
        <f t="shared" si="519"/>
        <v>0.30290957487728326</v>
      </c>
      <c r="IL48" s="179">
        <f t="shared" si="519"/>
        <v>0.30290957453390605</v>
      </c>
      <c r="IM48" s="179">
        <f t="shared" si="519"/>
        <v>0.30290957415820757</v>
      </c>
      <c r="IN48" s="179">
        <f t="shared" si="519"/>
        <v>0.3029095741582073</v>
      </c>
      <c r="IO48" s="179">
        <f t="shared" si="519"/>
        <v>0.30290957377747929</v>
      </c>
      <c r="IP48" s="179">
        <f t="shared" si="519"/>
        <v>0.30290957339675101</v>
      </c>
      <c r="IQ48" s="179">
        <f t="shared" si="519"/>
        <v>0.30290957301602273</v>
      </c>
      <c r="IR48" s="179">
        <f t="shared" si="519"/>
        <v>0.30290957263529444</v>
      </c>
      <c r="IS48" s="179">
        <f t="shared" si="519"/>
        <v>0.30290957225456616</v>
      </c>
      <c r="IT48" s="179">
        <f t="shared" si="519"/>
        <v>0.30290957187383788</v>
      </c>
      <c r="IU48" s="179">
        <f t="shared" si="519"/>
        <v>0.3029095714931096</v>
      </c>
      <c r="IV48" s="179">
        <f t="shared" si="519"/>
        <v>0.30290957111238132</v>
      </c>
      <c r="IW48" s="179">
        <f t="shared" si="519"/>
        <v>0.30290957073165303</v>
      </c>
      <c r="IX48" s="179">
        <f t="shared" si="519"/>
        <v>0.30290957035092475</v>
      </c>
      <c r="IY48" s="179">
        <f t="shared" si="519"/>
        <v>0.30290956997019647</v>
      </c>
      <c r="IZ48" s="179">
        <f t="shared" ref="IZ48:LK48" si="520">SUM(IZ49:IZ50)</f>
        <v>0.30290956955714693</v>
      </c>
      <c r="JA48" s="179">
        <f t="shared" si="520"/>
        <v>0.30290956955714693</v>
      </c>
      <c r="JB48" s="179">
        <f t="shared" si="520"/>
        <v>0.30290956913560779</v>
      </c>
      <c r="JC48" s="179">
        <f t="shared" si="520"/>
        <v>0.30290956871406866</v>
      </c>
      <c r="JD48" s="179">
        <f t="shared" si="520"/>
        <v>0.30290956829252952</v>
      </c>
      <c r="JE48" s="179">
        <f t="shared" si="520"/>
        <v>0.30290956787099038</v>
      </c>
      <c r="JF48" s="179">
        <f t="shared" si="520"/>
        <v>0.30290956744945124</v>
      </c>
      <c r="JG48" s="179">
        <f t="shared" si="520"/>
        <v>0.30290956702791211</v>
      </c>
      <c r="JH48" s="179">
        <f t="shared" si="520"/>
        <v>0.30290956660637297</v>
      </c>
      <c r="JI48" s="179">
        <f t="shared" si="520"/>
        <v>0.30290956618483383</v>
      </c>
      <c r="JJ48" s="179">
        <f t="shared" si="520"/>
        <v>0.3029095657632947</v>
      </c>
      <c r="JK48" s="179">
        <f t="shared" si="520"/>
        <v>0.30290956534175556</v>
      </c>
      <c r="JL48" s="179">
        <f t="shared" si="520"/>
        <v>0.30290956492021642</v>
      </c>
      <c r="JM48" s="179">
        <f t="shared" si="520"/>
        <v>0.30290956446635603</v>
      </c>
      <c r="JN48" s="179">
        <f t="shared" si="520"/>
        <v>0.30290956446635608</v>
      </c>
      <c r="JO48" s="179">
        <f t="shared" si="520"/>
        <v>0.30290956400022578</v>
      </c>
      <c r="JP48" s="179">
        <f t="shared" si="520"/>
        <v>0.30290956353409554</v>
      </c>
      <c r="JQ48" s="179">
        <f t="shared" si="520"/>
        <v>0.30290956306796529</v>
      </c>
      <c r="JR48" s="179">
        <f t="shared" si="520"/>
        <v>0.30290956260183505</v>
      </c>
      <c r="JS48" s="179">
        <f t="shared" si="520"/>
        <v>0.3029095621357048</v>
      </c>
      <c r="JT48" s="179">
        <f t="shared" si="520"/>
        <v>0.30290956166957456</v>
      </c>
      <c r="JU48" s="179">
        <f t="shared" si="520"/>
        <v>0.30290956120344431</v>
      </c>
      <c r="JV48" s="179">
        <f t="shared" si="520"/>
        <v>0.30290956073731407</v>
      </c>
      <c r="JW48" s="179">
        <f t="shared" si="520"/>
        <v>0.30290956027118382</v>
      </c>
      <c r="JX48" s="179">
        <f t="shared" si="520"/>
        <v>0.30290955980505357</v>
      </c>
      <c r="JY48" s="179">
        <f t="shared" si="520"/>
        <v>0.30290955933892333</v>
      </c>
      <c r="JZ48" s="179">
        <f t="shared" si="520"/>
        <v>0.30290955883666409</v>
      </c>
      <c r="KA48" s="179">
        <f t="shared" si="520"/>
        <v>0.30290955883666393</v>
      </c>
      <c r="KB48" s="179">
        <f t="shared" si="520"/>
        <v>0.30290955832181227</v>
      </c>
      <c r="KC48" s="179">
        <f t="shared" si="520"/>
        <v>0.30290955780696044</v>
      </c>
      <c r="KD48" s="179">
        <f t="shared" si="520"/>
        <v>0.30290955729210861</v>
      </c>
      <c r="KE48" s="179">
        <f t="shared" si="520"/>
        <v>0.30290955677725678</v>
      </c>
      <c r="KF48" s="179">
        <f t="shared" si="520"/>
        <v>0.30290955626240496</v>
      </c>
      <c r="KG48" s="179">
        <f t="shared" si="520"/>
        <v>0.30290955574755313</v>
      </c>
      <c r="KH48" s="179">
        <f t="shared" si="520"/>
        <v>0.3029095552327013</v>
      </c>
      <c r="KI48" s="179">
        <f t="shared" si="520"/>
        <v>0.30290955471784947</v>
      </c>
      <c r="KJ48" s="179">
        <f t="shared" si="520"/>
        <v>0.30290955420299764</v>
      </c>
      <c r="KK48" s="179">
        <f t="shared" si="520"/>
        <v>0.30290955368814582</v>
      </c>
      <c r="KL48" s="179">
        <f t="shared" si="520"/>
        <v>0.30290955317329399</v>
      </c>
      <c r="KM48" s="179">
        <f t="shared" si="520"/>
        <v>0.30290955255070467</v>
      </c>
      <c r="KN48" s="179">
        <f t="shared" si="520"/>
        <v>0.30290955255070456</v>
      </c>
      <c r="KO48" s="179">
        <f t="shared" si="520"/>
        <v>0.30290955198261821</v>
      </c>
      <c r="KP48" s="179">
        <f t="shared" si="520"/>
        <v>0.30290955141453174</v>
      </c>
      <c r="KQ48" s="179">
        <f t="shared" si="520"/>
        <v>0.30290955084644527</v>
      </c>
      <c r="KR48" s="179">
        <f t="shared" si="520"/>
        <v>0.30290955027835881</v>
      </c>
      <c r="KS48" s="179">
        <f t="shared" si="520"/>
        <v>0.30290954971027234</v>
      </c>
      <c r="KT48" s="179">
        <f t="shared" si="520"/>
        <v>0.30290954914218587</v>
      </c>
      <c r="KU48" s="179">
        <f t="shared" si="520"/>
        <v>0.30290954857409941</v>
      </c>
      <c r="KV48" s="179">
        <f t="shared" si="520"/>
        <v>0.30290954800601294</v>
      </c>
      <c r="KW48" s="179">
        <f t="shared" si="520"/>
        <v>0.30290954743792647</v>
      </c>
      <c r="KX48" s="179">
        <f t="shared" si="520"/>
        <v>0.30290954686984001</v>
      </c>
      <c r="KY48" s="179">
        <f t="shared" si="520"/>
        <v>0.30290954630175354</v>
      </c>
      <c r="KZ48" s="179">
        <f t="shared" si="520"/>
        <v>0.30290954562592959</v>
      </c>
      <c r="LA48" s="179">
        <f t="shared" si="520"/>
        <v>0.3029095456259297</v>
      </c>
      <c r="LB48" s="179">
        <f t="shared" si="520"/>
        <v>0.30290954499967743</v>
      </c>
      <c r="LC48" s="179">
        <f t="shared" si="520"/>
        <v>0.30290954437342527</v>
      </c>
      <c r="LD48" s="179">
        <f t="shared" si="520"/>
        <v>0.3029095437471731</v>
      </c>
      <c r="LE48" s="179">
        <f t="shared" si="520"/>
        <v>0.30290954312092094</v>
      </c>
      <c r="LF48" s="179">
        <f t="shared" si="520"/>
        <v>0.30290954249466878</v>
      </c>
      <c r="LG48" s="179">
        <f t="shared" si="520"/>
        <v>0.30290954186841662</v>
      </c>
      <c r="LH48" s="179">
        <f t="shared" si="520"/>
        <v>0.30290954124216446</v>
      </c>
      <c r="LI48" s="179">
        <f t="shared" si="520"/>
        <v>0.3029095406159123</v>
      </c>
      <c r="LJ48" s="179">
        <f t="shared" si="520"/>
        <v>0.30290953998966014</v>
      </c>
      <c r="LK48" s="179">
        <f t="shared" si="520"/>
        <v>0.30290953936340798</v>
      </c>
      <c r="LL48" s="179">
        <f>SUM(LL49:LL50)</f>
        <v>0.30290953873715581</v>
      </c>
      <c r="LM48" s="179">
        <f>SUM(LM49:LM50)</f>
        <v>0.30290953800316617</v>
      </c>
      <c r="LN48" s="360">
        <f>SUM(LN49:LN50)</f>
        <v>0.30290953800316611</v>
      </c>
    </row>
    <row r="49" spans="1:326" s="36" customFormat="1" outlineLevel="1">
      <c r="A49" s="361" t="s">
        <v>370</v>
      </c>
      <c r="B49" s="362">
        <f>B28</f>
        <v>-45266.672540454223</v>
      </c>
      <c r="C49" s="363">
        <f t="shared" ref="C49:M49" si="521">+B49+C28</f>
        <v>-51733.340046233396</v>
      </c>
      <c r="D49" s="363">
        <f t="shared" si="521"/>
        <v>-58200.007552012568</v>
      </c>
      <c r="E49" s="363">
        <f t="shared" si="521"/>
        <v>-64666.675057791741</v>
      </c>
      <c r="F49" s="363">
        <f t="shared" si="521"/>
        <v>-71133.342563570914</v>
      </c>
      <c r="G49" s="363">
        <f t="shared" si="521"/>
        <v>-77600.010069350086</v>
      </c>
      <c r="H49" s="363">
        <f t="shared" si="521"/>
        <v>-84066.677575129259</v>
      </c>
      <c r="I49" s="363">
        <f t="shared" si="521"/>
        <v>-90533.345080908432</v>
      </c>
      <c r="J49" s="363">
        <f t="shared" si="521"/>
        <v>-97000.012586687604</v>
      </c>
      <c r="K49" s="363">
        <f t="shared" si="521"/>
        <v>-103466.68009246678</v>
      </c>
      <c r="L49" s="363">
        <f t="shared" si="521"/>
        <v>-109933.34759824595</v>
      </c>
      <c r="M49" s="363">
        <f t="shared" si="521"/>
        <v>-116400.01510402512</v>
      </c>
      <c r="N49" s="364">
        <f>N28</f>
        <v>-116400.01510402512</v>
      </c>
      <c r="O49" s="365">
        <f>O28</f>
        <v>-5173.2049045003405</v>
      </c>
      <c r="P49" s="363">
        <f t="shared" ref="P49:Z49" si="522">+O49+P28</f>
        <v>-10346.409809000681</v>
      </c>
      <c r="Q49" s="363">
        <f t="shared" si="522"/>
        <v>-15519.614713501021</v>
      </c>
      <c r="R49" s="363">
        <f t="shared" si="522"/>
        <v>-20692.819618001362</v>
      </c>
      <c r="S49" s="363">
        <f t="shared" si="522"/>
        <v>-25866.024522501702</v>
      </c>
      <c r="T49" s="363">
        <f t="shared" si="522"/>
        <v>-31039.229427002043</v>
      </c>
      <c r="U49" s="363">
        <f t="shared" si="522"/>
        <v>-39320.987753567337</v>
      </c>
      <c r="V49" s="363">
        <f t="shared" si="522"/>
        <v>-53775.372660722518</v>
      </c>
      <c r="W49" s="363">
        <f t="shared" si="522"/>
        <v>-74399.798456423072</v>
      </c>
      <c r="X49" s="363">
        <f t="shared" si="522"/>
        <v>-96680.378971049664</v>
      </c>
      <c r="Y49" s="363">
        <f t="shared" si="522"/>
        <v>-120617.11420460229</v>
      </c>
      <c r="Z49" s="363">
        <f t="shared" si="522"/>
        <v>-147197.50415708093</v>
      </c>
      <c r="AA49" s="363">
        <f>+AA28</f>
        <v>-147197.50415708093</v>
      </c>
      <c r="AB49" s="365">
        <f>AB28</f>
        <v>15394.493153218998</v>
      </c>
      <c r="AC49" s="363">
        <f t="shared" ref="AC49:AM49" si="523">+AB49+AC28</f>
        <v>28598.152623882273</v>
      </c>
      <c r="AD49" s="363">
        <f t="shared" si="523"/>
        <v>39610.97841198981</v>
      </c>
      <c r="AE49" s="363">
        <f t="shared" si="523"/>
        <v>48432.970517541624</v>
      </c>
      <c r="AF49" s="363">
        <f t="shared" si="523"/>
        <v>55064.12894053771</v>
      </c>
      <c r="AG49" s="363">
        <f t="shared" si="523"/>
        <v>59504.453680978069</v>
      </c>
      <c r="AH49" s="363">
        <f t="shared" si="523"/>
        <v>60253.944738862694</v>
      </c>
      <c r="AI49" s="363">
        <f t="shared" si="523"/>
        <v>58812.602114191592</v>
      </c>
      <c r="AJ49" s="363">
        <f t="shared" si="523"/>
        <v>55180.425806964762</v>
      </c>
      <c r="AK49" s="363">
        <f t="shared" si="523"/>
        <v>48244.915817182198</v>
      </c>
      <c r="AL49" s="363">
        <f t="shared" si="523"/>
        <v>39118.572144843914</v>
      </c>
      <c r="AM49" s="363">
        <f t="shared" si="523"/>
        <v>26550.332024402138</v>
      </c>
      <c r="AN49" s="363">
        <f>+AN28</f>
        <v>26550.332024402138</v>
      </c>
      <c r="AO49" s="365">
        <f>AO28</f>
        <v>52182.698715331186</v>
      </c>
      <c r="AP49" s="363">
        <f t="shared" ref="AP49:AZ49" si="524">+AO49+AP28</f>
        <v>104728.69105822782</v>
      </c>
      <c r="AQ49" s="363">
        <f t="shared" si="524"/>
        <v>157637.9770286899</v>
      </c>
      <c r="AR49" s="363">
        <f t="shared" si="524"/>
        <v>210910.55662671744</v>
      </c>
      <c r="AS49" s="363">
        <f t="shared" si="524"/>
        <v>264546.42985231045</v>
      </c>
      <c r="AT49" s="363">
        <f t="shared" si="524"/>
        <v>318545.59670546884</v>
      </c>
      <c r="AU49" s="363">
        <f t="shared" si="524"/>
        <v>372908.05718619272</v>
      </c>
      <c r="AV49" s="363">
        <f t="shared" si="524"/>
        <v>427633.81129448203</v>
      </c>
      <c r="AW49" s="363">
        <f t="shared" si="524"/>
        <v>482722.85903033678</v>
      </c>
      <c r="AX49" s="363">
        <f t="shared" si="524"/>
        <v>538175.20039375697</v>
      </c>
      <c r="AY49" s="363">
        <f t="shared" si="524"/>
        <v>593990.83538474259</v>
      </c>
      <c r="AZ49" s="363">
        <f t="shared" si="524"/>
        <v>589264.78083902074</v>
      </c>
      <c r="BA49" s="363">
        <f>+BA28</f>
        <v>589264.78083902074</v>
      </c>
      <c r="BB49" s="365">
        <f>BB28</f>
        <v>53082.540891542863</v>
      </c>
      <c r="BC49" s="363">
        <f t="shared" ref="BC49:BM49" si="525">+BB49+BC28</f>
        <v>106528.37541065116</v>
      </c>
      <c r="BD49" s="363">
        <f t="shared" si="525"/>
        <v>160337.50355732493</v>
      </c>
      <c r="BE49" s="363">
        <f t="shared" si="525"/>
        <v>214509.92533156413</v>
      </c>
      <c r="BF49" s="363">
        <f t="shared" si="525"/>
        <v>269045.64073336875</v>
      </c>
      <c r="BG49" s="363">
        <f t="shared" si="525"/>
        <v>323944.64976273885</v>
      </c>
      <c r="BH49" s="363">
        <f t="shared" si="525"/>
        <v>381444.45241967437</v>
      </c>
      <c r="BI49" s="363">
        <f t="shared" si="525"/>
        <v>439307.54870417534</v>
      </c>
      <c r="BJ49" s="363">
        <f t="shared" si="525"/>
        <v>497533.93861624179</v>
      </c>
      <c r="BK49" s="363">
        <f t="shared" si="525"/>
        <v>556123.62215587369</v>
      </c>
      <c r="BL49" s="363">
        <f t="shared" si="525"/>
        <v>615076.59932307096</v>
      </c>
      <c r="BM49" s="363">
        <f t="shared" si="525"/>
        <v>573233.9396001586</v>
      </c>
      <c r="BN49" s="363">
        <f>+BN28</f>
        <v>573233.9396001586</v>
      </c>
      <c r="BO49" s="365">
        <f>BO28</f>
        <v>56603.996018734324</v>
      </c>
      <c r="BP49" s="363">
        <f t="shared" ref="BP49:BZ49" si="526">+BO49+BP28</f>
        <v>113571.2856650341</v>
      </c>
      <c r="BQ49" s="363">
        <f t="shared" si="526"/>
        <v>170901.86893889931</v>
      </c>
      <c r="BR49" s="363">
        <f t="shared" si="526"/>
        <v>228595.74584032997</v>
      </c>
      <c r="BS49" s="363">
        <f t="shared" si="526"/>
        <v>286652.91636932606</v>
      </c>
      <c r="BT49" s="363">
        <f t="shared" si="526"/>
        <v>345073.38052588759</v>
      </c>
      <c r="BU49" s="363">
        <f t="shared" si="526"/>
        <v>406294.63831001462</v>
      </c>
      <c r="BV49" s="363">
        <f t="shared" si="526"/>
        <v>467879.18972170708</v>
      </c>
      <c r="BW49" s="363">
        <f t="shared" si="526"/>
        <v>529827.03476096492</v>
      </c>
      <c r="BX49" s="363">
        <f t="shared" si="526"/>
        <v>592863.17342778831</v>
      </c>
      <c r="BY49" s="363">
        <f t="shared" si="526"/>
        <v>656262.60572217708</v>
      </c>
      <c r="BZ49" s="363">
        <f t="shared" si="526"/>
        <v>612021.53189751157</v>
      </c>
      <c r="CA49" s="363">
        <f>+CA28</f>
        <v>612021.53189751157</v>
      </c>
      <c r="CB49" s="365">
        <f>CB28</f>
        <v>57511.681434115104</v>
      </c>
      <c r="CC49" s="363">
        <f t="shared" ref="CC49:CM49" si="527">+CB49+CC28</f>
        <v>115386.65649579564</v>
      </c>
      <c r="CD49" s="363">
        <f t="shared" si="527"/>
        <v>173624.92518504162</v>
      </c>
      <c r="CE49" s="363">
        <f t="shared" si="527"/>
        <v>232226.48750185306</v>
      </c>
      <c r="CF49" s="363">
        <f t="shared" si="527"/>
        <v>291191.34344622993</v>
      </c>
      <c r="CG49" s="363">
        <f t="shared" si="527"/>
        <v>350519.49301817227</v>
      </c>
      <c r="CH49" s="363">
        <f t="shared" si="527"/>
        <v>410210.93621768005</v>
      </c>
      <c r="CI49" s="363">
        <f t="shared" si="527"/>
        <v>470265.67304475326</v>
      </c>
      <c r="CJ49" s="363">
        <f t="shared" si="527"/>
        <v>530683.70349939191</v>
      </c>
      <c r="CK49" s="363">
        <f t="shared" si="527"/>
        <v>591465.02758159605</v>
      </c>
      <c r="CL49" s="363">
        <f t="shared" si="527"/>
        <v>652609.64529136557</v>
      </c>
      <c r="CM49" s="363">
        <f t="shared" si="527"/>
        <v>606999.9231343955</v>
      </c>
      <c r="CN49" s="363">
        <f>+CN28</f>
        <v>606999.9231343955</v>
      </c>
      <c r="CO49" s="365">
        <f>CO28</f>
        <v>54640.776244709545</v>
      </c>
      <c r="CP49" s="363">
        <f t="shared" ref="CP49:CZ49" si="528">+CO49+CP28</f>
        <v>109644.84611698454</v>
      </c>
      <c r="CQ49" s="363">
        <f t="shared" si="528"/>
        <v>165012.20961682498</v>
      </c>
      <c r="CR49" s="363">
        <f t="shared" si="528"/>
        <v>220742.86674423088</v>
      </c>
      <c r="CS49" s="363">
        <f t="shared" si="528"/>
        <v>276836.81749920221</v>
      </c>
      <c r="CT49" s="363">
        <f t="shared" si="528"/>
        <v>333294.06188173901</v>
      </c>
      <c r="CU49" s="363">
        <f t="shared" si="528"/>
        <v>390114.59989184124</v>
      </c>
      <c r="CV49" s="363">
        <f t="shared" si="528"/>
        <v>447298.4315295089</v>
      </c>
      <c r="CW49" s="363">
        <f t="shared" si="528"/>
        <v>504845.55679474201</v>
      </c>
      <c r="CX49" s="363">
        <f t="shared" si="528"/>
        <v>562755.9756875406</v>
      </c>
      <c r="CY49" s="363">
        <f t="shared" si="528"/>
        <v>621029.68820790458</v>
      </c>
      <c r="CZ49" s="363">
        <f t="shared" si="528"/>
        <v>577716.69020245888</v>
      </c>
      <c r="DA49" s="363">
        <f>+DA28</f>
        <v>577716.69020245888</v>
      </c>
      <c r="DB49" s="365">
        <f>DB28</f>
        <v>51096.610130380344</v>
      </c>
      <c r="DC49" s="363">
        <f t="shared" ref="DC49:DM49" si="529">+DB49+DC28</f>
        <v>102556.51388832614</v>
      </c>
      <c r="DD49" s="363">
        <f t="shared" si="529"/>
        <v>154379.71127383737</v>
      </c>
      <c r="DE49" s="363">
        <f t="shared" si="529"/>
        <v>206566.20228691405</v>
      </c>
      <c r="DF49" s="363">
        <f t="shared" si="529"/>
        <v>259115.98692755617</v>
      </c>
      <c r="DG49" s="363">
        <f t="shared" si="529"/>
        <v>312029.06519576372</v>
      </c>
      <c r="DH49" s="363">
        <f t="shared" si="529"/>
        <v>365305.4370915367</v>
      </c>
      <c r="DI49" s="363">
        <f t="shared" si="529"/>
        <v>418945.10261487518</v>
      </c>
      <c r="DJ49" s="363">
        <f t="shared" si="529"/>
        <v>472948.0617657791</v>
      </c>
      <c r="DK49" s="363">
        <f t="shared" si="529"/>
        <v>527314.31454424851</v>
      </c>
      <c r="DL49" s="363">
        <f t="shared" si="529"/>
        <v>582043.86095028336</v>
      </c>
      <c r="DM49" s="363">
        <f t="shared" si="529"/>
        <v>541566.19583630108</v>
      </c>
      <c r="DN49" s="363">
        <f>+DN28</f>
        <v>541566.19583630108</v>
      </c>
      <c r="DO49" s="365">
        <f>DO28</f>
        <v>46816.714055355216</v>
      </c>
      <c r="DP49" s="363">
        <f t="shared" ref="DP49:DZ49" si="530">+DO49+DP28</f>
        <v>93996.721738275868</v>
      </c>
      <c r="DQ49" s="363">
        <f t="shared" si="530"/>
        <v>141540.02304876197</v>
      </c>
      <c r="DR49" s="363">
        <f t="shared" si="530"/>
        <v>189446.61798681354</v>
      </c>
      <c r="DS49" s="363">
        <f t="shared" si="530"/>
        <v>237716.50655243054</v>
      </c>
      <c r="DT49" s="363">
        <f t="shared" si="530"/>
        <v>286349.68874561298</v>
      </c>
      <c r="DU49" s="363">
        <f t="shared" si="530"/>
        <v>335346.16456636088</v>
      </c>
      <c r="DV49" s="363">
        <f t="shared" si="530"/>
        <v>384705.93401467422</v>
      </c>
      <c r="DW49" s="363">
        <f t="shared" si="530"/>
        <v>434428.99709055299</v>
      </c>
      <c r="DX49" s="363">
        <f t="shared" si="530"/>
        <v>484515.3537939972</v>
      </c>
      <c r="DY49" s="363">
        <f t="shared" si="530"/>
        <v>534965.00412500685</v>
      </c>
      <c r="DZ49" s="363">
        <f t="shared" si="530"/>
        <v>497911.2558710447</v>
      </c>
      <c r="EA49" s="363">
        <f>+EA28</f>
        <v>497911.2558710447</v>
      </c>
      <c r="EB49" s="365">
        <f>EB28</f>
        <v>41967.83526726377</v>
      </c>
      <c r="EC49" s="365">
        <f t="shared" ref="EC49:EM49" si="531">+EB49+EC28</f>
        <v>84298.964162092991</v>
      </c>
      <c r="ED49" s="365">
        <f t="shared" si="531"/>
        <v>126993.38668448766</v>
      </c>
      <c r="EE49" s="365">
        <f t="shared" si="531"/>
        <v>170051.10283444778</v>
      </c>
      <c r="EF49" s="365">
        <f t="shared" si="531"/>
        <v>213472.11261197334</v>
      </c>
      <c r="EG49" s="365">
        <f t="shared" si="531"/>
        <v>257256.41601706436</v>
      </c>
      <c r="EH49" s="365">
        <f t="shared" si="531"/>
        <v>301404.01304972079</v>
      </c>
      <c r="EI49" s="365">
        <f t="shared" si="531"/>
        <v>345914.90370994271</v>
      </c>
      <c r="EJ49" s="365">
        <f t="shared" si="531"/>
        <v>390789.08799773006</v>
      </c>
      <c r="EK49" s="365">
        <f t="shared" si="531"/>
        <v>436026.56591308286</v>
      </c>
      <c r="EL49" s="365">
        <f t="shared" si="531"/>
        <v>481627.33745600109</v>
      </c>
      <c r="EM49" s="365">
        <f t="shared" si="531"/>
        <v>448452.69223251205</v>
      </c>
      <c r="EN49" s="363">
        <f>+EN28</f>
        <v>448452.69223251205</v>
      </c>
      <c r="EO49" s="365">
        <f>EO28</f>
        <v>36269.201804211814</v>
      </c>
      <c r="EP49" s="365">
        <f t="shared" ref="EP49:EZ49" si="532">+EO49+EP28</f>
        <v>72901.697235989079</v>
      </c>
      <c r="EQ49" s="365">
        <f t="shared" si="532"/>
        <v>109897.48629533179</v>
      </c>
      <c r="ER49" s="365">
        <f t="shared" si="532"/>
        <v>147256.56898223996</v>
      </c>
      <c r="ES49" s="365">
        <f t="shared" si="532"/>
        <v>184978.94529671356</v>
      </c>
      <c r="ET49" s="365">
        <f t="shared" si="532"/>
        <v>223064.61523875262</v>
      </c>
      <c r="EU49" s="365">
        <f t="shared" si="532"/>
        <v>261513.57880835712</v>
      </c>
      <c r="EV49" s="365">
        <f t="shared" si="532"/>
        <v>300325.83600552706</v>
      </c>
      <c r="EW49" s="365">
        <f t="shared" si="532"/>
        <v>339501.38683026243</v>
      </c>
      <c r="EX49" s="365">
        <f t="shared" si="532"/>
        <v>379040.2312825633</v>
      </c>
      <c r="EY49" s="365">
        <f t="shared" si="532"/>
        <v>418942.3693624296</v>
      </c>
      <c r="EZ49" s="365">
        <f t="shared" si="532"/>
        <v>390326.63090938213</v>
      </c>
      <c r="FA49" s="363">
        <f>+FA28</f>
        <v>390326.63090938213</v>
      </c>
      <c r="FB49" s="365">
        <f>FB28</f>
        <v>29642.1978730681</v>
      </c>
      <c r="FC49" s="365">
        <f t="shared" ref="FC49:FM49" si="533">+FB49+FC28</f>
        <v>59647.689373701651</v>
      </c>
      <c r="FD49" s="365">
        <f t="shared" si="533"/>
        <v>90016.474501900637</v>
      </c>
      <c r="FE49" s="365">
        <f t="shared" si="533"/>
        <v>120748.55325766507</v>
      </c>
      <c r="FF49" s="365">
        <f t="shared" si="533"/>
        <v>151843.92564099497</v>
      </c>
      <c r="FG49" s="365">
        <f t="shared" si="533"/>
        <v>183302.59165189031</v>
      </c>
      <c r="FH49" s="365">
        <f t="shared" si="533"/>
        <v>215124.55129035108</v>
      </c>
      <c r="FI49" s="365">
        <f t="shared" si="533"/>
        <v>247309.80455637729</v>
      </c>
      <c r="FJ49" s="365">
        <f t="shared" si="533"/>
        <v>279858.35144996893</v>
      </c>
      <c r="FK49" s="365">
        <f t="shared" si="533"/>
        <v>312770.19197112607</v>
      </c>
      <c r="FL49" s="365">
        <f t="shared" si="533"/>
        <v>346045.32611984864</v>
      </c>
      <c r="FM49" s="365">
        <f t="shared" si="533"/>
        <v>322731.19081171614</v>
      </c>
      <c r="FN49" s="363">
        <f>+FN28</f>
        <v>322731.19081171614</v>
      </c>
      <c r="FO49" s="365">
        <f>FO28</f>
        <v>22000.928445701444</v>
      </c>
      <c r="FP49" s="365">
        <f t="shared" ref="FP49:FZ49" si="534">+FO49+FP28</f>
        <v>44365.15051896833</v>
      </c>
      <c r="FQ49" s="365">
        <f t="shared" si="534"/>
        <v>67092.666219800667</v>
      </c>
      <c r="FR49" s="365">
        <f t="shared" si="534"/>
        <v>90183.475548198447</v>
      </c>
      <c r="FS49" s="365">
        <f t="shared" si="534"/>
        <v>113637.57850416168</v>
      </c>
      <c r="FT49" s="365">
        <f t="shared" si="534"/>
        <v>137454.97508769034</v>
      </c>
      <c r="FU49" s="365">
        <f t="shared" si="534"/>
        <v>161635.66529878447</v>
      </c>
      <c r="FV49" s="365">
        <f t="shared" si="534"/>
        <v>186179.64913744404</v>
      </c>
      <c r="FW49" s="365">
        <f t="shared" si="534"/>
        <v>211086.92660366904</v>
      </c>
      <c r="FX49" s="365">
        <f t="shared" si="534"/>
        <v>236357.4976974595</v>
      </c>
      <c r="FY49" s="365">
        <f t="shared" si="534"/>
        <v>261991.36241881541</v>
      </c>
      <c r="FZ49" s="365">
        <f t="shared" si="534"/>
        <v>244790.24265257618</v>
      </c>
      <c r="GA49" s="363">
        <f>+GA28</f>
        <v>244790.24265257618</v>
      </c>
      <c r="GB49" s="365">
        <f>GB28</f>
        <v>13119.884704576587</v>
      </c>
      <c r="GC49" s="365">
        <f t="shared" ref="GC49:GM49" si="535">+GB49+GC28</f>
        <v>26339.742295479504</v>
      </c>
      <c r="GD49" s="365">
        <f t="shared" si="535"/>
        <v>39659.572772708751</v>
      </c>
      <c r="GE49" s="365">
        <f t="shared" si="535"/>
        <v>53079.376136264334</v>
      </c>
      <c r="GF49" s="365">
        <f t="shared" si="535"/>
        <v>66599.152386146248</v>
      </c>
      <c r="GG49" s="365">
        <f t="shared" si="535"/>
        <v>80218.901522354499</v>
      </c>
      <c r="GH49" s="365">
        <f t="shared" si="535"/>
        <v>93938.62354488908</v>
      </c>
      <c r="GI49" s="365">
        <f t="shared" si="535"/>
        <v>107758.31845374999</v>
      </c>
      <c r="GJ49" s="365">
        <f t="shared" si="535"/>
        <v>121677.98624893723</v>
      </c>
      <c r="GK49" s="365">
        <f t="shared" si="535"/>
        <v>135697.62693045082</v>
      </c>
      <c r="GL49" s="365">
        <f t="shared" si="535"/>
        <v>149817.24049829072</v>
      </c>
      <c r="GM49" s="365">
        <f t="shared" si="535"/>
        <v>139431.30290958841</v>
      </c>
      <c r="GN49" s="363">
        <f>+GN28</f>
        <v>139431.30290958841</v>
      </c>
      <c r="GO49" s="365">
        <f t="shared" ref="GO49:HT49" si="536">GO28+GO87</f>
        <v>-2.4927203045352809E-10</v>
      </c>
      <c r="GP49" s="365">
        <f t="shared" si="536"/>
        <v>-2.4927203045352809E-10</v>
      </c>
      <c r="GQ49" s="365">
        <f t="shared" si="536"/>
        <v>-2.4927203045352809E-10</v>
      </c>
      <c r="GR49" s="365">
        <f t="shared" si="536"/>
        <v>-2.4927203045352809E-10</v>
      </c>
      <c r="GS49" s="365">
        <f t="shared" si="536"/>
        <v>-2.4927203045352809E-10</v>
      </c>
      <c r="GT49" s="365">
        <f t="shared" si="536"/>
        <v>-2.4927203045352809E-10</v>
      </c>
      <c r="GU49" s="365">
        <f t="shared" si="536"/>
        <v>-2.4927203045352809E-10</v>
      </c>
      <c r="GV49" s="365">
        <f t="shared" si="536"/>
        <v>-2.4927203045352809E-10</v>
      </c>
      <c r="GW49" s="365">
        <f t="shared" si="536"/>
        <v>-2.4927203045352809E-10</v>
      </c>
      <c r="GX49" s="365">
        <f t="shared" si="536"/>
        <v>-2.4927203045352809E-10</v>
      </c>
      <c r="GY49" s="365">
        <f t="shared" si="536"/>
        <v>-2.4927203045352809E-10</v>
      </c>
      <c r="GZ49" s="365">
        <f t="shared" si="536"/>
        <v>-2.4927203045352809E-10</v>
      </c>
      <c r="HA49" s="363">
        <f t="shared" si="536"/>
        <v>-2.9912643654423363E-9</v>
      </c>
      <c r="HB49" s="365">
        <f t="shared" si="536"/>
        <v>-2.7790617642350974E-10</v>
      </c>
      <c r="HC49" s="365">
        <f t="shared" si="536"/>
        <v>-2.7790617642350974E-10</v>
      </c>
      <c r="HD49" s="365">
        <f t="shared" si="536"/>
        <v>-2.7790617642350974E-10</v>
      </c>
      <c r="HE49" s="365">
        <f t="shared" si="536"/>
        <v>-2.7790617642350974E-10</v>
      </c>
      <c r="HF49" s="365">
        <f t="shared" si="536"/>
        <v>-2.7790617642350974E-10</v>
      </c>
      <c r="HG49" s="365">
        <f t="shared" si="536"/>
        <v>-2.7790617642350974E-10</v>
      </c>
      <c r="HH49" s="365">
        <f t="shared" si="536"/>
        <v>-2.7790617642350974E-10</v>
      </c>
      <c r="HI49" s="365">
        <f t="shared" si="536"/>
        <v>-2.7790617642350974E-10</v>
      </c>
      <c r="HJ49" s="365">
        <f t="shared" si="536"/>
        <v>-2.7790617642350974E-10</v>
      </c>
      <c r="HK49" s="365">
        <f t="shared" si="536"/>
        <v>-2.7790617642350974E-10</v>
      </c>
      <c r="HL49" s="365">
        <f t="shared" si="536"/>
        <v>-2.7790617642350974E-10</v>
      </c>
      <c r="HM49" s="365">
        <f t="shared" si="536"/>
        <v>-3.1022741714734131E-10</v>
      </c>
      <c r="HN49" s="363">
        <f t="shared" si="536"/>
        <v>-3.3671953578059478E-9</v>
      </c>
      <c r="HO49" s="365">
        <f t="shared" si="536"/>
        <v>-3.0919268369004603E-10</v>
      </c>
      <c r="HP49" s="365">
        <f t="shared" si="536"/>
        <v>-3.0919268369004603E-10</v>
      </c>
      <c r="HQ49" s="365">
        <f t="shared" si="536"/>
        <v>-3.0919268369004603E-10</v>
      </c>
      <c r="HR49" s="365">
        <f t="shared" si="536"/>
        <v>-3.0919268369004603E-10</v>
      </c>
      <c r="HS49" s="365">
        <f t="shared" si="536"/>
        <v>-3.0919268369004603E-10</v>
      </c>
      <c r="HT49" s="365">
        <f t="shared" si="536"/>
        <v>-3.0919268369004603E-10</v>
      </c>
      <c r="HU49" s="365">
        <f t="shared" ref="HU49:IZ49" si="537">HU28+HU87</f>
        <v>-3.0919268369004603E-10</v>
      </c>
      <c r="HV49" s="365">
        <f t="shared" si="537"/>
        <v>-3.0919268369004603E-10</v>
      </c>
      <c r="HW49" s="365">
        <f t="shared" si="537"/>
        <v>-3.0919268369004603E-10</v>
      </c>
      <c r="HX49" s="365">
        <f t="shared" si="537"/>
        <v>-3.0919268369004603E-10</v>
      </c>
      <c r="HY49" s="365">
        <f t="shared" si="537"/>
        <v>-3.0919268369004603E-10</v>
      </c>
      <c r="HZ49" s="365">
        <f t="shared" si="537"/>
        <v>-3.415139244138776E-10</v>
      </c>
      <c r="IA49" s="363">
        <f t="shared" si="537"/>
        <v>-3.7426334450043839E-9</v>
      </c>
      <c r="IB49" s="365">
        <f t="shared" si="537"/>
        <v>-3.4337723866036675E-10</v>
      </c>
      <c r="IC49" s="365">
        <f t="shared" si="537"/>
        <v>-3.4337723866036675E-10</v>
      </c>
      <c r="ID49" s="365">
        <f t="shared" si="537"/>
        <v>-3.4337723866036675E-10</v>
      </c>
      <c r="IE49" s="365">
        <f t="shared" si="537"/>
        <v>-3.4337723866036675E-10</v>
      </c>
      <c r="IF49" s="365">
        <f t="shared" si="537"/>
        <v>-3.4337723866036675E-10</v>
      </c>
      <c r="IG49" s="365">
        <f t="shared" si="537"/>
        <v>-3.4337723866036675E-10</v>
      </c>
      <c r="IH49" s="365">
        <f t="shared" si="537"/>
        <v>-3.4337723866036675E-10</v>
      </c>
      <c r="II49" s="365">
        <f t="shared" si="537"/>
        <v>-3.4337723866036675E-10</v>
      </c>
      <c r="IJ49" s="365">
        <f t="shared" si="537"/>
        <v>-3.4337723866036675E-10</v>
      </c>
      <c r="IK49" s="365">
        <f t="shared" si="537"/>
        <v>-3.4337723866036675E-10</v>
      </c>
      <c r="IL49" s="365">
        <f t="shared" si="537"/>
        <v>-3.4337723866036675E-10</v>
      </c>
      <c r="IM49" s="365">
        <f t="shared" si="537"/>
        <v>-3.7569847938419832E-10</v>
      </c>
      <c r="IN49" s="363">
        <f t="shared" si="537"/>
        <v>-4.1528481046482327E-9</v>
      </c>
      <c r="IO49" s="365">
        <f t="shared" si="537"/>
        <v>-3.8072828550504872E-10</v>
      </c>
      <c r="IP49" s="365">
        <f t="shared" si="537"/>
        <v>-3.8072828550504872E-10</v>
      </c>
      <c r="IQ49" s="365">
        <f t="shared" si="537"/>
        <v>-3.8072828550504872E-10</v>
      </c>
      <c r="IR49" s="365">
        <f t="shared" si="537"/>
        <v>-3.8072828550504872E-10</v>
      </c>
      <c r="IS49" s="365">
        <f t="shared" si="537"/>
        <v>-3.8072828550504872E-10</v>
      </c>
      <c r="IT49" s="365">
        <f t="shared" si="537"/>
        <v>-3.8072828550504872E-10</v>
      </c>
      <c r="IU49" s="365">
        <f t="shared" si="537"/>
        <v>-3.8072828550504872E-10</v>
      </c>
      <c r="IV49" s="365">
        <f t="shared" si="537"/>
        <v>-3.8072828550504872E-10</v>
      </c>
      <c r="IW49" s="365">
        <f t="shared" si="537"/>
        <v>-3.8072828550504872E-10</v>
      </c>
      <c r="IX49" s="365">
        <f t="shared" si="537"/>
        <v>-3.8072828550504872E-10</v>
      </c>
      <c r="IY49" s="365">
        <f t="shared" si="537"/>
        <v>-3.8072828550504872E-10</v>
      </c>
      <c r="IZ49" s="365">
        <f t="shared" si="537"/>
        <v>-4.1304952622888029E-10</v>
      </c>
      <c r="JA49" s="363">
        <f t="shared" ref="JA49:KF49" si="538">JA28+JA87</f>
        <v>-4.6010606667844166E-9</v>
      </c>
      <c r="JB49" s="365">
        <f t="shared" si="538"/>
        <v>-4.2153913419402152E-10</v>
      </c>
      <c r="JC49" s="365">
        <f t="shared" si="538"/>
        <v>-4.2153913419402152E-10</v>
      </c>
      <c r="JD49" s="365">
        <f t="shared" si="538"/>
        <v>-4.2153913419402152E-10</v>
      </c>
      <c r="JE49" s="365">
        <f t="shared" si="538"/>
        <v>-4.2153913419402152E-10</v>
      </c>
      <c r="JF49" s="365">
        <f t="shared" si="538"/>
        <v>-4.2153913419402152E-10</v>
      </c>
      <c r="JG49" s="365">
        <f t="shared" si="538"/>
        <v>-4.2153913419402152E-10</v>
      </c>
      <c r="JH49" s="365">
        <f t="shared" si="538"/>
        <v>-4.2153913419402152E-10</v>
      </c>
      <c r="JI49" s="365">
        <f t="shared" si="538"/>
        <v>-4.2153913419402152E-10</v>
      </c>
      <c r="JJ49" s="365">
        <f t="shared" si="538"/>
        <v>-4.2153913419402152E-10</v>
      </c>
      <c r="JK49" s="365">
        <f t="shared" si="538"/>
        <v>-4.2153913419402152E-10</v>
      </c>
      <c r="JL49" s="365">
        <f t="shared" si="538"/>
        <v>-4.2153913419402152E-10</v>
      </c>
      <c r="JM49" s="365">
        <f t="shared" si="538"/>
        <v>-4.5386037491785309E-10</v>
      </c>
      <c r="JN49" s="363">
        <f t="shared" si="538"/>
        <v>-5.0907908510520896E-9</v>
      </c>
      <c r="JO49" s="365">
        <f t="shared" si="538"/>
        <v>-4.6613026379850182E-10</v>
      </c>
      <c r="JP49" s="365">
        <f t="shared" si="538"/>
        <v>-4.6613026379850182E-10</v>
      </c>
      <c r="JQ49" s="365">
        <f t="shared" si="538"/>
        <v>-4.6613026379850182E-10</v>
      </c>
      <c r="JR49" s="365">
        <f t="shared" si="538"/>
        <v>-4.6613026379850182E-10</v>
      </c>
      <c r="JS49" s="365">
        <f t="shared" si="538"/>
        <v>-4.6613026379850182E-10</v>
      </c>
      <c r="JT49" s="365">
        <f t="shared" si="538"/>
        <v>-4.6613026379850182E-10</v>
      </c>
      <c r="JU49" s="365">
        <f t="shared" si="538"/>
        <v>-4.6613026379850182E-10</v>
      </c>
      <c r="JV49" s="365">
        <f t="shared" si="538"/>
        <v>-4.6613026379850182E-10</v>
      </c>
      <c r="JW49" s="365">
        <f t="shared" si="538"/>
        <v>-4.6613026379850182E-10</v>
      </c>
      <c r="JX49" s="365">
        <f t="shared" si="538"/>
        <v>-4.6613026379850182E-10</v>
      </c>
      <c r="JY49" s="365">
        <f t="shared" si="538"/>
        <v>-4.6613026379850182E-10</v>
      </c>
      <c r="JZ49" s="365">
        <f t="shared" si="538"/>
        <v>-5.022592198396249E-10</v>
      </c>
      <c r="KA49" s="363">
        <f t="shared" si="538"/>
        <v>-5.6296921216231448E-9</v>
      </c>
      <c r="KB49" s="365">
        <f t="shared" si="538"/>
        <v>-5.1485183914620636E-10</v>
      </c>
      <c r="KC49" s="365">
        <f t="shared" si="538"/>
        <v>-5.1485183914620636E-10</v>
      </c>
      <c r="KD49" s="365">
        <f t="shared" si="538"/>
        <v>-5.1485183914620636E-10</v>
      </c>
      <c r="KE49" s="365">
        <f t="shared" si="538"/>
        <v>-5.1485183914620636E-10</v>
      </c>
      <c r="KF49" s="365">
        <f t="shared" si="538"/>
        <v>-5.1485183914620636E-10</v>
      </c>
      <c r="KG49" s="365">
        <f t="shared" ref="KG49:LN49" si="539">KG28+KG87</f>
        <v>-5.1485183914620636E-10</v>
      </c>
      <c r="KH49" s="365">
        <f t="shared" si="539"/>
        <v>-5.1485183914620636E-10</v>
      </c>
      <c r="KI49" s="365">
        <f t="shared" si="539"/>
        <v>-5.1485183914620636E-10</v>
      </c>
      <c r="KJ49" s="365">
        <f t="shared" si="539"/>
        <v>-5.1485183914620636E-10</v>
      </c>
      <c r="KK49" s="365">
        <f t="shared" si="539"/>
        <v>-5.1485183914620636E-10</v>
      </c>
      <c r="KL49" s="365">
        <f t="shared" si="539"/>
        <v>-5.1485183914620636E-10</v>
      </c>
      <c r="KM49" s="365">
        <f t="shared" si="539"/>
        <v>-6.22589308225645E-10</v>
      </c>
      <c r="KN49" s="363">
        <f t="shared" si="539"/>
        <v>-6.2859595388339166E-9</v>
      </c>
      <c r="KO49" s="365">
        <f t="shared" si="539"/>
        <v>-5.6808646059261059E-10</v>
      </c>
      <c r="KP49" s="365">
        <f t="shared" si="539"/>
        <v>-5.6808646059261059E-10</v>
      </c>
      <c r="KQ49" s="365">
        <f t="shared" si="539"/>
        <v>-5.6808646059261059E-10</v>
      </c>
      <c r="KR49" s="365">
        <f t="shared" si="539"/>
        <v>-5.6808646059261059E-10</v>
      </c>
      <c r="KS49" s="365">
        <f t="shared" si="539"/>
        <v>-5.6808646059261059E-10</v>
      </c>
      <c r="KT49" s="365">
        <f t="shared" si="539"/>
        <v>-5.6808646059261059E-10</v>
      </c>
      <c r="KU49" s="365">
        <f t="shared" si="539"/>
        <v>-5.6808646059261059E-10</v>
      </c>
      <c r="KV49" s="365">
        <f t="shared" si="539"/>
        <v>-5.6808646059261059E-10</v>
      </c>
      <c r="KW49" s="365">
        <f t="shared" si="539"/>
        <v>-5.6808646059261059E-10</v>
      </c>
      <c r="KX49" s="365">
        <f t="shared" si="539"/>
        <v>-5.6808646059261059E-10</v>
      </c>
      <c r="KY49" s="365">
        <f t="shared" si="539"/>
        <v>-5.6808646059261059E-10</v>
      </c>
      <c r="KZ49" s="365">
        <f t="shared" si="539"/>
        <v>-6.7582392967204923E-10</v>
      </c>
      <c r="LA49" s="363">
        <f t="shared" si="539"/>
        <v>-6.9247749961907673E-9</v>
      </c>
      <c r="LB49" s="365">
        <f t="shared" si="539"/>
        <v>-6.2625216850163173E-10</v>
      </c>
      <c r="LC49" s="365">
        <f t="shared" si="539"/>
        <v>-6.2625216850163173E-10</v>
      </c>
      <c r="LD49" s="365">
        <f t="shared" si="539"/>
        <v>-6.2625216850163173E-10</v>
      </c>
      <c r="LE49" s="365">
        <f t="shared" si="539"/>
        <v>-6.2625216850163173E-10</v>
      </c>
      <c r="LF49" s="365">
        <f t="shared" si="539"/>
        <v>-6.2625216850163173E-10</v>
      </c>
      <c r="LG49" s="365">
        <f t="shared" si="539"/>
        <v>-6.2625216850163173E-10</v>
      </c>
      <c r="LH49" s="365">
        <f t="shared" si="539"/>
        <v>-6.2625216850163173E-10</v>
      </c>
      <c r="LI49" s="365">
        <f t="shared" si="539"/>
        <v>-6.2625216850163173E-10</v>
      </c>
      <c r="LJ49" s="365">
        <f t="shared" si="539"/>
        <v>-6.2625216850163173E-10</v>
      </c>
      <c r="LK49" s="365">
        <f t="shared" si="539"/>
        <v>-6.2625216850163173E-10</v>
      </c>
      <c r="LL49" s="365">
        <f t="shared" si="539"/>
        <v>-6.2625216850163173E-10</v>
      </c>
      <c r="LM49" s="365">
        <f t="shared" si="539"/>
        <v>-7.3398963758107037E-10</v>
      </c>
      <c r="LN49" s="363">
        <f t="shared" si="539"/>
        <v>-7.6227634910990193E-9</v>
      </c>
    </row>
    <row r="50" spans="1:326" s="36" customFormat="1" outlineLevel="1">
      <c r="A50" s="361" t="s">
        <v>371</v>
      </c>
      <c r="B50" s="362"/>
      <c r="C50" s="363">
        <f>+B50</f>
        <v>0</v>
      </c>
      <c r="D50" s="363">
        <f t="shared" ref="D50:M50" si="540">+C50</f>
        <v>0</v>
      </c>
      <c r="E50" s="363">
        <f t="shared" si="540"/>
        <v>0</v>
      </c>
      <c r="F50" s="363">
        <f t="shared" si="540"/>
        <v>0</v>
      </c>
      <c r="G50" s="363">
        <f t="shared" si="540"/>
        <v>0</v>
      </c>
      <c r="H50" s="363">
        <f t="shared" si="540"/>
        <v>0</v>
      </c>
      <c r="I50" s="363">
        <f t="shared" si="540"/>
        <v>0</v>
      </c>
      <c r="J50" s="363">
        <f t="shared" si="540"/>
        <v>0</v>
      </c>
      <c r="K50" s="363">
        <f t="shared" si="540"/>
        <v>0</v>
      </c>
      <c r="L50" s="363">
        <f t="shared" si="540"/>
        <v>0</v>
      </c>
      <c r="M50" s="363">
        <f t="shared" si="540"/>
        <v>0</v>
      </c>
      <c r="N50" s="366">
        <f>B50</f>
        <v>0</v>
      </c>
      <c r="O50" s="192">
        <f>+N48</f>
        <v>-116400.01510402512</v>
      </c>
      <c r="P50" s="192">
        <f t="shared" ref="P50:Z50" si="541">+O50+P87</f>
        <v>-116400.01510402512</v>
      </c>
      <c r="Q50" s="192">
        <f t="shared" si="541"/>
        <v>-116400.01510402512</v>
      </c>
      <c r="R50" s="192">
        <f t="shared" si="541"/>
        <v>-116400.01510402512</v>
      </c>
      <c r="S50" s="192">
        <f t="shared" si="541"/>
        <v>-116400.01510402512</v>
      </c>
      <c r="T50" s="192">
        <f t="shared" si="541"/>
        <v>-116400.01510402512</v>
      </c>
      <c r="U50" s="192">
        <f t="shared" si="541"/>
        <v>-116400.01510402512</v>
      </c>
      <c r="V50" s="192">
        <f t="shared" si="541"/>
        <v>-116400.01510402512</v>
      </c>
      <c r="W50" s="192">
        <f t="shared" si="541"/>
        <v>-116400.01510402512</v>
      </c>
      <c r="X50" s="192">
        <f t="shared" si="541"/>
        <v>-116400.01510402512</v>
      </c>
      <c r="Y50" s="192">
        <f t="shared" si="541"/>
        <v>-116400.01510402512</v>
      </c>
      <c r="Z50" s="192">
        <f t="shared" si="541"/>
        <v>-116400.01510402512</v>
      </c>
      <c r="AA50" s="192">
        <f>+Z50</f>
        <v>-116400.01510402512</v>
      </c>
      <c r="AB50" s="192">
        <f>+AA48</f>
        <v>-263597.51926110603</v>
      </c>
      <c r="AC50" s="192">
        <f t="shared" ref="AC50:AM50" si="542">+AB50+AC87</f>
        <v>-263597.51926110603</v>
      </c>
      <c r="AD50" s="192">
        <f t="shared" si="542"/>
        <v>-263597.51926110603</v>
      </c>
      <c r="AE50" s="192">
        <f t="shared" si="542"/>
        <v>-263597.51926110603</v>
      </c>
      <c r="AF50" s="192">
        <f t="shared" si="542"/>
        <v>-263597.51926110603</v>
      </c>
      <c r="AG50" s="192">
        <f t="shared" si="542"/>
        <v>-263597.51926110603</v>
      </c>
      <c r="AH50" s="192">
        <f t="shared" si="542"/>
        <v>-263597.51926110603</v>
      </c>
      <c r="AI50" s="192">
        <f t="shared" si="542"/>
        <v>-263597.51926110603</v>
      </c>
      <c r="AJ50" s="192">
        <f t="shared" si="542"/>
        <v>-263597.51926110603</v>
      </c>
      <c r="AK50" s="192">
        <f t="shared" si="542"/>
        <v>-263597.51926110603</v>
      </c>
      <c r="AL50" s="192">
        <f t="shared" si="542"/>
        <v>-263597.51926110603</v>
      </c>
      <c r="AM50" s="192">
        <f t="shared" si="542"/>
        <v>-263597.51926110603</v>
      </c>
      <c r="AN50" s="192">
        <f>+AM50</f>
        <v>-263597.51926110603</v>
      </c>
      <c r="AO50" s="192">
        <f>+AN48</f>
        <v>-237047.1872367039</v>
      </c>
      <c r="AP50" s="192">
        <f t="shared" ref="AP50:AZ50" si="543">+AO50+AP87</f>
        <v>-237047.1872367039</v>
      </c>
      <c r="AQ50" s="192">
        <f t="shared" si="543"/>
        <v>-237047.1872367039</v>
      </c>
      <c r="AR50" s="192">
        <f t="shared" si="543"/>
        <v>-237047.1872367039</v>
      </c>
      <c r="AS50" s="192">
        <f t="shared" si="543"/>
        <v>-237047.1872367039</v>
      </c>
      <c r="AT50" s="192">
        <f t="shared" si="543"/>
        <v>-237047.1872367039</v>
      </c>
      <c r="AU50" s="192">
        <f t="shared" si="543"/>
        <v>-237047.1872367039</v>
      </c>
      <c r="AV50" s="192">
        <f t="shared" si="543"/>
        <v>-237047.1872367039</v>
      </c>
      <c r="AW50" s="192">
        <f t="shared" si="543"/>
        <v>-237047.1872367039</v>
      </c>
      <c r="AX50" s="192">
        <f t="shared" si="543"/>
        <v>-237047.1872367039</v>
      </c>
      <c r="AY50" s="192">
        <f t="shared" si="543"/>
        <v>-237047.1872367039</v>
      </c>
      <c r="AZ50" s="192">
        <f t="shared" si="543"/>
        <v>-237047.1872367039</v>
      </c>
      <c r="BA50" s="192">
        <f>+AZ50</f>
        <v>-237047.1872367039</v>
      </c>
      <c r="BB50" s="192">
        <f>+BA48</f>
        <v>352217.5936023168</v>
      </c>
      <c r="BC50" s="192">
        <f t="shared" ref="BC50:BM50" si="544">+BB50+BC87</f>
        <v>352217.5936023168</v>
      </c>
      <c r="BD50" s="192">
        <f t="shared" si="544"/>
        <v>352217.5936023168</v>
      </c>
      <c r="BE50" s="192">
        <f t="shared" si="544"/>
        <v>352217.5936023168</v>
      </c>
      <c r="BF50" s="192">
        <f t="shared" si="544"/>
        <v>352217.5936023168</v>
      </c>
      <c r="BG50" s="192">
        <f t="shared" si="544"/>
        <v>352217.5936023168</v>
      </c>
      <c r="BH50" s="192">
        <f t="shared" si="544"/>
        <v>352217.5936023168</v>
      </c>
      <c r="BI50" s="192">
        <f t="shared" si="544"/>
        <v>352217.5936023168</v>
      </c>
      <c r="BJ50" s="192">
        <f t="shared" si="544"/>
        <v>352217.5936023168</v>
      </c>
      <c r="BK50" s="192">
        <f t="shared" si="544"/>
        <v>352217.5936023168</v>
      </c>
      <c r="BL50" s="192">
        <f t="shared" si="544"/>
        <v>352217.5936023168</v>
      </c>
      <c r="BM50" s="192">
        <f t="shared" si="544"/>
        <v>352217.5936023168</v>
      </c>
      <c r="BN50" s="192">
        <f>+BM50</f>
        <v>352217.5936023168</v>
      </c>
      <c r="BO50" s="192">
        <f>+BN48</f>
        <v>925451.5332024754</v>
      </c>
      <c r="BP50" s="192">
        <f t="shared" ref="BP50:BZ50" si="545">+BO50+BP87</f>
        <v>925451.5332024754</v>
      </c>
      <c r="BQ50" s="192">
        <f t="shared" si="545"/>
        <v>925451.5332024754</v>
      </c>
      <c r="BR50" s="192">
        <f t="shared" si="545"/>
        <v>925451.5332024754</v>
      </c>
      <c r="BS50" s="192">
        <f t="shared" si="545"/>
        <v>925451.5332024754</v>
      </c>
      <c r="BT50" s="192">
        <f t="shared" si="545"/>
        <v>925451.5332024754</v>
      </c>
      <c r="BU50" s="192">
        <f t="shared" si="545"/>
        <v>925451.5332024754</v>
      </c>
      <c r="BV50" s="192">
        <f t="shared" si="545"/>
        <v>925451.5332024754</v>
      </c>
      <c r="BW50" s="192">
        <f t="shared" si="545"/>
        <v>925451.5332024754</v>
      </c>
      <c r="BX50" s="192">
        <f t="shared" si="545"/>
        <v>925451.5332024754</v>
      </c>
      <c r="BY50" s="192">
        <f t="shared" si="545"/>
        <v>925451.5332024754</v>
      </c>
      <c r="BZ50" s="192">
        <f t="shared" si="545"/>
        <v>925451.5332024754</v>
      </c>
      <c r="CA50" s="192">
        <f>+BZ50</f>
        <v>925451.5332024754</v>
      </c>
      <c r="CB50" s="192">
        <f>+CA48</f>
        <v>1537473.065099987</v>
      </c>
      <c r="CC50" s="192">
        <f t="shared" ref="CC50:CM50" si="546">+CB50+CC87</f>
        <v>1537473.065099987</v>
      </c>
      <c r="CD50" s="192">
        <f t="shared" si="546"/>
        <v>1537473.065099987</v>
      </c>
      <c r="CE50" s="192">
        <f t="shared" si="546"/>
        <v>1537473.065099987</v>
      </c>
      <c r="CF50" s="192">
        <f t="shared" si="546"/>
        <v>1537473.065099987</v>
      </c>
      <c r="CG50" s="192">
        <f t="shared" si="546"/>
        <v>1068543.7802444911</v>
      </c>
      <c r="CH50" s="192">
        <f t="shared" si="546"/>
        <v>1068543.7802444911</v>
      </c>
      <c r="CI50" s="192">
        <f t="shared" si="546"/>
        <v>1068543.7802444911</v>
      </c>
      <c r="CJ50" s="192">
        <f t="shared" si="546"/>
        <v>1068543.7802444911</v>
      </c>
      <c r="CK50" s="192">
        <f t="shared" si="546"/>
        <v>1068543.7802444911</v>
      </c>
      <c r="CL50" s="192">
        <f t="shared" si="546"/>
        <v>1068543.7802444911</v>
      </c>
      <c r="CM50" s="192">
        <f t="shared" si="546"/>
        <v>1068543.7802444911</v>
      </c>
      <c r="CN50" s="192">
        <f>+CM50</f>
        <v>1068543.7802444911</v>
      </c>
      <c r="CO50" s="192">
        <f>+CN48</f>
        <v>1675543.7033788865</v>
      </c>
      <c r="CP50" s="192">
        <f t="shared" ref="CP50:CZ50" si="547">+CO50+CP87</f>
        <v>1675543.7033788865</v>
      </c>
      <c r="CQ50" s="192">
        <f t="shared" si="547"/>
        <v>1675543.7033788865</v>
      </c>
      <c r="CR50" s="192">
        <f t="shared" si="547"/>
        <v>1675543.7033788865</v>
      </c>
      <c r="CS50" s="192">
        <f t="shared" si="547"/>
        <v>1675543.7033788865</v>
      </c>
      <c r="CT50" s="192">
        <f t="shared" si="547"/>
        <v>1089103.4071962764</v>
      </c>
      <c r="CU50" s="192">
        <f t="shared" si="547"/>
        <v>1089103.4071962764</v>
      </c>
      <c r="CV50" s="192">
        <f t="shared" si="547"/>
        <v>1089103.4071962764</v>
      </c>
      <c r="CW50" s="192">
        <f t="shared" si="547"/>
        <v>1089103.4071962764</v>
      </c>
      <c r="CX50" s="192">
        <f t="shared" si="547"/>
        <v>1089103.4071962764</v>
      </c>
      <c r="CY50" s="192">
        <f t="shared" si="547"/>
        <v>1089103.4071962764</v>
      </c>
      <c r="CZ50" s="192">
        <f t="shared" si="547"/>
        <v>1089103.4071962764</v>
      </c>
      <c r="DA50" s="192">
        <f>+CZ50</f>
        <v>1089103.4071962764</v>
      </c>
      <c r="DB50" s="192">
        <f>+DA48</f>
        <v>1666820.0973987351</v>
      </c>
      <c r="DC50" s="192">
        <f t="shared" ref="DC50:DM50" si="548">+DB50+DC87</f>
        <v>1666820.0973987351</v>
      </c>
      <c r="DD50" s="192">
        <f t="shared" si="548"/>
        <v>1666820.0973987351</v>
      </c>
      <c r="DE50" s="192">
        <f t="shared" si="548"/>
        <v>1666820.0973987351</v>
      </c>
      <c r="DF50" s="192">
        <f t="shared" si="548"/>
        <v>1666820.0973987351</v>
      </c>
      <c r="DG50" s="192">
        <f t="shared" si="548"/>
        <v>1018427.0795106271</v>
      </c>
      <c r="DH50" s="192">
        <f t="shared" si="548"/>
        <v>1018427.0795106271</v>
      </c>
      <c r="DI50" s="192">
        <f t="shared" si="548"/>
        <v>1018427.0795106271</v>
      </c>
      <c r="DJ50" s="192">
        <f t="shared" si="548"/>
        <v>1018427.0795106271</v>
      </c>
      <c r="DK50" s="192">
        <f t="shared" si="548"/>
        <v>1018427.0795106271</v>
      </c>
      <c r="DL50" s="192">
        <f t="shared" si="548"/>
        <v>1018427.0795106271</v>
      </c>
      <c r="DM50" s="192">
        <f t="shared" si="548"/>
        <v>1018427.0795106271</v>
      </c>
      <c r="DN50" s="192">
        <f>+DM50</f>
        <v>1018427.0795106271</v>
      </c>
      <c r="DO50" s="192">
        <f>+DN48</f>
        <v>1559993.2753469283</v>
      </c>
      <c r="DP50" s="192">
        <f t="shared" ref="DP50:DZ50" si="549">+DO50+DP87</f>
        <v>1559993.2753469283</v>
      </c>
      <c r="DQ50" s="192">
        <f t="shared" si="549"/>
        <v>1559993.2753469283</v>
      </c>
      <c r="DR50" s="192">
        <f t="shared" si="549"/>
        <v>1559993.2753469283</v>
      </c>
      <c r="DS50" s="192">
        <f t="shared" si="549"/>
        <v>1559993.2753469283</v>
      </c>
      <c r="DT50" s="192">
        <f t="shared" si="549"/>
        <v>842396.36868734122</v>
      </c>
      <c r="DU50" s="192">
        <f t="shared" si="549"/>
        <v>842396.36868734122</v>
      </c>
      <c r="DV50" s="192">
        <f t="shared" si="549"/>
        <v>842396.36868734122</v>
      </c>
      <c r="DW50" s="192">
        <f t="shared" si="549"/>
        <v>842396.36868734122</v>
      </c>
      <c r="DX50" s="192">
        <f t="shared" si="549"/>
        <v>842396.36868734122</v>
      </c>
      <c r="DY50" s="192">
        <f t="shared" si="549"/>
        <v>842396.36868734122</v>
      </c>
      <c r="DZ50" s="192">
        <f t="shared" si="549"/>
        <v>842396.36868734122</v>
      </c>
      <c r="EA50" s="192">
        <f>+DZ50</f>
        <v>842396.36868734122</v>
      </c>
      <c r="EB50" s="192">
        <f>+EA48</f>
        <v>1340307.6245583859</v>
      </c>
      <c r="EC50" s="192">
        <f t="shared" ref="EC50:EM50" si="550">+EB50+EC87</f>
        <v>1340307.6245583859</v>
      </c>
      <c r="ED50" s="192">
        <f t="shared" si="550"/>
        <v>1340307.6245583859</v>
      </c>
      <c r="EE50" s="192">
        <f t="shared" si="550"/>
        <v>1340307.6245583859</v>
      </c>
      <c r="EF50" s="192">
        <f t="shared" si="550"/>
        <v>1340307.6245583859</v>
      </c>
      <c r="EG50" s="192">
        <f t="shared" si="550"/>
        <v>576332.27856010606</v>
      </c>
      <c r="EH50" s="192">
        <f t="shared" si="550"/>
        <v>576332.27856010606</v>
      </c>
      <c r="EI50" s="192">
        <f t="shared" si="550"/>
        <v>576332.27856010606</v>
      </c>
      <c r="EJ50" s="192">
        <f t="shared" si="550"/>
        <v>576332.27856010606</v>
      </c>
      <c r="EK50" s="192">
        <f t="shared" si="550"/>
        <v>576332.27856010606</v>
      </c>
      <c r="EL50" s="192">
        <f t="shared" si="550"/>
        <v>576332.27856010606</v>
      </c>
      <c r="EM50" s="192">
        <f t="shared" si="550"/>
        <v>576332.27856010606</v>
      </c>
      <c r="EN50" s="192">
        <f>+EM50</f>
        <v>576332.27856010606</v>
      </c>
      <c r="EO50" s="192">
        <f>+EN48</f>
        <v>1024784.9707926181</v>
      </c>
      <c r="EP50" s="192">
        <f t="shared" ref="EP50:EZ50" si="551">+EO50+EP87</f>
        <v>1024784.9707926181</v>
      </c>
      <c r="EQ50" s="192">
        <f t="shared" si="551"/>
        <v>1024784.9707926181</v>
      </c>
      <c r="ER50" s="192">
        <f t="shared" si="551"/>
        <v>1024784.9707926181</v>
      </c>
      <c r="ES50" s="192">
        <f t="shared" si="551"/>
        <v>1024784.9707926181</v>
      </c>
      <c r="ET50" s="192">
        <f t="shared" si="551"/>
        <v>854670.66564104357</v>
      </c>
      <c r="EU50" s="192">
        <f t="shared" si="551"/>
        <v>854670.66564104357</v>
      </c>
      <c r="EV50" s="192">
        <f t="shared" si="551"/>
        <v>854670.66564104357</v>
      </c>
      <c r="EW50" s="192">
        <f t="shared" si="551"/>
        <v>854670.66564104357</v>
      </c>
      <c r="EX50" s="192">
        <f t="shared" si="551"/>
        <v>854670.66564104357</v>
      </c>
      <c r="EY50" s="192">
        <f t="shared" si="551"/>
        <v>854670.66564104357</v>
      </c>
      <c r="EZ50" s="192">
        <f t="shared" si="551"/>
        <v>854670.66564104357</v>
      </c>
      <c r="FA50" s="192">
        <f>+EZ50</f>
        <v>854670.66564104357</v>
      </c>
      <c r="FB50" s="192">
        <f>+FA48</f>
        <v>1244997.2965504257</v>
      </c>
      <c r="FC50" s="192">
        <f t="shared" ref="FC50:FM50" si="552">+FB50+FC87</f>
        <v>1244997.2965504257</v>
      </c>
      <c r="FD50" s="192">
        <f t="shared" si="552"/>
        <v>1244997.2965504257</v>
      </c>
      <c r="FE50" s="192">
        <f t="shared" si="552"/>
        <v>1244997.2965504257</v>
      </c>
      <c r="FF50" s="192">
        <f t="shared" si="552"/>
        <v>1244997.2965504257</v>
      </c>
      <c r="FG50" s="192">
        <f t="shared" si="552"/>
        <v>1013427.7993920465</v>
      </c>
      <c r="FH50" s="192">
        <f t="shared" si="552"/>
        <v>1013427.7993920465</v>
      </c>
      <c r="FI50" s="192">
        <f t="shared" si="552"/>
        <v>1013427.7993920465</v>
      </c>
      <c r="FJ50" s="192">
        <f t="shared" si="552"/>
        <v>1013427.7993920465</v>
      </c>
      <c r="FK50" s="192">
        <f t="shared" si="552"/>
        <v>1013427.7993920465</v>
      </c>
      <c r="FL50" s="192">
        <f t="shared" si="552"/>
        <v>1013427.7993920465</v>
      </c>
      <c r="FM50" s="192">
        <f t="shared" si="552"/>
        <v>1013427.7993920465</v>
      </c>
      <c r="FN50" s="192">
        <f>+FM50</f>
        <v>1013427.7993920465</v>
      </c>
      <c r="FO50" s="192">
        <f>+FN48</f>
        <v>1336158.9902037627</v>
      </c>
      <c r="FP50" s="192">
        <f t="shared" ref="FP50:FZ50" si="553">+FO50+FP87</f>
        <v>1336158.9902037627</v>
      </c>
      <c r="FQ50" s="192">
        <f t="shared" si="553"/>
        <v>1336158.9902037627</v>
      </c>
      <c r="FR50" s="192">
        <f t="shared" si="553"/>
        <v>1336158.9902037627</v>
      </c>
      <c r="FS50" s="192">
        <f t="shared" si="553"/>
        <v>1336158.9902037627</v>
      </c>
      <c r="FT50" s="192">
        <f t="shared" si="553"/>
        <v>1039531.6943785273</v>
      </c>
      <c r="FU50" s="192">
        <f t="shared" si="553"/>
        <v>1039531.6943785273</v>
      </c>
      <c r="FV50" s="192">
        <f t="shared" si="553"/>
        <v>1039531.6943785273</v>
      </c>
      <c r="FW50" s="192">
        <f t="shared" si="553"/>
        <v>1039531.6943785273</v>
      </c>
      <c r="FX50" s="192">
        <f t="shared" si="553"/>
        <v>1039531.6943785273</v>
      </c>
      <c r="FY50" s="192">
        <f t="shared" si="553"/>
        <v>1039531.6943785273</v>
      </c>
      <c r="FZ50" s="192">
        <f t="shared" si="553"/>
        <v>1039531.6943785273</v>
      </c>
      <c r="GA50" s="192">
        <f>+FZ50</f>
        <v>1039531.6943785273</v>
      </c>
      <c r="GB50" s="192">
        <f>+GA48</f>
        <v>1284321.9370311035</v>
      </c>
      <c r="GC50" s="192">
        <f t="shared" ref="GC50:GL50" si="554">+GB50+GC87</f>
        <v>1284321.9370311035</v>
      </c>
      <c r="GD50" s="192">
        <f t="shared" si="554"/>
        <v>1284321.9370311035</v>
      </c>
      <c r="GE50" s="192">
        <f t="shared" si="554"/>
        <v>1284321.9370311035</v>
      </c>
      <c r="GF50" s="192">
        <f t="shared" si="554"/>
        <v>1284321.9370311035</v>
      </c>
      <c r="GG50" s="192">
        <f t="shared" si="554"/>
        <v>0</v>
      </c>
      <c r="GH50" s="192">
        <f t="shared" si="554"/>
        <v>0</v>
      </c>
      <c r="GI50" s="192">
        <f t="shared" si="554"/>
        <v>0</v>
      </c>
      <c r="GJ50" s="192">
        <f t="shared" si="554"/>
        <v>0</v>
      </c>
      <c r="GK50" s="192">
        <f t="shared" si="554"/>
        <v>0</v>
      </c>
      <c r="GL50" s="192">
        <f t="shared" si="554"/>
        <v>0</v>
      </c>
      <c r="GM50" s="192">
        <f>+GL50+GM87</f>
        <v>-139431</v>
      </c>
      <c r="GN50" s="192">
        <f>+GM50</f>
        <v>-139431</v>
      </c>
      <c r="GO50" s="192">
        <f>GM50+GM49</f>
        <v>0.30290958841214888</v>
      </c>
      <c r="GP50" s="192">
        <f t="shared" ref="GP50:GZ50" si="555">GO50+GO49</f>
        <v>0.30290958816287683</v>
      </c>
      <c r="GQ50" s="192">
        <f t="shared" si="555"/>
        <v>0.30290958791360478</v>
      </c>
      <c r="GR50" s="192">
        <f t="shared" si="555"/>
        <v>0.30290958766433274</v>
      </c>
      <c r="GS50" s="192">
        <f t="shared" si="555"/>
        <v>0.30290958741506069</v>
      </c>
      <c r="GT50" s="192">
        <f t="shared" si="555"/>
        <v>0.30290958716578864</v>
      </c>
      <c r="GU50" s="192">
        <f t="shared" si="555"/>
        <v>0.30290958691651659</v>
      </c>
      <c r="GV50" s="192">
        <f t="shared" si="555"/>
        <v>0.30290958666724455</v>
      </c>
      <c r="GW50" s="192">
        <f t="shared" si="555"/>
        <v>0.3029095864179725</v>
      </c>
      <c r="GX50" s="192">
        <f t="shared" si="555"/>
        <v>0.30290958616870045</v>
      </c>
      <c r="GY50" s="192">
        <f t="shared" si="555"/>
        <v>0.3029095859194284</v>
      </c>
      <c r="GZ50" s="192">
        <f t="shared" si="555"/>
        <v>0.30290958567015636</v>
      </c>
      <c r="HA50" s="192">
        <f>GO50</f>
        <v>0.30290958841214888</v>
      </c>
      <c r="HB50" s="192">
        <f>GZ50+GZ49</f>
        <v>0.30290958542088431</v>
      </c>
      <c r="HC50" s="192">
        <f t="shared" ref="HC50:HM50" si="556">HB50+HB49</f>
        <v>0.30290958514297811</v>
      </c>
      <c r="HD50" s="192">
        <f t="shared" si="556"/>
        <v>0.30290958486507191</v>
      </c>
      <c r="HE50" s="192">
        <f t="shared" si="556"/>
        <v>0.30290958458716571</v>
      </c>
      <c r="HF50" s="192">
        <f t="shared" si="556"/>
        <v>0.30290958430925952</v>
      </c>
      <c r="HG50" s="192">
        <f t="shared" si="556"/>
        <v>0.30290958403135332</v>
      </c>
      <c r="HH50" s="192">
        <f t="shared" si="556"/>
        <v>0.30290958375344712</v>
      </c>
      <c r="HI50" s="192">
        <f t="shared" si="556"/>
        <v>0.30290958347554092</v>
      </c>
      <c r="HJ50" s="192">
        <f t="shared" si="556"/>
        <v>0.30290958319763472</v>
      </c>
      <c r="HK50" s="192">
        <f t="shared" si="556"/>
        <v>0.30290958291972853</v>
      </c>
      <c r="HL50" s="192">
        <f t="shared" si="556"/>
        <v>0.30290958264182233</v>
      </c>
      <c r="HM50" s="192">
        <f t="shared" si="556"/>
        <v>0.30290958236391613</v>
      </c>
      <c r="HN50" s="192">
        <f>HB50</f>
        <v>0.30290958542088431</v>
      </c>
      <c r="HO50" s="192">
        <f>HM50+HM49</f>
        <v>0.30290958205368873</v>
      </c>
      <c r="HP50" s="192">
        <f t="shared" ref="HP50:HZ50" si="557">HO50+HO49</f>
        <v>0.30290958174449606</v>
      </c>
      <c r="HQ50" s="192">
        <f t="shared" si="557"/>
        <v>0.30290958143530339</v>
      </c>
      <c r="HR50" s="192">
        <f t="shared" si="557"/>
        <v>0.30290958112611072</v>
      </c>
      <c r="HS50" s="192">
        <f t="shared" si="557"/>
        <v>0.30290958081691804</v>
      </c>
      <c r="HT50" s="192">
        <f t="shared" si="557"/>
        <v>0.30290958050772537</v>
      </c>
      <c r="HU50" s="192">
        <f t="shared" si="557"/>
        <v>0.3029095801985327</v>
      </c>
      <c r="HV50" s="192">
        <f t="shared" si="557"/>
        <v>0.30290957988934003</v>
      </c>
      <c r="HW50" s="192">
        <f t="shared" si="557"/>
        <v>0.30290957958014736</v>
      </c>
      <c r="HX50" s="192">
        <f t="shared" si="557"/>
        <v>0.30290957927095469</v>
      </c>
      <c r="HY50" s="192">
        <f t="shared" si="557"/>
        <v>0.30290957896176202</v>
      </c>
      <c r="HZ50" s="192">
        <f t="shared" si="557"/>
        <v>0.30290957865256934</v>
      </c>
      <c r="IA50" s="192">
        <f>HO50</f>
        <v>0.30290958205368873</v>
      </c>
      <c r="IB50" s="192">
        <f>HZ50+HZ49</f>
        <v>0.30290957831105542</v>
      </c>
      <c r="IC50" s="192">
        <f t="shared" ref="IC50:IM50" si="558">IB50+IB49</f>
        <v>0.3029095779676782</v>
      </c>
      <c r="ID50" s="192">
        <f t="shared" si="558"/>
        <v>0.30290957762430099</v>
      </c>
      <c r="IE50" s="192">
        <f t="shared" si="558"/>
        <v>0.30290957728092377</v>
      </c>
      <c r="IF50" s="192">
        <f t="shared" si="558"/>
        <v>0.30290957693754655</v>
      </c>
      <c r="IG50" s="192">
        <f t="shared" si="558"/>
        <v>0.30290957659416934</v>
      </c>
      <c r="IH50" s="192">
        <f t="shared" si="558"/>
        <v>0.30290957625079212</v>
      </c>
      <c r="II50" s="192">
        <f t="shared" si="558"/>
        <v>0.30290957590741491</v>
      </c>
      <c r="IJ50" s="192">
        <f t="shared" si="558"/>
        <v>0.30290957556403769</v>
      </c>
      <c r="IK50" s="192">
        <f t="shared" si="558"/>
        <v>0.30290957522066048</v>
      </c>
      <c r="IL50" s="192">
        <f t="shared" si="558"/>
        <v>0.30290957487728326</v>
      </c>
      <c r="IM50" s="192">
        <f t="shared" si="558"/>
        <v>0.30290957453390605</v>
      </c>
      <c r="IN50" s="192">
        <f>IB50</f>
        <v>0.30290957831105542</v>
      </c>
      <c r="IO50" s="192">
        <f>IM50+IM49</f>
        <v>0.30290957415820757</v>
      </c>
      <c r="IP50" s="192">
        <f t="shared" ref="IP50:IZ50" si="559">IO50+IO49</f>
        <v>0.30290957377747929</v>
      </c>
      <c r="IQ50" s="192">
        <f t="shared" si="559"/>
        <v>0.30290957339675101</v>
      </c>
      <c r="IR50" s="192">
        <f t="shared" si="559"/>
        <v>0.30290957301602273</v>
      </c>
      <c r="IS50" s="192">
        <f t="shared" si="559"/>
        <v>0.30290957263529444</v>
      </c>
      <c r="IT50" s="192">
        <f t="shared" si="559"/>
        <v>0.30290957225456616</v>
      </c>
      <c r="IU50" s="192">
        <f t="shared" si="559"/>
        <v>0.30290957187383788</v>
      </c>
      <c r="IV50" s="192">
        <f t="shared" si="559"/>
        <v>0.3029095714931096</v>
      </c>
      <c r="IW50" s="192">
        <f t="shared" si="559"/>
        <v>0.30290957111238132</v>
      </c>
      <c r="IX50" s="192">
        <f t="shared" si="559"/>
        <v>0.30290957073165303</v>
      </c>
      <c r="IY50" s="192">
        <f t="shared" si="559"/>
        <v>0.30290957035092475</v>
      </c>
      <c r="IZ50" s="192">
        <f t="shared" si="559"/>
        <v>0.30290956997019647</v>
      </c>
      <c r="JA50" s="192">
        <f>IO50</f>
        <v>0.30290957415820757</v>
      </c>
      <c r="JB50" s="192">
        <f>IZ50+IZ49</f>
        <v>0.30290956955714693</v>
      </c>
      <c r="JC50" s="192">
        <f t="shared" ref="JC50:JM50" si="560">JB50+JB49</f>
        <v>0.30290956913560779</v>
      </c>
      <c r="JD50" s="192">
        <f t="shared" si="560"/>
        <v>0.30290956871406866</v>
      </c>
      <c r="JE50" s="192">
        <f t="shared" si="560"/>
        <v>0.30290956829252952</v>
      </c>
      <c r="JF50" s="192">
        <f t="shared" si="560"/>
        <v>0.30290956787099038</v>
      </c>
      <c r="JG50" s="192">
        <f t="shared" si="560"/>
        <v>0.30290956744945124</v>
      </c>
      <c r="JH50" s="192">
        <f t="shared" si="560"/>
        <v>0.30290956702791211</v>
      </c>
      <c r="JI50" s="192">
        <f t="shared" si="560"/>
        <v>0.30290956660637297</v>
      </c>
      <c r="JJ50" s="192">
        <f t="shared" si="560"/>
        <v>0.30290956618483383</v>
      </c>
      <c r="JK50" s="192">
        <f t="shared" si="560"/>
        <v>0.3029095657632947</v>
      </c>
      <c r="JL50" s="192">
        <f t="shared" si="560"/>
        <v>0.30290956534175556</v>
      </c>
      <c r="JM50" s="192">
        <f t="shared" si="560"/>
        <v>0.30290956492021642</v>
      </c>
      <c r="JN50" s="192">
        <f>JB50</f>
        <v>0.30290956955714693</v>
      </c>
      <c r="JO50" s="192">
        <f>JM50+JM49</f>
        <v>0.30290956446635603</v>
      </c>
      <c r="JP50" s="192">
        <f t="shared" ref="JP50:JZ50" si="561">JO50+JO49</f>
        <v>0.30290956400022578</v>
      </c>
      <c r="JQ50" s="192">
        <f t="shared" si="561"/>
        <v>0.30290956353409554</v>
      </c>
      <c r="JR50" s="192">
        <f t="shared" si="561"/>
        <v>0.30290956306796529</v>
      </c>
      <c r="JS50" s="192">
        <f t="shared" si="561"/>
        <v>0.30290956260183505</v>
      </c>
      <c r="JT50" s="192">
        <f t="shared" si="561"/>
        <v>0.3029095621357048</v>
      </c>
      <c r="JU50" s="192">
        <f t="shared" si="561"/>
        <v>0.30290956166957456</v>
      </c>
      <c r="JV50" s="192">
        <f t="shared" si="561"/>
        <v>0.30290956120344431</v>
      </c>
      <c r="JW50" s="192">
        <f t="shared" si="561"/>
        <v>0.30290956073731407</v>
      </c>
      <c r="JX50" s="192">
        <f t="shared" si="561"/>
        <v>0.30290956027118382</v>
      </c>
      <c r="JY50" s="192">
        <f t="shared" si="561"/>
        <v>0.30290955980505357</v>
      </c>
      <c r="JZ50" s="192">
        <f t="shared" si="561"/>
        <v>0.30290955933892333</v>
      </c>
      <c r="KA50" s="192">
        <f>JO50</f>
        <v>0.30290956446635603</v>
      </c>
      <c r="KB50" s="192">
        <f>JZ50+JZ49</f>
        <v>0.30290955883666409</v>
      </c>
      <c r="KC50" s="192">
        <f t="shared" ref="KC50:KM50" si="562">KB50+KB49</f>
        <v>0.30290955832181227</v>
      </c>
      <c r="KD50" s="192">
        <f t="shared" si="562"/>
        <v>0.30290955780696044</v>
      </c>
      <c r="KE50" s="192">
        <f t="shared" si="562"/>
        <v>0.30290955729210861</v>
      </c>
      <c r="KF50" s="192">
        <f t="shared" si="562"/>
        <v>0.30290955677725678</v>
      </c>
      <c r="KG50" s="192">
        <f t="shared" si="562"/>
        <v>0.30290955626240496</v>
      </c>
      <c r="KH50" s="192">
        <f t="shared" si="562"/>
        <v>0.30290955574755313</v>
      </c>
      <c r="KI50" s="192">
        <f t="shared" si="562"/>
        <v>0.3029095552327013</v>
      </c>
      <c r="KJ50" s="192">
        <f t="shared" si="562"/>
        <v>0.30290955471784947</v>
      </c>
      <c r="KK50" s="192">
        <f t="shared" si="562"/>
        <v>0.30290955420299764</v>
      </c>
      <c r="KL50" s="192">
        <f t="shared" si="562"/>
        <v>0.30290955368814582</v>
      </c>
      <c r="KM50" s="192">
        <f t="shared" si="562"/>
        <v>0.30290955317329399</v>
      </c>
      <c r="KN50" s="192">
        <f>KB50</f>
        <v>0.30290955883666409</v>
      </c>
      <c r="KO50" s="192">
        <f>KM50+KM49</f>
        <v>0.30290955255070467</v>
      </c>
      <c r="KP50" s="192">
        <f t="shared" ref="KP50:KZ50" si="563">KO50+KO49</f>
        <v>0.30290955198261821</v>
      </c>
      <c r="KQ50" s="192">
        <f t="shared" si="563"/>
        <v>0.30290955141453174</v>
      </c>
      <c r="KR50" s="192">
        <f t="shared" si="563"/>
        <v>0.30290955084644527</v>
      </c>
      <c r="KS50" s="192">
        <f t="shared" si="563"/>
        <v>0.30290955027835881</v>
      </c>
      <c r="KT50" s="192">
        <f t="shared" si="563"/>
        <v>0.30290954971027234</v>
      </c>
      <c r="KU50" s="192">
        <f t="shared" si="563"/>
        <v>0.30290954914218587</v>
      </c>
      <c r="KV50" s="192">
        <f t="shared" si="563"/>
        <v>0.30290954857409941</v>
      </c>
      <c r="KW50" s="192">
        <f t="shared" si="563"/>
        <v>0.30290954800601294</v>
      </c>
      <c r="KX50" s="192">
        <f t="shared" si="563"/>
        <v>0.30290954743792647</v>
      </c>
      <c r="KY50" s="192">
        <f t="shared" si="563"/>
        <v>0.30290954686984001</v>
      </c>
      <c r="KZ50" s="192">
        <f t="shared" si="563"/>
        <v>0.30290954630175354</v>
      </c>
      <c r="LA50" s="192">
        <f>KO50</f>
        <v>0.30290955255070467</v>
      </c>
      <c r="LB50" s="192">
        <f>KZ50+KZ49</f>
        <v>0.30290954562592959</v>
      </c>
      <c r="LC50" s="192">
        <f t="shared" ref="LC50:LM50" si="564">LB50+LB49</f>
        <v>0.30290954499967743</v>
      </c>
      <c r="LD50" s="192">
        <f t="shared" si="564"/>
        <v>0.30290954437342527</v>
      </c>
      <c r="LE50" s="192">
        <f t="shared" si="564"/>
        <v>0.3029095437471731</v>
      </c>
      <c r="LF50" s="192">
        <f t="shared" si="564"/>
        <v>0.30290954312092094</v>
      </c>
      <c r="LG50" s="192">
        <f t="shared" si="564"/>
        <v>0.30290954249466878</v>
      </c>
      <c r="LH50" s="192">
        <f t="shared" si="564"/>
        <v>0.30290954186841662</v>
      </c>
      <c r="LI50" s="192">
        <f t="shared" si="564"/>
        <v>0.30290954124216446</v>
      </c>
      <c r="LJ50" s="192">
        <f t="shared" si="564"/>
        <v>0.3029095406159123</v>
      </c>
      <c r="LK50" s="192">
        <f t="shared" si="564"/>
        <v>0.30290953998966014</v>
      </c>
      <c r="LL50" s="192">
        <f t="shared" si="564"/>
        <v>0.30290953936340798</v>
      </c>
      <c r="LM50" s="192">
        <f t="shared" si="564"/>
        <v>0.30290953873715581</v>
      </c>
      <c r="LN50" s="367">
        <f>LB50</f>
        <v>0.30290954562592959</v>
      </c>
    </row>
    <row r="51" spans="1:326" s="15" customFormat="1" ht="15.75" thickBot="1">
      <c r="A51" s="193" t="s">
        <v>372</v>
      </c>
      <c r="B51" s="194"/>
      <c r="C51" s="195"/>
      <c r="D51" s="33"/>
      <c r="E51" s="33"/>
      <c r="F51" s="33"/>
      <c r="G51" s="33"/>
      <c r="H51" s="33"/>
      <c r="I51" s="33"/>
      <c r="J51" s="33"/>
      <c r="K51" s="33"/>
      <c r="L51" s="33"/>
      <c r="M51" s="33"/>
      <c r="N51" s="34"/>
      <c r="O51" s="33"/>
      <c r="P51" s="33"/>
      <c r="Q51" s="33"/>
      <c r="R51" s="33"/>
      <c r="S51" s="33"/>
      <c r="T51" s="33"/>
      <c r="U51" s="33"/>
      <c r="V51" s="33"/>
      <c r="W51" s="33"/>
      <c r="X51" s="33"/>
      <c r="Y51" s="33"/>
      <c r="Z51" s="33"/>
      <c r="AA51" s="34"/>
      <c r="AB51" s="33"/>
      <c r="AC51" s="33"/>
      <c r="AD51" s="33"/>
      <c r="AE51" s="33"/>
      <c r="AF51" s="33"/>
      <c r="AG51" s="33"/>
      <c r="AH51" s="33"/>
      <c r="AI51" s="33"/>
      <c r="AJ51" s="33"/>
      <c r="AK51" s="33"/>
      <c r="AL51" s="33"/>
      <c r="AM51" s="33"/>
      <c r="AN51" s="34"/>
      <c r="AO51" s="33"/>
      <c r="AP51" s="33"/>
      <c r="AQ51" s="33"/>
      <c r="AR51" s="33"/>
      <c r="AS51" s="33"/>
      <c r="AT51" s="33"/>
      <c r="AU51" s="33"/>
      <c r="AV51" s="33"/>
      <c r="AW51" s="33"/>
      <c r="AX51" s="33"/>
      <c r="AY51" s="33"/>
      <c r="AZ51" s="33"/>
      <c r="BA51" s="34"/>
      <c r="BB51" s="33"/>
      <c r="BC51" s="33"/>
      <c r="BD51" s="33"/>
      <c r="BE51" s="33"/>
      <c r="BF51" s="33"/>
      <c r="BG51" s="33"/>
      <c r="BH51" s="33"/>
      <c r="BI51" s="33"/>
      <c r="BJ51" s="33"/>
      <c r="BK51" s="33"/>
      <c r="BL51" s="33"/>
      <c r="BM51" s="33"/>
      <c r="BN51" s="34"/>
      <c r="BO51" s="33"/>
      <c r="BP51" s="33"/>
      <c r="BQ51" s="33"/>
      <c r="BR51" s="33"/>
      <c r="BS51" s="33"/>
      <c r="BT51" s="33"/>
      <c r="BU51" s="33"/>
      <c r="BV51" s="33"/>
      <c r="BW51" s="33"/>
      <c r="BX51" s="33"/>
      <c r="BY51" s="33"/>
      <c r="BZ51" s="33"/>
      <c r="CA51" s="34"/>
      <c r="CB51" s="33"/>
      <c r="CC51" s="33"/>
      <c r="CD51" s="33"/>
      <c r="CE51" s="33"/>
      <c r="CF51" s="33"/>
      <c r="CG51" s="33"/>
      <c r="CH51" s="33"/>
      <c r="CI51" s="33"/>
      <c r="CJ51" s="33"/>
      <c r="CK51" s="33"/>
      <c r="CL51" s="33"/>
      <c r="CM51" s="33"/>
      <c r="CN51" s="34"/>
      <c r="CO51" s="33"/>
      <c r="CP51" s="33"/>
      <c r="CQ51" s="33"/>
      <c r="CR51" s="33"/>
      <c r="CS51" s="33"/>
      <c r="CT51" s="33"/>
      <c r="CU51" s="33"/>
      <c r="CV51" s="33"/>
      <c r="CW51" s="33"/>
      <c r="CX51" s="33"/>
      <c r="CY51" s="33"/>
      <c r="CZ51" s="33"/>
      <c r="DA51" s="34"/>
      <c r="DB51" s="33"/>
      <c r="DC51" s="33"/>
      <c r="DD51" s="33"/>
      <c r="DE51" s="33"/>
      <c r="DF51" s="33"/>
      <c r="DG51" s="33"/>
      <c r="DH51" s="33"/>
      <c r="DI51" s="33"/>
      <c r="DJ51" s="33"/>
      <c r="DK51" s="33"/>
      <c r="DL51" s="33"/>
      <c r="DM51" s="33"/>
      <c r="DN51" s="34"/>
      <c r="DO51" s="33"/>
      <c r="DP51" s="33"/>
      <c r="DQ51" s="33"/>
      <c r="DR51" s="33"/>
      <c r="DS51" s="33"/>
      <c r="DT51" s="33"/>
      <c r="DU51" s="33"/>
      <c r="DV51" s="33"/>
      <c r="DW51" s="33"/>
      <c r="DX51" s="33"/>
      <c r="DY51" s="33"/>
      <c r="DZ51" s="33"/>
      <c r="EA51" s="34"/>
      <c r="EB51" s="33"/>
      <c r="EC51" s="33"/>
      <c r="ED51" s="33"/>
      <c r="EE51" s="33"/>
      <c r="EF51" s="33"/>
      <c r="EG51" s="33"/>
      <c r="EH51" s="33"/>
      <c r="EI51" s="33"/>
      <c r="EJ51" s="33"/>
      <c r="EK51" s="33"/>
      <c r="EL51" s="33"/>
      <c r="EM51" s="33"/>
      <c r="EN51" s="34"/>
      <c r="EO51" s="33"/>
      <c r="EP51" s="33"/>
      <c r="EQ51" s="33"/>
      <c r="ER51" s="33"/>
      <c r="ES51" s="33"/>
      <c r="ET51" s="33"/>
      <c r="EU51" s="33"/>
      <c r="EV51" s="33"/>
      <c r="EW51" s="33"/>
      <c r="EX51" s="33"/>
      <c r="EY51" s="33"/>
      <c r="EZ51" s="33"/>
      <c r="FA51" s="34"/>
      <c r="FB51" s="33"/>
      <c r="FC51" s="33"/>
      <c r="FD51" s="33"/>
      <c r="FE51" s="33"/>
      <c r="FF51" s="33"/>
      <c r="FG51" s="33"/>
      <c r="FH51" s="33"/>
      <c r="FI51" s="33"/>
      <c r="FJ51" s="33"/>
      <c r="FK51" s="33"/>
      <c r="FL51" s="33"/>
      <c r="FM51" s="33"/>
      <c r="FN51" s="34"/>
      <c r="FO51" s="33"/>
      <c r="FP51" s="33"/>
      <c r="FQ51" s="33"/>
      <c r="FR51" s="33"/>
      <c r="FS51" s="33"/>
      <c r="FT51" s="33"/>
      <c r="FU51" s="33"/>
      <c r="FV51" s="33"/>
      <c r="FW51" s="33"/>
      <c r="FX51" s="33"/>
      <c r="FY51" s="33"/>
      <c r="FZ51" s="33"/>
      <c r="GA51" s="34"/>
      <c r="GB51" s="33"/>
      <c r="GC51" s="33"/>
      <c r="GD51" s="33"/>
      <c r="GE51" s="33"/>
      <c r="GF51" s="33"/>
      <c r="GG51" s="33"/>
      <c r="GH51" s="33"/>
      <c r="GI51" s="33"/>
      <c r="GJ51" s="33"/>
      <c r="GK51" s="33"/>
      <c r="GL51" s="33"/>
      <c r="GM51" s="33"/>
      <c r="GN51" s="34"/>
      <c r="GO51" s="33"/>
      <c r="GP51" s="33"/>
      <c r="GQ51" s="33"/>
      <c r="GR51" s="33"/>
      <c r="GS51" s="33"/>
      <c r="GT51" s="33"/>
      <c r="GU51" s="33"/>
      <c r="GV51" s="33"/>
      <c r="GW51" s="33"/>
      <c r="GX51" s="33"/>
      <c r="GY51" s="33"/>
      <c r="GZ51" s="33"/>
      <c r="HA51" s="34"/>
      <c r="HB51" s="33"/>
      <c r="HC51" s="33"/>
      <c r="HD51" s="33"/>
      <c r="HE51" s="33"/>
      <c r="HF51" s="33"/>
      <c r="HG51" s="33"/>
      <c r="HH51" s="33"/>
      <c r="HI51" s="33"/>
      <c r="HJ51" s="33"/>
      <c r="HK51" s="33"/>
      <c r="HL51" s="33"/>
      <c r="HM51" s="33"/>
      <c r="HN51" s="34"/>
      <c r="HO51" s="33"/>
      <c r="HP51" s="33"/>
      <c r="HQ51" s="33"/>
      <c r="HR51" s="33"/>
      <c r="HS51" s="33"/>
      <c r="HT51" s="33"/>
      <c r="HU51" s="33"/>
      <c r="HV51" s="33"/>
      <c r="HW51" s="33"/>
      <c r="HX51" s="33"/>
      <c r="HY51" s="33"/>
      <c r="HZ51" s="33"/>
      <c r="IA51" s="34"/>
      <c r="IB51" s="33"/>
      <c r="IC51" s="33"/>
      <c r="ID51" s="33"/>
      <c r="IE51" s="33"/>
      <c r="IF51" s="33"/>
      <c r="IG51" s="33"/>
      <c r="IH51" s="33"/>
      <c r="II51" s="33"/>
      <c r="IJ51" s="33"/>
      <c r="IK51" s="33"/>
      <c r="IL51" s="33"/>
      <c r="IM51" s="33"/>
      <c r="IN51" s="34"/>
      <c r="IO51" s="33"/>
      <c r="IP51" s="33"/>
      <c r="IQ51" s="33"/>
      <c r="IR51" s="33"/>
      <c r="IS51" s="33"/>
      <c r="IT51" s="33"/>
      <c r="IU51" s="33"/>
      <c r="IV51" s="33"/>
      <c r="IW51" s="33"/>
      <c r="IX51" s="33"/>
      <c r="IY51" s="33"/>
      <c r="IZ51" s="33"/>
      <c r="JA51" s="34"/>
      <c r="JB51" s="33"/>
      <c r="JC51" s="33"/>
      <c r="JD51" s="33"/>
      <c r="JE51" s="33"/>
      <c r="JF51" s="33"/>
      <c r="JG51" s="33"/>
      <c r="JH51" s="33"/>
      <c r="JI51" s="33"/>
      <c r="JJ51" s="33"/>
      <c r="JK51" s="33"/>
      <c r="JL51" s="33"/>
      <c r="JM51" s="33"/>
      <c r="JN51" s="34"/>
      <c r="JO51" s="33"/>
      <c r="JP51" s="33"/>
      <c r="JQ51" s="33"/>
      <c r="JR51" s="33"/>
      <c r="JS51" s="33"/>
      <c r="JT51" s="33"/>
      <c r="JU51" s="33"/>
      <c r="JV51" s="33"/>
      <c r="JW51" s="33"/>
      <c r="JX51" s="33"/>
      <c r="JY51" s="33"/>
      <c r="JZ51" s="33"/>
      <c r="KA51" s="34"/>
      <c r="KB51" s="33"/>
      <c r="KC51" s="33"/>
      <c r="KD51" s="33"/>
      <c r="KE51" s="33"/>
      <c r="KF51" s="33"/>
      <c r="KG51" s="33"/>
      <c r="KH51" s="33"/>
      <c r="KI51" s="33"/>
      <c r="KJ51" s="33"/>
      <c r="KK51" s="33"/>
      <c r="KL51" s="33"/>
      <c r="KM51" s="33"/>
      <c r="KN51" s="34"/>
      <c r="KO51" s="33"/>
      <c r="KP51" s="33"/>
      <c r="KQ51" s="33"/>
      <c r="KR51" s="33"/>
      <c r="KS51" s="33"/>
      <c r="KT51" s="33"/>
      <c r="KU51" s="33"/>
      <c r="KV51" s="33"/>
      <c r="KW51" s="33"/>
      <c r="KX51" s="33"/>
      <c r="KY51" s="33"/>
      <c r="KZ51" s="33"/>
      <c r="LA51" s="34"/>
      <c r="LB51" s="33"/>
      <c r="LC51" s="33"/>
      <c r="LD51" s="33"/>
      <c r="LE51" s="33"/>
      <c r="LF51" s="33"/>
      <c r="LG51" s="33"/>
      <c r="LH51" s="33"/>
      <c r="LI51" s="33"/>
      <c r="LJ51" s="33"/>
      <c r="LK51" s="33"/>
      <c r="LL51" s="33"/>
      <c r="LM51" s="33"/>
      <c r="LN51" s="35"/>
    </row>
    <row r="52" spans="1:326" s="15" customFormat="1" ht="15.75" thickBot="1">
      <c r="A52" s="167" t="s">
        <v>373</v>
      </c>
      <c r="B52" s="171">
        <f>B53+B56</f>
        <v>0</v>
      </c>
      <c r="C52" s="169">
        <f>C53+C56</f>
        <v>0</v>
      </c>
      <c r="D52" s="169">
        <f t="shared" ref="D52:N52" si="565">D53+D56</f>
        <v>0</v>
      </c>
      <c r="E52" s="169">
        <f t="shared" si="565"/>
        <v>0</v>
      </c>
      <c r="F52" s="169">
        <f t="shared" si="565"/>
        <v>0</v>
      </c>
      <c r="G52" s="169">
        <f t="shared" si="565"/>
        <v>0</v>
      </c>
      <c r="H52" s="169">
        <f t="shared" si="565"/>
        <v>0</v>
      </c>
      <c r="I52" s="169">
        <f t="shared" si="565"/>
        <v>0</v>
      </c>
      <c r="J52" s="169">
        <f t="shared" si="565"/>
        <v>0</v>
      </c>
      <c r="K52" s="169">
        <f t="shared" si="565"/>
        <v>0</v>
      </c>
      <c r="L52" s="169">
        <f t="shared" si="565"/>
        <v>0</v>
      </c>
      <c r="M52" s="169">
        <f t="shared" si="565"/>
        <v>111000</v>
      </c>
      <c r="N52" s="169">
        <f t="shared" si="565"/>
        <v>111000</v>
      </c>
      <c r="O52" s="168">
        <f t="shared" ref="O52:BZ52" si="566">O53+O56</f>
        <v>112387.5</v>
      </c>
      <c r="P52" s="169">
        <f t="shared" si="566"/>
        <v>113775</v>
      </c>
      <c r="Q52" s="169">
        <f t="shared" si="566"/>
        <v>115162.5</v>
      </c>
      <c r="R52" s="169">
        <f t="shared" si="566"/>
        <v>116550</v>
      </c>
      <c r="S52" s="169">
        <f t="shared" si="566"/>
        <v>117937.5</v>
      </c>
      <c r="T52" s="169">
        <f t="shared" si="566"/>
        <v>368009.27376519638</v>
      </c>
      <c r="U52" s="169">
        <f t="shared" si="566"/>
        <v>857233.53760463663</v>
      </c>
      <c r="V52" s="169">
        <f t="shared" si="566"/>
        <v>1352516.904074294</v>
      </c>
      <c r="W52" s="169">
        <f t="shared" si="566"/>
        <v>1853028.710122661</v>
      </c>
      <c r="X52" s="169">
        <f t="shared" si="566"/>
        <v>2353540.5161710279</v>
      </c>
      <c r="Y52" s="169">
        <f t="shared" si="566"/>
        <v>2933052.3222193951</v>
      </c>
      <c r="Z52" s="169">
        <f t="shared" si="566"/>
        <v>3447053.5362694478</v>
      </c>
      <c r="AA52" s="169">
        <f t="shared" si="566"/>
        <v>3447053.5362694478</v>
      </c>
      <c r="AB52" s="168">
        <f t="shared" si="566"/>
        <v>4106294.246306994</v>
      </c>
      <c r="AC52" s="169">
        <f t="shared" si="566"/>
        <v>4765534.9563445402</v>
      </c>
      <c r="AD52" s="169">
        <f t="shared" si="566"/>
        <v>5424775.6663820883</v>
      </c>
      <c r="AE52" s="169">
        <f t="shared" si="566"/>
        <v>6084016.3764196336</v>
      </c>
      <c r="AF52" s="169">
        <f t="shared" si="566"/>
        <v>6743257.0864571808</v>
      </c>
      <c r="AG52" s="169">
        <f t="shared" si="566"/>
        <v>7522497.796494727</v>
      </c>
      <c r="AH52" s="169">
        <f t="shared" si="566"/>
        <v>8183238.5065322742</v>
      </c>
      <c r="AI52" s="169">
        <f t="shared" si="566"/>
        <v>8843979.2165698204</v>
      </c>
      <c r="AJ52" s="169">
        <f t="shared" si="566"/>
        <v>9593719.9266073667</v>
      </c>
      <c r="AK52" s="169">
        <f t="shared" si="566"/>
        <v>10255573.136644915</v>
      </c>
      <c r="AL52" s="169">
        <f t="shared" si="566"/>
        <v>10917426.346682461</v>
      </c>
      <c r="AM52" s="169">
        <f t="shared" si="566"/>
        <v>11688939.971913652</v>
      </c>
      <c r="AN52" s="169">
        <f t="shared" si="566"/>
        <v>11688939.971913652</v>
      </c>
      <c r="AO52" s="168">
        <f t="shared" si="566"/>
        <v>11605049.886402655</v>
      </c>
      <c r="AP52" s="169">
        <f t="shared" si="566"/>
        <v>11522410.863657206</v>
      </c>
      <c r="AQ52" s="169">
        <f t="shared" si="566"/>
        <v>11439771.840911755</v>
      </c>
      <c r="AR52" s="169">
        <f t="shared" si="566"/>
        <v>11357132.818166306</v>
      </c>
      <c r="AS52" s="169">
        <f t="shared" si="566"/>
        <v>11274493.795420857</v>
      </c>
      <c r="AT52" s="169">
        <f t="shared" si="566"/>
        <v>11191854.772675408</v>
      </c>
      <c r="AU52" s="169">
        <f t="shared" si="566"/>
        <v>11109215.749929959</v>
      </c>
      <c r="AV52" s="169">
        <f t="shared" si="566"/>
        <v>11026576.727184508</v>
      </c>
      <c r="AW52" s="169">
        <f t="shared" si="566"/>
        <v>10943937.704439059</v>
      </c>
      <c r="AX52" s="169">
        <f t="shared" si="566"/>
        <v>10861298.68169361</v>
      </c>
      <c r="AY52" s="169">
        <f t="shared" si="566"/>
        <v>10778659.658948161</v>
      </c>
      <c r="AZ52" s="169">
        <f t="shared" si="566"/>
        <v>10590925.619366985</v>
      </c>
      <c r="BA52" s="169">
        <f t="shared" si="566"/>
        <v>10590925.619366985</v>
      </c>
      <c r="BB52" s="168">
        <f t="shared" si="566"/>
        <v>10447346.923442688</v>
      </c>
      <c r="BC52" s="169">
        <f t="shared" si="566"/>
        <v>10364673.210682664</v>
      </c>
      <c r="BD52" s="169">
        <f t="shared" si="566"/>
        <v>10281999.49792264</v>
      </c>
      <c r="BE52" s="169">
        <f t="shared" si="566"/>
        <v>10199325.78516262</v>
      </c>
      <c r="BF52" s="169">
        <f t="shared" si="566"/>
        <v>10116652.072402596</v>
      </c>
      <c r="BG52" s="169">
        <f t="shared" si="566"/>
        <v>9854978.3596425727</v>
      </c>
      <c r="BH52" s="169">
        <f t="shared" si="566"/>
        <v>9772304.6468825489</v>
      </c>
      <c r="BI52" s="169">
        <f t="shared" si="566"/>
        <v>9689630.934122527</v>
      </c>
      <c r="BJ52" s="169">
        <f t="shared" si="566"/>
        <v>9606957.2213625032</v>
      </c>
      <c r="BK52" s="169">
        <f t="shared" si="566"/>
        <v>9524283.5086024795</v>
      </c>
      <c r="BL52" s="169">
        <f t="shared" si="566"/>
        <v>9441609.7958424576</v>
      </c>
      <c r="BM52" s="169">
        <f t="shared" si="566"/>
        <v>9222095.0136001091</v>
      </c>
      <c r="BN52" s="169">
        <f t="shared" si="566"/>
        <v>9222095.0136001091</v>
      </c>
      <c r="BO52" s="168">
        <f t="shared" si="566"/>
        <v>9038226.6396073997</v>
      </c>
      <c r="BP52" s="169">
        <f t="shared" si="566"/>
        <v>8955517.1961323656</v>
      </c>
      <c r="BQ52" s="169">
        <f t="shared" si="566"/>
        <v>8872807.7526573315</v>
      </c>
      <c r="BR52" s="169">
        <f t="shared" si="566"/>
        <v>8790098.3091822974</v>
      </c>
      <c r="BS52" s="169">
        <f t="shared" si="566"/>
        <v>8707388.8657072634</v>
      </c>
      <c r="BT52" s="169">
        <f t="shared" si="566"/>
        <v>8429679.4222322293</v>
      </c>
      <c r="BU52" s="169">
        <f t="shared" si="566"/>
        <v>8346969.9787571952</v>
      </c>
      <c r="BV52" s="169">
        <f t="shared" si="566"/>
        <v>8264260.5352821611</v>
      </c>
      <c r="BW52" s="169">
        <f t="shared" si="566"/>
        <v>8123551.091807127</v>
      </c>
      <c r="BX52" s="169">
        <f t="shared" si="566"/>
        <v>8040841.6483320929</v>
      </c>
      <c r="BY52" s="169">
        <f t="shared" si="566"/>
        <v>7958132.2048570598</v>
      </c>
      <c r="BZ52" s="169">
        <f t="shared" si="566"/>
        <v>7983426.5611286452</v>
      </c>
      <c r="CA52" s="169">
        <f t="shared" ref="CA52:EL52" si="567">CA53+CA56</f>
        <v>7983426.5611286452</v>
      </c>
      <c r="CB52" s="168">
        <f t="shared" si="567"/>
        <v>7792676.5152705302</v>
      </c>
      <c r="CC52" s="169">
        <f t="shared" si="567"/>
        <v>7709930.2691590358</v>
      </c>
      <c r="CD52" s="169">
        <f t="shared" si="567"/>
        <v>7627184.0230475394</v>
      </c>
      <c r="CE52" s="169">
        <f t="shared" si="567"/>
        <v>7544437.776936044</v>
      </c>
      <c r="CF52" s="169">
        <f t="shared" si="567"/>
        <v>7461691.5308245486</v>
      </c>
      <c r="CG52" s="169">
        <f t="shared" si="567"/>
        <v>7378945.2847130531</v>
      </c>
      <c r="CH52" s="169">
        <f t="shared" si="567"/>
        <v>7296199.0386015577</v>
      </c>
      <c r="CI52" s="169">
        <f t="shared" si="567"/>
        <v>7213452.7924900632</v>
      </c>
      <c r="CJ52" s="169">
        <f t="shared" si="567"/>
        <v>7130706.5463785678</v>
      </c>
      <c r="CK52" s="169">
        <f t="shared" si="567"/>
        <v>7047960.3002670724</v>
      </c>
      <c r="CL52" s="169">
        <f t="shared" si="567"/>
        <v>6965214.054155577</v>
      </c>
      <c r="CM52" s="169">
        <f t="shared" si="567"/>
        <v>6989585.441538387</v>
      </c>
      <c r="CN52" s="169">
        <f t="shared" si="567"/>
        <v>6989585.441538387</v>
      </c>
      <c r="CO52" s="168">
        <f t="shared" si="567"/>
        <v>6799683.655217031</v>
      </c>
      <c r="CP52" s="169">
        <f t="shared" si="567"/>
        <v>6716899.5023899805</v>
      </c>
      <c r="CQ52" s="169">
        <f t="shared" si="567"/>
        <v>6634115.3495629299</v>
      </c>
      <c r="CR52" s="169">
        <f t="shared" si="567"/>
        <v>6551331.1967358794</v>
      </c>
      <c r="CS52" s="169">
        <f t="shared" si="567"/>
        <v>6468547.0439088289</v>
      </c>
      <c r="CT52" s="169">
        <f t="shared" si="567"/>
        <v>6385762.8910817783</v>
      </c>
      <c r="CU52" s="169">
        <f t="shared" si="567"/>
        <v>6302978.7382547278</v>
      </c>
      <c r="CV52" s="169">
        <f t="shared" si="567"/>
        <v>6220194.5854276782</v>
      </c>
      <c r="CW52" s="169">
        <f t="shared" si="567"/>
        <v>6137410.4326006277</v>
      </c>
      <c r="CX52" s="169">
        <f t="shared" si="567"/>
        <v>6054626.2797735771</v>
      </c>
      <c r="CY52" s="169">
        <f t="shared" si="567"/>
        <v>5971842.1269465266</v>
      </c>
      <c r="CZ52" s="169">
        <f t="shared" si="567"/>
        <v>5991007.9782728516</v>
      </c>
      <c r="DA52" s="169">
        <f t="shared" si="567"/>
        <v>5991007.9782728516</v>
      </c>
      <c r="DB52" s="168">
        <f t="shared" si="567"/>
        <v>5806234.7773754038</v>
      </c>
      <c r="DC52" s="169">
        <f t="shared" si="567"/>
        <v>5723411.5806313325</v>
      </c>
      <c r="DD52" s="169">
        <f t="shared" si="567"/>
        <v>5640588.3838872593</v>
      </c>
      <c r="DE52" s="169">
        <f t="shared" si="567"/>
        <v>5557765.187143187</v>
      </c>
      <c r="DF52" s="169">
        <f t="shared" si="567"/>
        <v>5474941.9903991148</v>
      </c>
      <c r="DG52" s="169">
        <f t="shared" si="567"/>
        <v>5392118.7936550425</v>
      </c>
      <c r="DH52" s="169">
        <f t="shared" si="567"/>
        <v>5309295.5969109703</v>
      </c>
      <c r="DI52" s="169">
        <f t="shared" si="567"/>
        <v>5226472.400166898</v>
      </c>
      <c r="DJ52" s="169">
        <f t="shared" si="567"/>
        <v>5143649.2034228258</v>
      </c>
      <c r="DK52" s="169">
        <f t="shared" si="567"/>
        <v>5060826.0066787535</v>
      </c>
      <c r="DL52" s="169">
        <f t="shared" si="567"/>
        <v>4978002.8099346813</v>
      </c>
      <c r="DM52" s="169">
        <f t="shared" si="567"/>
        <v>4990750.1183381919</v>
      </c>
      <c r="DN52" s="169">
        <f t="shared" si="567"/>
        <v>4990750.1183381919</v>
      </c>
      <c r="DO52" s="168">
        <f t="shared" si="567"/>
        <v>4814853.2588395448</v>
      </c>
      <c r="DP52" s="169">
        <f t="shared" si="567"/>
        <v>4734526.9044884797</v>
      </c>
      <c r="DQ52" s="169">
        <f t="shared" si="567"/>
        <v>4654200.5501374155</v>
      </c>
      <c r="DR52" s="169">
        <f t="shared" si="567"/>
        <v>4573874.1957863504</v>
      </c>
      <c r="DS52" s="169">
        <f t="shared" si="567"/>
        <v>4493547.8414352862</v>
      </c>
      <c r="DT52" s="169">
        <f t="shared" si="567"/>
        <v>4413221.4870842211</v>
      </c>
      <c r="DU52" s="169">
        <f t="shared" si="567"/>
        <v>4332895.1327331569</v>
      </c>
      <c r="DV52" s="169">
        <f t="shared" si="567"/>
        <v>4252568.7783820918</v>
      </c>
      <c r="DW52" s="169">
        <f t="shared" si="567"/>
        <v>4172242.4240310271</v>
      </c>
      <c r="DX52" s="169">
        <f t="shared" si="567"/>
        <v>4091916.0696799625</v>
      </c>
      <c r="DY52" s="169">
        <f t="shared" si="567"/>
        <v>4011589.7153288978</v>
      </c>
      <c r="DZ52" s="169">
        <f t="shared" si="567"/>
        <v>4019130.0531903706</v>
      </c>
      <c r="EA52" s="169">
        <f t="shared" si="567"/>
        <v>4019130.0531903706</v>
      </c>
      <c r="EB52" s="168">
        <f t="shared" si="567"/>
        <v>3850971.696664026</v>
      </c>
      <c r="EC52" s="169">
        <f t="shared" si="567"/>
        <v>3770680.0323502193</v>
      </c>
      <c r="ED52" s="169">
        <f t="shared" si="567"/>
        <v>3690388.3680364117</v>
      </c>
      <c r="EE52" s="169">
        <f t="shared" si="567"/>
        <v>3610096.7037226055</v>
      </c>
      <c r="EF52" s="169">
        <f t="shared" si="567"/>
        <v>3529805.0394087983</v>
      </c>
      <c r="EG52" s="169">
        <f t="shared" si="567"/>
        <v>3449513.3750949912</v>
      </c>
      <c r="EH52" s="169">
        <f t="shared" si="567"/>
        <v>3369221.7107811845</v>
      </c>
      <c r="EI52" s="169">
        <f t="shared" si="567"/>
        <v>3288930.0464673769</v>
      </c>
      <c r="EJ52" s="169">
        <f t="shared" si="567"/>
        <v>3208638.3821535707</v>
      </c>
      <c r="EK52" s="169">
        <f t="shared" si="567"/>
        <v>3128346.7178397635</v>
      </c>
      <c r="EL52" s="169">
        <f t="shared" si="567"/>
        <v>3048055.0535259568</v>
      </c>
      <c r="EM52" s="169">
        <f t="shared" ref="EM52:GX52" si="568">EM53+EM56</f>
        <v>3046902.0996061228</v>
      </c>
      <c r="EN52" s="169">
        <f t="shared" si="568"/>
        <v>3046902.0996061228</v>
      </c>
      <c r="EO52" s="168">
        <f t="shared" si="568"/>
        <v>2887507.4556367183</v>
      </c>
      <c r="EP52" s="169">
        <f t="shared" si="568"/>
        <v>2807251.522061287</v>
      </c>
      <c r="EQ52" s="169">
        <f t="shared" si="568"/>
        <v>2726995.5884858556</v>
      </c>
      <c r="ER52" s="169">
        <f t="shared" si="568"/>
        <v>2646739.6549104238</v>
      </c>
      <c r="ES52" s="169">
        <f t="shared" si="568"/>
        <v>2566483.7213349924</v>
      </c>
      <c r="ET52" s="169">
        <f t="shared" si="568"/>
        <v>2486227.7877595616</v>
      </c>
      <c r="EU52" s="169">
        <f t="shared" si="568"/>
        <v>2405971.8541841302</v>
      </c>
      <c r="EV52" s="169">
        <f t="shared" si="568"/>
        <v>2325715.9206086989</v>
      </c>
      <c r="EW52" s="169">
        <f t="shared" si="568"/>
        <v>2245459.9870332675</v>
      </c>
      <c r="EX52" s="169">
        <f t="shared" si="568"/>
        <v>2165204.0534578366</v>
      </c>
      <c r="EY52" s="169">
        <f t="shared" si="568"/>
        <v>2084948.1198824053</v>
      </c>
      <c r="EZ52" s="169">
        <f t="shared" si="568"/>
        <v>2073573.3564674533</v>
      </c>
      <c r="FA52" s="169">
        <f t="shared" si="568"/>
        <v>2073573.3564674533</v>
      </c>
      <c r="FB52" s="168">
        <f t="shared" si="568"/>
        <v>1924473.0553920697</v>
      </c>
      <c r="FC52" s="169">
        <f t="shared" si="568"/>
        <v>1844253.9244771653</v>
      </c>
      <c r="FD52" s="169">
        <f t="shared" si="568"/>
        <v>1764034.7935622609</v>
      </c>
      <c r="FE52" s="169">
        <f t="shared" si="568"/>
        <v>1683815.6626473565</v>
      </c>
      <c r="FF52" s="169">
        <f t="shared" si="568"/>
        <v>1603596.5317324523</v>
      </c>
      <c r="FG52" s="169">
        <f t="shared" si="568"/>
        <v>1523377.4008175479</v>
      </c>
      <c r="FH52" s="169">
        <f t="shared" si="568"/>
        <v>1443158.2699026435</v>
      </c>
      <c r="FI52" s="169">
        <f t="shared" si="568"/>
        <v>1362939.1389877391</v>
      </c>
      <c r="FJ52" s="169">
        <f t="shared" si="568"/>
        <v>1282720.0080728347</v>
      </c>
      <c r="FK52" s="169">
        <f t="shared" si="568"/>
        <v>1202500.8771579303</v>
      </c>
      <c r="FL52" s="169">
        <f t="shared" si="568"/>
        <v>1122281.7462430259</v>
      </c>
      <c r="FM52" s="169">
        <f t="shared" si="568"/>
        <v>1099015.1784125422</v>
      </c>
      <c r="FN52" s="169">
        <f t="shared" si="568"/>
        <v>1099015.1784125422</v>
      </c>
      <c r="FO52" s="168">
        <f t="shared" si="568"/>
        <v>961881.39115355979</v>
      </c>
      <c r="FP52" s="169">
        <f t="shared" si="568"/>
        <v>881700.16697899811</v>
      </c>
      <c r="FQ52" s="169">
        <f t="shared" si="568"/>
        <v>801518.94280443632</v>
      </c>
      <c r="FR52" s="169">
        <f t="shared" si="568"/>
        <v>721337.71862987452</v>
      </c>
      <c r="FS52" s="169">
        <f t="shared" si="568"/>
        <v>641156.49445531273</v>
      </c>
      <c r="FT52" s="169">
        <f t="shared" si="568"/>
        <v>560975.27028075082</v>
      </c>
      <c r="FU52" s="169">
        <f t="shared" si="568"/>
        <v>480794.04610618902</v>
      </c>
      <c r="FV52" s="169">
        <f t="shared" si="568"/>
        <v>400612.82193162723</v>
      </c>
      <c r="FW52" s="169">
        <f t="shared" si="568"/>
        <v>320431.59775706538</v>
      </c>
      <c r="FX52" s="169">
        <f t="shared" si="568"/>
        <v>240250.37358250353</v>
      </c>
      <c r="FY52" s="169">
        <f t="shared" si="568"/>
        <v>160069.14940794173</v>
      </c>
      <c r="FZ52" s="169">
        <f t="shared" si="568"/>
        <v>123086.20334854047</v>
      </c>
      <c r="GA52" s="169">
        <f t="shared" si="568"/>
        <v>123086.20334854047</v>
      </c>
      <c r="GB52" s="168">
        <f t="shared" si="568"/>
        <v>73230.603021588875</v>
      </c>
      <c r="GC52" s="169">
        <f t="shared" si="568"/>
        <v>66573.280809797841</v>
      </c>
      <c r="GD52" s="169">
        <f t="shared" si="568"/>
        <v>59915.958598006808</v>
      </c>
      <c r="GE52" s="169">
        <f t="shared" si="568"/>
        <v>53258.636386215781</v>
      </c>
      <c r="GF52" s="169">
        <f t="shared" si="568"/>
        <v>46601.314174424755</v>
      </c>
      <c r="GG52" s="169">
        <f t="shared" si="568"/>
        <v>39943.991962633729</v>
      </c>
      <c r="GH52" s="169">
        <f t="shared" si="568"/>
        <v>33286.669750842702</v>
      </c>
      <c r="GI52" s="169">
        <f t="shared" si="568"/>
        <v>26629.347539051676</v>
      </c>
      <c r="GJ52" s="169">
        <f t="shared" si="568"/>
        <v>19972.02532726065</v>
      </c>
      <c r="GK52" s="169">
        <f t="shared" si="568"/>
        <v>13314.703115469625</v>
      </c>
      <c r="GL52" s="169">
        <f t="shared" si="568"/>
        <v>6657.3809036785979</v>
      </c>
      <c r="GM52" s="169">
        <f t="shared" si="568"/>
        <v>5.8691887570603285E-2</v>
      </c>
      <c r="GN52" s="169">
        <f t="shared" si="568"/>
        <v>5.8691887570603285E-2</v>
      </c>
      <c r="GO52" s="168">
        <f t="shared" si="568"/>
        <v>-1.9348590285517275E-8</v>
      </c>
      <c r="GP52" s="169">
        <f t="shared" si="568"/>
        <v>-1.9348590285517275E-8</v>
      </c>
      <c r="GQ52" s="169">
        <f t="shared" si="568"/>
        <v>-1.9348590285517275E-8</v>
      </c>
      <c r="GR52" s="169">
        <f t="shared" si="568"/>
        <v>-1.9348590285517275E-8</v>
      </c>
      <c r="GS52" s="169">
        <f t="shared" si="568"/>
        <v>-1.9348590285517275E-8</v>
      </c>
      <c r="GT52" s="169">
        <f t="shared" si="568"/>
        <v>-1.9348590285517275E-8</v>
      </c>
      <c r="GU52" s="169">
        <f t="shared" si="568"/>
        <v>-1.9348590285517275E-8</v>
      </c>
      <c r="GV52" s="169">
        <f t="shared" si="568"/>
        <v>-1.9348590285517275E-8</v>
      </c>
      <c r="GW52" s="169">
        <f t="shared" si="568"/>
        <v>-1.9348590285517275E-8</v>
      </c>
      <c r="GX52" s="169">
        <f t="shared" si="568"/>
        <v>-1.9348590285517275E-8</v>
      </c>
      <c r="GY52" s="169">
        <f t="shared" ref="GY52:JJ52" si="569">GY53+GY56</f>
        <v>-1.9348590285517275E-8</v>
      </c>
      <c r="GZ52" s="169">
        <f t="shared" si="569"/>
        <v>-1.9348590285517275E-8</v>
      </c>
      <c r="HA52" s="169">
        <f t="shared" si="569"/>
        <v>-1.9348590285517275E-8</v>
      </c>
      <c r="HB52" s="168">
        <f t="shared" si="569"/>
        <v>-1.9348590285517275E-8</v>
      </c>
      <c r="HC52" s="169">
        <f t="shared" si="569"/>
        <v>-1.9348590285517275E-8</v>
      </c>
      <c r="HD52" s="169">
        <f t="shared" si="569"/>
        <v>-1.9348590285517275E-8</v>
      </c>
      <c r="HE52" s="169">
        <f t="shared" si="569"/>
        <v>-1.9348590285517275E-8</v>
      </c>
      <c r="HF52" s="169">
        <f t="shared" si="569"/>
        <v>-1.9348590285517275E-8</v>
      </c>
      <c r="HG52" s="169">
        <f t="shared" si="569"/>
        <v>-1.9348590285517275E-8</v>
      </c>
      <c r="HH52" s="169">
        <f t="shared" si="569"/>
        <v>-1.9348590285517275E-8</v>
      </c>
      <c r="HI52" s="169">
        <f t="shared" si="569"/>
        <v>-1.9348590285517275E-8</v>
      </c>
      <c r="HJ52" s="169">
        <f t="shared" si="569"/>
        <v>-1.9348590285517275E-8</v>
      </c>
      <c r="HK52" s="169">
        <f t="shared" si="569"/>
        <v>-1.9348590285517275E-8</v>
      </c>
      <c r="HL52" s="169">
        <f t="shared" si="569"/>
        <v>-1.9348590285517275E-8</v>
      </c>
      <c r="HM52" s="169">
        <f t="shared" si="569"/>
        <v>-1.9348590285517275E-8</v>
      </c>
      <c r="HN52" s="169">
        <f t="shared" si="569"/>
        <v>-1.9348590285517275E-8</v>
      </c>
      <c r="HO52" s="168">
        <f t="shared" si="569"/>
        <v>-1.9348590285517275E-8</v>
      </c>
      <c r="HP52" s="169">
        <f t="shared" si="569"/>
        <v>-1.9348590285517275E-8</v>
      </c>
      <c r="HQ52" s="169">
        <f t="shared" si="569"/>
        <v>-1.9348590285517275E-8</v>
      </c>
      <c r="HR52" s="169">
        <f t="shared" si="569"/>
        <v>-1.9348590285517275E-8</v>
      </c>
      <c r="HS52" s="169">
        <f t="shared" si="569"/>
        <v>-1.9348590285517275E-8</v>
      </c>
      <c r="HT52" s="169">
        <f t="shared" si="569"/>
        <v>-1.9348590285517275E-8</v>
      </c>
      <c r="HU52" s="169">
        <f t="shared" si="569"/>
        <v>-1.9348590285517275E-8</v>
      </c>
      <c r="HV52" s="169">
        <f t="shared" si="569"/>
        <v>-1.9348590285517275E-8</v>
      </c>
      <c r="HW52" s="169">
        <f t="shared" si="569"/>
        <v>-1.9348590285517275E-8</v>
      </c>
      <c r="HX52" s="169">
        <f t="shared" si="569"/>
        <v>-1.9348590285517275E-8</v>
      </c>
      <c r="HY52" s="169">
        <f t="shared" si="569"/>
        <v>-1.9348590285517275E-8</v>
      </c>
      <c r="HZ52" s="169">
        <f t="shared" si="569"/>
        <v>-1.9348590285517275E-8</v>
      </c>
      <c r="IA52" s="169">
        <f t="shared" si="569"/>
        <v>-1.9348590285517275E-8</v>
      </c>
      <c r="IB52" s="168">
        <f t="shared" si="569"/>
        <v>-1.9348590285517275E-8</v>
      </c>
      <c r="IC52" s="169">
        <f t="shared" si="569"/>
        <v>-1.9348590285517275E-8</v>
      </c>
      <c r="ID52" s="169">
        <f t="shared" si="569"/>
        <v>-1.9348590285517275E-8</v>
      </c>
      <c r="IE52" s="169">
        <f t="shared" si="569"/>
        <v>-1.9348590285517275E-8</v>
      </c>
      <c r="IF52" s="169">
        <f t="shared" si="569"/>
        <v>-1.9348590285517275E-8</v>
      </c>
      <c r="IG52" s="169">
        <f t="shared" si="569"/>
        <v>-1.9348590285517275E-8</v>
      </c>
      <c r="IH52" s="169">
        <f t="shared" si="569"/>
        <v>-1.9348590285517275E-8</v>
      </c>
      <c r="II52" s="169">
        <f t="shared" si="569"/>
        <v>-1.9348590285517275E-8</v>
      </c>
      <c r="IJ52" s="169">
        <f t="shared" si="569"/>
        <v>-1.9348590285517275E-8</v>
      </c>
      <c r="IK52" s="169">
        <f t="shared" si="569"/>
        <v>-1.9348590285517275E-8</v>
      </c>
      <c r="IL52" s="169">
        <f t="shared" si="569"/>
        <v>-1.9348590285517275E-8</v>
      </c>
      <c r="IM52" s="169">
        <f t="shared" si="569"/>
        <v>-1.9348590285517275E-8</v>
      </c>
      <c r="IN52" s="169">
        <f t="shared" si="569"/>
        <v>-1.9348590285517275E-8</v>
      </c>
      <c r="IO52" s="168">
        <f t="shared" si="569"/>
        <v>-1.9348590285517275E-8</v>
      </c>
      <c r="IP52" s="169">
        <f t="shared" si="569"/>
        <v>-1.9348590285517275E-8</v>
      </c>
      <c r="IQ52" s="169">
        <f t="shared" si="569"/>
        <v>-1.9348590285517275E-8</v>
      </c>
      <c r="IR52" s="169">
        <f t="shared" si="569"/>
        <v>-1.9348590285517275E-8</v>
      </c>
      <c r="IS52" s="169">
        <f t="shared" si="569"/>
        <v>-1.9348590285517275E-8</v>
      </c>
      <c r="IT52" s="169">
        <f t="shared" si="569"/>
        <v>-1.9348590285517275E-8</v>
      </c>
      <c r="IU52" s="169">
        <f t="shared" si="569"/>
        <v>-1.9348590285517275E-8</v>
      </c>
      <c r="IV52" s="169">
        <f t="shared" si="569"/>
        <v>-1.9348590285517275E-8</v>
      </c>
      <c r="IW52" s="169">
        <f t="shared" si="569"/>
        <v>-1.9348590285517275E-8</v>
      </c>
      <c r="IX52" s="169">
        <f t="shared" si="569"/>
        <v>-1.9348590285517275E-8</v>
      </c>
      <c r="IY52" s="169">
        <f t="shared" si="569"/>
        <v>-1.9348590285517275E-8</v>
      </c>
      <c r="IZ52" s="169">
        <f t="shared" si="569"/>
        <v>-1.9348590285517275E-8</v>
      </c>
      <c r="JA52" s="169">
        <f t="shared" si="569"/>
        <v>-1.9348590285517275E-8</v>
      </c>
      <c r="JB52" s="168">
        <f t="shared" si="569"/>
        <v>-1.9348590285517275E-8</v>
      </c>
      <c r="JC52" s="169">
        <f t="shared" si="569"/>
        <v>-1.9348590285517275E-8</v>
      </c>
      <c r="JD52" s="169">
        <f t="shared" si="569"/>
        <v>-1.9348590285517275E-8</v>
      </c>
      <c r="JE52" s="169">
        <f t="shared" si="569"/>
        <v>-1.9348590285517275E-8</v>
      </c>
      <c r="JF52" s="169">
        <f t="shared" si="569"/>
        <v>-1.9348590285517275E-8</v>
      </c>
      <c r="JG52" s="169">
        <f t="shared" si="569"/>
        <v>-1.9348590285517275E-8</v>
      </c>
      <c r="JH52" s="169">
        <f t="shared" si="569"/>
        <v>-1.9348590285517275E-8</v>
      </c>
      <c r="JI52" s="169">
        <f t="shared" si="569"/>
        <v>-1.9348590285517275E-8</v>
      </c>
      <c r="JJ52" s="169">
        <f t="shared" si="569"/>
        <v>-1.9348590285517275E-8</v>
      </c>
      <c r="JK52" s="169">
        <f t="shared" ref="JK52:LN52" si="570">JK53+JK56</f>
        <v>-1.9348590285517275E-8</v>
      </c>
      <c r="JL52" s="169">
        <f t="shared" si="570"/>
        <v>-1.9348590285517275E-8</v>
      </c>
      <c r="JM52" s="169">
        <f t="shared" si="570"/>
        <v>-1.9348590285517275E-8</v>
      </c>
      <c r="JN52" s="169">
        <f t="shared" si="570"/>
        <v>-1.9348590285517275E-8</v>
      </c>
      <c r="JO52" s="168">
        <f t="shared" si="570"/>
        <v>-1.9348590285517275E-8</v>
      </c>
      <c r="JP52" s="169">
        <f t="shared" si="570"/>
        <v>-1.9348590285517275E-8</v>
      </c>
      <c r="JQ52" s="169">
        <f t="shared" si="570"/>
        <v>-1.9348590285517275E-8</v>
      </c>
      <c r="JR52" s="169">
        <f t="shared" si="570"/>
        <v>-1.9348590285517275E-8</v>
      </c>
      <c r="JS52" s="169">
        <f t="shared" si="570"/>
        <v>-1.9348590285517275E-8</v>
      </c>
      <c r="JT52" s="169">
        <f t="shared" si="570"/>
        <v>-1.9348590285517275E-8</v>
      </c>
      <c r="JU52" s="169">
        <f t="shared" si="570"/>
        <v>-1.9348590285517275E-8</v>
      </c>
      <c r="JV52" s="169">
        <f t="shared" si="570"/>
        <v>-1.9348590285517275E-8</v>
      </c>
      <c r="JW52" s="169">
        <f t="shared" si="570"/>
        <v>-1.9348590285517275E-8</v>
      </c>
      <c r="JX52" s="169">
        <f t="shared" si="570"/>
        <v>-1.9348590285517275E-8</v>
      </c>
      <c r="JY52" s="169">
        <f t="shared" si="570"/>
        <v>-1.9348590285517275E-8</v>
      </c>
      <c r="JZ52" s="169">
        <f t="shared" si="570"/>
        <v>-1.9348590285517275E-8</v>
      </c>
      <c r="KA52" s="169">
        <f t="shared" si="570"/>
        <v>-1.9348590285517275E-8</v>
      </c>
      <c r="KB52" s="168">
        <f t="shared" si="570"/>
        <v>-1.9348590285517275E-8</v>
      </c>
      <c r="KC52" s="169">
        <f t="shared" si="570"/>
        <v>-1.9348590285517275E-8</v>
      </c>
      <c r="KD52" s="169">
        <f t="shared" si="570"/>
        <v>-1.9348590285517275E-8</v>
      </c>
      <c r="KE52" s="169">
        <f t="shared" si="570"/>
        <v>-1.9348590285517275E-8</v>
      </c>
      <c r="KF52" s="169">
        <f t="shared" si="570"/>
        <v>-1.9348590285517275E-8</v>
      </c>
      <c r="KG52" s="169">
        <f t="shared" si="570"/>
        <v>-1.9348590285517275E-8</v>
      </c>
      <c r="KH52" s="169">
        <f t="shared" si="570"/>
        <v>-1.9348590285517275E-8</v>
      </c>
      <c r="KI52" s="169">
        <f t="shared" si="570"/>
        <v>-1.9348590285517275E-8</v>
      </c>
      <c r="KJ52" s="169">
        <f t="shared" si="570"/>
        <v>-1.9348590285517275E-8</v>
      </c>
      <c r="KK52" s="169">
        <f t="shared" si="570"/>
        <v>-1.9348590285517275E-8</v>
      </c>
      <c r="KL52" s="169">
        <f t="shared" si="570"/>
        <v>-1.9348590285517275E-8</v>
      </c>
      <c r="KM52" s="169">
        <f t="shared" si="570"/>
        <v>-1.9348590285517275E-8</v>
      </c>
      <c r="KN52" s="169">
        <f t="shared" si="570"/>
        <v>-1.9348590285517275E-8</v>
      </c>
      <c r="KO52" s="168">
        <f t="shared" si="570"/>
        <v>-1.9348590285517275E-8</v>
      </c>
      <c r="KP52" s="169">
        <f t="shared" si="570"/>
        <v>-1.9348590285517275E-8</v>
      </c>
      <c r="KQ52" s="169">
        <f t="shared" si="570"/>
        <v>-1.9348590285517275E-8</v>
      </c>
      <c r="KR52" s="169">
        <f t="shared" si="570"/>
        <v>-1.9348590285517275E-8</v>
      </c>
      <c r="KS52" s="169">
        <f t="shared" si="570"/>
        <v>-1.9348590285517275E-8</v>
      </c>
      <c r="KT52" s="169">
        <f t="shared" si="570"/>
        <v>-1.9348590285517275E-8</v>
      </c>
      <c r="KU52" s="169">
        <f t="shared" si="570"/>
        <v>-1.9348590285517275E-8</v>
      </c>
      <c r="KV52" s="169">
        <f t="shared" si="570"/>
        <v>-1.9348590285517275E-8</v>
      </c>
      <c r="KW52" s="169">
        <f t="shared" si="570"/>
        <v>-1.9348590285517275E-8</v>
      </c>
      <c r="KX52" s="169">
        <f t="shared" si="570"/>
        <v>-1.9348590285517275E-8</v>
      </c>
      <c r="KY52" s="169">
        <f t="shared" si="570"/>
        <v>-1.9348590285517275E-8</v>
      </c>
      <c r="KZ52" s="169">
        <f t="shared" si="570"/>
        <v>-1.9348590285517275E-8</v>
      </c>
      <c r="LA52" s="169">
        <f t="shared" si="570"/>
        <v>-1.9348590285517275E-8</v>
      </c>
      <c r="LB52" s="168">
        <f t="shared" si="570"/>
        <v>-1.9348590285517275E-8</v>
      </c>
      <c r="LC52" s="169">
        <f t="shared" si="570"/>
        <v>-1.9348590285517275E-8</v>
      </c>
      <c r="LD52" s="169">
        <f t="shared" si="570"/>
        <v>-1.9348590285517275E-8</v>
      </c>
      <c r="LE52" s="169">
        <f t="shared" si="570"/>
        <v>-1.9348590285517275E-8</v>
      </c>
      <c r="LF52" s="169">
        <f t="shared" si="570"/>
        <v>-1.9348590285517275E-8</v>
      </c>
      <c r="LG52" s="169">
        <f t="shared" si="570"/>
        <v>-1.9348590285517275E-8</v>
      </c>
      <c r="LH52" s="169">
        <f t="shared" si="570"/>
        <v>-1.9348590285517275E-8</v>
      </c>
      <c r="LI52" s="169">
        <f t="shared" si="570"/>
        <v>-1.9348590285517275E-8</v>
      </c>
      <c r="LJ52" s="169">
        <f t="shared" si="570"/>
        <v>-1.9348590285517275E-8</v>
      </c>
      <c r="LK52" s="169">
        <f t="shared" si="570"/>
        <v>-1.9348590285517275E-8</v>
      </c>
      <c r="LL52" s="169">
        <f t="shared" si="570"/>
        <v>-1.9348590285517275E-8</v>
      </c>
      <c r="LM52" s="169">
        <f t="shared" si="570"/>
        <v>-1.9348590285517275E-8</v>
      </c>
      <c r="LN52" s="172">
        <f t="shared" si="570"/>
        <v>-1.9348590285517275E-8</v>
      </c>
    </row>
    <row r="53" spans="1:326" s="15" customFormat="1" ht="15" customHeight="1">
      <c r="A53" s="105" t="s">
        <v>374</v>
      </c>
      <c r="B53" s="106">
        <f>B54+B55</f>
        <v>0</v>
      </c>
      <c r="C53" s="107">
        <f>C54+C55</f>
        <v>0</v>
      </c>
      <c r="D53" s="107">
        <f t="shared" ref="D53:M53" si="571">D54+D55</f>
        <v>0</v>
      </c>
      <c r="E53" s="107">
        <f t="shared" si="571"/>
        <v>0</v>
      </c>
      <c r="F53" s="107">
        <f t="shared" si="571"/>
        <v>0</v>
      </c>
      <c r="G53" s="107">
        <f t="shared" si="571"/>
        <v>0</v>
      </c>
      <c r="H53" s="107">
        <f t="shared" si="571"/>
        <v>0</v>
      </c>
      <c r="I53" s="107">
        <f t="shared" si="571"/>
        <v>0</v>
      </c>
      <c r="J53" s="107">
        <f t="shared" si="571"/>
        <v>0</v>
      </c>
      <c r="K53" s="107">
        <f t="shared" si="571"/>
        <v>0</v>
      </c>
      <c r="L53" s="107">
        <f t="shared" si="571"/>
        <v>0</v>
      </c>
      <c r="M53" s="107">
        <f t="shared" si="571"/>
        <v>111000</v>
      </c>
      <c r="N53" s="91">
        <f t="shared" ref="N53:N59" si="572">M53</f>
        <v>111000</v>
      </c>
      <c r="O53" s="106">
        <f>O54+O55</f>
        <v>111000</v>
      </c>
      <c r="P53" s="107">
        <f>P54+P55</f>
        <v>111000</v>
      </c>
      <c r="Q53" s="107">
        <f t="shared" ref="Q53" si="573">Q54+Q55</f>
        <v>111000</v>
      </c>
      <c r="R53" s="107">
        <f t="shared" ref="R53" si="574">R54+R55</f>
        <v>111000</v>
      </c>
      <c r="S53" s="107">
        <f t="shared" ref="S53" si="575">S54+S55</f>
        <v>111000</v>
      </c>
      <c r="T53" s="107">
        <f t="shared" ref="T53" si="576">T54+T55</f>
        <v>359684.27376519638</v>
      </c>
      <c r="U53" s="107">
        <f t="shared" ref="U53" si="577">U54+U55</f>
        <v>844412.48418257164</v>
      </c>
      <c r="V53" s="107">
        <f t="shared" ref="V53" si="578">V54+V55</f>
        <v>1329140.694599947</v>
      </c>
      <c r="W53" s="107">
        <f t="shared" ref="W53" si="579">W54+W55</f>
        <v>1813868.9050173222</v>
      </c>
      <c r="X53" s="107">
        <f t="shared" ref="X53" si="580">X54+X55</f>
        <v>2298597.1154346974</v>
      </c>
      <c r="Y53" s="107">
        <f t="shared" ref="Y53" si="581">Y54+Y55</f>
        <v>2862325.3258520728</v>
      </c>
      <c r="Z53" s="107">
        <f t="shared" ref="Z53" si="582">Z54+Z55</f>
        <v>3447053.5362694478</v>
      </c>
      <c r="AA53" s="91">
        <f>Z53</f>
        <v>3447053.5362694478</v>
      </c>
      <c r="AB53" s="106">
        <f>AB54+AB55</f>
        <v>4088273.1506760023</v>
      </c>
      <c r="AC53" s="107">
        <f>AC54+AC55</f>
        <v>4729492.7650825568</v>
      </c>
      <c r="AD53" s="107">
        <f t="shared" ref="AD53:AM53" si="583">AD54+AD55</f>
        <v>5370712.3794891126</v>
      </c>
      <c r="AE53" s="107">
        <f t="shared" si="583"/>
        <v>6011931.9938956667</v>
      </c>
      <c r="AF53" s="107">
        <f t="shared" si="583"/>
        <v>6653151.6083022216</v>
      </c>
      <c r="AG53" s="107">
        <f t="shared" si="583"/>
        <v>7414371.2227087766</v>
      </c>
      <c r="AH53" s="107">
        <f t="shared" si="583"/>
        <v>8055590.8371153316</v>
      </c>
      <c r="AI53" s="107">
        <f t="shared" si="583"/>
        <v>8696810.4515218865</v>
      </c>
      <c r="AJ53" s="107">
        <f t="shared" si="583"/>
        <v>9427030.0659284405</v>
      </c>
      <c r="AK53" s="107">
        <f t="shared" si="583"/>
        <v>10068249.680334996</v>
      </c>
      <c r="AL53" s="107">
        <f t="shared" si="583"/>
        <v>10709469.29474155</v>
      </c>
      <c r="AM53" s="107">
        <f t="shared" si="583"/>
        <v>10805870.612905489</v>
      </c>
      <c r="AN53" s="91">
        <f t="shared" ref="AN53:AN54" si="584">AM53</f>
        <v>10805870.612905489</v>
      </c>
      <c r="AO53" s="106">
        <f>AO54+AO55</f>
        <v>10796716.448180258</v>
      </c>
      <c r="AP53" s="107">
        <f>AP54+AP55</f>
        <v>10787562.283455027</v>
      </c>
      <c r="AQ53" s="107">
        <f t="shared" ref="AQ53:AZ53" si="585">AQ54+AQ55</f>
        <v>10778408.118729794</v>
      </c>
      <c r="AR53" s="107">
        <f t="shared" si="585"/>
        <v>10769253.954004563</v>
      </c>
      <c r="AS53" s="107">
        <f t="shared" si="585"/>
        <v>10760099.789279332</v>
      </c>
      <c r="AT53" s="107">
        <f t="shared" si="585"/>
        <v>10750945.624554101</v>
      </c>
      <c r="AU53" s="107">
        <f t="shared" si="585"/>
        <v>10741791.45982887</v>
      </c>
      <c r="AV53" s="107">
        <f t="shared" si="585"/>
        <v>10732637.295103636</v>
      </c>
      <c r="AW53" s="107">
        <f t="shared" si="585"/>
        <v>10723483.130378405</v>
      </c>
      <c r="AX53" s="107">
        <f t="shared" si="585"/>
        <v>10714328.965653174</v>
      </c>
      <c r="AY53" s="107">
        <f t="shared" si="585"/>
        <v>10705174.800927943</v>
      </c>
      <c r="AZ53" s="107">
        <f t="shared" si="585"/>
        <v>9648202.3399600945</v>
      </c>
      <c r="BA53" s="91">
        <f t="shared" ref="BA53:BA54" si="586">AZ53</f>
        <v>9648202.3399600945</v>
      </c>
      <c r="BB53" s="106">
        <f>BB54+BB55</f>
        <v>9639013.4852202889</v>
      </c>
      <c r="BC53" s="107">
        <f>BC54+BC55</f>
        <v>9629824.6304804832</v>
      </c>
      <c r="BD53" s="107">
        <f t="shared" ref="BD53:BM53" si="587">BD54+BD55</f>
        <v>9620635.7757406775</v>
      </c>
      <c r="BE53" s="107">
        <f t="shared" si="587"/>
        <v>9611446.9210008737</v>
      </c>
      <c r="BF53" s="107">
        <f t="shared" si="587"/>
        <v>9602258.066261068</v>
      </c>
      <c r="BG53" s="107">
        <f t="shared" si="587"/>
        <v>9414069.2115212623</v>
      </c>
      <c r="BH53" s="107">
        <f t="shared" si="587"/>
        <v>9404880.3567814566</v>
      </c>
      <c r="BI53" s="107">
        <f t="shared" si="587"/>
        <v>9395691.5020416528</v>
      </c>
      <c r="BJ53" s="107">
        <f t="shared" si="587"/>
        <v>9386502.6473018471</v>
      </c>
      <c r="BK53" s="107">
        <f t="shared" si="587"/>
        <v>9377313.7925620414</v>
      </c>
      <c r="BL53" s="107">
        <f t="shared" si="587"/>
        <v>9368124.9378222376</v>
      </c>
      <c r="BM53" s="107">
        <f t="shared" si="587"/>
        <v>8239117.7868398167</v>
      </c>
      <c r="BN53" s="91">
        <f t="shared" ref="BN53:BN54" si="588">BM53</f>
        <v>8239117.7868398167</v>
      </c>
      <c r="BO53" s="106">
        <f>BO54+BO55</f>
        <v>8229893.2013850007</v>
      </c>
      <c r="BP53" s="107">
        <f>BP54+BP55</f>
        <v>8220668.6159301847</v>
      </c>
      <c r="BQ53" s="107">
        <f t="shared" ref="BQ53:BZ53" si="589">BQ54+BQ55</f>
        <v>8211444.0304753678</v>
      </c>
      <c r="BR53" s="107">
        <f t="shared" si="589"/>
        <v>8202219.4450205518</v>
      </c>
      <c r="BS53" s="107">
        <f t="shared" si="589"/>
        <v>8192994.8595657358</v>
      </c>
      <c r="BT53" s="107">
        <f t="shared" si="589"/>
        <v>7988770.2741109198</v>
      </c>
      <c r="BU53" s="107">
        <f t="shared" si="589"/>
        <v>7979545.6886561029</v>
      </c>
      <c r="BV53" s="107">
        <f t="shared" si="589"/>
        <v>7970321.1032012869</v>
      </c>
      <c r="BW53" s="107">
        <f t="shared" si="589"/>
        <v>7903096.5177464709</v>
      </c>
      <c r="BX53" s="107">
        <f t="shared" si="589"/>
        <v>7893871.9322916549</v>
      </c>
      <c r="BY53" s="107">
        <f t="shared" si="589"/>
        <v>7884647.3468368398</v>
      </c>
      <c r="BZ53" s="107">
        <f t="shared" si="589"/>
        <v>6993604.4651394086</v>
      </c>
      <c r="CA53" s="91">
        <f t="shared" ref="CA53:CA54" si="590">BZ53</f>
        <v>6993604.4651394086</v>
      </c>
      <c r="CB53" s="106">
        <f>CB54+CB55</f>
        <v>6984343.0770481313</v>
      </c>
      <c r="CC53" s="107">
        <f>CC54+CC55</f>
        <v>6975081.6889568539</v>
      </c>
      <c r="CD53" s="107">
        <f t="shared" ref="CD53:CM53" si="591">CD54+CD55</f>
        <v>6965820.3008655757</v>
      </c>
      <c r="CE53" s="107">
        <f t="shared" si="591"/>
        <v>6956558.9127742983</v>
      </c>
      <c r="CF53" s="107">
        <f t="shared" si="591"/>
        <v>6947297.524683021</v>
      </c>
      <c r="CG53" s="107">
        <f t="shared" si="591"/>
        <v>6938036.1365917437</v>
      </c>
      <c r="CH53" s="107">
        <f t="shared" si="591"/>
        <v>6928774.7485004654</v>
      </c>
      <c r="CI53" s="107">
        <f t="shared" si="591"/>
        <v>6919513.360409189</v>
      </c>
      <c r="CJ53" s="107">
        <f t="shared" si="591"/>
        <v>6910251.9723179117</v>
      </c>
      <c r="CK53" s="107">
        <f t="shared" si="591"/>
        <v>6900990.5842266344</v>
      </c>
      <c r="CL53" s="107">
        <f t="shared" si="591"/>
        <v>6891729.196135357</v>
      </c>
      <c r="CM53" s="107">
        <f t="shared" si="591"/>
        <v>6000649.5118014645</v>
      </c>
      <c r="CN53" s="91">
        <f t="shared" ref="CN53:CN54" si="592">CM53</f>
        <v>6000649.5118014645</v>
      </c>
      <c r="CO53" s="106">
        <f>CO54+CO55</f>
        <v>5991350.216994632</v>
      </c>
      <c r="CP53" s="107">
        <f>CP54+CP55</f>
        <v>5982050.9221877996</v>
      </c>
      <c r="CQ53" s="107">
        <f t="shared" ref="CQ53:CZ53" si="593">CQ54+CQ55</f>
        <v>5972751.6273809662</v>
      </c>
      <c r="CR53" s="107">
        <f t="shared" si="593"/>
        <v>5963452.3325741338</v>
      </c>
      <c r="CS53" s="107">
        <f t="shared" si="593"/>
        <v>5954153.0377673013</v>
      </c>
      <c r="CT53" s="107">
        <f t="shared" si="593"/>
        <v>5944853.7429604689</v>
      </c>
      <c r="CU53" s="107">
        <f t="shared" si="593"/>
        <v>5935554.4481536355</v>
      </c>
      <c r="CV53" s="107">
        <f t="shared" si="593"/>
        <v>5926255.153346804</v>
      </c>
      <c r="CW53" s="107">
        <f t="shared" si="593"/>
        <v>5916955.8585399715</v>
      </c>
      <c r="CX53" s="107">
        <f t="shared" si="593"/>
        <v>5907656.5637331391</v>
      </c>
      <c r="CY53" s="107">
        <f t="shared" si="593"/>
        <v>5898357.2689263066</v>
      </c>
      <c r="CZ53" s="107">
        <f t="shared" si="593"/>
        <v>5007239.677876859</v>
      </c>
      <c r="DA53" s="91">
        <f t="shared" ref="DA53:DA54" si="594">CZ53</f>
        <v>5007239.677876859</v>
      </c>
      <c r="DB53" s="106">
        <f>DB54+DB55</f>
        <v>4997901.3391530048</v>
      </c>
      <c r="DC53" s="107">
        <f>DC54+DC55</f>
        <v>4988563.0004291506</v>
      </c>
      <c r="DD53" s="107">
        <f t="shared" ref="DD53:DM53" si="595">DD54+DD55</f>
        <v>4979224.6617052956</v>
      </c>
      <c r="DE53" s="107">
        <f t="shared" si="595"/>
        <v>4969886.3229814414</v>
      </c>
      <c r="DF53" s="107">
        <f t="shared" si="595"/>
        <v>4960547.9842575872</v>
      </c>
      <c r="DG53" s="107">
        <f t="shared" si="595"/>
        <v>4951209.6455337331</v>
      </c>
      <c r="DH53" s="107">
        <f t="shared" si="595"/>
        <v>4941871.306809878</v>
      </c>
      <c r="DI53" s="107">
        <f t="shared" si="595"/>
        <v>4932532.9680860238</v>
      </c>
      <c r="DJ53" s="107">
        <f t="shared" si="595"/>
        <v>4923194.6293621697</v>
      </c>
      <c r="DK53" s="107">
        <f t="shared" si="595"/>
        <v>4913856.2906383155</v>
      </c>
      <c r="DL53" s="107">
        <f t="shared" si="595"/>
        <v>4904517.9519144613</v>
      </c>
      <c r="DM53" s="107">
        <f t="shared" si="595"/>
        <v>4013361.3169479924</v>
      </c>
      <c r="DN53" s="91">
        <f t="shared" ref="DN53:DN54" si="596">DM53</f>
        <v>4013361.3169479924</v>
      </c>
      <c r="DO53" s="106">
        <f>DO54+DO55</f>
        <v>4006519.8206171459</v>
      </c>
      <c r="DP53" s="107">
        <f>DP54+DP55</f>
        <v>3999678.3242862988</v>
      </c>
      <c r="DQ53" s="107">
        <f t="shared" ref="DQ53:DZ53" si="597">DQ54+DQ55</f>
        <v>3992836.8279554518</v>
      </c>
      <c r="DR53" s="107">
        <f t="shared" si="597"/>
        <v>3985995.3316246048</v>
      </c>
      <c r="DS53" s="107">
        <f t="shared" si="597"/>
        <v>3979153.8352937587</v>
      </c>
      <c r="DT53" s="107">
        <f t="shared" si="597"/>
        <v>3972312.3389629116</v>
      </c>
      <c r="DU53" s="107">
        <f t="shared" si="597"/>
        <v>3965470.8426320646</v>
      </c>
      <c r="DV53" s="107">
        <f t="shared" si="597"/>
        <v>3958629.3463012176</v>
      </c>
      <c r="DW53" s="107">
        <f t="shared" si="597"/>
        <v>3951787.849970371</v>
      </c>
      <c r="DX53" s="107">
        <f t="shared" si="597"/>
        <v>3944946.3536395244</v>
      </c>
      <c r="DY53" s="107">
        <f t="shared" si="597"/>
        <v>3938104.8573086774</v>
      </c>
      <c r="DZ53" s="107">
        <f t="shared" si="597"/>
        <v>3049445.0647352161</v>
      </c>
      <c r="EA53" s="91">
        <f t="shared" ref="EA53:EA54" si="598">DZ53</f>
        <v>3049445.0647352161</v>
      </c>
      <c r="EB53" s="106">
        <f>EB54+EB55</f>
        <v>3042638.258441627</v>
      </c>
      <c r="EC53" s="107">
        <f>EC54+EC55</f>
        <v>3035831.452148038</v>
      </c>
      <c r="ED53" s="107">
        <f t="shared" ref="ED53:EM53" si="599">ED54+ED55</f>
        <v>3029024.6458544484</v>
      </c>
      <c r="EE53" s="107">
        <f t="shared" si="599"/>
        <v>3022217.8395608598</v>
      </c>
      <c r="EF53" s="107">
        <f t="shared" si="599"/>
        <v>3015411.0332672708</v>
      </c>
      <c r="EG53" s="107">
        <f t="shared" si="599"/>
        <v>3008604.2269736812</v>
      </c>
      <c r="EH53" s="107">
        <f t="shared" si="599"/>
        <v>3001797.4206800926</v>
      </c>
      <c r="EI53" s="107">
        <f t="shared" si="599"/>
        <v>2994990.6143865031</v>
      </c>
      <c r="EJ53" s="107">
        <f t="shared" si="599"/>
        <v>2988183.8080929145</v>
      </c>
      <c r="EK53" s="107">
        <f t="shared" si="599"/>
        <v>2981377.0017993255</v>
      </c>
      <c r="EL53" s="107">
        <f t="shared" si="599"/>
        <v>2974570.1955057364</v>
      </c>
      <c r="EM53" s="107">
        <f t="shared" si="599"/>
        <v>2085945.092969534</v>
      </c>
      <c r="EN53" s="91">
        <f t="shared" ref="EN53:EN54" si="600">EM53</f>
        <v>2085945.092969534</v>
      </c>
      <c r="EO53" s="106">
        <f>EO54+EO55</f>
        <v>2079174.0174143203</v>
      </c>
      <c r="EP53" s="107">
        <f>EP54+EP55</f>
        <v>2072402.9418591068</v>
      </c>
      <c r="EQ53" s="107">
        <f t="shared" ref="EQ53:EZ53" si="601">EQ54+EQ55</f>
        <v>2065631.8663038933</v>
      </c>
      <c r="ER53" s="107">
        <f t="shared" si="601"/>
        <v>2058860.7907486795</v>
      </c>
      <c r="ES53" s="107">
        <f t="shared" si="601"/>
        <v>2052089.7151934661</v>
      </c>
      <c r="ET53" s="107">
        <f t="shared" si="601"/>
        <v>2045318.6396382528</v>
      </c>
      <c r="EU53" s="107">
        <f t="shared" si="601"/>
        <v>2038547.5640830393</v>
      </c>
      <c r="EV53" s="107">
        <f t="shared" si="601"/>
        <v>2031776.488527826</v>
      </c>
      <c r="EW53" s="107">
        <f t="shared" si="601"/>
        <v>2025005.4129726125</v>
      </c>
      <c r="EX53" s="107">
        <f t="shared" si="601"/>
        <v>2018234.3374173995</v>
      </c>
      <c r="EY53" s="107">
        <f t="shared" si="601"/>
        <v>2011463.2618621862</v>
      </c>
      <c r="EZ53" s="107">
        <f t="shared" si="601"/>
        <v>1122873.8900643599</v>
      </c>
      <c r="FA53" s="91">
        <f t="shared" ref="FA53:FA54" si="602">EZ53</f>
        <v>1122873.8900643599</v>
      </c>
      <c r="FB53" s="106">
        <f>FB54+FB55</f>
        <v>1116139.6171696733</v>
      </c>
      <c r="FC53" s="107">
        <f>FC54+FC55</f>
        <v>1109405.3442749868</v>
      </c>
      <c r="FD53" s="107">
        <f t="shared" ref="FD53:FM53" si="603">FD54+FD55</f>
        <v>1102671.0713803002</v>
      </c>
      <c r="FE53" s="107">
        <f t="shared" si="603"/>
        <v>1095936.7984856137</v>
      </c>
      <c r="FF53" s="107">
        <f t="shared" si="603"/>
        <v>1089202.5255909273</v>
      </c>
      <c r="FG53" s="107">
        <f t="shared" si="603"/>
        <v>1082468.2526962408</v>
      </c>
      <c r="FH53" s="107">
        <f t="shared" si="603"/>
        <v>1075733.9798015545</v>
      </c>
      <c r="FI53" s="107">
        <f t="shared" si="603"/>
        <v>1068999.7069068679</v>
      </c>
      <c r="FJ53" s="107">
        <f t="shared" si="603"/>
        <v>1062265.4340121814</v>
      </c>
      <c r="FK53" s="107">
        <f t="shared" si="603"/>
        <v>1055531.161117495</v>
      </c>
      <c r="FL53" s="107">
        <f t="shared" si="603"/>
        <v>1048796.8882228085</v>
      </c>
      <c r="FM53" s="107">
        <f t="shared" si="603"/>
        <v>160244.31908550687</v>
      </c>
      <c r="FN53" s="91">
        <f t="shared" ref="FN53:FN54" si="604">FM53</f>
        <v>160244.31908550687</v>
      </c>
      <c r="FO53" s="106">
        <f>FO54+FO55</f>
        <v>153547.95293116296</v>
      </c>
      <c r="FP53" s="107">
        <f>FP54+FP55</f>
        <v>146851.58677681902</v>
      </c>
      <c r="FQ53" s="107">
        <f t="shared" ref="FQ53:FZ53" si="605">FQ54+FQ55</f>
        <v>140155.22062247511</v>
      </c>
      <c r="FR53" s="107">
        <f t="shared" si="605"/>
        <v>133458.85446813121</v>
      </c>
      <c r="FS53" s="107">
        <f t="shared" si="605"/>
        <v>126762.4883137873</v>
      </c>
      <c r="FT53" s="107">
        <f t="shared" si="605"/>
        <v>120066.12215944337</v>
      </c>
      <c r="FU53" s="107">
        <f t="shared" si="605"/>
        <v>113369.75600509945</v>
      </c>
      <c r="FV53" s="107">
        <f t="shared" si="605"/>
        <v>106673.38985075554</v>
      </c>
      <c r="FW53" s="107">
        <f t="shared" si="605"/>
        <v>99977.023696411634</v>
      </c>
      <c r="FX53" s="107">
        <f t="shared" si="605"/>
        <v>93280.657542067711</v>
      </c>
      <c r="FY53" s="107">
        <f t="shared" si="605"/>
        <v>86584.291387723788</v>
      </c>
      <c r="FZ53" s="107">
        <f t="shared" si="605"/>
        <v>79887.925233379909</v>
      </c>
      <c r="GA53" s="91">
        <f t="shared" ref="GA53:GA54" si="606">FZ53</f>
        <v>79887.925233379909</v>
      </c>
      <c r="GB53" s="106">
        <f t="shared" ref="GB53:GM53" si="607">GB54+GB55</f>
        <v>73230.603021588875</v>
      </c>
      <c r="GC53" s="107">
        <f t="shared" si="607"/>
        <v>66573.280809797841</v>
      </c>
      <c r="GD53" s="107">
        <f t="shared" si="607"/>
        <v>59915.958598006808</v>
      </c>
      <c r="GE53" s="107">
        <f t="shared" si="607"/>
        <v>53258.636386215781</v>
      </c>
      <c r="GF53" s="107">
        <f t="shared" si="607"/>
        <v>46601.314174424755</v>
      </c>
      <c r="GG53" s="107">
        <f t="shared" si="607"/>
        <v>39943.991962633729</v>
      </c>
      <c r="GH53" s="107">
        <f t="shared" si="607"/>
        <v>33286.669750842702</v>
      </c>
      <c r="GI53" s="107">
        <f t="shared" si="607"/>
        <v>26629.347539051676</v>
      </c>
      <c r="GJ53" s="107">
        <f t="shared" si="607"/>
        <v>19972.02532726065</v>
      </c>
      <c r="GK53" s="107">
        <f t="shared" si="607"/>
        <v>13314.703115469625</v>
      </c>
      <c r="GL53" s="107">
        <f t="shared" si="607"/>
        <v>6657.3809036785979</v>
      </c>
      <c r="GM53" s="107">
        <f t="shared" si="607"/>
        <v>5.8691887570603285E-2</v>
      </c>
      <c r="GN53" s="91">
        <f>GM53</f>
        <v>5.8691887570603285E-2</v>
      </c>
      <c r="GO53" s="106">
        <f>GO54+GO55</f>
        <v>-1.9348590285517275E-8</v>
      </c>
      <c r="GP53" s="107">
        <f>GP54+GP55</f>
        <v>-1.9348590285517275E-8</v>
      </c>
      <c r="GQ53" s="107">
        <f t="shared" ref="GQ53:GZ53" si="608">GQ54+GQ55</f>
        <v>-1.9348590285517275E-8</v>
      </c>
      <c r="GR53" s="107">
        <f t="shared" si="608"/>
        <v>-1.9348590285517275E-8</v>
      </c>
      <c r="GS53" s="107">
        <f t="shared" si="608"/>
        <v>-1.9348590285517275E-8</v>
      </c>
      <c r="GT53" s="107">
        <f t="shared" si="608"/>
        <v>-1.9348590285517275E-8</v>
      </c>
      <c r="GU53" s="107">
        <f t="shared" si="608"/>
        <v>-1.9348590285517275E-8</v>
      </c>
      <c r="GV53" s="107">
        <f t="shared" si="608"/>
        <v>-1.9348590285517275E-8</v>
      </c>
      <c r="GW53" s="107">
        <f t="shared" si="608"/>
        <v>-1.9348590285517275E-8</v>
      </c>
      <c r="GX53" s="107">
        <f t="shared" si="608"/>
        <v>-1.9348590285517275E-8</v>
      </c>
      <c r="GY53" s="107">
        <f t="shared" si="608"/>
        <v>-1.9348590285517275E-8</v>
      </c>
      <c r="GZ53" s="107">
        <f t="shared" si="608"/>
        <v>-1.9348590285517275E-8</v>
      </c>
      <c r="HA53" s="91">
        <f t="shared" ref="HA53:HA54" si="609">GZ53</f>
        <v>-1.9348590285517275E-8</v>
      </c>
      <c r="HB53" s="106">
        <f>HB54+HB55</f>
        <v>-1.9348590285517275E-8</v>
      </c>
      <c r="HC53" s="107">
        <f>HC54+HC55</f>
        <v>-1.9348590285517275E-8</v>
      </c>
      <c r="HD53" s="107">
        <f t="shared" ref="HD53:HM53" si="610">HD54+HD55</f>
        <v>-1.9348590285517275E-8</v>
      </c>
      <c r="HE53" s="107">
        <f t="shared" si="610"/>
        <v>-1.9348590285517275E-8</v>
      </c>
      <c r="HF53" s="107">
        <f t="shared" si="610"/>
        <v>-1.9348590285517275E-8</v>
      </c>
      <c r="HG53" s="107">
        <f t="shared" si="610"/>
        <v>-1.9348590285517275E-8</v>
      </c>
      <c r="HH53" s="107">
        <f t="shared" si="610"/>
        <v>-1.9348590285517275E-8</v>
      </c>
      <c r="HI53" s="107">
        <f t="shared" si="610"/>
        <v>-1.9348590285517275E-8</v>
      </c>
      <c r="HJ53" s="107">
        <f t="shared" si="610"/>
        <v>-1.9348590285517275E-8</v>
      </c>
      <c r="HK53" s="107">
        <f t="shared" si="610"/>
        <v>-1.9348590285517275E-8</v>
      </c>
      <c r="HL53" s="107">
        <f t="shared" si="610"/>
        <v>-1.9348590285517275E-8</v>
      </c>
      <c r="HM53" s="107">
        <f t="shared" si="610"/>
        <v>-1.9348590285517275E-8</v>
      </c>
      <c r="HN53" s="91">
        <f t="shared" ref="HN53:HN54" si="611">HM53</f>
        <v>-1.9348590285517275E-8</v>
      </c>
      <c r="HO53" s="106">
        <f>HO54+HO55</f>
        <v>-1.9348590285517275E-8</v>
      </c>
      <c r="HP53" s="107">
        <f>HP54+HP55</f>
        <v>-1.9348590285517275E-8</v>
      </c>
      <c r="HQ53" s="107">
        <f t="shared" ref="HQ53:HZ53" si="612">HQ54+HQ55</f>
        <v>-1.9348590285517275E-8</v>
      </c>
      <c r="HR53" s="107">
        <f t="shared" si="612"/>
        <v>-1.9348590285517275E-8</v>
      </c>
      <c r="HS53" s="107">
        <f t="shared" si="612"/>
        <v>-1.9348590285517275E-8</v>
      </c>
      <c r="HT53" s="107">
        <f t="shared" si="612"/>
        <v>-1.9348590285517275E-8</v>
      </c>
      <c r="HU53" s="107">
        <f t="shared" si="612"/>
        <v>-1.9348590285517275E-8</v>
      </c>
      <c r="HV53" s="107">
        <f t="shared" si="612"/>
        <v>-1.9348590285517275E-8</v>
      </c>
      <c r="HW53" s="107">
        <f t="shared" si="612"/>
        <v>-1.9348590285517275E-8</v>
      </c>
      <c r="HX53" s="107">
        <f t="shared" si="612"/>
        <v>-1.9348590285517275E-8</v>
      </c>
      <c r="HY53" s="107">
        <f t="shared" si="612"/>
        <v>-1.9348590285517275E-8</v>
      </c>
      <c r="HZ53" s="107">
        <f t="shared" si="612"/>
        <v>-1.9348590285517275E-8</v>
      </c>
      <c r="IA53" s="91">
        <f t="shared" ref="IA53:IA54" si="613">HZ53</f>
        <v>-1.9348590285517275E-8</v>
      </c>
      <c r="IB53" s="106">
        <f>IB54+IB55</f>
        <v>-1.9348590285517275E-8</v>
      </c>
      <c r="IC53" s="107">
        <f>IC54+IC55</f>
        <v>-1.9348590285517275E-8</v>
      </c>
      <c r="ID53" s="107">
        <f t="shared" ref="ID53:IM53" si="614">ID54+ID55</f>
        <v>-1.9348590285517275E-8</v>
      </c>
      <c r="IE53" s="107">
        <f t="shared" si="614"/>
        <v>-1.9348590285517275E-8</v>
      </c>
      <c r="IF53" s="107">
        <f t="shared" si="614"/>
        <v>-1.9348590285517275E-8</v>
      </c>
      <c r="IG53" s="107">
        <f t="shared" si="614"/>
        <v>-1.9348590285517275E-8</v>
      </c>
      <c r="IH53" s="107">
        <f t="shared" si="614"/>
        <v>-1.9348590285517275E-8</v>
      </c>
      <c r="II53" s="107">
        <f t="shared" si="614"/>
        <v>-1.9348590285517275E-8</v>
      </c>
      <c r="IJ53" s="107">
        <f t="shared" si="614"/>
        <v>-1.9348590285517275E-8</v>
      </c>
      <c r="IK53" s="107">
        <f t="shared" si="614"/>
        <v>-1.9348590285517275E-8</v>
      </c>
      <c r="IL53" s="107">
        <f t="shared" si="614"/>
        <v>-1.9348590285517275E-8</v>
      </c>
      <c r="IM53" s="107">
        <f t="shared" si="614"/>
        <v>-1.9348590285517275E-8</v>
      </c>
      <c r="IN53" s="91">
        <f t="shared" ref="IN53:IN54" si="615">IM53</f>
        <v>-1.9348590285517275E-8</v>
      </c>
      <c r="IO53" s="106">
        <f>IO54+IO55</f>
        <v>-1.9348590285517275E-8</v>
      </c>
      <c r="IP53" s="107">
        <f>IP54+IP55</f>
        <v>-1.9348590285517275E-8</v>
      </c>
      <c r="IQ53" s="107">
        <f t="shared" ref="IQ53:IZ53" si="616">IQ54+IQ55</f>
        <v>-1.9348590285517275E-8</v>
      </c>
      <c r="IR53" s="107">
        <f t="shared" si="616"/>
        <v>-1.9348590285517275E-8</v>
      </c>
      <c r="IS53" s="107">
        <f t="shared" si="616"/>
        <v>-1.9348590285517275E-8</v>
      </c>
      <c r="IT53" s="107">
        <f t="shared" si="616"/>
        <v>-1.9348590285517275E-8</v>
      </c>
      <c r="IU53" s="107">
        <f t="shared" si="616"/>
        <v>-1.9348590285517275E-8</v>
      </c>
      <c r="IV53" s="107">
        <f t="shared" si="616"/>
        <v>-1.9348590285517275E-8</v>
      </c>
      <c r="IW53" s="107">
        <f t="shared" si="616"/>
        <v>-1.9348590285517275E-8</v>
      </c>
      <c r="IX53" s="107">
        <f t="shared" si="616"/>
        <v>-1.9348590285517275E-8</v>
      </c>
      <c r="IY53" s="107">
        <f t="shared" si="616"/>
        <v>-1.9348590285517275E-8</v>
      </c>
      <c r="IZ53" s="107">
        <f t="shared" si="616"/>
        <v>-1.9348590285517275E-8</v>
      </c>
      <c r="JA53" s="91">
        <f t="shared" ref="JA53:JA54" si="617">IZ53</f>
        <v>-1.9348590285517275E-8</v>
      </c>
      <c r="JB53" s="106">
        <f>JB54+JB55</f>
        <v>-1.9348590285517275E-8</v>
      </c>
      <c r="JC53" s="107">
        <f>JC54+JC55</f>
        <v>-1.9348590285517275E-8</v>
      </c>
      <c r="JD53" s="107">
        <f t="shared" ref="JD53:JM53" si="618">JD54+JD55</f>
        <v>-1.9348590285517275E-8</v>
      </c>
      <c r="JE53" s="107">
        <f t="shared" si="618"/>
        <v>-1.9348590285517275E-8</v>
      </c>
      <c r="JF53" s="107">
        <f t="shared" si="618"/>
        <v>-1.9348590285517275E-8</v>
      </c>
      <c r="JG53" s="107">
        <f t="shared" si="618"/>
        <v>-1.9348590285517275E-8</v>
      </c>
      <c r="JH53" s="107">
        <f t="shared" si="618"/>
        <v>-1.9348590285517275E-8</v>
      </c>
      <c r="JI53" s="107">
        <f t="shared" si="618"/>
        <v>-1.9348590285517275E-8</v>
      </c>
      <c r="JJ53" s="107">
        <f t="shared" si="618"/>
        <v>-1.9348590285517275E-8</v>
      </c>
      <c r="JK53" s="107">
        <f t="shared" si="618"/>
        <v>-1.9348590285517275E-8</v>
      </c>
      <c r="JL53" s="107">
        <f t="shared" si="618"/>
        <v>-1.9348590285517275E-8</v>
      </c>
      <c r="JM53" s="107">
        <f t="shared" si="618"/>
        <v>-1.9348590285517275E-8</v>
      </c>
      <c r="JN53" s="91">
        <f t="shared" ref="JN53:JN54" si="619">JM53</f>
        <v>-1.9348590285517275E-8</v>
      </c>
      <c r="JO53" s="106">
        <f>JO54+JO55</f>
        <v>-1.9348590285517275E-8</v>
      </c>
      <c r="JP53" s="107">
        <f>JP54+JP55</f>
        <v>-1.9348590285517275E-8</v>
      </c>
      <c r="JQ53" s="107">
        <f t="shared" ref="JQ53:JZ53" si="620">JQ54+JQ55</f>
        <v>-1.9348590285517275E-8</v>
      </c>
      <c r="JR53" s="107">
        <f t="shared" si="620"/>
        <v>-1.9348590285517275E-8</v>
      </c>
      <c r="JS53" s="107">
        <f t="shared" si="620"/>
        <v>-1.9348590285517275E-8</v>
      </c>
      <c r="JT53" s="107">
        <f t="shared" si="620"/>
        <v>-1.9348590285517275E-8</v>
      </c>
      <c r="JU53" s="107">
        <f t="shared" si="620"/>
        <v>-1.9348590285517275E-8</v>
      </c>
      <c r="JV53" s="107">
        <f t="shared" si="620"/>
        <v>-1.9348590285517275E-8</v>
      </c>
      <c r="JW53" s="107">
        <f t="shared" si="620"/>
        <v>-1.9348590285517275E-8</v>
      </c>
      <c r="JX53" s="107">
        <f t="shared" si="620"/>
        <v>-1.9348590285517275E-8</v>
      </c>
      <c r="JY53" s="107">
        <f t="shared" si="620"/>
        <v>-1.9348590285517275E-8</v>
      </c>
      <c r="JZ53" s="107">
        <f t="shared" si="620"/>
        <v>-1.9348590285517275E-8</v>
      </c>
      <c r="KA53" s="91">
        <f t="shared" ref="KA53:KA54" si="621">JZ53</f>
        <v>-1.9348590285517275E-8</v>
      </c>
      <c r="KB53" s="106">
        <f>KB54+KB55</f>
        <v>-1.9348590285517275E-8</v>
      </c>
      <c r="KC53" s="107">
        <f>KC54+KC55</f>
        <v>-1.9348590285517275E-8</v>
      </c>
      <c r="KD53" s="107">
        <f t="shared" ref="KD53:KM53" si="622">KD54+KD55</f>
        <v>-1.9348590285517275E-8</v>
      </c>
      <c r="KE53" s="107">
        <f t="shared" si="622"/>
        <v>-1.9348590285517275E-8</v>
      </c>
      <c r="KF53" s="107">
        <f t="shared" si="622"/>
        <v>-1.9348590285517275E-8</v>
      </c>
      <c r="KG53" s="107">
        <f t="shared" si="622"/>
        <v>-1.9348590285517275E-8</v>
      </c>
      <c r="KH53" s="107">
        <f t="shared" si="622"/>
        <v>-1.9348590285517275E-8</v>
      </c>
      <c r="KI53" s="107">
        <f t="shared" si="622"/>
        <v>-1.9348590285517275E-8</v>
      </c>
      <c r="KJ53" s="107">
        <f t="shared" si="622"/>
        <v>-1.9348590285517275E-8</v>
      </c>
      <c r="KK53" s="107">
        <f t="shared" si="622"/>
        <v>-1.9348590285517275E-8</v>
      </c>
      <c r="KL53" s="107">
        <f t="shared" si="622"/>
        <v>-1.9348590285517275E-8</v>
      </c>
      <c r="KM53" s="107">
        <f t="shared" si="622"/>
        <v>-1.9348590285517275E-8</v>
      </c>
      <c r="KN53" s="91">
        <f t="shared" ref="KN53:KN54" si="623">KM53</f>
        <v>-1.9348590285517275E-8</v>
      </c>
      <c r="KO53" s="106">
        <f>KO54+KO55</f>
        <v>-1.9348590285517275E-8</v>
      </c>
      <c r="KP53" s="107">
        <f>KP54+KP55</f>
        <v>-1.9348590285517275E-8</v>
      </c>
      <c r="KQ53" s="107">
        <f t="shared" ref="KQ53:KZ53" si="624">KQ54+KQ55</f>
        <v>-1.9348590285517275E-8</v>
      </c>
      <c r="KR53" s="107">
        <f t="shared" si="624"/>
        <v>-1.9348590285517275E-8</v>
      </c>
      <c r="KS53" s="107">
        <f t="shared" si="624"/>
        <v>-1.9348590285517275E-8</v>
      </c>
      <c r="KT53" s="107">
        <f t="shared" si="624"/>
        <v>-1.9348590285517275E-8</v>
      </c>
      <c r="KU53" s="107">
        <f t="shared" si="624"/>
        <v>-1.9348590285517275E-8</v>
      </c>
      <c r="KV53" s="107">
        <f t="shared" si="624"/>
        <v>-1.9348590285517275E-8</v>
      </c>
      <c r="KW53" s="107">
        <f t="shared" si="624"/>
        <v>-1.9348590285517275E-8</v>
      </c>
      <c r="KX53" s="107">
        <f t="shared" si="624"/>
        <v>-1.9348590285517275E-8</v>
      </c>
      <c r="KY53" s="107">
        <f t="shared" si="624"/>
        <v>-1.9348590285517275E-8</v>
      </c>
      <c r="KZ53" s="107">
        <f t="shared" si="624"/>
        <v>-1.9348590285517275E-8</v>
      </c>
      <c r="LA53" s="91">
        <f t="shared" ref="LA53:LA54" si="625">KZ53</f>
        <v>-1.9348590285517275E-8</v>
      </c>
      <c r="LB53" s="106">
        <f>LB54+LB55</f>
        <v>-1.9348590285517275E-8</v>
      </c>
      <c r="LC53" s="107">
        <f>LC54+LC55</f>
        <v>-1.9348590285517275E-8</v>
      </c>
      <c r="LD53" s="107">
        <f t="shared" ref="LD53:LM53" si="626">LD54+LD55</f>
        <v>-1.9348590285517275E-8</v>
      </c>
      <c r="LE53" s="107">
        <f t="shared" si="626"/>
        <v>-1.9348590285517275E-8</v>
      </c>
      <c r="LF53" s="107">
        <f t="shared" si="626"/>
        <v>-1.9348590285517275E-8</v>
      </c>
      <c r="LG53" s="107">
        <f t="shared" si="626"/>
        <v>-1.9348590285517275E-8</v>
      </c>
      <c r="LH53" s="107">
        <f t="shared" si="626"/>
        <v>-1.9348590285517275E-8</v>
      </c>
      <c r="LI53" s="107">
        <f t="shared" si="626"/>
        <v>-1.9348590285517275E-8</v>
      </c>
      <c r="LJ53" s="107">
        <f t="shared" si="626"/>
        <v>-1.9348590285517275E-8</v>
      </c>
      <c r="LK53" s="107">
        <f t="shared" si="626"/>
        <v>-1.9348590285517275E-8</v>
      </c>
      <c r="LL53" s="107">
        <f t="shared" si="626"/>
        <v>-1.9348590285517275E-8</v>
      </c>
      <c r="LM53" s="107">
        <f t="shared" si="626"/>
        <v>2.2755557438358665E-9</v>
      </c>
      <c r="LN53" s="176">
        <f t="shared" ref="LN53:LN54" si="627">LM53</f>
        <v>2.2755557438358665E-9</v>
      </c>
    </row>
    <row r="54" spans="1:326" s="36" customFormat="1" ht="15" customHeight="1" outlineLevel="1">
      <c r="A54" s="103" t="s">
        <v>375</v>
      </c>
      <c r="B54" s="104">
        <f>+'Investuotojas ir Finansuotojas'!B36+'Investuotojas ir Finansuotojas'!B42</f>
        <v>0</v>
      </c>
      <c r="C54" s="104">
        <f>+'Investuotojas ir Finansuotojas'!C36+'Investuotojas ir Finansuotojas'!C42</f>
        <v>0</v>
      </c>
      <c r="D54" s="104">
        <f>+'Investuotojas ir Finansuotojas'!D36+'Investuotojas ir Finansuotojas'!D42</f>
        <v>0</v>
      </c>
      <c r="E54" s="104">
        <f>+'Investuotojas ir Finansuotojas'!E36+'Investuotojas ir Finansuotojas'!E42</f>
        <v>0</v>
      </c>
      <c r="F54" s="104">
        <f>+'Investuotojas ir Finansuotojas'!F36+'Investuotojas ir Finansuotojas'!F42</f>
        <v>0</v>
      </c>
      <c r="G54" s="104">
        <f>+'Investuotojas ir Finansuotojas'!G36+'Investuotojas ir Finansuotojas'!G42</f>
        <v>0</v>
      </c>
      <c r="H54" s="104">
        <f>+'Investuotojas ir Finansuotojas'!H36+'Investuotojas ir Finansuotojas'!H42</f>
        <v>0</v>
      </c>
      <c r="I54" s="104">
        <f>+'Investuotojas ir Finansuotojas'!I36+'Investuotojas ir Finansuotojas'!I42</f>
        <v>0</v>
      </c>
      <c r="J54" s="104">
        <f>+'Investuotojas ir Finansuotojas'!J36+'Investuotojas ir Finansuotojas'!J42</f>
        <v>0</v>
      </c>
      <c r="K54" s="104">
        <f>+'Investuotojas ir Finansuotojas'!K36+'Investuotojas ir Finansuotojas'!K42</f>
        <v>0</v>
      </c>
      <c r="L54" s="104">
        <f>+'Investuotojas ir Finansuotojas'!L36+'Investuotojas ir Finansuotojas'!L42</f>
        <v>0</v>
      </c>
      <c r="M54" s="104">
        <f>+'Investuotojas ir Finansuotojas'!M36+'Investuotojas ir Finansuotojas'!M42</f>
        <v>111000</v>
      </c>
      <c r="N54" s="81">
        <f t="shared" si="572"/>
        <v>111000</v>
      </c>
      <c r="O54" s="104">
        <f>+'Investuotojas ir Finansuotojas'!O36+'Investuotojas ir Finansuotojas'!O42</f>
        <v>111000</v>
      </c>
      <c r="P54" s="104">
        <f>+'Investuotojas ir Finansuotojas'!P36+'Investuotojas ir Finansuotojas'!P42</f>
        <v>111000</v>
      </c>
      <c r="Q54" s="104">
        <f>+'Investuotojas ir Finansuotojas'!Q36+'Investuotojas ir Finansuotojas'!Q42</f>
        <v>111000</v>
      </c>
      <c r="R54" s="104">
        <f>+'Investuotojas ir Finansuotojas'!R36+'Investuotojas ir Finansuotojas'!R42</f>
        <v>111000</v>
      </c>
      <c r="S54" s="104">
        <f>+'Investuotojas ir Finansuotojas'!S36+'Investuotojas ir Finansuotojas'!S42</f>
        <v>111000</v>
      </c>
      <c r="T54" s="104">
        <f>+'Investuotojas ir Finansuotojas'!T36+'Investuotojas ir Finansuotojas'!T42</f>
        <v>359684.27376519638</v>
      </c>
      <c r="U54" s="104">
        <f>+'Investuotojas ir Finansuotojas'!U36+'Investuotojas ir Finansuotojas'!U42</f>
        <v>844412.48418257164</v>
      </c>
      <c r="V54" s="104">
        <f>+'Investuotojas ir Finansuotojas'!V36+'Investuotojas ir Finansuotojas'!V42</f>
        <v>1262687.6504793447</v>
      </c>
      <c r="W54" s="104">
        <f>+'Investuotojas ir Finansuotojas'!W36+'Investuotojas ir Finansuotojas'!W42</f>
        <v>1262687.6504793447</v>
      </c>
      <c r="X54" s="104">
        <f>+'Investuotojas ir Finansuotojas'!X36+'Investuotojas ir Finansuotojas'!X42</f>
        <v>1262687.6504793447</v>
      </c>
      <c r="Y54" s="104">
        <f>+'Investuotojas ir Finansuotojas'!Y36+'Investuotojas ir Finansuotojas'!Y42</f>
        <v>1341687.6504793447</v>
      </c>
      <c r="Z54" s="104">
        <f>+'Investuotojas ir Finansuotojas'!Z36+'Investuotojas ir Finansuotojas'!Z42</f>
        <v>1441687.6504793447</v>
      </c>
      <c r="AA54" s="81">
        <f>Z54</f>
        <v>1441687.6504793447</v>
      </c>
      <c r="AB54" s="104">
        <f>+'Investuotojas ir Finansuotojas'!AB36+'Investuotojas ir Finansuotojas'!AB42</f>
        <v>1441687.6504793447</v>
      </c>
      <c r="AC54" s="104">
        <f>+'Investuotojas ir Finansuotojas'!AC36+'Investuotojas ir Finansuotojas'!AC42</f>
        <v>1441687.6504793447</v>
      </c>
      <c r="AD54" s="104">
        <f>+'Investuotojas ir Finansuotojas'!AD36+'Investuotojas ir Finansuotojas'!AD42</f>
        <v>1441687.6504793447</v>
      </c>
      <c r="AE54" s="104">
        <f>+'Investuotojas ir Finansuotojas'!AE36+'Investuotojas ir Finansuotojas'!AE42</f>
        <v>1441687.6504793447</v>
      </c>
      <c r="AF54" s="104">
        <f>+'Investuotojas ir Finansuotojas'!AF36+'Investuotojas ir Finansuotojas'!AF42</f>
        <v>1441687.6504793447</v>
      </c>
      <c r="AG54" s="104">
        <f>+'Investuotojas ir Finansuotojas'!AG36+'Investuotojas ir Finansuotojas'!AG42</f>
        <v>1561687.6504793447</v>
      </c>
      <c r="AH54" s="104">
        <f>+'Investuotojas ir Finansuotojas'!AH36+'Investuotojas ir Finansuotojas'!AH42+'Investuotojas ir Finansuotojas'!AH69</f>
        <v>1561687.6504793447</v>
      </c>
      <c r="AI54" s="104">
        <f>+'Investuotojas ir Finansuotojas'!AI36+'Investuotojas ir Finansuotojas'!AI42+'Investuotojas ir Finansuotojas'!AI69</f>
        <v>1561687.6504793447</v>
      </c>
      <c r="AJ54" s="104">
        <f>+'Investuotojas ir Finansuotojas'!AJ36+'Investuotojas ir Finansuotojas'!AJ42+'Investuotojas ir Finansuotojas'!AJ69</f>
        <v>1650687.6504793447</v>
      </c>
      <c r="AK54" s="104">
        <f>+'Investuotojas ir Finansuotojas'!AK36+'Investuotojas ir Finansuotojas'!AK42+'Investuotojas ir Finansuotojas'!AK69</f>
        <v>1650687.6504793447</v>
      </c>
      <c r="AL54" s="104">
        <f>+'Investuotojas ir Finansuotojas'!AL36+'Investuotojas ir Finansuotojas'!AL42+'Investuotojas ir Finansuotojas'!AL69</f>
        <v>1650687.6504793447</v>
      </c>
      <c r="AM54" s="104">
        <f>+'Investuotojas ir Finansuotojas'!AM36+'Investuotojas ir Finansuotojas'!AM42+'Investuotojas ir Finansuotojas'!AM69</f>
        <v>1987687.6504793447</v>
      </c>
      <c r="AN54" s="91">
        <f t="shared" si="584"/>
        <v>1987687.6504793447</v>
      </c>
      <c r="AO54" s="104">
        <f>+'Investuotojas ir Finansuotojas'!AO36+'Investuotojas ir Finansuotojas'!AO42+'Investuotojas ir Finansuotojas'!AO69</f>
        <v>1978533.4857541132</v>
      </c>
      <c r="AP54" s="104">
        <f>+'Investuotojas ir Finansuotojas'!AP36+'Investuotojas ir Finansuotojas'!AP42+'Investuotojas ir Finansuotojas'!AP69</f>
        <v>1969379.3210288819</v>
      </c>
      <c r="AQ54" s="104">
        <f>+'Investuotojas ir Finansuotojas'!AQ36+'Investuotojas ir Finansuotojas'!AQ42+'Investuotojas ir Finansuotojas'!AQ69</f>
        <v>1960225.1563036505</v>
      </c>
      <c r="AR54" s="104">
        <f>+'Investuotojas ir Finansuotojas'!AR36+'Investuotojas ir Finansuotojas'!AR42+'Investuotojas ir Finansuotojas'!AR69</f>
        <v>1951070.9915784192</v>
      </c>
      <c r="AS54" s="104">
        <f>+'Investuotojas ir Finansuotojas'!AS36+'Investuotojas ir Finansuotojas'!AS42+'Investuotojas ir Finansuotojas'!AS69</f>
        <v>1941916.8268531878</v>
      </c>
      <c r="AT54" s="104">
        <f>+'Investuotojas ir Finansuotojas'!AT36+'Investuotojas ir Finansuotojas'!AT42+'Investuotojas ir Finansuotojas'!AT69</f>
        <v>1932762.6621279565</v>
      </c>
      <c r="AU54" s="104">
        <f>+'Investuotojas ir Finansuotojas'!AU36+'Investuotojas ir Finansuotojas'!AU42+'Investuotojas ir Finansuotojas'!AU69</f>
        <v>1923608.497402725</v>
      </c>
      <c r="AV54" s="104">
        <f>+'Investuotojas ir Finansuotojas'!AV36+'Investuotojas ir Finansuotojas'!AV42+'Investuotojas ir Finansuotojas'!AV69</f>
        <v>1914454.3326774936</v>
      </c>
      <c r="AW54" s="104">
        <f>+'Investuotojas ir Finansuotojas'!AW36+'Investuotojas ir Finansuotojas'!AW42+'Investuotojas ir Finansuotojas'!AW69</f>
        <v>1905300.1679522623</v>
      </c>
      <c r="AX54" s="104">
        <f>+'Investuotojas ir Finansuotojas'!AX36+'Investuotojas ir Finansuotojas'!AX42+'Investuotojas ir Finansuotojas'!AX69</f>
        <v>1896146.0032270309</v>
      </c>
      <c r="AY54" s="104">
        <f>+'Investuotojas ir Finansuotojas'!AY36+'Investuotojas ir Finansuotojas'!AY42+'Investuotojas ir Finansuotojas'!AY69</f>
        <v>1886991.8385017996</v>
      </c>
      <c r="AZ54" s="104">
        <f>+'Investuotojas ir Finansuotojas'!AZ36+'Investuotojas ir Finansuotojas'!AZ42+'Investuotojas ir Finansuotojas'!AZ69</f>
        <v>1711837.6737765681</v>
      </c>
      <c r="BA54" s="91">
        <f t="shared" si="586"/>
        <v>1711837.6737765681</v>
      </c>
      <c r="BB54" s="104">
        <f>+'Investuotojas ir Finansuotojas'!BB36+'Investuotojas ir Finansuotojas'!BB42+'Investuotojas ir Finansuotojas'!BB69</f>
        <v>1702648.8190367629</v>
      </c>
      <c r="BC54" s="104">
        <f>+'Investuotojas ir Finansuotojas'!BC36+'Investuotojas ir Finansuotojas'!BC42+'Investuotojas ir Finansuotojas'!BC69</f>
        <v>1693459.9642969582</v>
      </c>
      <c r="BD54" s="104">
        <f>+'Investuotojas ir Finansuotojas'!BD36+'Investuotojas ir Finansuotojas'!BD42+'Investuotojas ir Finansuotojas'!BD69</f>
        <v>1684271.1095571532</v>
      </c>
      <c r="BE54" s="104">
        <f>+'Investuotojas ir Finansuotojas'!BE36+'Investuotojas ir Finansuotojas'!BE42+'Investuotojas ir Finansuotojas'!BE69</f>
        <v>1675082.2548173482</v>
      </c>
      <c r="BF54" s="104">
        <f>+'Investuotojas ir Finansuotojas'!BF36+'Investuotojas ir Finansuotojas'!BF42+'Investuotojas ir Finansuotojas'!BF69</f>
        <v>1665893.400077543</v>
      </c>
      <c r="BG54" s="104">
        <f>+'Investuotojas ir Finansuotojas'!BG36+'Investuotojas ir Finansuotojas'!BG42+'Investuotojas ir Finansuotojas'!BG69</f>
        <v>1477704.5453377382</v>
      </c>
      <c r="BH54" s="104">
        <f>+'Investuotojas ir Finansuotojas'!BH36+'Investuotojas ir Finansuotojas'!BH42+'Investuotojas ir Finansuotojas'!BH69</f>
        <v>1468515.6905979333</v>
      </c>
      <c r="BI54" s="104">
        <f>+'Investuotojas ir Finansuotojas'!BI36+'Investuotojas ir Finansuotojas'!BI42+'Investuotojas ir Finansuotojas'!BI69</f>
        <v>1459326.8358581283</v>
      </c>
      <c r="BJ54" s="104">
        <f>+'Investuotojas ir Finansuotojas'!BJ36+'Investuotojas ir Finansuotojas'!BJ42+'Investuotojas ir Finansuotojas'!BJ69</f>
        <v>1450137.981118323</v>
      </c>
      <c r="BK54" s="104">
        <f>+'Investuotojas ir Finansuotojas'!BK36+'Investuotojas ir Finansuotojas'!BK42+'Investuotojas ir Finansuotojas'!BK69</f>
        <v>1440949.1263785181</v>
      </c>
      <c r="BL54" s="104">
        <f>+'Investuotojas ir Finansuotojas'!BL36+'Investuotojas ir Finansuotojas'!BL42+'Investuotojas ir Finansuotojas'!BL69</f>
        <v>1431760.2716387133</v>
      </c>
      <c r="BM54" s="104">
        <f>+'Investuotojas ir Finansuotojas'!BM36+'Investuotojas ir Finansuotojas'!BM42+'Investuotojas ir Finansuotojas'!BM69</f>
        <v>1184571.4168989081</v>
      </c>
      <c r="BN54" s="91">
        <f t="shared" si="588"/>
        <v>1184571.4168989081</v>
      </c>
      <c r="BO54" s="104">
        <f>+'Investuotojas ir Finansuotojas'!BO36+'Investuotojas ir Finansuotojas'!BO42+'Investuotojas ir Finansuotojas'!BO69</f>
        <v>1175346.8314440921</v>
      </c>
      <c r="BP54" s="104">
        <f>+'Investuotojas ir Finansuotojas'!BP36+'Investuotojas ir Finansuotojas'!BP42+'Investuotojas ir Finansuotojas'!BP69</f>
        <v>1166122.2459892763</v>
      </c>
      <c r="BQ54" s="104">
        <f>+'Investuotojas ir Finansuotojas'!BQ36+'Investuotojas ir Finansuotojas'!BQ42+'Investuotojas ir Finansuotojas'!BQ69</f>
        <v>1156897.6605344603</v>
      </c>
      <c r="BR54" s="104">
        <f>+'Investuotojas ir Finansuotojas'!BR36+'Investuotojas ir Finansuotojas'!BR42+'Investuotojas ir Finansuotojas'!BR69</f>
        <v>1147673.0750796443</v>
      </c>
      <c r="BS54" s="104">
        <f>+'Investuotojas ir Finansuotojas'!BS36+'Investuotojas ir Finansuotojas'!BS42+'Investuotojas ir Finansuotojas'!BS69</f>
        <v>1138448.4896248283</v>
      </c>
      <c r="BT54" s="104">
        <f>+'Investuotojas ir Finansuotojas'!BT36+'Investuotojas ir Finansuotojas'!BT42+'Investuotojas ir Finansuotojas'!BT69</f>
        <v>934223.90417001245</v>
      </c>
      <c r="BU54" s="104">
        <f>+'Investuotojas ir Finansuotojas'!BU36+'Investuotojas ir Finansuotojas'!BU42+'Investuotojas ir Finansuotojas'!BU69</f>
        <v>924999.31871519645</v>
      </c>
      <c r="BV54" s="104">
        <f>+'Investuotojas ir Finansuotojas'!BV36+'Investuotojas ir Finansuotojas'!BV42+'Investuotojas ir Finansuotojas'!BV69</f>
        <v>915774.73326038057</v>
      </c>
      <c r="BW54" s="104">
        <f>+'Investuotojas ir Finansuotojas'!BW36+'Investuotojas ir Finansuotojas'!BW42+'Investuotojas ir Finansuotojas'!BW69</f>
        <v>848550.14780556457</v>
      </c>
      <c r="BX54" s="104">
        <f>+'Investuotojas ir Finansuotojas'!BX36+'Investuotojas ir Finansuotojas'!BX42+'Investuotojas ir Finansuotojas'!BX69</f>
        <v>839325.56235074857</v>
      </c>
      <c r="BY54" s="104">
        <f>+'Investuotojas ir Finansuotojas'!BY36+'Investuotojas ir Finansuotojas'!BY42+'Investuotojas ir Finansuotojas'!BY69</f>
        <v>830100.97689593269</v>
      </c>
      <c r="BZ54" s="104">
        <f>+'Investuotojas ir Finansuotojas'!BZ36+'Investuotojas ir Finansuotojas'!BZ42+'Investuotojas ir Finansuotojas'!BZ69</f>
        <v>820876.39144111669</v>
      </c>
      <c r="CA54" s="91">
        <f t="shared" si="590"/>
        <v>820876.39144111669</v>
      </c>
      <c r="CB54" s="104">
        <f>+'Investuotojas ir Finansuotojas'!CB36+'Investuotojas ir Finansuotojas'!CB42+'Investuotojas ir Finansuotojas'!CB69</f>
        <v>811615.00334983948</v>
      </c>
      <c r="CC54" s="104">
        <f>+'Investuotojas ir Finansuotojas'!CC36+'Investuotojas ir Finansuotojas'!CC42+'Investuotojas ir Finansuotojas'!CC69</f>
        <v>802353.61525856226</v>
      </c>
      <c r="CD54" s="104">
        <f>+'Investuotojas ir Finansuotojas'!CD36+'Investuotojas ir Finansuotojas'!CD42+'Investuotojas ir Finansuotojas'!CD69</f>
        <v>793092.22716728505</v>
      </c>
      <c r="CE54" s="104">
        <f>+'Investuotojas ir Finansuotojas'!CE36+'Investuotojas ir Finansuotojas'!CE42+'Investuotojas ir Finansuotojas'!CE69</f>
        <v>783830.83907600772</v>
      </c>
      <c r="CF54" s="104">
        <f>+'Investuotojas ir Finansuotojas'!CF36+'Investuotojas ir Finansuotojas'!CF42+'Investuotojas ir Finansuotojas'!CF69</f>
        <v>774569.4509847305</v>
      </c>
      <c r="CG54" s="104">
        <f>+'Investuotojas ir Finansuotojas'!CG36+'Investuotojas ir Finansuotojas'!CG42+'Investuotojas ir Finansuotojas'!CG69</f>
        <v>765308.06289345329</v>
      </c>
      <c r="CH54" s="104">
        <f>+'Investuotojas ir Finansuotojas'!CH36+'Investuotojas ir Finansuotojas'!CH42+'Investuotojas ir Finansuotojas'!CH69</f>
        <v>756046.67480217607</v>
      </c>
      <c r="CI54" s="104">
        <f>+'Investuotojas ir Finansuotojas'!CI36+'Investuotojas ir Finansuotojas'!CI42+'Investuotojas ir Finansuotojas'!CI69</f>
        <v>746785.28671089886</v>
      </c>
      <c r="CJ54" s="104">
        <f>+'Investuotojas ir Finansuotojas'!CJ36+'Investuotojas ir Finansuotojas'!CJ42+'Investuotojas ir Finansuotojas'!CJ69</f>
        <v>737523.89861962153</v>
      </c>
      <c r="CK54" s="104">
        <f>+'Investuotojas ir Finansuotojas'!CK36+'Investuotojas ir Finansuotojas'!CK42+'Investuotojas ir Finansuotojas'!CK69</f>
        <v>728262.51052834431</v>
      </c>
      <c r="CL54" s="104">
        <f>+'Investuotojas ir Finansuotojas'!CL36+'Investuotojas ir Finansuotojas'!CL42+'Investuotojas ir Finansuotojas'!CL69</f>
        <v>719001.1224370671</v>
      </c>
      <c r="CM54" s="104">
        <f>+'Investuotojas ir Finansuotojas'!CM36+'Investuotojas ir Finansuotojas'!CM42+'Investuotojas ir Finansuotojas'!CM69</f>
        <v>709739.73434578988</v>
      </c>
      <c r="CN54" s="91">
        <f t="shared" si="592"/>
        <v>709739.73434578988</v>
      </c>
      <c r="CO54" s="104">
        <f>+'Investuotojas ir Finansuotojas'!CO36+'Investuotojas ir Finansuotojas'!CO42+'Investuotojas ir Finansuotojas'!CO69</f>
        <v>700440.43953895755</v>
      </c>
      <c r="CP54" s="104">
        <f>+'Investuotojas ir Finansuotojas'!CP36+'Investuotojas ir Finansuotojas'!CP42+'Investuotojas ir Finansuotojas'!CP69</f>
        <v>691141.1447321251</v>
      </c>
      <c r="CQ54" s="104">
        <f>+'Investuotojas ir Finansuotojas'!CQ36+'Investuotojas ir Finansuotojas'!CQ42+'Investuotojas ir Finansuotojas'!CQ69</f>
        <v>681841.84992529277</v>
      </c>
      <c r="CR54" s="104">
        <f>+'Investuotojas ir Finansuotojas'!CR36+'Investuotojas ir Finansuotojas'!CR42+'Investuotojas ir Finansuotojas'!CR69</f>
        <v>672542.55511846044</v>
      </c>
      <c r="CS54" s="104">
        <f>+'Investuotojas ir Finansuotojas'!CS36+'Investuotojas ir Finansuotojas'!CS42+'Investuotojas ir Finansuotojas'!CS69</f>
        <v>663243.26031162811</v>
      </c>
      <c r="CT54" s="104">
        <f>+'Investuotojas ir Finansuotojas'!CT36+'Investuotojas ir Finansuotojas'!CT42+'Investuotojas ir Finansuotojas'!CT69</f>
        <v>653943.96550479566</v>
      </c>
      <c r="CU54" s="104">
        <f>+'Investuotojas ir Finansuotojas'!CU36+'Investuotojas ir Finansuotojas'!CU42+'Investuotojas ir Finansuotojas'!CU69</f>
        <v>644644.67069796333</v>
      </c>
      <c r="CV54" s="104">
        <f>+'Investuotojas ir Finansuotojas'!CV36+'Investuotojas ir Finansuotojas'!CV42+'Investuotojas ir Finansuotojas'!CV69</f>
        <v>635345.375891131</v>
      </c>
      <c r="CW54" s="104">
        <f>+'Investuotojas ir Finansuotojas'!CW36+'Investuotojas ir Finansuotojas'!CW42+'Investuotojas ir Finansuotojas'!CW69</f>
        <v>626046.08108429867</v>
      </c>
      <c r="CX54" s="104">
        <f>+'Investuotojas ir Finansuotojas'!CX36+'Investuotojas ir Finansuotojas'!CX42+'Investuotojas ir Finansuotojas'!CX69</f>
        <v>616746.78627746622</v>
      </c>
      <c r="CY54" s="104">
        <f>+'Investuotojas ir Finansuotojas'!CY36+'Investuotojas ir Finansuotojas'!CY42+'Investuotojas ir Finansuotojas'!CY69</f>
        <v>607447.49147063389</v>
      </c>
      <c r="CZ54" s="104">
        <f>+'Investuotojas ir Finansuotojas'!CZ36+'Investuotojas ir Finansuotojas'!CZ42+'Investuotojas ir Finansuotojas'!CZ69</f>
        <v>598148.19666380156</v>
      </c>
      <c r="DA54" s="91">
        <f t="shared" si="594"/>
        <v>598148.19666380156</v>
      </c>
      <c r="DB54" s="104">
        <f>+'Investuotojas ir Finansuotojas'!DB36+'Investuotojas ir Finansuotojas'!DB42+'Investuotojas ir Finansuotojas'!DB69</f>
        <v>588809.8579399474</v>
      </c>
      <c r="DC54" s="104">
        <f>+'Investuotojas ir Finansuotojas'!DC36+'Investuotojas ir Finansuotojas'!DC42+'Investuotojas ir Finansuotojas'!DC69</f>
        <v>579471.51921609323</v>
      </c>
      <c r="DD54" s="104">
        <f>+'Investuotojas ir Finansuotojas'!DD36+'Investuotojas ir Finansuotojas'!DD42+'Investuotojas ir Finansuotojas'!DD69</f>
        <v>570133.18049223907</v>
      </c>
      <c r="DE54" s="104">
        <f>+'Investuotojas ir Finansuotojas'!DE36+'Investuotojas ir Finansuotojas'!DE42+'Investuotojas ir Finansuotojas'!DE69</f>
        <v>560794.84176838503</v>
      </c>
      <c r="DF54" s="104">
        <f>+'Investuotojas ir Finansuotojas'!DF36+'Investuotojas ir Finansuotojas'!DF42+'Investuotojas ir Finansuotojas'!DF69</f>
        <v>551456.50304453087</v>
      </c>
      <c r="DG54" s="104">
        <f>+'Investuotojas ir Finansuotojas'!DG36+'Investuotojas ir Finansuotojas'!DG42+'Investuotojas ir Finansuotojas'!DG69</f>
        <v>542118.1643206767</v>
      </c>
      <c r="DH54" s="104">
        <f>+'Investuotojas ir Finansuotojas'!DH36+'Investuotojas ir Finansuotojas'!DH42+'Investuotojas ir Finansuotojas'!DH69</f>
        <v>532779.82559682266</v>
      </c>
      <c r="DI54" s="104">
        <f>+'Investuotojas ir Finansuotojas'!DI36+'Investuotojas ir Finansuotojas'!DI42+'Investuotojas ir Finansuotojas'!DI69</f>
        <v>523441.4868729685</v>
      </c>
      <c r="DJ54" s="104">
        <f>+'Investuotojas ir Finansuotojas'!DJ36+'Investuotojas ir Finansuotojas'!DJ42+'Investuotojas ir Finansuotojas'!DJ69</f>
        <v>514103.14814911433</v>
      </c>
      <c r="DK54" s="104">
        <f>+'Investuotojas ir Finansuotojas'!DK36+'Investuotojas ir Finansuotojas'!DK42+'Investuotojas ir Finansuotojas'!DK69</f>
        <v>504764.80942526017</v>
      </c>
      <c r="DL54" s="104">
        <f>+'Investuotojas ir Finansuotojas'!DL36+'Investuotojas ir Finansuotojas'!DL42+'Investuotojas ir Finansuotojas'!DL69</f>
        <v>495426.47070140607</v>
      </c>
      <c r="DM54" s="104">
        <f>+'Investuotojas ir Finansuotojas'!DM36+'Investuotojas ir Finansuotojas'!DM42+'Investuotojas ir Finansuotojas'!DM69</f>
        <v>486088.13197755197</v>
      </c>
      <c r="DN54" s="91">
        <f t="shared" si="596"/>
        <v>486088.13197755197</v>
      </c>
      <c r="DO54" s="104">
        <f>+'Investuotojas ir Finansuotojas'!DO36+'Investuotojas ir Finansuotojas'!DO42+'Investuotojas ir Finansuotojas'!DO69</f>
        <v>479246.63564670534</v>
      </c>
      <c r="DP54" s="104">
        <f>+'Investuotojas ir Finansuotojas'!DP36+'Investuotojas ir Finansuotojas'!DP42+'Investuotojas ir Finansuotojas'!DP69</f>
        <v>472405.13931585877</v>
      </c>
      <c r="DQ54" s="104">
        <f>+'Investuotojas ir Finansuotojas'!DQ36+'Investuotojas ir Finansuotojas'!DQ42+'Investuotojas ir Finansuotojas'!DQ69</f>
        <v>465563.64298501221</v>
      </c>
      <c r="DR54" s="104">
        <f>+'Investuotojas ir Finansuotojas'!DR36+'Investuotojas ir Finansuotojas'!DR42+'Investuotojas ir Finansuotojas'!DR69</f>
        <v>458722.14665416558</v>
      </c>
      <c r="DS54" s="104">
        <f>+'Investuotojas ir Finansuotojas'!DS36+'Investuotojas ir Finansuotojas'!DS42+'Investuotojas ir Finansuotojas'!DS69</f>
        <v>451880.65032331902</v>
      </c>
      <c r="DT54" s="104">
        <f>+'Investuotojas ir Finansuotojas'!DT36+'Investuotojas ir Finansuotojas'!DT42+'Investuotojas ir Finansuotojas'!DT69</f>
        <v>445039.15399247245</v>
      </c>
      <c r="DU54" s="104">
        <f>+'Investuotojas ir Finansuotojas'!DU36+'Investuotojas ir Finansuotojas'!DU42+'Investuotojas ir Finansuotojas'!DU69</f>
        <v>438197.65766162582</v>
      </c>
      <c r="DV54" s="104">
        <f>+'Investuotojas ir Finansuotojas'!DV36+'Investuotojas ir Finansuotojas'!DV42+'Investuotojas ir Finansuotojas'!DV69</f>
        <v>431356.1613307792</v>
      </c>
      <c r="DW54" s="104">
        <f>+'Investuotojas ir Finansuotojas'!DW36+'Investuotojas ir Finansuotojas'!DW42+'Investuotojas ir Finansuotojas'!DW69</f>
        <v>424514.66499993252</v>
      </c>
      <c r="DX54" s="104">
        <f>+'Investuotojas ir Finansuotojas'!DX36+'Investuotojas ir Finansuotojas'!DX42+'Investuotojas ir Finansuotojas'!DX69</f>
        <v>417673.16866908589</v>
      </c>
      <c r="DY54" s="104">
        <f>+'Investuotojas ir Finansuotojas'!DY36+'Investuotojas ir Finansuotojas'!DY42+'Investuotojas ir Finansuotojas'!DY69</f>
        <v>410831.67233823927</v>
      </c>
      <c r="DZ54" s="104">
        <f>+'Investuotojas ir Finansuotojas'!DZ36+'Investuotojas ir Finansuotojas'!DZ42+'Investuotojas ir Finansuotojas'!DZ69</f>
        <v>403990.17600739258</v>
      </c>
      <c r="EA54" s="91">
        <f t="shared" si="598"/>
        <v>403990.17600739258</v>
      </c>
      <c r="EB54" s="104">
        <f>+'Investuotojas ir Finansuotojas'!EB36+'Investuotojas ir Finansuotojas'!EB42+'Investuotojas ir Finansuotojas'!EB69</f>
        <v>397183.36971380375</v>
      </c>
      <c r="EC54" s="104">
        <f>+'Investuotojas ir Finansuotojas'!EC36+'Investuotojas ir Finansuotojas'!EC42+'Investuotojas ir Finansuotojas'!EC69</f>
        <v>390376.56342021492</v>
      </c>
      <c r="ED54" s="104">
        <f>+'Investuotojas ir Finansuotojas'!ED36+'Investuotojas ir Finansuotojas'!ED42+'Investuotojas ir Finansuotojas'!ED69</f>
        <v>383569.75712662609</v>
      </c>
      <c r="EE54" s="104">
        <f>+'Investuotojas ir Finansuotojas'!EE36+'Investuotojas ir Finansuotojas'!EE42+'Investuotojas ir Finansuotojas'!EE69</f>
        <v>376762.95083303726</v>
      </c>
      <c r="EF54" s="104">
        <f>+'Investuotojas ir Finansuotojas'!EF36+'Investuotojas ir Finansuotojas'!EF42+'Investuotojas ir Finansuotojas'!EF69</f>
        <v>369956.14453944837</v>
      </c>
      <c r="EG54" s="104">
        <f>+'Investuotojas ir Finansuotojas'!EG36+'Investuotojas ir Finansuotojas'!EG42+'Investuotojas ir Finansuotojas'!EG69</f>
        <v>363149.33824585954</v>
      </c>
      <c r="EH54" s="104">
        <f>+'Investuotojas ir Finansuotojas'!EH36+'Investuotojas ir Finansuotojas'!EH42+'Investuotojas ir Finansuotojas'!EH69</f>
        <v>356342.53195227071</v>
      </c>
      <c r="EI54" s="104">
        <f>+'Investuotojas ir Finansuotojas'!EI36+'Investuotojas ir Finansuotojas'!EI42+'Investuotojas ir Finansuotojas'!EI69</f>
        <v>349535.72565868183</v>
      </c>
      <c r="EJ54" s="104">
        <f>+'Investuotojas ir Finansuotojas'!EJ36+'Investuotojas ir Finansuotojas'!EJ42+'Investuotojas ir Finansuotojas'!EJ69</f>
        <v>342728.919365093</v>
      </c>
      <c r="EK54" s="104">
        <f>+'Investuotojas ir Finansuotojas'!EK36+'Investuotojas ir Finansuotojas'!EK42+'Investuotojas ir Finansuotojas'!EK69</f>
        <v>335922.11307150417</v>
      </c>
      <c r="EL54" s="104">
        <f>+'Investuotojas ir Finansuotojas'!EL36+'Investuotojas ir Finansuotojas'!EL42+'Investuotojas ir Finansuotojas'!EL69</f>
        <v>329115.30677791534</v>
      </c>
      <c r="EM54" s="104">
        <f>+'Investuotojas ir Finansuotojas'!EM36+'Investuotojas ir Finansuotojas'!EM42+'Investuotojas ir Finansuotojas'!EM69</f>
        <v>322308.50048432651</v>
      </c>
      <c r="EN54" s="91">
        <f t="shared" si="600"/>
        <v>322308.50048432651</v>
      </c>
      <c r="EO54" s="104">
        <f>+'Investuotojas ir Finansuotojas'!EO36+'Investuotojas ir Finansuotojas'!EO42+'Investuotojas ir Finansuotojas'!EO69</f>
        <v>315537.42492911319</v>
      </c>
      <c r="EP54" s="104">
        <f>+'Investuotojas ir Finansuotojas'!EP36+'Investuotojas ir Finansuotojas'!EP42+'Investuotojas ir Finansuotojas'!EP69</f>
        <v>308766.34937389987</v>
      </c>
      <c r="EQ54" s="104">
        <f>+'Investuotojas ir Finansuotojas'!EQ36+'Investuotojas ir Finansuotojas'!EQ42+'Investuotojas ir Finansuotojas'!EQ69</f>
        <v>301995.27381868655</v>
      </c>
      <c r="ER54" s="104">
        <f>+'Investuotojas ir Finansuotojas'!ER36+'Investuotojas ir Finansuotojas'!ER42+'Investuotojas ir Finansuotojas'!ER69</f>
        <v>295224.19826347323</v>
      </c>
      <c r="ES54" s="104">
        <f>+'Investuotojas ir Finansuotojas'!ES36+'Investuotojas ir Finansuotojas'!ES42+'Investuotojas ir Finansuotojas'!ES69</f>
        <v>288453.12270825991</v>
      </c>
      <c r="ET54" s="104">
        <f>+'Investuotojas ir Finansuotojas'!ET36+'Investuotojas ir Finansuotojas'!ET42+'Investuotojas ir Finansuotojas'!ET69</f>
        <v>281682.04715304659</v>
      </c>
      <c r="EU54" s="104">
        <f>+'Investuotojas ir Finansuotojas'!EU36+'Investuotojas ir Finansuotojas'!EU42+'Investuotojas ir Finansuotojas'!EU69</f>
        <v>274910.97159783327</v>
      </c>
      <c r="EV54" s="104">
        <f>+'Investuotojas ir Finansuotojas'!EV36+'Investuotojas ir Finansuotojas'!EV42+'Investuotojas ir Finansuotojas'!EV69</f>
        <v>268139.89604261995</v>
      </c>
      <c r="EW54" s="104">
        <f>+'Investuotojas ir Finansuotojas'!EW36+'Investuotojas ir Finansuotojas'!EW42+'Investuotojas ir Finansuotojas'!EW69</f>
        <v>261368.82048740666</v>
      </c>
      <c r="EX54" s="104">
        <f>+'Investuotojas ir Finansuotojas'!EX36+'Investuotojas ir Finansuotojas'!EX42+'Investuotojas ir Finansuotojas'!EX69</f>
        <v>254597.74493219337</v>
      </c>
      <c r="EY54" s="104">
        <f>+'Investuotojas ir Finansuotojas'!EY36+'Investuotojas ir Finansuotojas'!EY42+'Investuotojas ir Finansuotojas'!EY69</f>
        <v>247826.66937698005</v>
      </c>
      <c r="EZ54" s="104">
        <f>+'Investuotojas ir Finansuotojas'!EZ36+'Investuotojas ir Finansuotojas'!EZ42+'Investuotojas ir Finansuotojas'!EZ69</f>
        <v>241055.59382176673</v>
      </c>
      <c r="FA54" s="91">
        <f t="shared" si="602"/>
        <v>241055.59382176673</v>
      </c>
      <c r="FB54" s="104">
        <f>+'Investuotojas ir Finansuotojas'!FB36+'Investuotojas ir Finansuotojas'!FB42+'Investuotojas ir Finansuotojas'!FB69</f>
        <v>234321.3209270802</v>
      </c>
      <c r="FC54" s="104">
        <f>+'Investuotojas ir Finansuotojas'!FC36+'Investuotojas ir Finansuotojas'!FC42+'Investuotojas ir Finansuotojas'!FC69</f>
        <v>227587.04803239368</v>
      </c>
      <c r="FD54" s="104">
        <f>+'Investuotojas ir Finansuotojas'!FD36+'Investuotojas ir Finansuotojas'!FD42+'Investuotojas ir Finansuotojas'!FD69</f>
        <v>220852.77513770718</v>
      </c>
      <c r="FE54" s="104">
        <f>+'Investuotojas ir Finansuotojas'!FE36+'Investuotojas ir Finansuotojas'!FE42+'Investuotojas ir Finansuotojas'!FE69</f>
        <v>214118.50224302066</v>
      </c>
      <c r="FF54" s="104">
        <f>+'Investuotojas ir Finansuotojas'!FF36+'Investuotojas ir Finansuotojas'!FF42+'Investuotojas ir Finansuotojas'!FF69</f>
        <v>207384.22934833413</v>
      </c>
      <c r="FG54" s="104">
        <f>+'Investuotojas ir Finansuotojas'!FG36+'Investuotojas ir Finansuotojas'!FG42+'Investuotojas ir Finansuotojas'!FG69</f>
        <v>200649.95645364764</v>
      </c>
      <c r="FH54" s="104">
        <f>+'Investuotojas ir Finansuotojas'!FH36+'Investuotojas ir Finansuotojas'!FH42+'Investuotojas ir Finansuotojas'!FH69</f>
        <v>193915.68355896111</v>
      </c>
      <c r="FI54" s="104">
        <f>+'Investuotojas ir Finansuotojas'!FI36+'Investuotojas ir Finansuotojas'!FI42+'Investuotojas ir Finansuotojas'!FI69</f>
        <v>187181.41066427459</v>
      </c>
      <c r="FJ54" s="104">
        <f>+'Investuotojas ir Finansuotojas'!FJ36+'Investuotojas ir Finansuotojas'!FJ42+'Investuotojas ir Finansuotojas'!FJ69</f>
        <v>180447.13776958807</v>
      </c>
      <c r="FK54" s="104">
        <f>+'Investuotojas ir Finansuotojas'!FK36+'Investuotojas ir Finansuotojas'!FK42+'Investuotojas ir Finansuotojas'!FK69</f>
        <v>173712.86487490154</v>
      </c>
      <c r="FL54" s="104">
        <f>+'Investuotojas ir Finansuotojas'!FL36+'Investuotojas ir Finansuotojas'!FL42+'Investuotojas ir Finansuotojas'!FL69</f>
        <v>166978.59198021505</v>
      </c>
      <c r="FM54" s="104">
        <f>+'Investuotojas ir Finansuotojas'!FM36+'Investuotojas ir Finansuotojas'!FM42+'Investuotojas ir Finansuotojas'!FM69</f>
        <v>160244.31908552852</v>
      </c>
      <c r="FN54" s="91">
        <f t="shared" si="604"/>
        <v>160244.31908552852</v>
      </c>
      <c r="FO54" s="104">
        <f>+'Investuotojas ir Finansuotojas'!FO36+'Investuotojas ir Finansuotojas'!FO42+'Investuotojas ir Finansuotojas'!FO69</f>
        <v>153547.95293118461</v>
      </c>
      <c r="FP54" s="104">
        <f>+'Investuotojas ir Finansuotojas'!FP36+'Investuotojas ir Finansuotojas'!FP42+'Investuotojas ir Finansuotojas'!FP69</f>
        <v>146851.58677684068</v>
      </c>
      <c r="FQ54" s="104">
        <f>+'Investuotojas ir Finansuotojas'!FQ36+'Investuotojas ir Finansuotojas'!FQ42+'Investuotojas ir Finansuotojas'!FQ69</f>
        <v>140155.22062249677</v>
      </c>
      <c r="FR54" s="104">
        <f>+'Investuotojas ir Finansuotojas'!FR36+'Investuotojas ir Finansuotojas'!FR42+'Investuotojas ir Finansuotojas'!FR69</f>
        <v>133458.85446815286</v>
      </c>
      <c r="FS54" s="104">
        <f>+'Investuotojas ir Finansuotojas'!FS36+'Investuotojas ir Finansuotojas'!FS42+'Investuotojas ir Finansuotojas'!FS69</f>
        <v>126762.48831380895</v>
      </c>
      <c r="FT54" s="104">
        <f>+'Investuotojas ir Finansuotojas'!FT36+'Investuotojas ir Finansuotojas'!FT42+'Investuotojas ir Finansuotojas'!FT69</f>
        <v>120066.12215946503</v>
      </c>
      <c r="FU54" s="104">
        <f>+'Investuotojas ir Finansuotojas'!FU36+'Investuotojas ir Finansuotojas'!FU42+'Investuotojas ir Finansuotojas'!FU69</f>
        <v>113369.7560051211</v>
      </c>
      <c r="FV54" s="104">
        <f>+'Investuotojas ir Finansuotojas'!FV36+'Investuotojas ir Finansuotojas'!FV42+'Investuotojas ir Finansuotojas'!FV69</f>
        <v>106673.3898507772</v>
      </c>
      <c r="FW54" s="104">
        <f>+'Investuotojas ir Finansuotojas'!FW36+'Investuotojas ir Finansuotojas'!FW42+'Investuotojas ir Finansuotojas'!FW69</f>
        <v>99977.023696433287</v>
      </c>
      <c r="FX54" s="104">
        <f>+'Investuotojas ir Finansuotojas'!FX36+'Investuotojas ir Finansuotojas'!FX42+'Investuotojas ir Finansuotojas'!FX69</f>
        <v>93280.657542089364</v>
      </c>
      <c r="FY54" s="104">
        <f>+'Investuotojas ir Finansuotojas'!FY36+'Investuotojas ir Finansuotojas'!FY42+'Investuotojas ir Finansuotojas'!FY69</f>
        <v>86584.291387745441</v>
      </c>
      <c r="FZ54" s="104">
        <f>+'Investuotojas ir Finansuotojas'!FZ36+'Investuotojas ir Finansuotojas'!FZ42+'Investuotojas ir Finansuotojas'!FZ69</f>
        <v>79887.925233401533</v>
      </c>
      <c r="GA54" s="91">
        <f t="shared" si="606"/>
        <v>79887.925233401533</v>
      </c>
      <c r="GB54" s="104">
        <f>+'Investuotojas ir Finansuotojas'!GB36+'Investuotojas ir Finansuotojas'!GB42+'Investuotojas ir Finansuotojas'!GB69</f>
        <v>73230.603021610499</v>
      </c>
      <c r="GC54" s="104">
        <f>+'Investuotojas ir Finansuotojas'!GC36+'Investuotojas ir Finansuotojas'!GC42+'Investuotojas ir Finansuotojas'!GC69</f>
        <v>66573.280809819466</v>
      </c>
      <c r="GD54" s="104">
        <f>+'Investuotojas ir Finansuotojas'!GD36+'Investuotojas ir Finansuotojas'!GD42+'Investuotojas ir Finansuotojas'!GD69</f>
        <v>59915.958598028432</v>
      </c>
      <c r="GE54" s="104">
        <f>+'Investuotojas ir Finansuotojas'!GE36+'Investuotojas ir Finansuotojas'!GE42+'Investuotojas ir Finansuotojas'!GE69</f>
        <v>53258.636386237406</v>
      </c>
      <c r="GF54" s="104">
        <f>+'Investuotojas ir Finansuotojas'!GF36+'Investuotojas ir Finansuotojas'!GF42+'Investuotojas ir Finansuotojas'!GF69</f>
        <v>46601.314174446379</v>
      </c>
      <c r="GG54" s="104">
        <f>+'Investuotojas ir Finansuotojas'!GG36+'Investuotojas ir Finansuotojas'!GG42+'Investuotojas ir Finansuotojas'!GG69</f>
        <v>39943.991962655353</v>
      </c>
      <c r="GH54" s="104">
        <f>+'Investuotojas ir Finansuotojas'!GH36+'Investuotojas ir Finansuotojas'!GH42+'Investuotojas ir Finansuotojas'!GH69</f>
        <v>33286.669750864326</v>
      </c>
      <c r="GI54" s="104">
        <f>+'Investuotojas ir Finansuotojas'!GI36+'Investuotojas ir Finansuotojas'!GI42+'Investuotojas ir Finansuotojas'!GI69</f>
        <v>26629.3475390733</v>
      </c>
      <c r="GJ54" s="104">
        <f>+'Investuotojas ir Finansuotojas'!GJ36+'Investuotojas ir Finansuotojas'!GJ42+'Investuotojas ir Finansuotojas'!GJ69</f>
        <v>19972.025327282274</v>
      </c>
      <c r="GK54" s="104">
        <f>+'Investuotojas ir Finansuotojas'!GK36+'Investuotojas ir Finansuotojas'!GK42+'Investuotojas ir Finansuotojas'!GK69</f>
        <v>13314.703115491249</v>
      </c>
      <c r="GL54" s="104">
        <f>+'Investuotojas ir Finansuotojas'!GL36+'Investuotojas ir Finansuotojas'!GL42+'Investuotojas ir Finansuotojas'!GL69</f>
        <v>6657.380903700222</v>
      </c>
      <c r="GM54" s="104">
        <f>+'Investuotojas ir Finansuotojas'!GM36+'Investuotojas ir Finansuotojas'!GM42+'Investuotojas ir Finansuotojas'!GM69</f>
        <v>5.8691909194749314E-2</v>
      </c>
      <c r="GN54" s="91">
        <f>GM54</f>
        <v>5.8691909194749314E-2</v>
      </c>
      <c r="GO54" s="104">
        <f>+'Investuotojas ir Finansuotojas'!GO36</f>
        <v>2.2755557438358665E-9</v>
      </c>
      <c r="GP54" s="104">
        <f>+'Investuotojas ir Finansuotojas'!GP36</f>
        <v>2.2755557438358665E-9</v>
      </c>
      <c r="GQ54" s="104">
        <f>+'Investuotojas ir Finansuotojas'!GQ36</f>
        <v>2.2755557438358665E-9</v>
      </c>
      <c r="GR54" s="104">
        <f>+'Investuotojas ir Finansuotojas'!GR36</f>
        <v>2.2755557438358665E-9</v>
      </c>
      <c r="GS54" s="104">
        <f>+'Investuotojas ir Finansuotojas'!GS36</f>
        <v>2.2755557438358665E-9</v>
      </c>
      <c r="GT54" s="104">
        <f>+'Investuotojas ir Finansuotojas'!GT36</f>
        <v>2.2755557438358665E-9</v>
      </c>
      <c r="GU54" s="104">
        <f>+'Investuotojas ir Finansuotojas'!GU36</f>
        <v>2.2755557438358665E-9</v>
      </c>
      <c r="GV54" s="104">
        <f>+'Investuotojas ir Finansuotojas'!GV36</f>
        <v>2.2755557438358665E-9</v>
      </c>
      <c r="GW54" s="104">
        <f>+'Investuotojas ir Finansuotojas'!GW36</f>
        <v>2.2755557438358665E-9</v>
      </c>
      <c r="GX54" s="104">
        <f>+'Investuotojas ir Finansuotojas'!GX36</f>
        <v>2.2755557438358665E-9</v>
      </c>
      <c r="GY54" s="104">
        <f>+'Investuotojas ir Finansuotojas'!GY36</f>
        <v>2.2755557438358665E-9</v>
      </c>
      <c r="GZ54" s="104">
        <f>+'Investuotojas ir Finansuotojas'!GZ36</f>
        <v>2.2755557438358665E-9</v>
      </c>
      <c r="HA54" s="91">
        <f t="shared" si="609"/>
        <v>2.2755557438358665E-9</v>
      </c>
      <c r="HB54" s="104">
        <f>+'Investuotojas ir Finansuotojas'!HB36</f>
        <v>2.2755557438358665E-9</v>
      </c>
      <c r="HC54" s="104">
        <f>+'Investuotojas ir Finansuotojas'!HC36</f>
        <v>2.2755557438358665E-9</v>
      </c>
      <c r="HD54" s="104">
        <f>+'Investuotojas ir Finansuotojas'!HD36</f>
        <v>2.2755557438358665E-9</v>
      </c>
      <c r="HE54" s="104">
        <f>+'Investuotojas ir Finansuotojas'!HE36</f>
        <v>2.2755557438358665E-9</v>
      </c>
      <c r="HF54" s="104">
        <f>+'Investuotojas ir Finansuotojas'!HF36</f>
        <v>2.2755557438358665E-9</v>
      </c>
      <c r="HG54" s="104">
        <f>+'Investuotojas ir Finansuotojas'!HG36</f>
        <v>2.2755557438358665E-9</v>
      </c>
      <c r="HH54" s="104">
        <f>+'Investuotojas ir Finansuotojas'!HH36</f>
        <v>2.2755557438358665E-9</v>
      </c>
      <c r="HI54" s="104">
        <f>+'Investuotojas ir Finansuotojas'!HI36</f>
        <v>2.2755557438358665E-9</v>
      </c>
      <c r="HJ54" s="104">
        <f>+'Investuotojas ir Finansuotojas'!HJ36</f>
        <v>2.2755557438358665E-9</v>
      </c>
      <c r="HK54" s="104">
        <f>+'Investuotojas ir Finansuotojas'!HK36</f>
        <v>2.2755557438358665E-9</v>
      </c>
      <c r="HL54" s="104">
        <f>+'Investuotojas ir Finansuotojas'!HL36</f>
        <v>2.2755557438358665E-9</v>
      </c>
      <c r="HM54" s="104">
        <f>+'Investuotojas ir Finansuotojas'!HM36</f>
        <v>2.2755557438358665E-9</v>
      </c>
      <c r="HN54" s="91">
        <f t="shared" si="611"/>
        <v>2.2755557438358665E-9</v>
      </c>
      <c r="HO54" s="104">
        <f>IF(HM54=0,0,IF(HM54+'Infrastruk. sukūrimo sąnaudos'!HO14-HO58=0,0,HM54+'Infrastruk. sukūrimo sąnaudos'!HO14+HM58-HO58-'Investuotojas ir Finansuotojas'!HO35))</f>
        <v>2.2755557438358665E-9</v>
      </c>
      <c r="HP54" s="104">
        <f>IF(HO54=0,0,IF(HO54+'Infrastruk. sukūrimo sąnaudos'!HP14-HP58=0,0,HO54+'Infrastruk. sukūrimo sąnaudos'!HP14+HO58-HP58-'Investuotojas ir Finansuotojas'!HP35))</f>
        <v>2.2755557438358665E-9</v>
      </c>
      <c r="HQ54" s="104">
        <f>IF(HP54=0,0,IF(HP54+'Infrastruk. sukūrimo sąnaudos'!HQ14-HQ58=0,0,HP54+'Infrastruk. sukūrimo sąnaudos'!HQ14+HP58-HQ58-'Investuotojas ir Finansuotojas'!HQ35))</f>
        <v>2.2755557438358665E-9</v>
      </c>
      <c r="HR54" s="104">
        <f>IF(HQ54=0,0,IF(HQ54+'Infrastruk. sukūrimo sąnaudos'!HR14-HR58=0,0,HQ54+'Infrastruk. sukūrimo sąnaudos'!HR14+HQ58-HR58-'Investuotojas ir Finansuotojas'!HR35))</f>
        <v>2.2755557438358665E-9</v>
      </c>
      <c r="HS54" s="104">
        <f>IF(HR54=0,0,IF(HR54+'Infrastruk. sukūrimo sąnaudos'!HS14-HS58=0,0,HR54+'Infrastruk. sukūrimo sąnaudos'!HS14+HR58-HS58-'Investuotojas ir Finansuotojas'!HS35))</f>
        <v>2.2755557438358665E-9</v>
      </c>
      <c r="HT54" s="104">
        <f>IF(HS54=0,0,IF(HS54+'Infrastruk. sukūrimo sąnaudos'!HT14-HT58=0,0,HS54+'Infrastruk. sukūrimo sąnaudos'!HT14+HS58-HT58-'Investuotojas ir Finansuotojas'!HT35))</f>
        <v>2.2755557438358665E-9</v>
      </c>
      <c r="HU54" s="104">
        <f>IF(HT54=0,0,IF(HT54+'Infrastruk. sukūrimo sąnaudos'!HU14-HU58=0,0,HT54+'Infrastruk. sukūrimo sąnaudos'!HU14+HT58-HU58-'Investuotojas ir Finansuotojas'!HU35))</f>
        <v>2.2755557438358665E-9</v>
      </c>
      <c r="HV54" s="104">
        <f>IF(HU54=0,0,IF(HU54+'Infrastruk. sukūrimo sąnaudos'!HV14-HV58=0,0,HU54+'Infrastruk. sukūrimo sąnaudos'!HV14+HU58-HV58-'Investuotojas ir Finansuotojas'!HV35))</f>
        <v>2.2755557438358665E-9</v>
      </c>
      <c r="HW54" s="104">
        <f>IF(HV54=0,0,IF(HV54+'Infrastruk. sukūrimo sąnaudos'!HW14-HW58=0,0,HV54+'Infrastruk. sukūrimo sąnaudos'!HW14+HV58-HW58-'Investuotojas ir Finansuotojas'!HW35))</f>
        <v>2.2755557438358665E-9</v>
      </c>
      <c r="HX54" s="104">
        <f>IF(HW54=0,0,IF(HW54+'Infrastruk. sukūrimo sąnaudos'!HX14-HX58=0,0,HW54+'Infrastruk. sukūrimo sąnaudos'!HX14+HW58-HX58-'Investuotojas ir Finansuotojas'!HX35))</f>
        <v>2.2755557438358665E-9</v>
      </c>
      <c r="HY54" s="104">
        <f>IF(HX54=0,0,IF(HX54+'Infrastruk. sukūrimo sąnaudos'!HY14-HY58=0,0,HX54+'Infrastruk. sukūrimo sąnaudos'!HY14+HX58-HY58-'Investuotojas ir Finansuotojas'!HY35))</f>
        <v>2.2755557438358665E-9</v>
      </c>
      <c r="HZ54" s="104">
        <f>IF(HY54=0,0,IF(HY54+'Infrastruk. sukūrimo sąnaudos'!HZ14-HZ58=0,0,HY54+'Infrastruk. sukūrimo sąnaudos'!HZ14+HY58-HZ58-'Investuotojas ir Finansuotojas'!HZ35))</f>
        <v>2.2755557438358665E-9</v>
      </c>
      <c r="IA54" s="91">
        <f t="shared" si="613"/>
        <v>2.2755557438358665E-9</v>
      </c>
      <c r="IB54" s="104">
        <f>IF(HZ54=0,0,IF(HZ54+'Infrastruk. sukūrimo sąnaudos'!IB14-IB58=0,0,HZ54+'Infrastruk. sukūrimo sąnaudos'!IB14+HZ58-IB58-'Investuotojas ir Finansuotojas'!IB35))</f>
        <v>2.2755557438358665E-9</v>
      </c>
      <c r="IC54" s="104">
        <f>IF(IB54=0,0,IF(IB54+'Infrastruk. sukūrimo sąnaudos'!IC14-IC58=0,0,IB54+'Infrastruk. sukūrimo sąnaudos'!IC14+IB58-IC58-'Investuotojas ir Finansuotojas'!IC35))</f>
        <v>2.2755557438358665E-9</v>
      </c>
      <c r="ID54" s="104">
        <f>IF(IC54=0,0,IF(IC54+'Infrastruk. sukūrimo sąnaudos'!ID14-ID58=0,0,IC54+'Infrastruk. sukūrimo sąnaudos'!ID14+IC58-ID58-'Investuotojas ir Finansuotojas'!ID35))</f>
        <v>2.2755557438358665E-9</v>
      </c>
      <c r="IE54" s="104">
        <f>IF(ID54=0,0,IF(ID54+'Infrastruk. sukūrimo sąnaudos'!IE14-IE58=0,0,ID54+'Infrastruk. sukūrimo sąnaudos'!IE14+ID58-IE58-'Investuotojas ir Finansuotojas'!IE35))</f>
        <v>2.2755557438358665E-9</v>
      </c>
      <c r="IF54" s="104">
        <f>IF(IE54=0,0,IF(IE54+'Infrastruk. sukūrimo sąnaudos'!IF14-IF58=0,0,IE54+'Infrastruk. sukūrimo sąnaudos'!IF14+IE58-IF58-'Investuotojas ir Finansuotojas'!IF35))</f>
        <v>2.2755557438358665E-9</v>
      </c>
      <c r="IG54" s="104">
        <f>IF(IF54=0,0,IF(IF54+'Infrastruk. sukūrimo sąnaudos'!IG14-IG58=0,0,IF54+'Infrastruk. sukūrimo sąnaudos'!IG14+IF58-IG58-'Investuotojas ir Finansuotojas'!IG35))</f>
        <v>2.2755557438358665E-9</v>
      </c>
      <c r="IH54" s="104">
        <f>IF(IG54=0,0,IF(IG54+'Infrastruk. sukūrimo sąnaudos'!IH14-IH58=0,0,IG54+'Infrastruk. sukūrimo sąnaudos'!IH14+IG58-IH58-'Investuotojas ir Finansuotojas'!IH35))</f>
        <v>2.2755557438358665E-9</v>
      </c>
      <c r="II54" s="104">
        <f>IF(IH54=0,0,IF(IH54+'Infrastruk. sukūrimo sąnaudos'!II14-II58=0,0,IH54+'Infrastruk. sukūrimo sąnaudos'!II14+IH58-II58-'Investuotojas ir Finansuotojas'!II35))</f>
        <v>2.2755557438358665E-9</v>
      </c>
      <c r="IJ54" s="104">
        <f>IF(II54=0,0,IF(II54+'Infrastruk. sukūrimo sąnaudos'!IJ14-IJ58=0,0,II54+'Infrastruk. sukūrimo sąnaudos'!IJ14+II58-IJ58-'Investuotojas ir Finansuotojas'!IJ35))</f>
        <v>2.2755557438358665E-9</v>
      </c>
      <c r="IK54" s="104">
        <f>IF(IJ54=0,0,IF(IJ54+'Infrastruk. sukūrimo sąnaudos'!IK14-IK58=0,0,IJ54+'Infrastruk. sukūrimo sąnaudos'!IK14+IJ58-IK58-'Investuotojas ir Finansuotojas'!IK35))</f>
        <v>2.2755557438358665E-9</v>
      </c>
      <c r="IL54" s="104">
        <f>IF(IK54=0,0,IF(IK54+'Infrastruk. sukūrimo sąnaudos'!IL14-IL58=0,0,IK54+'Infrastruk. sukūrimo sąnaudos'!IL14+IK58-IL58-'Investuotojas ir Finansuotojas'!IL35))</f>
        <v>2.2755557438358665E-9</v>
      </c>
      <c r="IM54" s="104">
        <f>IF(IL54=0,0,IF(IL54+'Infrastruk. sukūrimo sąnaudos'!IM14-IM58=0,0,IL54+'Infrastruk. sukūrimo sąnaudos'!IM14+IL58-IM58-'Investuotojas ir Finansuotojas'!IM35))</f>
        <v>2.2755557438358665E-9</v>
      </c>
      <c r="IN54" s="91">
        <f t="shared" si="615"/>
        <v>2.2755557438358665E-9</v>
      </c>
      <c r="IO54" s="104">
        <f>IF(IM54=0,0,IF(IM54+'Infrastruk. sukūrimo sąnaudos'!IO14-IO58=0,0,IM54+'Infrastruk. sukūrimo sąnaudos'!IO14+IM58-IO58-'Investuotojas ir Finansuotojas'!IO35))</f>
        <v>2.2755557438358665E-9</v>
      </c>
      <c r="IP54" s="104">
        <f>IF(IO54=0,0,IF(IO54+'Infrastruk. sukūrimo sąnaudos'!IP14-IP58=0,0,IO54+'Infrastruk. sukūrimo sąnaudos'!IP14+IO58-IP58-'Investuotojas ir Finansuotojas'!IP35))</f>
        <v>2.2755557438358665E-9</v>
      </c>
      <c r="IQ54" s="104">
        <f>IF(IP54=0,0,IF(IP54+'Infrastruk. sukūrimo sąnaudos'!IQ14-IQ58=0,0,IP54+'Infrastruk. sukūrimo sąnaudos'!IQ14+IP58-IQ58-'Investuotojas ir Finansuotojas'!IQ35))</f>
        <v>2.2755557438358665E-9</v>
      </c>
      <c r="IR54" s="104">
        <f>IF(IQ54=0,0,IF(IQ54+'Infrastruk. sukūrimo sąnaudos'!IR14-IR58=0,0,IQ54+'Infrastruk. sukūrimo sąnaudos'!IR14+IQ58-IR58-'Investuotojas ir Finansuotojas'!IR35))</f>
        <v>2.2755557438358665E-9</v>
      </c>
      <c r="IS54" s="104">
        <f>IF(IR54=0,0,IF(IR54+'Infrastruk. sukūrimo sąnaudos'!IS14-IS58=0,0,IR54+'Infrastruk. sukūrimo sąnaudos'!IS14+IR58-IS58-'Investuotojas ir Finansuotojas'!IS35))</f>
        <v>2.2755557438358665E-9</v>
      </c>
      <c r="IT54" s="104">
        <f>IF(IS54=0,0,IF(IS54+'Infrastruk. sukūrimo sąnaudos'!IT14-IT58=0,0,IS54+'Infrastruk. sukūrimo sąnaudos'!IT14+IS58-IT58-'Investuotojas ir Finansuotojas'!IT35))</f>
        <v>2.2755557438358665E-9</v>
      </c>
      <c r="IU54" s="104">
        <f>IF(IT54=0,0,IF(IT54+'Infrastruk. sukūrimo sąnaudos'!IU14-IU58=0,0,IT54+'Infrastruk. sukūrimo sąnaudos'!IU14+IT58-IU58-'Investuotojas ir Finansuotojas'!IU35))</f>
        <v>2.2755557438358665E-9</v>
      </c>
      <c r="IV54" s="104">
        <f>IF(IU54=0,0,IF(IU54+'Infrastruk. sukūrimo sąnaudos'!IV14-IV58=0,0,IU54+'Infrastruk. sukūrimo sąnaudos'!IV14+IU58-IV58-'Investuotojas ir Finansuotojas'!IV35))</f>
        <v>2.2755557438358665E-9</v>
      </c>
      <c r="IW54" s="104">
        <f>IF(IV54=0,0,IF(IV54+'Infrastruk. sukūrimo sąnaudos'!IW14-IW58=0,0,IV54+'Infrastruk. sukūrimo sąnaudos'!IW14+IV58-IW58-'Investuotojas ir Finansuotojas'!IW35))</f>
        <v>2.2755557438358665E-9</v>
      </c>
      <c r="IX54" s="104">
        <f>IF(IW54=0,0,IF(IW54+'Infrastruk. sukūrimo sąnaudos'!IX14-IX58=0,0,IW54+'Infrastruk. sukūrimo sąnaudos'!IX14+IW58-IX58-'Investuotojas ir Finansuotojas'!IX35))</f>
        <v>2.2755557438358665E-9</v>
      </c>
      <c r="IY54" s="104">
        <f>IF(IX54=0,0,IF(IX54+'Infrastruk. sukūrimo sąnaudos'!IY14-IY58=0,0,IX54+'Infrastruk. sukūrimo sąnaudos'!IY14+IX58-IY58-'Investuotojas ir Finansuotojas'!IY35))</f>
        <v>2.2755557438358665E-9</v>
      </c>
      <c r="IZ54" s="104">
        <f>IF(IY54=0,0,IF(IY54+'Infrastruk. sukūrimo sąnaudos'!IZ14-IZ58=0,0,IY54+'Infrastruk. sukūrimo sąnaudos'!IZ14+IY58-IZ58-'Investuotojas ir Finansuotojas'!IZ35))</f>
        <v>2.2755557438358665E-9</v>
      </c>
      <c r="JA54" s="91">
        <f t="shared" si="617"/>
        <v>2.2755557438358665E-9</v>
      </c>
      <c r="JB54" s="104">
        <f>IF(IZ54=0,0,IF(IZ54+'Infrastruk. sukūrimo sąnaudos'!JB14-JB58=0,0,IZ54+'Infrastruk. sukūrimo sąnaudos'!JB14+IZ58-JB58-'Investuotojas ir Finansuotojas'!JB35))</f>
        <v>2.2755557438358665E-9</v>
      </c>
      <c r="JC54" s="104">
        <f>IF(JB54=0,0,IF(JB54+'Infrastruk. sukūrimo sąnaudos'!JC14-JC58=0,0,JB54+'Infrastruk. sukūrimo sąnaudos'!JC14+JB58-JC58-'Investuotojas ir Finansuotojas'!JC35))</f>
        <v>2.2755557438358665E-9</v>
      </c>
      <c r="JD54" s="104">
        <f>IF(JC54=0,0,IF(JC54+'Infrastruk. sukūrimo sąnaudos'!JD14-JD58=0,0,JC54+'Infrastruk. sukūrimo sąnaudos'!JD14+JC58-JD58-'Investuotojas ir Finansuotojas'!JD35))</f>
        <v>2.2755557438358665E-9</v>
      </c>
      <c r="JE54" s="104">
        <f>IF(JD54=0,0,IF(JD54+'Infrastruk. sukūrimo sąnaudos'!JE14-JE58=0,0,JD54+'Infrastruk. sukūrimo sąnaudos'!JE14+JD58-JE58-'Investuotojas ir Finansuotojas'!JE35))</f>
        <v>2.2755557438358665E-9</v>
      </c>
      <c r="JF54" s="104">
        <f>IF(JE54=0,0,IF(JE54+'Infrastruk. sukūrimo sąnaudos'!JF14-JF58=0,0,JE54+'Infrastruk. sukūrimo sąnaudos'!JF14+JE58-JF58-'Investuotojas ir Finansuotojas'!JF35))</f>
        <v>2.2755557438358665E-9</v>
      </c>
      <c r="JG54" s="104">
        <f>IF(JF54=0,0,IF(JF54+'Infrastruk. sukūrimo sąnaudos'!JG14-JG58=0,0,JF54+'Infrastruk. sukūrimo sąnaudos'!JG14+JF58-JG58-'Investuotojas ir Finansuotojas'!JG35))</f>
        <v>2.2755557438358665E-9</v>
      </c>
      <c r="JH54" s="104">
        <f>IF(JG54=0,0,IF(JG54+'Infrastruk. sukūrimo sąnaudos'!JH14-JH58=0,0,JG54+'Infrastruk. sukūrimo sąnaudos'!JH14+JG58-JH58-'Investuotojas ir Finansuotojas'!JH35))</f>
        <v>2.2755557438358665E-9</v>
      </c>
      <c r="JI54" s="104">
        <f>IF(JH54=0,0,IF(JH54+'Infrastruk. sukūrimo sąnaudos'!JI14-JI58=0,0,JH54+'Infrastruk. sukūrimo sąnaudos'!JI14+JH58-JI58-'Investuotojas ir Finansuotojas'!JI35))</f>
        <v>2.2755557438358665E-9</v>
      </c>
      <c r="JJ54" s="104">
        <f>IF(JI54=0,0,IF(JI54+'Infrastruk. sukūrimo sąnaudos'!JJ14-JJ58=0,0,JI54+'Infrastruk. sukūrimo sąnaudos'!JJ14+JI58-JJ58-'Investuotojas ir Finansuotojas'!JJ35))</f>
        <v>2.2755557438358665E-9</v>
      </c>
      <c r="JK54" s="104">
        <f>IF(JJ54=0,0,IF(JJ54+'Infrastruk. sukūrimo sąnaudos'!JK14-JK58=0,0,JJ54+'Infrastruk. sukūrimo sąnaudos'!JK14+JJ58-JK58-'Investuotojas ir Finansuotojas'!JK35))</f>
        <v>2.2755557438358665E-9</v>
      </c>
      <c r="JL54" s="104">
        <f>IF(JK54=0,0,IF(JK54+'Infrastruk. sukūrimo sąnaudos'!JL14-JL58=0,0,JK54+'Infrastruk. sukūrimo sąnaudos'!JL14+JK58-JL58-'Investuotojas ir Finansuotojas'!JL35))</f>
        <v>2.2755557438358665E-9</v>
      </c>
      <c r="JM54" s="104">
        <f>IF(JL54=0,0,IF(JL54+'Infrastruk. sukūrimo sąnaudos'!JM14-JM58=0,0,JL54+'Infrastruk. sukūrimo sąnaudos'!JM14+JL58-JM58-'Investuotojas ir Finansuotojas'!JM35))</f>
        <v>2.2755557438358665E-9</v>
      </c>
      <c r="JN54" s="91">
        <f t="shared" si="619"/>
        <v>2.2755557438358665E-9</v>
      </c>
      <c r="JO54" s="104">
        <f>IF(JM54=0,0,IF(JM54+'Infrastruk. sukūrimo sąnaudos'!JO14-JO58=0,0,JM54+'Infrastruk. sukūrimo sąnaudos'!JO14+JM58-JO58-'Investuotojas ir Finansuotojas'!JO35))</f>
        <v>2.2755557438358665E-9</v>
      </c>
      <c r="JP54" s="104">
        <f>IF(JO54=0,0,IF(JO54+'Infrastruk. sukūrimo sąnaudos'!JP14-JP58=0,0,JO54+'Infrastruk. sukūrimo sąnaudos'!JP14+JO58-JP58-'Investuotojas ir Finansuotojas'!JP35))</f>
        <v>2.2755557438358665E-9</v>
      </c>
      <c r="JQ54" s="104">
        <f>IF(JP54=0,0,IF(JP54+'Infrastruk. sukūrimo sąnaudos'!JQ14-JQ58=0,0,JP54+'Infrastruk. sukūrimo sąnaudos'!JQ14+JP58-JQ58-'Investuotojas ir Finansuotojas'!JQ35))</f>
        <v>2.2755557438358665E-9</v>
      </c>
      <c r="JR54" s="104">
        <f>IF(JQ54=0,0,IF(JQ54+'Infrastruk. sukūrimo sąnaudos'!JR14-JR58=0,0,JQ54+'Infrastruk. sukūrimo sąnaudos'!JR14+JQ58-JR58-'Investuotojas ir Finansuotojas'!JR35))</f>
        <v>2.2755557438358665E-9</v>
      </c>
      <c r="JS54" s="104">
        <f>IF(JR54=0,0,IF(JR54+'Infrastruk. sukūrimo sąnaudos'!JS14-JS58=0,0,JR54+'Infrastruk. sukūrimo sąnaudos'!JS14+JR58-JS58-'Investuotojas ir Finansuotojas'!JS35))</f>
        <v>2.2755557438358665E-9</v>
      </c>
      <c r="JT54" s="104">
        <f>IF(JS54=0,0,IF(JS54+'Infrastruk. sukūrimo sąnaudos'!JT14-JT58=0,0,JS54+'Infrastruk. sukūrimo sąnaudos'!JT14+JS58-JT58-'Investuotojas ir Finansuotojas'!JT35))</f>
        <v>2.2755557438358665E-9</v>
      </c>
      <c r="JU54" s="104">
        <f>IF(JT54=0,0,IF(JT54+'Infrastruk. sukūrimo sąnaudos'!JU14-JU58=0,0,JT54+'Infrastruk. sukūrimo sąnaudos'!JU14+JT58-JU58-'Investuotojas ir Finansuotojas'!JU35))</f>
        <v>2.2755557438358665E-9</v>
      </c>
      <c r="JV54" s="104">
        <f>IF(JU54=0,0,IF(JU54+'Infrastruk. sukūrimo sąnaudos'!JV14-JV58=0,0,JU54+'Infrastruk. sukūrimo sąnaudos'!JV14+JU58-JV58-'Investuotojas ir Finansuotojas'!JV35))</f>
        <v>2.2755557438358665E-9</v>
      </c>
      <c r="JW54" s="104">
        <f>IF(JV54=0,0,IF(JV54+'Infrastruk. sukūrimo sąnaudos'!JW14-JW58=0,0,JV54+'Infrastruk. sukūrimo sąnaudos'!JW14+JV58-JW58-'Investuotojas ir Finansuotojas'!JW35))</f>
        <v>2.2755557438358665E-9</v>
      </c>
      <c r="JX54" s="104">
        <f>IF(JW54=0,0,IF(JW54+'Infrastruk. sukūrimo sąnaudos'!JX14-JX58=0,0,JW54+'Infrastruk. sukūrimo sąnaudos'!JX14+JW58-JX58-'Investuotojas ir Finansuotojas'!JX35))</f>
        <v>2.2755557438358665E-9</v>
      </c>
      <c r="JY54" s="104">
        <f>IF(JX54=0,0,IF(JX54+'Infrastruk. sukūrimo sąnaudos'!JY14-JY58=0,0,JX54+'Infrastruk. sukūrimo sąnaudos'!JY14+JX58-JY58-'Investuotojas ir Finansuotojas'!JY35))</f>
        <v>2.2755557438358665E-9</v>
      </c>
      <c r="JZ54" s="104">
        <f>IF(JY54=0,0,IF(JY54+'Infrastruk. sukūrimo sąnaudos'!JZ14-JZ58=0,0,JY54+'Infrastruk. sukūrimo sąnaudos'!JZ14+JY58-JZ58-'Investuotojas ir Finansuotojas'!JZ35))</f>
        <v>2.2755557438358665E-9</v>
      </c>
      <c r="KA54" s="91">
        <f t="shared" si="621"/>
        <v>2.2755557438358665E-9</v>
      </c>
      <c r="KB54" s="104">
        <f>IF(JZ54=0,0,IF(JZ54+'Infrastruk. sukūrimo sąnaudos'!KB14-KB58=0,0,JZ54+'Infrastruk. sukūrimo sąnaudos'!KB14+JZ58-KB58-'Investuotojas ir Finansuotojas'!KB35))</f>
        <v>2.2755557438358665E-9</v>
      </c>
      <c r="KC54" s="104">
        <f>IF(KB54=0,0,IF(KB54+'Infrastruk. sukūrimo sąnaudos'!KC14-KC58=0,0,KB54+'Infrastruk. sukūrimo sąnaudos'!KC14+KB58-KC58-'Investuotojas ir Finansuotojas'!KC35))</f>
        <v>2.2755557438358665E-9</v>
      </c>
      <c r="KD54" s="104">
        <f>IF(KC54=0,0,IF(KC54+'Infrastruk. sukūrimo sąnaudos'!KD14-KD58=0,0,KC54+'Infrastruk. sukūrimo sąnaudos'!KD14+KC58-KD58-'Investuotojas ir Finansuotojas'!KD35))</f>
        <v>2.2755557438358665E-9</v>
      </c>
      <c r="KE54" s="104">
        <f>IF(KD54=0,0,IF(KD54+'Infrastruk. sukūrimo sąnaudos'!KE14-KE58=0,0,KD54+'Infrastruk. sukūrimo sąnaudos'!KE14+KD58-KE58-'Investuotojas ir Finansuotojas'!KE35))</f>
        <v>2.2755557438358665E-9</v>
      </c>
      <c r="KF54" s="104">
        <f>IF(KE54=0,0,IF(KE54+'Infrastruk. sukūrimo sąnaudos'!KF14-KF58=0,0,KE54+'Infrastruk. sukūrimo sąnaudos'!KF14+KE58-KF58-'Investuotojas ir Finansuotojas'!KF35))</f>
        <v>2.2755557438358665E-9</v>
      </c>
      <c r="KG54" s="104">
        <f>IF(KF54=0,0,IF(KF54+'Infrastruk. sukūrimo sąnaudos'!KG14-KG58=0,0,KF54+'Infrastruk. sukūrimo sąnaudos'!KG14+KF58-KG58-'Investuotojas ir Finansuotojas'!KG35))</f>
        <v>2.2755557438358665E-9</v>
      </c>
      <c r="KH54" s="104">
        <f>IF(KG54=0,0,IF(KG54+'Infrastruk. sukūrimo sąnaudos'!KH14-KH58=0,0,KG54+'Infrastruk. sukūrimo sąnaudos'!KH14+KG58-KH58-'Investuotojas ir Finansuotojas'!KH35))</f>
        <v>2.2755557438358665E-9</v>
      </c>
      <c r="KI54" s="104">
        <f>IF(KH54=0,0,IF(KH54+'Infrastruk. sukūrimo sąnaudos'!KI14-KI58=0,0,KH54+'Infrastruk. sukūrimo sąnaudos'!KI14+KH58-KI58-'Investuotojas ir Finansuotojas'!KI35))</f>
        <v>2.2755557438358665E-9</v>
      </c>
      <c r="KJ54" s="104">
        <f>IF(KI54=0,0,IF(KI54+'Infrastruk. sukūrimo sąnaudos'!KJ14-KJ58=0,0,KI54+'Infrastruk. sukūrimo sąnaudos'!KJ14+KI58-KJ58-'Investuotojas ir Finansuotojas'!KJ35))</f>
        <v>2.2755557438358665E-9</v>
      </c>
      <c r="KK54" s="104">
        <f>IF(KJ54=0,0,IF(KJ54+'Infrastruk. sukūrimo sąnaudos'!KK14-KK58=0,0,KJ54+'Infrastruk. sukūrimo sąnaudos'!KK14+KJ58-KK58-'Investuotojas ir Finansuotojas'!KK35))</f>
        <v>2.2755557438358665E-9</v>
      </c>
      <c r="KL54" s="104">
        <f>IF(KK54=0,0,IF(KK54+'Infrastruk. sukūrimo sąnaudos'!KL14-KL58=0,0,KK54+'Infrastruk. sukūrimo sąnaudos'!KL14+KK58-KL58-'Investuotojas ir Finansuotojas'!KL35))</f>
        <v>2.2755557438358665E-9</v>
      </c>
      <c r="KM54" s="104">
        <f>IF(KL54=0,0,IF(KL54+'Infrastruk. sukūrimo sąnaudos'!KM14-KM58=0,0,KL54+'Infrastruk. sukūrimo sąnaudos'!KM14+KL58-KM58-'Investuotojas ir Finansuotojas'!KM35))</f>
        <v>2.2755557438358665E-9</v>
      </c>
      <c r="KN54" s="91">
        <f t="shared" si="623"/>
        <v>2.2755557438358665E-9</v>
      </c>
      <c r="KO54" s="104">
        <f>IF(KM54=0,0,IF(KM54+'Infrastruk. sukūrimo sąnaudos'!KO14-KO58=0,0,KM54+'Infrastruk. sukūrimo sąnaudos'!KO14+KM58-KO58-'Investuotojas ir Finansuotojas'!KO35))</f>
        <v>2.2755557438358665E-9</v>
      </c>
      <c r="KP54" s="104">
        <f>IF(KO54=0,0,IF(KO54+'Infrastruk. sukūrimo sąnaudos'!KP14-KP58=0,0,KO54+'Infrastruk. sukūrimo sąnaudos'!KP14+KO58-KP58-'Investuotojas ir Finansuotojas'!KP35))</f>
        <v>2.2755557438358665E-9</v>
      </c>
      <c r="KQ54" s="104">
        <f>IF(KP54=0,0,IF(KP54+'Infrastruk. sukūrimo sąnaudos'!KQ14-KQ58=0,0,KP54+'Infrastruk. sukūrimo sąnaudos'!KQ14+KP58-KQ58-'Investuotojas ir Finansuotojas'!KQ35))</f>
        <v>2.2755557438358665E-9</v>
      </c>
      <c r="KR54" s="104">
        <f>IF(KQ54=0,0,IF(KQ54+'Infrastruk. sukūrimo sąnaudos'!KR14-KR58=0,0,KQ54+'Infrastruk. sukūrimo sąnaudos'!KR14+KQ58-KR58-'Investuotojas ir Finansuotojas'!KR35))</f>
        <v>2.2755557438358665E-9</v>
      </c>
      <c r="KS54" s="104">
        <f>IF(KR54=0,0,IF(KR54+'Infrastruk. sukūrimo sąnaudos'!KS14-KS58=0,0,KR54+'Infrastruk. sukūrimo sąnaudos'!KS14+KR58-KS58-'Investuotojas ir Finansuotojas'!KS35))</f>
        <v>2.2755557438358665E-9</v>
      </c>
      <c r="KT54" s="104">
        <f>IF(KS54=0,0,IF(KS54+'Infrastruk. sukūrimo sąnaudos'!KT14-KT58=0,0,KS54+'Infrastruk. sukūrimo sąnaudos'!KT14+KS58-KT58-'Investuotojas ir Finansuotojas'!KT35))</f>
        <v>2.2755557438358665E-9</v>
      </c>
      <c r="KU54" s="104">
        <f>IF(KT54=0,0,IF(KT54+'Infrastruk. sukūrimo sąnaudos'!KU14-KU58=0,0,KT54+'Infrastruk. sukūrimo sąnaudos'!KU14+KT58-KU58-'Investuotojas ir Finansuotojas'!KU35))</f>
        <v>2.2755557438358665E-9</v>
      </c>
      <c r="KV54" s="104">
        <f>IF(KU54=0,0,IF(KU54+'Infrastruk. sukūrimo sąnaudos'!KV14-KV58=0,0,KU54+'Infrastruk. sukūrimo sąnaudos'!KV14+KU58-KV58-'Investuotojas ir Finansuotojas'!KV35))</f>
        <v>2.2755557438358665E-9</v>
      </c>
      <c r="KW54" s="104">
        <f>IF(KV54=0,0,IF(KV54+'Infrastruk. sukūrimo sąnaudos'!KW14-KW58=0,0,KV54+'Infrastruk. sukūrimo sąnaudos'!KW14+KV58-KW58-'Investuotojas ir Finansuotojas'!KW35))</f>
        <v>2.2755557438358665E-9</v>
      </c>
      <c r="KX54" s="104">
        <f>IF(KW54=0,0,IF(KW54+'Infrastruk. sukūrimo sąnaudos'!KX14-KX58=0,0,KW54+'Infrastruk. sukūrimo sąnaudos'!KX14+KW58-KX58-'Investuotojas ir Finansuotojas'!KX35))</f>
        <v>2.2755557438358665E-9</v>
      </c>
      <c r="KY54" s="104">
        <f>IF(KX54=0,0,IF(KX54+'Infrastruk. sukūrimo sąnaudos'!KY14-KY58=0,0,KX54+'Infrastruk. sukūrimo sąnaudos'!KY14+KX58-KY58-'Investuotojas ir Finansuotojas'!KY35))</f>
        <v>2.2755557438358665E-9</v>
      </c>
      <c r="KZ54" s="104">
        <f>IF(KY54=0,0,IF(KY54+'Infrastruk. sukūrimo sąnaudos'!KZ14-KZ58=0,0,KY54+'Infrastruk. sukūrimo sąnaudos'!KZ14+KY58-KZ58-'Investuotojas ir Finansuotojas'!KZ35))</f>
        <v>2.2755557438358665E-9</v>
      </c>
      <c r="LA54" s="91">
        <f t="shared" si="625"/>
        <v>2.2755557438358665E-9</v>
      </c>
      <c r="LB54" s="104">
        <f>IF(KZ54=0,0,IF(KZ54+'Infrastruk. sukūrimo sąnaudos'!LB14-LB58=0,0,KZ54+'Infrastruk. sukūrimo sąnaudos'!LB14+KZ58-LB58-'Investuotojas ir Finansuotojas'!LB35))</f>
        <v>2.2755557438358665E-9</v>
      </c>
      <c r="LC54" s="104">
        <f>IF(LB54=0,0,IF(LB54+'Infrastruk. sukūrimo sąnaudos'!LC14-LC58=0,0,LB54+'Infrastruk. sukūrimo sąnaudos'!LC14+LB58-LC58-'Investuotojas ir Finansuotojas'!LC35))</f>
        <v>2.2755557438358665E-9</v>
      </c>
      <c r="LD54" s="104">
        <f>IF(LC54=0,0,IF(LC54+'Infrastruk. sukūrimo sąnaudos'!LD14-LD58=0,0,LC54+'Infrastruk. sukūrimo sąnaudos'!LD14+LC58-LD58-'Investuotojas ir Finansuotojas'!LD35))</f>
        <v>2.2755557438358665E-9</v>
      </c>
      <c r="LE54" s="104">
        <f>IF(LD54=0,0,IF(LD54+'Infrastruk. sukūrimo sąnaudos'!LE14-LE58=0,0,LD54+'Infrastruk. sukūrimo sąnaudos'!LE14+LD58-LE58-'Investuotojas ir Finansuotojas'!LE35))</f>
        <v>2.2755557438358665E-9</v>
      </c>
      <c r="LF54" s="104">
        <f>IF(LE54=0,0,IF(LE54+'Infrastruk. sukūrimo sąnaudos'!LF14-LF58=0,0,LE54+'Infrastruk. sukūrimo sąnaudos'!LF14+LE58-LF58-'Investuotojas ir Finansuotojas'!LF35))</f>
        <v>2.2755557438358665E-9</v>
      </c>
      <c r="LG54" s="104">
        <f>IF(LF54=0,0,IF(LF54+'Infrastruk. sukūrimo sąnaudos'!LG14-LG58=0,0,LF54+'Infrastruk. sukūrimo sąnaudos'!LG14+LF58-LG58-'Investuotojas ir Finansuotojas'!LG35))</f>
        <v>2.2755557438358665E-9</v>
      </c>
      <c r="LH54" s="104">
        <f>IF(LG54=0,0,IF(LG54+'Infrastruk. sukūrimo sąnaudos'!LH14-LH58=0,0,LG54+'Infrastruk. sukūrimo sąnaudos'!LH14+LG58-LH58-'Investuotojas ir Finansuotojas'!LH35))</f>
        <v>2.2755557438358665E-9</v>
      </c>
      <c r="LI54" s="104">
        <f>IF(LH54=0,0,IF(LH54+'Infrastruk. sukūrimo sąnaudos'!LI14-LI58=0,0,LH54+'Infrastruk. sukūrimo sąnaudos'!LI14+LH58-LI58-'Investuotojas ir Finansuotojas'!LI35))</f>
        <v>2.2755557438358665E-9</v>
      </c>
      <c r="LJ54" s="104">
        <f>IF(LI54=0,0,IF(LI54+'Infrastruk. sukūrimo sąnaudos'!LJ14-LJ58=0,0,LI54+'Infrastruk. sukūrimo sąnaudos'!LJ14+LI58-LJ58-'Investuotojas ir Finansuotojas'!LJ35))</f>
        <v>2.2755557438358665E-9</v>
      </c>
      <c r="LK54" s="104">
        <f>IF(LJ54=0,0,IF(LJ54+'Infrastruk. sukūrimo sąnaudos'!LK14-LK58=0,0,LJ54+'Infrastruk. sukūrimo sąnaudos'!LK14+LJ58-LK58-'Investuotojas ir Finansuotojas'!LK35))</f>
        <v>2.2755557438358665E-9</v>
      </c>
      <c r="LL54" s="104">
        <f>IF(LK54=0,0,IF(LK54+'Infrastruk. sukūrimo sąnaudos'!LL14-LL58=0,0,LK54+'Infrastruk. sukūrimo sąnaudos'!LL14+LK58-LL58-'Investuotojas ir Finansuotojas'!LL35))</f>
        <v>2.2755557438358665E-9</v>
      </c>
      <c r="LM54" s="104">
        <f>IF(LL54=0,0,IF(LL54+'Infrastruk. sukūrimo sąnaudos'!LM14-LM58=0,0,LL54+'Infrastruk. sukūrimo sąnaudos'!LM14+LL58-LM58-'Investuotojas ir Finansuotojas'!LM35))</f>
        <v>2.2755557438358665E-9</v>
      </c>
      <c r="LN54" s="176">
        <f t="shared" si="627"/>
        <v>2.2755557438358665E-9</v>
      </c>
    </row>
    <row r="55" spans="1:326" s="36" customFormat="1" ht="15" customHeight="1" outlineLevel="1">
      <c r="A55" s="103" t="s">
        <v>376</v>
      </c>
      <c r="B55" s="250">
        <f>+'Investuotojas ir Finansuotojas'!B27</f>
        <v>0</v>
      </c>
      <c r="C55" s="104">
        <f>+'Investuotojas ir Finansuotojas'!C27</f>
        <v>0</v>
      </c>
      <c r="D55" s="104">
        <f>+'Investuotojas ir Finansuotojas'!D27</f>
        <v>0</v>
      </c>
      <c r="E55" s="104">
        <f>+'Investuotojas ir Finansuotojas'!E27</f>
        <v>0</v>
      </c>
      <c r="F55" s="104">
        <f>+'Investuotojas ir Finansuotojas'!F27</f>
        <v>0</v>
      </c>
      <c r="G55" s="104">
        <f>+'Investuotojas ir Finansuotojas'!G27</f>
        <v>0</v>
      </c>
      <c r="H55" s="104">
        <f>+'Investuotojas ir Finansuotojas'!H27</f>
        <v>0</v>
      </c>
      <c r="I55" s="104">
        <f>+'Investuotojas ir Finansuotojas'!I27</f>
        <v>0</v>
      </c>
      <c r="J55" s="104">
        <f>+'Investuotojas ir Finansuotojas'!J27</f>
        <v>0</v>
      </c>
      <c r="K55" s="104">
        <f>+'Investuotojas ir Finansuotojas'!K27</f>
        <v>0</v>
      </c>
      <c r="L55" s="104">
        <f>+'Investuotojas ir Finansuotojas'!L27</f>
        <v>0</v>
      </c>
      <c r="M55" s="104">
        <f>+'Investuotojas ir Finansuotojas'!M27</f>
        <v>0</v>
      </c>
      <c r="N55" s="81">
        <f t="shared" si="572"/>
        <v>0</v>
      </c>
      <c r="O55" s="192">
        <f>+'Investuotojas ir Finansuotojas'!O27</f>
        <v>0</v>
      </c>
      <c r="P55" s="192">
        <f>+'Investuotojas ir Finansuotojas'!P27</f>
        <v>0</v>
      </c>
      <c r="Q55" s="192">
        <f>+'Investuotojas ir Finansuotojas'!Q27</f>
        <v>0</v>
      </c>
      <c r="R55" s="192">
        <f>+'Investuotojas ir Finansuotojas'!R27</f>
        <v>0</v>
      </c>
      <c r="S55" s="192">
        <f>+'Investuotojas ir Finansuotojas'!S27</f>
        <v>0</v>
      </c>
      <c r="T55" s="192">
        <f>+'Investuotojas ir Finansuotojas'!T27</f>
        <v>0</v>
      </c>
      <c r="U55" s="192">
        <f>+'Investuotojas ir Finansuotojas'!U27</f>
        <v>0</v>
      </c>
      <c r="V55" s="192">
        <f>+'Investuotojas ir Finansuotojas'!V27</f>
        <v>66453.044120602251</v>
      </c>
      <c r="W55" s="192">
        <f>+'Investuotojas ir Finansuotojas'!W27</f>
        <v>551181.25453797751</v>
      </c>
      <c r="X55" s="192">
        <f>+'Investuotojas ir Finansuotojas'!X27</f>
        <v>1035909.4649553527</v>
      </c>
      <c r="Y55" s="192">
        <f>+'Investuotojas ir Finansuotojas'!Y27</f>
        <v>1520637.6753727279</v>
      </c>
      <c r="Z55" s="192">
        <f>+'Investuotojas ir Finansuotojas'!Z27</f>
        <v>2005365.8857901031</v>
      </c>
      <c r="AA55" s="81">
        <f>Z55</f>
        <v>2005365.8857901031</v>
      </c>
      <c r="AB55" s="104">
        <f>+'Investuotojas ir Finansuotojas'!AB27</f>
        <v>2646585.5001966576</v>
      </c>
      <c r="AC55" s="104">
        <f>+'Investuotojas ir Finansuotojas'!AC27</f>
        <v>3287805.1146032126</v>
      </c>
      <c r="AD55" s="104">
        <f>+'Investuotojas ir Finansuotojas'!AD27</f>
        <v>3929024.7290097675</v>
      </c>
      <c r="AE55" s="104">
        <f>+'Investuotojas ir Finansuotojas'!AE27</f>
        <v>4570244.343416322</v>
      </c>
      <c r="AF55" s="104">
        <f>+'Investuotojas ir Finansuotojas'!AF27</f>
        <v>5211463.957822877</v>
      </c>
      <c r="AG55" s="104">
        <f>+'Investuotojas ir Finansuotojas'!AG27</f>
        <v>5852683.5722294319</v>
      </c>
      <c r="AH55" s="104">
        <f>+'Investuotojas ir Finansuotojas'!AH27</f>
        <v>6493903.1866359869</v>
      </c>
      <c r="AI55" s="104">
        <f>+'Investuotojas ir Finansuotojas'!AI27</f>
        <v>7135122.8010425419</v>
      </c>
      <c r="AJ55" s="104">
        <f>+'Investuotojas ir Finansuotojas'!AJ27</f>
        <v>7776342.4154490968</v>
      </c>
      <c r="AK55" s="104">
        <f>+'Investuotojas ir Finansuotojas'!AK27</f>
        <v>8417562.0298556518</v>
      </c>
      <c r="AL55" s="104">
        <f>+'Investuotojas ir Finansuotojas'!AL27</f>
        <v>9058781.6442622058</v>
      </c>
      <c r="AM55" s="104">
        <f>+'Investuotojas ir Finansuotojas'!AM27-AM59</f>
        <v>8818182.9624261446</v>
      </c>
      <c r="AN55" s="81">
        <f>AM55</f>
        <v>8818182.9624261446</v>
      </c>
      <c r="AO55" s="104">
        <f>+'Investuotojas ir Finansuotojas'!AO27-AO59</f>
        <v>8818182.9624261446</v>
      </c>
      <c r="AP55" s="104">
        <f>+'Investuotojas ir Finansuotojas'!AP27-AP59</f>
        <v>8818182.9624261446</v>
      </c>
      <c r="AQ55" s="104">
        <f>+'Investuotojas ir Finansuotojas'!AQ27-AQ59</f>
        <v>8818182.9624261446</v>
      </c>
      <c r="AR55" s="104">
        <f>+'Investuotojas ir Finansuotojas'!AR27-AR59</f>
        <v>8818182.9624261446</v>
      </c>
      <c r="AS55" s="104">
        <f>+'Investuotojas ir Finansuotojas'!AS27-AS59</f>
        <v>8818182.9624261446</v>
      </c>
      <c r="AT55" s="104">
        <f>+'Investuotojas ir Finansuotojas'!AT27-AT59</f>
        <v>8818182.9624261446</v>
      </c>
      <c r="AU55" s="104">
        <f>+'Investuotojas ir Finansuotojas'!AU27-AU59</f>
        <v>8818182.9624261446</v>
      </c>
      <c r="AV55" s="104">
        <f>+'Investuotojas ir Finansuotojas'!AV27-AV59</f>
        <v>8818182.9624261428</v>
      </c>
      <c r="AW55" s="104">
        <f>+'Investuotojas ir Finansuotojas'!AW27-AW59</f>
        <v>8818182.9624261428</v>
      </c>
      <c r="AX55" s="104">
        <f>+'Investuotojas ir Finansuotojas'!AX27-AX59</f>
        <v>8818182.9624261428</v>
      </c>
      <c r="AY55" s="104">
        <f>+'Investuotojas ir Finansuotojas'!AY27-AY59</f>
        <v>8818182.9624261428</v>
      </c>
      <c r="AZ55" s="104">
        <f>+'Investuotojas ir Finansuotojas'!AZ27-AZ59</f>
        <v>7936364.6661835257</v>
      </c>
      <c r="BA55" s="81">
        <f>AZ55</f>
        <v>7936364.6661835257</v>
      </c>
      <c r="BB55" s="104">
        <f>+'Investuotojas ir Finansuotojas'!BB27-BB59</f>
        <v>7936364.6661835257</v>
      </c>
      <c r="BC55" s="104">
        <f>+'Investuotojas ir Finansuotojas'!BC27-BC59</f>
        <v>7936364.6661835257</v>
      </c>
      <c r="BD55" s="104">
        <f>+'Investuotojas ir Finansuotojas'!BD27-BD59</f>
        <v>7936364.6661835248</v>
      </c>
      <c r="BE55" s="104">
        <f>+'Investuotojas ir Finansuotojas'!BE27-BE59</f>
        <v>7936364.6661835248</v>
      </c>
      <c r="BF55" s="104">
        <f>+'Investuotojas ir Finansuotojas'!BF27-BF59</f>
        <v>7936364.6661835248</v>
      </c>
      <c r="BG55" s="104">
        <f>+'Investuotojas ir Finansuotojas'!BG27-BG59</f>
        <v>7936364.6661835248</v>
      </c>
      <c r="BH55" s="104">
        <f>+'Investuotojas ir Finansuotojas'!BH27-BH59</f>
        <v>7936364.6661835238</v>
      </c>
      <c r="BI55" s="104">
        <f>+'Investuotojas ir Finansuotojas'!BI27-BI59</f>
        <v>7936364.6661835238</v>
      </c>
      <c r="BJ55" s="104">
        <f>+'Investuotojas ir Finansuotojas'!BJ27-BJ59</f>
        <v>7936364.6661835238</v>
      </c>
      <c r="BK55" s="104">
        <f>+'Investuotojas ir Finansuotojas'!BK27-BK59</f>
        <v>7936364.6661835238</v>
      </c>
      <c r="BL55" s="104">
        <f>+'Investuotojas ir Finansuotojas'!BL27-BL59</f>
        <v>7936364.6661835238</v>
      </c>
      <c r="BM55" s="104">
        <f>+'Investuotojas ir Finansuotojas'!BM27-BM59</f>
        <v>7054546.3699409086</v>
      </c>
      <c r="BN55" s="81">
        <f>BM55</f>
        <v>7054546.3699409086</v>
      </c>
      <c r="BO55" s="104">
        <f>+'Investuotojas ir Finansuotojas'!BO27-BO59</f>
        <v>7054546.3699409086</v>
      </c>
      <c r="BP55" s="104">
        <f>+'Investuotojas ir Finansuotojas'!BP27-BP59</f>
        <v>7054546.3699409086</v>
      </c>
      <c r="BQ55" s="104">
        <f>+'Investuotojas ir Finansuotojas'!BQ27-BQ59</f>
        <v>7054546.3699409077</v>
      </c>
      <c r="BR55" s="104">
        <f>+'Investuotojas ir Finansuotojas'!BR27-BR59</f>
        <v>7054546.3699409077</v>
      </c>
      <c r="BS55" s="104">
        <f>+'Investuotojas ir Finansuotojas'!BS27-BS59</f>
        <v>7054546.3699409077</v>
      </c>
      <c r="BT55" s="104">
        <f>+'Investuotojas ir Finansuotojas'!BT27-BT59</f>
        <v>7054546.3699409077</v>
      </c>
      <c r="BU55" s="104">
        <f>+'Investuotojas ir Finansuotojas'!BU27-BU59</f>
        <v>7054546.3699409068</v>
      </c>
      <c r="BV55" s="104">
        <f>+'Investuotojas ir Finansuotojas'!BV27-BV59</f>
        <v>7054546.3699409068</v>
      </c>
      <c r="BW55" s="104">
        <f>+'Investuotojas ir Finansuotojas'!BW27-BW59</f>
        <v>7054546.3699409068</v>
      </c>
      <c r="BX55" s="104">
        <f>+'Investuotojas ir Finansuotojas'!BX27-BX59</f>
        <v>7054546.3699409068</v>
      </c>
      <c r="BY55" s="104">
        <f>+'Investuotojas ir Finansuotojas'!BY27-BY59</f>
        <v>7054546.3699409068</v>
      </c>
      <c r="BZ55" s="104">
        <f>+'Investuotojas ir Finansuotojas'!BZ27-BZ59</f>
        <v>6172728.0736982916</v>
      </c>
      <c r="CA55" s="81">
        <f>BZ55</f>
        <v>6172728.0736982916</v>
      </c>
      <c r="CB55" s="104">
        <f>+'Investuotojas ir Finansuotojas'!CB27-CB59</f>
        <v>6172728.0736982916</v>
      </c>
      <c r="CC55" s="104">
        <f>+'Investuotojas ir Finansuotojas'!CC27-CC59</f>
        <v>6172728.0736982916</v>
      </c>
      <c r="CD55" s="104">
        <f>+'Investuotojas ir Finansuotojas'!CD27-CD59</f>
        <v>6172728.0736982906</v>
      </c>
      <c r="CE55" s="104">
        <f>+'Investuotojas ir Finansuotojas'!CE27-CE59</f>
        <v>6172728.0736982906</v>
      </c>
      <c r="CF55" s="104">
        <f>+'Investuotojas ir Finansuotojas'!CF27-CF59</f>
        <v>6172728.0736982906</v>
      </c>
      <c r="CG55" s="104">
        <f>+'Investuotojas ir Finansuotojas'!CG27-CG59</f>
        <v>6172728.0736982906</v>
      </c>
      <c r="CH55" s="104">
        <f>+'Investuotojas ir Finansuotojas'!CH27-CH59</f>
        <v>6172728.0736982897</v>
      </c>
      <c r="CI55" s="104">
        <f>+'Investuotojas ir Finansuotojas'!CI27-CI59</f>
        <v>6172728.0736982897</v>
      </c>
      <c r="CJ55" s="104">
        <f>+'Investuotojas ir Finansuotojas'!CJ27-CJ59</f>
        <v>6172728.0736982897</v>
      </c>
      <c r="CK55" s="104">
        <f>+'Investuotojas ir Finansuotojas'!CK27-CK59</f>
        <v>6172728.0736982897</v>
      </c>
      <c r="CL55" s="104">
        <f>+'Investuotojas ir Finansuotojas'!CL27-CL59</f>
        <v>6172728.0736982897</v>
      </c>
      <c r="CM55" s="104">
        <f>+'Investuotojas ir Finansuotojas'!CM27-CM59</f>
        <v>5290909.7774556745</v>
      </c>
      <c r="CN55" s="81">
        <f>CM55</f>
        <v>5290909.7774556745</v>
      </c>
      <c r="CO55" s="104">
        <f>+'Investuotojas ir Finansuotojas'!CO27-CO59</f>
        <v>5290909.7774556745</v>
      </c>
      <c r="CP55" s="104">
        <f>+'Investuotojas ir Finansuotojas'!CP27-CP59</f>
        <v>5290909.7774556745</v>
      </c>
      <c r="CQ55" s="104">
        <f>+'Investuotojas ir Finansuotojas'!CQ27-CQ59</f>
        <v>5290909.7774556736</v>
      </c>
      <c r="CR55" s="104">
        <f>+'Investuotojas ir Finansuotojas'!CR27-CR59</f>
        <v>5290909.7774556736</v>
      </c>
      <c r="CS55" s="104">
        <f>+'Investuotojas ir Finansuotojas'!CS27-CS59</f>
        <v>5290909.7774556736</v>
      </c>
      <c r="CT55" s="104">
        <f>+'Investuotojas ir Finansuotojas'!CT27-CT59</f>
        <v>5290909.7774556736</v>
      </c>
      <c r="CU55" s="104">
        <f>+'Investuotojas ir Finansuotojas'!CU27-CU59</f>
        <v>5290909.7774556726</v>
      </c>
      <c r="CV55" s="104">
        <f>+'Investuotojas ir Finansuotojas'!CV27-CV59</f>
        <v>5290909.7774556726</v>
      </c>
      <c r="CW55" s="104">
        <f>+'Investuotojas ir Finansuotojas'!CW27-CW59</f>
        <v>5290909.7774556726</v>
      </c>
      <c r="CX55" s="104">
        <f>+'Investuotojas ir Finansuotojas'!CX27-CX59</f>
        <v>5290909.7774556726</v>
      </c>
      <c r="CY55" s="104">
        <f>+'Investuotojas ir Finansuotojas'!CY27-CY59</f>
        <v>5290909.7774556726</v>
      </c>
      <c r="CZ55" s="104">
        <f>+'Investuotojas ir Finansuotojas'!CZ27-CZ59</f>
        <v>4409091.4812130574</v>
      </c>
      <c r="DA55" s="81">
        <f>CZ55</f>
        <v>4409091.4812130574</v>
      </c>
      <c r="DB55" s="104">
        <f>+'Investuotojas ir Finansuotojas'!DB27-DB59</f>
        <v>4409091.4812130574</v>
      </c>
      <c r="DC55" s="104">
        <f>+'Investuotojas ir Finansuotojas'!DC27-DC59</f>
        <v>4409091.4812130574</v>
      </c>
      <c r="DD55" s="104">
        <f>+'Investuotojas ir Finansuotojas'!DD27-DD59</f>
        <v>4409091.4812130565</v>
      </c>
      <c r="DE55" s="104">
        <f>+'Investuotojas ir Finansuotojas'!DE27-DE59</f>
        <v>4409091.4812130565</v>
      </c>
      <c r="DF55" s="104">
        <f>+'Investuotojas ir Finansuotojas'!DF27-DF59</f>
        <v>4409091.4812130565</v>
      </c>
      <c r="DG55" s="104">
        <f>+'Investuotojas ir Finansuotojas'!DG27-DG59</f>
        <v>4409091.4812130565</v>
      </c>
      <c r="DH55" s="104">
        <f>+'Investuotojas ir Finansuotojas'!DH27-DH59</f>
        <v>4409091.4812130556</v>
      </c>
      <c r="DI55" s="104">
        <f>+'Investuotojas ir Finansuotojas'!DI27-DI59</f>
        <v>4409091.4812130556</v>
      </c>
      <c r="DJ55" s="104">
        <f>+'Investuotojas ir Finansuotojas'!DJ27-DJ59</f>
        <v>4409091.4812130556</v>
      </c>
      <c r="DK55" s="104">
        <f>+'Investuotojas ir Finansuotojas'!DK27-DK59</f>
        <v>4409091.4812130556</v>
      </c>
      <c r="DL55" s="104">
        <f>+'Investuotojas ir Finansuotojas'!DL27-DL59</f>
        <v>4409091.4812130556</v>
      </c>
      <c r="DM55" s="104">
        <f>+'Investuotojas ir Finansuotojas'!DM27-DM59</f>
        <v>3527273.1849704403</v>
      </c>
      <c r="DN55" s="81">
        <f>DM55</f>
        <v>3527273.1849704403</v>
      </c>
      <c r="DO55" s="104">
        <f>+'Investuotojas ir Finansuotojas'!DO27-DO59</f>
        <v>3527273.1849704403</v>
      </c>
      <c r="DP55" s="104">
        <f>+'Investuotojas ir Finansuotojas'!DP27-DP59</f>
        <v>3527273.1849704399</v>
      </c>
      <c r="DQ55" s="104">
        <f>+'Investuotojas ir Finansuotojas'!DQ27-DQ59</f>
        <v>3527273.1849704394</v>
      </c>
      <c r="DR55" s="104">
        <f>+'Investuotojas ir Finansuotojas'!DR27-DR59</f>
        <v>3527273.1849704394</v>
      </c>
      <c r="DS55" s="104">
        <f>+'Investuotojas ir Finansuotojas'!DS27-DS59</f>
        <v>3527273.1849704394</v>
      </c>
      <c r="DT55" s="104">
        <f>+'Investuotojas ir Finansuotojas'!DT27-DT59</f>
        <v>3527273.1849704389</v>
      </c>
      <c r="DU55" s="104">
        <f>+'Investuotojas ir Finansuotojas'!DU27-DU59</f>
        <v>3527273.1849704389</v>
      </c>
      <c r="DV55" s="104">
        <f>+'Investuotojas ir Finansuotojas'!DV27-DV59</f>
        <v>3527273.1849704385</v>
      </c>
      <c r="DW55" s="104">
        <f>+'Investuotojas ir Finansuotojas'!DW27-DW59</f>
        <v>3527273.1849704385</v>
      </c>
      <c r="DX55" s="104">
        <f>+'Investuotojas ir Finansuotojas'!DX27-DX59</f>
        <v>3527273.1849704385</v>
      </c>
      <c r="DY55" s="104">
        <f>+'Investuotojas ir Finansuotojas'!DY27-DY59</f>
        <v>3527273.184970438</v>
      </c>
      <c r="DZ55" s="104">
        <f>+'Investuotojas ir Finansuotojas'!DZ27-DZ59</f>
        <v>2645454.8887278233</v>
      </c>
      <c r="EA55" s="81">
        <f>DZ55</f>
        <v>2645454.8887278233</v>
      </c>
      <c r="EB55" s="104">
        <f>+'Investuotojas ir Finansuotojas'!EB27-EB59</f>
        <v>2645454.8887278233</v>
      </c>
      <c r="EC55" s="104">
        <f>+'Investuotojas ir Finansuotojas'!EC27-EC59</f>
        <v>2645454.8887278228</v>
      </c>
      <c r="ED55" s="104">
        <f>+'Investuotojas ir Finansuotojas'!ED27-ED59</f>
        <v>2645454.8887278223</v>
      </c>
      <c r="EE55" s="104">
        <f>+'Investuotojas ir Finansuotojas'!EE27-EE59</f>
        <v>2645454.8887278223</v>
      </c>
      <c r="EF55" s="104">
        <f>+'Investuotojas ir Finansuotojas'!EF27-EF59</f>
        <v>2645454.8887278223</v>
      </c>
      <c r="EG55" s="104">
        <f>+'Investuotojas ir Finansuotojas'!EG27-EG59</f>
        <v>2645454.8887278219</v>
      </c>
      <c r="EH55" s="104">
        <f>+'Investuotojas ir Finansuotojas'!EH27-EH59</f>
        <v>2645454.8887278219</v>
      </c>
      <c r="EI55" s="104">
        <f>+'Investuotojas ir Finansuotojas'!EI27-EI59</f>
        <v>2645454.8887278214</v>
      </c>
      <c r="EJ55" s="104">
        <f>+'Investuotojas ir Finansuotojas'!EJ27-EJ59</f>
        <v>2645454.8887278214</v>
      </c>
      <c r="EK55" s="104">
        <f>+'Investuotojas ir Finansuotojas'!EK27-EK59</f>
        <v>2645454.8887278214</v>
      </c>
      <c r="EL55" s="104">
        <f>+'Investuotojas ir Finansuotojas'!EL27-EL59</f>
        <v>2645454.8887278209</v>
      </c>
      <c r="EM55" s="104">
        <f>+'Investuotojas ir Finansuotojas'!EM27-EM59</f>
        <v>1763636.5924852074</v>
      </c>
      <c r="EN55" s="81">
        <f>EM55</f>
        <v>1763636.5924852074</v>
      </c>
      <c r="EO55" s="104">
        <f>+'Investuotojas ir Finansuotojas'!EO27-EO59</f>
        <v>1763636.5924852071</v>
      </c>
      <c r="EP55" s="104">
        <f>+'Investuotojas ir Finansuotojas'!EP27-EP59</f>
        <v>1763636.5924852069</v>
      </c>
      <c r="EQ55" s="104">
        <f>+'Investuotojas ir Finansuotojas'!EQ27-EQ59</f>
        <v>1763636.5924852067</v>
      </c>
      <c r="ER55" s="104">
        <f>+'Investuotojas ir Finansuotojas'!ER27-ER59</f>
        <v>1763636.5924852064</v>
      </c>
      <c r="ES55" s="104">
        <f>+'Investuotojas ir Finansuotojas'!ES27-ES59</f>
        <v>1763636.5924852062</v>
      </c>
      <c r="ET55" s="104">
        <f>+'Investuotojas ir Finansuotojas'!ET27-ET59</f>
        <v>1763636.5924852062</v>
      </c>
      <c r="EU55" s="104">
        <f>+'Investuotojas ir Finansuotojas'!EU27-EU59</f>
        <v>1763636.592485206</v>
      </c>
      <c r="EV55" s="104">
        <f>+'Investuotojas ir Finansuotojas'!EV27-EV59</f>
        <v>1763636.592485206</v>
      </c>
      <c r="EW55" s="104">
        <f>+'Investuotojas ir Finansuotojas'!EW27-EW59</f>
        <v>1763636.592485206</v>
      </c>
      <c r="EX55" s="104">
        <f>+'Investuotojas ir Finansuotojas'!EX27-EX59</f>
        <v>1763636.5924852062</v>
      </c>
      <c r="EY55" s="104">
        <f>+'Investuotojas ir Finansuotojas'!EY27-EY59</f>
        <v>1763636.5924852062</v>
      </c>
      <c r="EZ55" s="104">
        <f>+'Investuotojas ir Finansuotojas'!EZ27-EZ59</f>
        <v>881818.29624259309</v>
      </c>
      <c r="FA55" s="81">
        <f>EZ55</f>
        <v>881818.29624259309</v>
      </c>
      <c r="FB55" s="104">
        <f>+'Investuotojas ir Finansuotojas'!FB27-FB59</f>
        <v>881818.29624259309</v>
      </c>
      <c r="FC55" s="104">
        <f>+'Investuotojas ir Finansuotojas'!FC27-FC59</f>
        <v>881818.29624259309</v>
      </c>
      <c r="FD55" s="104">
        <f>+'Investuotojas ir Finansuotojas'!FD27-FD59</f>
        <v>881818.29624259309</v>
      </c>
      <c r="FE55" s="104">
        <f>+'Investuotojas ir Finansuotojas'!FE27-FE59</f>
        <v>881818.29624259309</v>
      </c>
      <c r="FF55" s="104">
        <f>+'Investuotojas ir Finansuotojas'!FF27-FF59</f>
        <v>881818.29624259309</v>
      </c>
      <c r="FG55" s="104">
        <f>+'Investuotojas ir Finansuotojas'!FG27-FG59</f>
        <v>881818.29624259321</v>
      </c>
      <c r="FH55" s="104">
        <f>+'Investuotojas ir Finansuotojas'!FH27-FH59</f>
        <v>881818.29624259332</v>
      </c>
      <c r="FI55" s="104">
        <f>+'Investuotojas ir Finansuotojas'!FI27-FI59</f>
        <v>881818.29624259332</v>
      </c>
      <c r="FJ55" s="104">
        <f>+'Investuotojas ir Finansuotojas'!FJ27-FJ59</f>
        <v>881818.29624259332</v>
      </c>
      <c r="FK55" s="104">
        <f>+'Investuotojas ir Finansuotojas'!FK27-FK59</f>
        <v>881818.29624259344</v>
      </c>
      <c r="FL55" s="104">
        <f>+'Investuotojas ir Finansuotojas'!FL27-FL59</f>
        <v>881818.29624259344</v>
      </c>
      <c r="FM55" s="104">
        <f>+'Investuotojas ir Finansuotojas'!FM27-FM59</f>
        <v>-2.1653249859809875E-8</v>
      </c>
      <c r="FN55" s="81">
        <f>FM55</f>
        <v>-2.1653249859809875E-8</v>
      </c>
      <c r="FO55" s="104">
        <f>+'Investuotojas ir Finansuotojas'!FO27-FO59</f>
        <v>-2.1653249859809875E-8</v>
      </c>
      <c r="FP55" s="104">
        <f>+'Investuotojas ir Finansuotojas'!FP27-FP59</f>
        <v>-2.1653249859809875E-8</v>
      </c>
      <c r="FQ55" s="104">
        <f>+'Investuotojas ir Finansuotojas'!FQ27-FQ59</f>
        <v>-2.1653249859809875E-8</v>
      </c>
      <c r="FR55" s="104">
        <f>+'Investuotojas ir Finansuotojas'!FR27-FR59</f>
        <v>-2.1653249859809875E-8</v>
      </c>
      <c r="FS55" s="104">
        <f>+'Investuotojas ir Finansuotojas'!FS27-FS59</f>
        <v>-2.1653249859809875E-8</v>
      </c>
      <c r="FT55" s="104">
        <f>+'Investuotojas ir Finansuotojas'!FT27-FT59</f>
        <v>-2.1653249859809875E-8</v>
      </c>
      <c r="FU55" s="104">
        <f>+'Investuotojas ir Finansuotojas'!FU27-FU59</f>
        <v>-2.1653249859809875E-8</v>
      </c>
      <c r="FV55" s="104">
        <f>+'Investuotojas ir Finansuotojas'!FV27-FV59</f>
        <v>-2.1653249859809875E-8</v>
      </c>
      <c r="FW55" s="104">
        <f>+'Investuotojas ir Finansuotojas'!FW27-FW59</f>
        <v>-2.1653249859809875E-8</v>
      </c>
      <c r="FX55" s="104">
        <f>+'Investuotojas ir Finansuotojas'!FX27-FX59</f>
        <v>-2.1653249859809875E-8</v>
      </c>
      <c r="FY55" s="104">
        <f>+'Investuotojas ir Finansuotojas'!FY27-FY59</f>
        <v>-2.1653249859809875E-8</v>
      </c>
      <c r="FZ55" s="104">
        <f>+'Investuotojas ir Finansuotojas'!FZ27-FZ59</f>
        <v>-2.1624146029353142E-8</v>
      </c>
      <c r="GA55" s="81">
        <f>FZ55</f>
        <v>-2.1624146029353142E-8</v>
      </c>
      <c r="GB55" s="104">
        <f>+'Investuotojas ir Finansuotojas'!GB27-GB59</f>
        <v>-2.1624146029353142E-8</v>
      </c>
      <c r="GC55" s="104">
        <f>+'Investuotojas ir Finansuotojas'!GC27-GC59</f>
        <v>-2.1624146029353142E-8</v>
      </c>
      <c r="GD55" s="104">
        <f>+'Investuotojas ir Finansuotojas'!GD27-GD59</f>
        <v>-2.1624146029353142E-8</v>
      </c>
      <c r="GE55" s="104">
        <f>+'Investuotojas ir Finansuotojas'!GE27-GE59</f>
        <v>-2.1624146029353142E-8</v>
      </c>
      <c r="GF55" s="104">
        <f>+'Investuotojas ir Finansuotojas'!GF27-GF59</f>
        <v>-2.1624146029353142E-8</v>
      </c>
      <c r="GG55" s="104">
        <f>+'Investuotojas ir Finansuotojas'!GG27-GG59</f>
        <v>-2.1624146029353142E-8</v>
      </c>
      <c r="GH55" s="104">
        <f>+'Investuotojas ir Finansuotojas'!GH27-GH59</f>
        <v>-2.1624146029353142E-8</v>
      </c>
      <c r="GI55" s="104">
        <f>+'Investuotojas ir Finansuotojas'!GI27-GI59</f>
        <v>-2.1624146029353142E-8</v>
      </c>
      <c r="GJ55" s="104">
        <f>+'Investuotojas ir Finansuotojas'!GJ27-GJ59</f>
        <v>-2.1624146029353142E-8</v>
      </c>
      <c r="GK55" s="104">
        <f>+'Investuotojas ir Finansuotojas'!GK27-GK59</f>
        <v>-2.1624146029353142E-8</v>
      </c>
      <c r="GL55" s="104">
        <f>+'Investuotojas ir Finansuotojas'!GL27-GL59</f>
        <v>-2.1624146029353142E-8</v>
      </c>
      <c r="GM55" s="104">
        <f>+'Investuotojas ir Finansuotojas'!GM27-GM59</f>
        <v>-2.1624146029353142E-8</v>
      </c>
      <c r="GN55" s="81">
        <f>GM55</f>
        <v>-2.1624146029353142E-8</v>
      </c>
      <c r="GO55" s="104">
        <f>IF(GM55=0,0,IF(GM55+'Infrastruk. sukūrimo sąnaudos'!GO15-GO59=0,0,GM55+'Infrastruk. sukūrimo sąnaudos'!GO15+GM59-GO59+'Investuotojas ir Finansuotojas'!GO26))</f>
        <v>-2.1624146029353142E-8</v>
      </c>
      <c r="GP55" s="104">
        <f>IF(GO55=0,0,IF(GO55+'Infrastruk. sukūrimo sąnaudos'!GP15-GP59=0,0,GO55+'Infrastruk. sukūrimo sąnaudos'!GP15+GO59-GP59+'Investuotojas ir Finansuotojas'!GP26))</f>
        <v>-2.1624146029353142E-8</v>
      </c>
      <c r="GQ55" s="104">
        <f>IF(GP55=0,0,IF(GP55+'Infrastruk. sukūrimo sąnaudos'!GQ15-GQ59=0,0,GP55+'Infrastruk. sukūrimo sąnaudos'!GQ15+GP59-GQ59+'Investuotojas ir Finansuotojas'!GQ26))</f>
        <v>-2.1624146029353142E-8</v>
      </c>
      <c r="GR55" s="104">
        <f>IF(GQ55=0,0,IF(GQ55+'Infrastruk. sukūrimo sąnaudos'!GR15-GR59=0,0,GQ55+'Infrastruk. sukūrimo sąnaudos'!GR15+GQ59-GR59+'Investuotojas ir Finansuotojas'!GR26))</f>
        <v>-2.1624146029353142E-8</v>
      </c>
      <c r="GS55" s="104">
        <f>IF(GR55=0,0,IF(GR55+'Infrastruk. sukūrimo sąnaudos'!GS15-GS59=0,0,GR55+'Infrastruk. sukūrimo sąnaudos'!GS15+GR59-GS59+'Investuotojas ir Finansuotojas'!GS26))</f>
        <v>-2.1624146029353142E-8</v>
      </c>
      <c r="GT55" s="104">
        <f>IF(GS55=0,0,IF(GS55+'Infrastruk. sukūrimo sąnaudos'!GT15-GT59=0,0,GS55+'Infrastruk. sukūrimo sąnaudos'!GT15+GS59-GT59+'Investuotojas ir Finansuotojas'!GT26))</f>
        <v>-2.1624146029353142E-8</v>
      </c>
      <c r="GU55" s="104">
        <f>IF(GT55=0,0,IF(GT55+'Infrastruk. sukūrimo sąnaudos'!GU15-GU59=0,0,GT55+'Infrastruk. sukūrimo sąnaudos'!GU15+GT59-GU59+'Investuotojas ir Finansuotojas'!GU26))</f>
        <v>-2.1624146029353142E-8</v>
      </c>
      <c r="GV55" s="104">
        <f>IF(GU55=0,0,IF(GU55+'Infrastruk. sukūrimo sąnaudos'!GV15-GV59=0,0,GU55+'Infrastruk. sukūrimo sąnaudos'!GV15+GU59-GV59+'Investuotojas ir Finansuotojas'!GV26))</f>
        <v>-2.1624146029353142E-8</v>
      </c>
      <c r="GW55" s="104">
        <f>IF(GV55=0,0,IF(GV55+'Infrastruk. sukūrimo sąnaudos'!GW15-GW59=0,0,GV55+'Infrastruk. sukūrimo sąnaudos'!GW15+GV59-GW59+'Investuotojas ir Finansuotojas'!GW26))</f>
        <v>-2.1624146029353142E-8</v>
      </c>
      <c r="GX55" s="104">
        <f>IF(GW55=0,0,IF(GW55+'Infrastruk. sukūrimo sąnaudos'!GX15-GX59=0,0,GW55+'Infrastruk. sukūrimo sąnaudos'!GX15+GW59-GX59+'Investuotojas ir Finansuotojas'!GX26))</f>
        <v>-2.1624146029353142E-8</v>
      </c>
      <c r="GY55" s="104">
        <f>IF(GX55=0,0,IF(GX55+'Infrastruk. sukūrimo sąnaudos'!GY15-GY59=0,0,GX55+'Infrastruk. sukūrimo sąnaudos'!GY15+GX59-GY59+'Investuotojas ir Finansuotojas'!GY26))</f>
        <v>-2.1624146029353142E-8</v>
      </c>
      <c r="GZ55" s="104">
        <f>IF(GY55=0,0,IF(GY55+'Infrastruk. sukūrimo sąnaudos'!GZ15-GZ59=0,0,GY55+'Infrastruk. sukūrimo sąnaudos'!GZ15+GY59-GZ59+'Investuotojas ir Finansuotojas'!GZ26))</f>
        <v>-2.1624146029353142E-8</v>
      </c>
      <c r="HA55" s="81">
        <f>GZ55</f>
        <v>-2.1624146029353142E-8</v>
      </c>
      <c r="HB55" s="104">
        <f>IF(GZ55=0,0,IF(GZ55+'Infrastruk. sukūrimo sąnaudos'!HB15-HB59=0,0,GZ55+'Infrastruk. sukūrimo sąnaudos'!HB15+GZ59-HB59+'Investuotojas ir Finansuotojas'!HB26))</f>
        <v>-2.1624146029353142E-8</v>
      </c>
      <c r="HC55" s="104">
        <f>IF(HB55=0,0,IF(HB55+'Infrastruk. sukūrimo sąnaudos'!HC15-HC59=0,0,HB55+'Infrastruk. sukūrimo sąnaudos'!HC15+HB59-HC59+'Investuotojas ir Finansuotojas'!HC26))</f>
        <v>-2.1624146029353142E-8</v>
      </c>
      <c r="HD55" s="104">
        <f>IF(HC55=0,0,IF(HC55+'Infrastruk. sukūrimo sąnaudos'!HD15-HD59=0,0,HC55+'Infrastruk. sukūrimo sąnaudos'!HD15+HC59-HD59+'Investuotojas ir Finansuotojas'!HD26))</f>
        <v>-2.1624146029353142E-8</v>
      </c>
      <c r="HE55" s="104">
        <f>IF(HD55=0,0,IF(HD55+'Infrastruk. sukūrimo sąnaudos'!HE15-HE59=0,0,HD55+'Infrastruk. sukūrimo sąnaudos'!HE15+HD59-HE59+'Investuotojas ir Finansuotojas'!HE26))</f>
        <v>-2.1624146029353142E-8</v>
      </c>
      <c r="HF55" s="104">
        <f>IF(HE55=0,0,IF(HE55+'Infrastruk. sukūrimo sąnaudos'!HF15-HF59=0,0,HE55+'Infrastruk. sukūrimo sąnaudos'!HF15+HE59-HF59+'Investuotojas ir Finansuotojas'!HF26))</f>
        <v>-2.1624146029353142E-8</v>
      </c>
      <c r="HG55" s="104">
        <f>IF(HF55=0,0,IF(HF55+'Infrastruk. sukūrimo sąnaudos'!HG15-HG59=0,0,HF55+'Infrastruk. sukūrimo sąnaudos'!HG15+HF59-HG59+'Investuotojas ir Finansuotojas'!HG26))</f>
        <v>-2.1624146029353142E-8</v>
      </c>
      <c r="HH55" s="104">
        <f>IF(HG55=0,0,IF(HG55+'Infrastruk. sukūrimo sąnaudos'!HH15-HH59=0,0,HG55+'Infrastruk. sukūrimo sąnaudos'!HH15+HG59-HH59+'Investuotojas ir Finansuotojas'!HH26))</f>
        <v>-2.1624146029353142E-8</v>
      </c>
      <c r="HI55" s="104">
        <f>IF(HH55=0,0,IF(HH55+'Infrastruk. sukūrimo sąnaudos'!HI15-HI59=0,0,HH55+'Infrastruk. sukūrimo sąnaudos'!HI15+HH59-HI59+'Investuotojas ir Finansuotojas'!HI26))</f>
        <v>-2.1624146029353142E-8</v>
      </c>
      <c r="HJ55" s="104">
        <f>IF(HI55=0,0,IF(HI55+'Infrastruk. sukūrimo sąnaudos'!HJ15-HJ59=0,0,HI55+'Infrastruk. sukūrimo sąnaudos'!HJ15+HI59-HJ59+'Investuotojas ir Finansuotojas'!HJ26))</f>
        <v>-2.1624146029353142E-8</v>
      </c>
      <c r="HK55" s="104">
        <f>IF(HJ55=0,0,IF(HJ55+'Infrastruk. sukūrimo sąnaudos'!HK15-HK59=0,0,HJ55+'Infrastruk. sukūrimo sąnaudos'!HK15+HJ59-HK59+'Investuotojas ir Finansuotojas'!HK26))</f>
        <v>-2.1624146029353142E-8</v>
      </c>
      <c r="HL55" s="104">
        <f>IF(HK55=0,0,IF(HK55+'Infrastruk. sukūrimo sąnaudos'!HL15-HL59=0,0,HK55+'Infrastruk. sukūrimo sąnaudos'!HL15+HK59-HL59+'Investuotojas ir Finansuotojas'!HL26))</f>
        <v>-2.1624146029353142E-8</v>
      </c>
      <c r="HM55" s="104">
        <f>IF(HL55=0,0,IF(HL55+'Infrastruk. sukūrimo sąnaudos'!HM15-HM59=0,0,HL55+'Infrastruk. sukūrimo sąnaudos'!HM15+HL59-HM59+'Investuotojas ir Finansuotojas'!HM26))</f>
        <v>-2.1624146029353142E-8</v>
      </c>
      <c r="HN55" s="81">
        <f>HM55</f>
        <v>-2.1624146029353142E-8</v>
      </c>
      <c r="HO55" s="104">
        <f>IF(HM55=0,0,IF(HM55+'Infrastruk. sukūrimo sąnaudos'!HO15-HO59=0,0,HM55+'Infrastruk. sukūrimo sąnaudos'!HO15+HM59-HO59+'Investuotojas ir Finansuotojas'!HO26))</f>
        <v>-2.1624146029353142E-8</v>
      </c>
      <c r="HP55" s="104">
        <f>IF(HO55=0,0,IF(HO55+'Infrastruk. sukūrimo sąnaudos'!HP15-HP59=0,0,HO55+'Infrastruk. sukūrimo sąnaudos'!HP15+HO59-HP59+'Investuotojas ir Finansuotojas'!HP26))</f>
        <v>-2.1624146029353142E-8</v>
      </c>
      <c r="HQ55" s="104">
        <f>IF(HP55=0,0,IF(HP55+'Infrastruk. sukūrimo sąnaudos'!HQ15-HQ59=0,0,HP55+'Infrastruk. sukūrimo sąnaudos'!HQ15+HP59-HQ59+'Investuotojas ir Finansuotojas'!HQ26))</f>
        <v>-2.1624146029353142E-8</v>
      </c>
      <c r="HR55" s="104">
        <f>IF(HQ55=0,0,IF(HQ55+'Infrastruk. sukūrimo sąnaudos'!HR15-HR59=0,0,HQ55+'Infrastruk. sukūrimo sąnaudos'!HR15+HQ59-HR59+'Investuotojas ir Finansuotojas'!HR26))</f>
        <v>-2.1624146029353142E-8</v>
      </c>
      <c r="HS55" s="104">
        <f>IF(HR55=0,0,IF(HR55+'Infrastruk. sukūrimo sąnaudos'!HS15-HS59=0,0,HR55+'Infrastruk. sukūrimo sąnaudos'!HS15+HR59-HS59+'Investuotojas ir Finansuotojas'!HS26))</f>
        <v>-2.1624146029353142E-8</v>
      </c>
      <c r="HT55" s="104">
        <f>IF(HS55=0,0,IF(HS55+'Infrastruk. sukūrimo sąnaudos'!HT15-HT59=0,0,HS55+'Infrastruk. sukūrimo sąnaudos'!HT15+HS59-HT59+'Investuotojas ir Finansuotojas'!HT26))</f>
        <v>-2.1624146029353142E-8</v>
      </c>
      <c r="HU55" s="104">
        <f>IF(HT55=0,0,IF(HT55+'Infrastruk. sukūrimo sąnaudos'!HU15-HU59=0,0,HT55+'Infrastruk. sukūrimo sąnaudos'!HU15+HT59-HU59+'Investuotojas ir Finansuotojas'!HU26))</f>
        <v>-2.1624146029353142E-8</v>
      </c>
      <c r="HV55" s="104">
        <f>IF(HU55=0,0,IF(HU55+'Infrastruk. sukūrimo sąnaudos'!HV15-HV59=0,0,HU55+'Infrastruk. sukūrimo sąnaudos'!HV15+HU59-HV59+'Investuotojas ir Finansuotojas'!HV26))</f>
        <v>-2.1624146029353142E-8</v>
      </c>
      <c r="HW55" s="104">
        <f>IF(HV55=0,0,IF(HV55+'Infrastruk. sukūrimo sąnaudos'!HW15-HW59=0,0,HV55+'Infrastruk. sukūrimo sąnaudos'!HW15+HV59-HW59+'Investuotojas ir Finansuotojas'!HW26))</f>
        <v>-2.1624146029353142E-8</v>
      </c>
      <c r="HX55" s="104">
        <f>IF(HW55=0,0,IF(HW55+'Infrastruk. sukūrimo sąnaudos'!HX15-HX59=0,0,HW55+'Infrastruk. sukūrimo sąnaudos'!HX15+HW59-HX59+'Investuotojas ir Finansuotojas'!HX26))</f>
        <v>-2.1624146029353142E-8</v>
      </c>
      <c r="HY55" s="104">
        <f>IF(HX55=0,0,IF(HX55+'Infrastruk. sukūrimo sąnaudos'!HY15-HY59=0,0,HX55+'Infrastruk. sukūrimo sąnaudos'!HY15+HX59-HY59+'Investuotojas ir Finansuotojas'!HY26))</f>
        <v>-2.1624146029353142E-8</v>
      </c>
      <c r="HZ55" s="104">
        <f>IF(HY55=0,0,IF(HY55+'Infrastruk. sukūrimo sąnaudos'!HZ15-HZ59=0,0,HY55+'Infrastruk. sukūrimo sąnaudos'!HZ15+HY59-HZ59+'Investuotojas ir Finansuotojas'!HZ26))</f>
        <v>-2.1624146029353142E-8</v>
      </c>
      <c r="IA55" s="81">
        <f>HZ55</f>
        <v>-2.1624146029353142E-8</v>
      </c>
      <c r="IB55" s="104">
        <f>IF(HZ55=0,0,IF(HZ55+'Infrastruk. sukūrimo sąnaudos'!IB15-IB59=0,0,HZ55+'Infrastruk. sukūrimo sąnaudos'!IB15+HZ59-IB59+'Investuotojas ir Finansuotojas'!IB26))</f>
        <v>-2.1624146029353142E-8</v>
      </c>
      <c r="IC55" s="104">
        <f>IF(IB55=0,0,IF(IB55+'Infrastruk. sukūrimo sąnaudos'!IC15-IC59=0,0,IB55+'Infrastruk. sukūrimo sąnaudos'!IC15+IB59-IC59+'Investuotojas ir Finansuotojas'!IC26))</f>
        <v>-2.1624146029353142E-8</v>
      </c>
      <c r="ID55" s="104">
        <f>IF(IC55=0,0,IF(IC55+'Infrastruk. sukūrimo sąnaudos'!ID15-ID59=0,0,IC55+'Infrastruk. sukūrimo sąnaudos'!ID15+IC59-ID59+'Investuotojas ir Finansuotojas'!ID26))</f>
        <v>-2.1624146029353142E-8</v>
      </c>
      <c r="IE55" s="104">
        <f>IF(ID55=0,0,IF(ID55+'Infrastruk. sukūrimo sąnaudos'!IE15-IE59=0,0,ID55+'Infrastruk. sukūrimo sąnaudos'!IE15+ID59-IE59+'Investuotojas ir Finansuotojas'!IE26))</f>
        <v>-2.1624146029353142E-8</v>
      </c>
      <c r="IF55" s="104">
        <f>IF(IE55=0,0,IF(IE55+'Infrastruk. sukūrimo sąnaudos'!IF15-IF59=0,0,IE55+'Infrastruk. sukūrimo sąnaudos'!IF15+IE59-IF59+'Investuotojas ir Finansuotojas'!IF26))</f>
        <v>-2.1624146029353142E-8</v>
      </c>
      <c r="IG55" s="104">
        <f>IF(IF55=0,0,IF(IF55+'Infrastruk. sukūrimo sąnaudos'!IG15-IG59=0,0,IF55+'Infrastruk. sukūrimo sąnaudos'!IG15+IF59-IG59+'Investuotojas ir Finansuotojas'!IG26))</f>
        <v>-2.1624146029353142E-8</v>
      </c>
      <c r="IH55" s="104">
        <f>IF(IG55=0,0,IF(IG55+'Infrastruk. sukūrimo sąnaudos'!IH15-IH59=0,0,IG55+'Infrastruk. sukūrimo sąnaudos'!IH15+IG59-IH59+'Investuotojas ir Finansuotojas'!IH26))</f>
        <v>-2.1624146029353142E-8</v>
      </c>
      <c r="II55" s="104">
        <f>IF(IH55=0,0,IF(IH55+'Infrastruk. sukūrimo sąnaudos'!II15-II59=0,0,IH55+'Infrastruk. sukūrimo sąnaudos'!II15+IH59-II59+'Investuotojas ir Finansuotojas'!II26))</f>
        <v>-2.1624146029353142E-8</v>
      </c>
      <c r="IJ55" s="104">
        <f>IF(II55=0,0,IF(II55+'Infrastruk. sukūrimo sąnaudos'!IJ15-IJ59=0,0,II55+'Infrastruk. sukūrimo sąnaudos'!IJ15+II59-IJ59+'Investuotojas ir Finansuotojas'!IJ26))</f>
        <v>-2.1624146029353142E-8</v>
      </c>
      <c r="IK55" s="104">
        <f>IF(IJ55=0,0,IF(IJ55+'Infrastruk. sukūrimo sąnaudos'!IK15-IK59=0,0,IJ55+'Infrastruk. sukūrimo sąnaudos'!IK15+IJ59-IK59+'Investuotojas ir Finansuotojas'!IK26))</f>
        <v>-2.1624146029353142E-8</v>
      </c>
      <c r="IL55" s="104">
        <f>IF(IK55=0,0,IF(IK55+'Infrastruk. sukūrimo sąnaudos'!IL15-IL59=0,0,IK55+'Infrastruk. sukūrimo sąnaudos'!IL15+IK59-IL59+'Investuotojas ir Finansuotojas'!IL26))</f>
        <v>-2.1624146029353142E-8</v>
      </c>
      <c r="IM55" s="104">
        <f>IF(IL55=0,0,IF(IL55+'Infrastruk. sukūrimo sąnaudos'!IM15-IM59=0,0,IL55+'Infrastruk. sukūrimo sąnaudos'!IM15+IL59-IM59+'Investuotojas ir Finansuotojas'!IM26))</f>
        <v>-2.1624146029353142E-8</v>
      </c>
      <c r="IN55" s="81">
        <f>IM55</f>
        <v>-2.1624146029353142E-8</v>
      </c>
      <c r="IO55" s="104">
        <f>IF(IM55=0,0,IF(IM55+'Infrastruk. sukūrimo sąnaudos'!IO15-IO59=0,0,IM55+'Infrastruk. sukūrimo sąnaudos'!IO15+IM59-IO59+'Investuotojas ir Finansuotojas'!IO26))</f>
        <v>-2.1624146029353142E-8</v>
      </c>
      <c r="IP55" s="104">
        <f>IF(IO55=0,0,IF(IO55+'Infrastruk. sukūrimo sąnaudos'!IP15-IP59=0,0,IO55+'Infrastruk. sukūrimo sąnaudos'!IP15+IO59-IP59+'Investuotojas ir Finansuotojas'!IP26))</f>
        <v>-2.1624146029353142E-8</v>
      </c>
      <c r="IQ55" s="104">
        <f>IF(IP55=0,0,IF(IP55+'Infrastruk. sukūrimo sąnaudos'!IQ15-IQ59=0,0,IP55+'Infrastruk. sukūrimo sąnaudos'!IQ15+IP59-IQ59+'Investuotojas ir Finansuotojas'!IQ26))</f>
        <v>-2.1624146029353142E-8</v>
      </c>
      <c r="IR55" s="104">
        <f>IF(IQ55=0,0,IF(IQ55+'Infrastruk. sukūrimo sąnaudos'!IR15-IR59=0,0,IQ55+'Infrastruk. sukūrimo sąnaudos'!IR15+IQ59-IR59+'Investuotojas ir Finansuotojas'!IR26))</f>
        <v>-2.1624146029353142E-8</v>
      </c>
      <c r="IS55" s="104">
        <f>IF(IR55=0,0,IF(IR55+'Infrastruk. sukūrimo sąnaudos'!IS15-IS59=0,0,IR55+'Infrastruk. sukūrimo sąnaudos'!IS15+IR59-IS59+'Investuotojas ir Finansuotojas'!IS26))</f>
        <v>-2.1624146029353142E-8</v>
      </c>
      <c r="IT55" s="104">
        <f>IF(IS55=0,0,IF(IS55+'Infrastruk. sukūrimo sąnaudos'!IT15-IT59=0,0,IS55+'Infrastruk. sukūrimo sąnaudos'!IT15+IS59-IT59+'Investuotojas ir Finansuotojas'!IT26))</f>
        <v>-2.1624146029353142E-8</v>
      </c>
      <c r="IU55" s="104">
        <f>IF(IT55=0,0,IF(IT55+'Infrastruk. sukūrimo sąnaudos'!IU15-IU59=0,0,IT55+'Infrastruk. sukūrimo sąnaudos'!IU15+IT59-IU59+'Investuotojas ir Finansuotojas'!IU26))</f>
        <v>-2.1624146029353142E-8</v>
      </c>
      <c r="IV55" s="104">
        <f>IF(IU55=0,0,IF(IU55+'Infrastruk. sukūrimo sąnaudos'!IV15-IV59=0,0,IU55+'Infrastruk. sukūrimo sąnaudos'!IV15+IU59-IV59+'Investuotojas ir Finansuotojas'!IV26))</f>
        <v>-2.1624146029353142E-8</v>
      </c>
      <c r="IW55" s="104">
        <f>IF(IV55=0,0,IF(IV55+'Infrastruk. sukūrimo sąnaudos'!IW15-IW59=0,0,IV55+'Infrastruk. sukūrimo sąnaudos'!IW15+IV59-IW59+'Investuotojas ir Finansuotojas'!IW26))</f>
        <v>-2.1624146029353142E-8</v>
      </c>
      <c r="IX55" s="104">
        <f>IF(IW55=0,0,IF(IW55+'Infrastruk. sukūrimo sąnaudos'!IX15-IX59=0,0,IW55+'Infrastruk. sukūrimo sąnaudos'!IX15+IW59-IX59+'Investuotojas ir Finansuotojas'!IX26))</f>
        <v>-2.1624146029353142E-8</v>
      </c>
      <c r="IY55" s="104">
        <f>IF(IX55=0,0,IF(IX55+'Infrastruk. sukūrimo sąnaudos'!IY15-IY59=0,0,IX55+'Infrastruk. sukūrimo sąnaudos'!IY15+IX59-IY59+'Investuotojas ir Finansuotojas'!IY26))</f>
        <v>-2.1624146029353142E-8</v>
      </c>
      <c r="IZ55" s="104">
        <f>IF(IY55=0,0,IF(IY55+'Infrastruk. sukūrimo sąnaudos'!IZ15-IZ59=0,0,IY55+'Infrastruk. sukūrimo sąnaudos'!IZ15+IY59-IZ59+'Investuotojas ir Finansuotojas'!IZ26))</f>
        <v>-2.1624146029353142E-8</v>
      </c>
      <c r="JA55" s="81">
        <f>IZ55</f>
        <v>-2.1624146029353142E-8</v>
      </c>
      <c r="JB55" s="104">
        <f>IF(IZ55=0,0,IF(IZ55+'Infrastruk. sukūrimo sąnaudos'!JB15-JB59=0,0,IZ55+'Infrastruk. sukūrimo sąnaudos'!JB15+IZ59-JB59+'Investuotojas ir Finansuotojas'!JB26))</f>
        <v>-2.1624146029353142E-8</v>
      </c>
      <c r="JC55" s="104">
        <f>IF(JB55=0,0,IF(JB55+'Infrastruk. sukūrimo sąnaudos'!JC15-JC59=0,0,JB55+'Infrastruk. sukūrimo sąnaudos'!JC15+JB59-JC59+'Investuotojas ir Finansuotojas'!JC26))</f>
        <v>-2.1624146029353142E-8</v>
      </c>
      <c r="JD55" s="104">
        <f>IF(JC55=0,0,IF(JC55+'Infrastruk. sukūrimo sąnaudos'!JD15-JD59=0,0,JC55+'Infrastruk. sukūrimo sąnaudos'!JD15+JC59-JD59+'Investuotojas ir Finansuotojas'!JD26))</f>
        <v>-2.1624146029353142E-8</v>
      </c>
      <c r="JE55" s="104">
        <f>IF(JD55=0,0,IF(JD55+'Infrastruk. sukūrimo sąnaudos'!JE15-JE59=0,0,JD55+'Infrastruk. sukūrimo sąnaudos'!JE15+JD59-JE59+'Investuotojas ir Finansuotojas'!JE26))</f>
        <v>-2.1624146029353142E-8</v>
      </c>
      <c r="JF55" s="104">
        <f>IF(JE55=0,0,IF(JE55+'Infrastruk. sukūrimo sąnaudos'!JF15-JF59=0,0,JE55+'Infrastruk. sukūrimo sąnaudos'!JF15+JE59-JF59+'Investuotojas ir Finansuotojas'!JF26))</f>
        <v>-2.1624146029353142E-8</v>
      </c>
      <c r="JG55" s="104">
        <f>IF(JF55=0,0,IF(JF55+'Infrastruk. sukūrimo sąnaudos'!JG15-JG59=0,0,JF55+'Infrastruk. sukūrimo sąnaudos'!JG15+JF59-JG59+'Investuotojas ir Finansuotojas'!JG26))</f>
        <v>-2.1624146029353142E-8</v>
      </c>
      <c r="JH55" s="104">
        <f>IF(JG55=0,0,IF(JG55+'Infrastruk. sukūrimo sąnaudos'!JH15-JH59=0,0,JG55+'Infrastruk. sukūrimo sąnaudos'!JH15+JG59-JH59+'Investuotojas ir Finansuotojas'!JH26))</f>
        <v>-2.1624146029353142E-8</v>
      </c>
      <c r="JI55" s="104">
        <f>IF(JH55=0,0,IF(JH55+'Infrastruk. sukūrimo sąnaudos'!JI15-JI59=0,0,JH55+'Infrastruk. sukūrimo sąnaudos'!JI15+JH59-JI59+'Investuotojas ir Finansuotojas'!JI26))</f>
        <v>-2.1624146029353142E-8</v>
      </c>
      <c r="JJ55" s="104">
        <f>IF(JI55=0,0,IF(JI55+'Infrastruk. sukūrimo sąnaudos'!JJ15-JJ59=0,0,JI55+'Infrastruk. sukūrimo sąnaudos'!JJ15+JI59-JJ59+'Investuotojas ir Finansuotojas'!JJ26))</f>
        <v>-2.1624146029353142E-8</v>
      </c>
      <c r="JK55" s="104">
        <f>IF(JJ55=0,0,IF(JJ55+'Infrastruk. sukūrimo sąnaudos'!JK15-JK59=0,0,JJ55+'Infrastruk. sukūrimo sąnaudos'!JK15+JJ59-JK59+'Investuotojas ir Finansuotojas'!JK26))</f>
        <v>-2.1624146029353142E-8</v>
      </c>
      <c r="JL55" s="104">
        <f>IF(JK55=0,0,IF(JK55+'Infrastruk. sukūrimo sąnaudos'!JL15-JL59=0,0,JK55+'Infrastruk. sukūrimo sąnaudos'!JL15+JK59-JL59+'Investuotojas ir Finansuotojas'!JL26))</f>
        <v>-2.1624146029353142E-8</v>
      </c>
      <c r="JM55" s="104">
        <f>IF(JL55=0,0,IF(JL55+'Infrastruk. sukūrimo sąnaudos'!JM15-JM59=0,0,JL55+'Infrastruk. sukūrimo sąnaudos'!JM15+JL59-JM59+'Investuotojas ir Finansuotojas'!JM26))</f>
        <v>-2.1624146029353142E-8</v>
      </c>
      <c r="JN55" s="81">
        <f>JM55</f>
        <v>-2.1624146029353142E-8</v>
      </c>
      <c r="JO55" s="104">
        <f>IF(JM55=0,0,IF(JM55+'Infrastruk. sukūrimo sąnaudos'!JO15-JO59=0,0,JM55+'Infrastruk. sukūrimo sąnaudos'!JO15+JM59-JO59+'Investuotojas ir Finansuotojas'!JO26))</f>
        <v>-2.1624146029353142E-8</v>
      </c>
      <c r="JP55" s="104">
        <f>IF(JO55=0,0,IF(JO55+'Infrastruk. sukūrimo sąnaudos'!JP15-JP59=0,0,JO55+'Infrastruk. sukūrimo sąnaudos'!JP15+JO59-JP59+'Investuotojas ir Finansuotojas'!JP26))</f>
        <v>-2.1624146029353142E-8</v>
      </c>
      <c r="JQ55" s="104">
        <f>IF(JP55=0,0,IF(JP55+'Infrastruk. sukūrimo sąnaudos'!JQ15-JQ59=0,0,JP55+'Infrastruk. sukūrimo sąnaudos'!JQ15+JP59-JQ59+'Investuotojas ir Finansuotojas'!JQ26))</f>
        <v>-2.1624146029353142E-8</v>
      </c>
      <c r="JR55" s="104">
        <f>IF(JQ55=0,0,IF(JQ55+'Infrastruk. sukūrimo sąnaudos'!JR15-JR59=0,0,JQ55+'Infrastruk. sukūrimo sąnaudos'!JR15+JQ59-JR59+'Investuotojas ir Finansuotojas'!JR26))</f>
        <v>-2.1624146029353142E-8</v>
      </c>
      <c r="JS55" s="104">
        <f>IF(JR55=0,0,IF(JR55+'Infrastruk. sukūrimo sąnaudos'!JS15-JS59=0,0,JR55+'Infrastruk. sukūrimo sąnaudos'!JS15+JR59-JS59+'Investuotojas ir Finansuotojas'!JS26))</f>
        <v>-2.1624146029353142E-8</v>
      </c>
      <c r="JT55" s="104">
        <f>IF(JS55=0,0,IF(JS55+'Infrastruk. sukūrimo sąnaudos'!JT15-JT59=0,0,JS55+'Infrastruk. sukūrimo sąnaudos'!JT15+JS59-JT59+'Investuotojas ir Finansuotojas'!JT26))</f>
        <v>-2.1624146029353142E-8</v>
      </c>
      <c r="JU55" s="104">
        <f>IF(JT55=0,0,IF(JT55+'Infrastruk. sukūrimo sąnaudos'!JU15-JU59=0,0,JT55+'Infrastruk. sukūrimo sąnaudos'!JU15+JT59-JU59+'Investuotojas ir Finansuotojas'!JU26))</f>
        <v>-2.1624146029353142E-8</v>
      </c>
      <c r="JV55" s="104">
        <f>IF(JU55=0,0,IF(JU55+'Infrastruk. sukūrimo sąnaudos'!JV15-JV59=0,0,JU55+'Infrastruk. sukūrimo sąnaudos'!JV15+JU59-JV59+'Investuotojas ir Finansuotojas'!JV26))</f>
        <v>-2.1624146029353142E-8</v>
      </c>
      <c r="JW55" s="104">
        <f>IF(JV55=0,0,IF(JV55+'Infrastruk. sukūrimo sąnaudos'!JW15-JW59=0,0,JV55+'Infrastruk. sukūrimo sąnaudos'!JW15+JV59-JW59+'Investuotojas ir Finansuotojas'!JW26))</f>
        <v>-2.1624146029353142E-8</v>
      </c>
      <c r="JX55" s="104">
        <f>IF(JW55=0,0,IF(JW55+'Infrastruk. sukūrimo sąnaudos'!JX15-JX59=0,0,JW55+'Infrastruk. sukūrimo sąnaudos'!JX15+JW59-JX59+'Investuotojas ir Finansuotojas'!JX26))</f>
        <v>-2.1624146029353142E-8</v>
      </c>
      <c r="JY55" s="104">
        <f>IF(JX55=0,0,IF(JX55+'Infrastruk. sukūrimo sąnaudos'!JY15-JY59=0,0,JX55+'Infrastruk. sukūrimo sąnaudos'!JY15+JX59-JY59+'Investuotojas ir Finansuotojas'!JY26))</f>
        <v>-2.1624146029353142E-8</v>
      </c>
      <c r="JZ55" s="104">
        <f>IF(JY55=0,0,IF(JY55+'Infrastruk. sukūrimo sąnaudos'!JZ15-JZ59=0,0,JY55+'Infrastruk. sukūrimo sąnaudos'!JZ15+JY59-JZ59+'Investuotojas ir Finansuotojas'!JZ26))</f>
        <v>-2.1624146029353142E-8</v>
      </c>
      <c r="KA55" s="81">
        <f>JZ55</f>
        <v>-2.1624146029353142E-8</v>
      </c>
      <c r="KB55" s="104">
        <f>IF(JZ55=0,0,IF(JZ55+'Infrastruk. sukūrimo sąnaudos'!KB15-KB59=0,0,JZ55+'Infrastruk. sukūrimo sąnaudos'!KB15+JZ59-KB59+'Investuotojas ir Finansuotojas'!KB26))</f>
        <v>-2.1624146029353142E-8</v>
      </c>
      <c r="KC55" s="104">
        <f>IF(KB55=0,0,IF(KB55+'Infrastruk. sukūrimo sąnaudos'!KC15-KC59=0,0,KB55+'Infrastruk. sukūrimo sąnaudos'!KC15+KB59-KC59+'Investuotojas ir Finansuotojas'!KC26))</f>
        <v>-2.1624146029353142E-8</v>
      </c>
      <c r="KD55" s="104">
        <f>IF(KC55=0,0,IF(KC55+'Infrastruk. sukūrimo sąnaudos'!KD15-KD59=0,0,KC55+'Infrastruk. sukūrimo sąnaudos'!KD15+KC59-KD59+'Investuotojas ir Finansuotojas'!KD26))</f>
        <v>-2.1624146029353142E-8</v>
      </c>
      <c r="KE55" s="104">
        <f>IF(KD55=0,0,IF(KD55+'Infrastruk. sukūrimo sąnaudos'!KE15-KE59=0,0,KD55+'Infrastruk. sukūrimo sąnaudos'!KE15+KD59-KE59+'Investuotojas ir Finansuotojas'!KE26))</f>
        <v>-2.1624146029353142E-8</v>
      </c>
      <c r="KF55" s="104">
        <f>IF(KE55=0,0,IF(KE55+'Infrastruk. sukūrimo sąnaudos'!KF15-KF59=0,0,KE55+'Infrastruk. sukūrimo sąnaudos'!KF15+KE59-KF59+'Investuotojas ir Finansuotojas'!KF26))</f>
        <v>-2.1624146029353142E-8</v>
      </c>
      <c r="KG55" s="104">
        <f>IF(KF55=0,0,IF(KF55+'Infrastruk. sukūrimo sąnaudos'!KG15-KG59=0,0,KF55+'Infrastruk. sukūrimo sąnaudos'!KG15+KF59-KG59+'Investuotojas ir Finansuotojas'!KG26))</f>
        <v>-2.1624146029353142E-8</v>
      </c>
      <c r="KH55" s="104">
        <f>IF(KG55=0,0,IF(KG55+'Infrastruk. sukūrimo sąnaudos'!KH15-KH59=0,0,KG55+'Infrastruk. sukūrimo sąnaudos'!KH15+KG59-KH59+'Investuotojas ir Finansuotojas'!KH26))</f>
        <v>-2.1624146029353142E-8</v>
      </c>
      <c r="KI55" s="104">
        <f>IF(KH55=0,0,IF(KH55+'Infrastruk. sukūrimo sąnaudos'!KI15-KI59=0,0,KH55+'Infrastruk. sukūrimo sąnaudos'!KI15+KH59-KI59+'Investuotojas ir Finansuotojas'!KI26))</f>
        <v>-2.1624146029353142E-8</v>
      </c>
      <c r="KJ55" s="104">
        <f>IF(KI55=0,0,IF(KI55+'Infrastruk. sukūrimo sąnaudos'!KJ15-KJ59=0,0,KI55+'Infrastruk. sukūrimo sąnaudos'!KJ15+KI59-KJ59+'Investuotojas ir Finansuotojas'!KJ26))</f>
        <v>-2.1624146029353142E-8</v>
      </c>
      <c r="KK55" s="104">
        <f>IF(KJ55=0,0,IF(KJ55+'Infrastruk. sukūrimo sąnaudos'!KK15-KK59=0,0,KJ55+'Infrastruk. sukūrimo sąnaudos'!KK15+KJ59-KK59+'Investuotojas ir Finansuotojas'!KK26))</f>
        <v>-2.1624146029353142E-8</v>
      </c>
      <c r="KL55" s="104">
        <f>IF(KK55=0,0,IF(KK55+'Infrastruk. sukūrimo sąnaudos'!KL15-KL59=0,0,KK55+'Infrastruk. sukūrimo sąnaudos'!KL15+KK59-KL59+'Investuotojas ir Finansuotojas'!KL26))</f>
        <v>-2.1624146029353142E-8</v>
      </c>
      <c r="KM55" s="104">
        <f>IF(KL55=0,0,IF(KL55+'Infrastruk. sukūrimo sąnaudos'!KM15-KM59=0,0,KL55+'Infrastruk. sukūrimo sąnaudos'!KM15+KL59-KM59+'Investuotojas ir Finansuotojas'!KM26))</f>
        <v>-2.1624146029353142E-8</v>
      </c>
      <c r="KN55" s="81">
        <f>KM55</f>
        <v>-2.1624146029353142E-8</v>
      </c>
      <c r="KO55" s="104">
        <f>IF(KM55=0,0,IF(KM55+'Infrastruk. sukūrimo sąnaudos'!KO15-KO59=0,0,KM55+'Infrastruk. sukūrimo sąnaudos'!KO15+KM59-KO59+'Investuotojas ir Finansuotojas'!KO26))</f>
        <v>-2.1624146029353142E-8</v>
      </c>
      <c r="KP55" s="104">
        <f>IF(KO55=0,0,IF(KO55+'Infrastruk. sukūrimo sąnaudos'!KP15-KP59=0,0,KO55+'Infrastruk. sukūrimo sąnaudos'!KP15+KO59-KP59+'Investuotojas ir Finansuotojas'!KP26))</f>
        <v>-2.1624146029353142E-8</v>
      </c>
      <c r="KQ55" s="104">
        <f>IF(KP55=0,0,IF(KP55+'Infrastruk. sukūrimo sąnaudos'!KQ15-KQ59=0,0,KP55+'Infrastruk. sukūrimo sąnaudos'!KQ15+KP59-KQ59+'Investuotojas ir Finansuotojas'!KQ26))</f>
        <v>-2.1624146029353142E-8</v>
      </c>
      <c r="KR55" s="104">
        <f>IF(KQ55=0,0,IF(KQ55+'Infrastruk. sukūrimo sąnaudos'!KR15-KR59=0,0,KQ55+'Infrastruk. sukūrimo sąnaudos'!KR15+KQ59-KR59+'Investuotojas ir Finansuotojas'!KR26))</f>
        <v>-2.1624146029353142E-8</v>
      </c>
      <c r="KS55" s="104">
        <f>IF(KR55=0,0,IF(KR55+'Infrastruk. sukūrimo sąnaudos'!KS15-KS59=0,0,KR55+'Infrastruk. sukūrimo sąnaudos'!KS15+KR59-KS59+'Investuotojas ir Finansuotojas'!KS26))</f>
        <v>-2.1624146029353142E-8</v>
      </c>
      <c r="KT55" s="104">
        <f>IF(KS55=0,0,IF(KS55+'Infrastruk. sukūrimo sąnaudos'!KT15-KT59=0,0,KS55+'Infrastruk. sukūrimo sąnaudos'!KT15+KS59-KT59+'Investuotojas ir Finansuotojas'!KT26))</f>
        <v>-2.1624146029353142E-8</v>
      </c>
      <c r="KU55" s="104">
        <f>IF(KT55=0,0,IF(KT55+'Infrastruk. sukūrimo sąnaudos'!KU15-KU59=0,0,KT55+'Infrastruk. sukūrimo sąnaudos'!KU15+KT59-KU59+'Investuotojas ir Finansuotojas'!KU26))</f>
        <v>-2.1624146029353142E-8</v>
      </c>
      <c r="KV55" s="104">
        <f>IF(KU55=0,0,IF(KU55+'Infrastruk. sukūrimo sąnaudos'!KV15-KV59=0,0,KU55+'Infrastruk. sukūrimo sąnaudos'!KV15+KU59-KV59+'Investuotojas ir Finansuotojas'!KV26))</f>
        <v>-2.1624146029353142E-8</v>
      </c>
      <c r="KW55" s="104">
        <f>IF(KV55=0,0,IF(KV55+'Infrastruk. sukūrimo sąnaudos'!KW15-KW59=0,0,KV55+'Infrastruk. sukūrimo sąnaudos'!KW15+KV59-KW59+'Investuotojas ir Finansuotojas'!KW26))</f>
        <v>-2.1624146029353142E-8</v>
      </c>
      <c r="KX55" s="104">
        <f>IF(KW55=0,0,IF(KW55+'Infrastruk. sukūrimo sąnaudos'!KX15-KX59=0,0,KW55+'Infrastruk. sukūrimo sąnaudos'!KX15+KW59-KX59+'Investuotojas ir Finansuotojas'!KX26))</f>
        <v>-2.1624146029353142E-8</v>
      </c>
      <c r="KY55" s="104">
        <f>IF(KX55=0,0,IF(KX55+'Infrastruk. sukūrimo sąnaudos'!KY15-KY59=0,0,KX55+'Infrastruk. sukūrimo sąnaudos'!KY15+KX59-KY59+'Investuotojas ir Finansuotojas'!KY26))</f>
        <v>-2.1624146029353142E-8</v>
      </c>
      <c r="KZ55" s="104">
        <f>IF(KY55=0,0,IF(KY55+'Infrastruk. sukūrimo sąnaudos'!KZ15-KZ59=0,0,KY55+'Infrastruk. sukūrimo sąnaudos'!KZ15+KY59-KZ59+'Investuotojas ir Finansuotojas'!KZ26))</f>
        <v>-2.1624146029353142E-8</v>
      </c>
      <c r="LA55" s="81">
        <f>KZ55</f>
        <v>-2.1624146029353142E-8</v>
      </c>
      <c r="LB55" s="104">
        <f>IF(KZ55=0,0,IF(KZ55+'Infrastruk. sukūrimo sąnaudos'!LB15-LB59=0,0,KZ55+'Infrastruk. sukūrimo sąnaudos'!LB15+KZ59-LB59+'Investuotojas ir Finansuotojas'!LB26))</f>
        <v>-2.1624146029353142E-8</v>
      </c>
      <c r="LC55" s="104">
        <f>IF(LB55=0,0,IF(LB55+'Infrastruk. sukūrimo sąnaudos'!LC15-LC59=0,0,LB55+'Infrastruk. sukūrimo sąnaudos'!LC15+LB59-LC59+'Investuotojas ir Finansuotojas'!LC26))</f>
        <v>-2.1624146029353142E-8</v>
      </c>
      <c r="LD55" s="104">
        <f>IF(LC55=0,0,IF(LC55+'Infrastruk. sukūrimo sąnaudos'!LD15-LD59=0,0,LC55+'Infrastruk. sukūrimo sąnaudos'!LD15+LC59-LD59+'Investuotojas ir Finansuotojas'!LD26))</f>
        <v>-2.1624146029353142E-8</v>
      </c>
      <c r="LE55" s="104">
        <f>IF(LD55=0,0,IF(LD55+'Infrastruk. sukūrimo sąnaudos'!LE15-LE59=0,0,LD55+'Infrastruk. sukūrimo sąnaudos'!LE15+LD59-LE59+'Investuotojas ir Finansuotojas'!LE26))</f>
        <v>-2.1624146029353142E-8</v>
      </c>
      <c r="LF55" s="104">
        <f>IF(LE55=0,0,IF(LE55+'Infrastruk. sukūrimo sąnaudos'!LF15-LF59=0,0,LE55+'Infrastruk. sukūrimo sąnaudos'!LF15+LE59-LF59+'Investuotojas ir Finansuotojas'!LF26))</f>
        <v>-2.1624146029353142E-8</v>
      </c>
      <c r="LG55" s="104">
        <f>IF(LF55=0,0,IF(LF55+'Infrastruk. sukūrimo sąnaudos'!LG15-LG59=0,0,LF55+'Infrastruk. sukūrimo sąnaudos'!LG15+LF59-LG59+'Investuotojas ir Finansuotojas'!LG26))</f>
        <v>-2.1624146029353142E-8</v>
      </c>
      <c r="LH55" s="104">
        <f>IF(LG55=0,0,IF(LG55+'Infrastruk. sukūrimo sąnaudos'!LH15-LH59=0,0,LG55+'Infrastruk. sukūrimo sąnaudos'!LH15+LG59-LH59+'Investuotojas ir Finansuotojas'!LH26))</f>
        <v>-2.1624146029353142E-8</v>
      </c>
      <c r="LI55" s="104">
        <f>IF(LH55=0,0,IF(LH55+'Infrastruk. sukūrimo sąnaudos'!LI15-LI59=0,0,LH55+'Infrastruk. sukūrimo sąnaudos'!LI15+LH59-LI59+'Investuotojas ir Finansuotojas'!LI26))</f>
        <v>-2.1624146029353142E-8</v>
      </c>
      <c r="LJ55" s="104">
        <f>IF(LI55=0,0,IF(LI55+'Infrastruk. sukūrimo sąnaudos'!LJ15-LJ59=0,0,LI55+'Infrastruk. sukūrimo sąnaudos'!LJ15+LI59-LJ59+'Investuotojas ir Finansuotojas'!LJ26))</f>
        <v>-2.1624146029353142E-8</v>
      </c>
      <c r="LK55" s="104">
        <f>IF(LJ55=0,0,IF(LJ55+'Infrastruk. sukūrimo sąnaudos'!LK15-LK59=0,0,LJ55+'Infrastruk. sukūrimo sąnaudos'!LK15+LJ59-LK59+'Investuotojas ir Finansuotojas'!LK26))</f>
        <v>-2.1624146029353142E-8</v>
      </c>
      <c r="LL55" s="104">
        <f>IF(LK55=0,0,IF(LK55+'Infrastruk. sukūrimo sąnaudos'!LL15-LL59=0,0,LK55+'Infrastruk. sukūrimo sąnaudos'!LL15+LK59-LL59+'Investuotojas ir Finansuotojas'!LL26))</f>
        <v>-2.1624146029353142E-8</v>
      </c>
      <c r="LM55" s="104">
        <f>IF(LL55=0,0,IF(LL55+'Infrastruk. sukūrimo sąnaudos'!LM15-LM59=0,0,LL55+'Infrastruk. sukūrimo sąnaudos'!LM15+LL59-LM59+'Investuotojas ir Finansuotojas'!LM26))</f>
        <v>0</v>
      </c>
      <c r="LN55" s="196">
        <f>LM55</f>
        <v>0</v>
      </c>
    </row>
    <row r="56" spans="1:326" s="15" customFormat="1" ht="15" customHeight="1">
      <c r="A56" s="384" t="s">
        <v>377</v>
      </c>
      <c r="B56" s="106">
        <f>B58+B59</f>
        <v>0</v>
      </c>
      <c r="C56" s="107">
        <f>C58+C59</f>
        <v>0</v>
      </c>
      <c r="D56" s="107">
        <f t="shared" ref="D56" si="628">D58+D59</f>
        <v>0</v>
      </c>
      <c r="E56" s="107">
        <f t="shared" ref="E56" si="629">E58+E59</f>
        <v>0</v>
      </c>
      <c r="F56" s="107">
        <f t="shared" ref="F56" si="630">F58+F59</f>
        <v>0</v>
      </c>
      <c r="G56" s="107">
        <f t="shared" ref="G56" si="631">G58+G59</f>
        <v>0</v>
      </c>
      <c r="H56" s="107">
        <f t="shared" ref="H56" si="632">H58+H59</f>
        <v>0</v>
      </c>
      <c r="I56" s="107">
        <f t="shared" ref="I56" si="633">I58+I59</f>
        <v>0</v>
      </c>
      <c r="J56" s="107">
        <f t="shared" ref="J56" si="634">J58+J59</f>
        <v>0</v>
      </c>
      <c r="K56" s="107">
        <f t="shared" ref="K56" si="635">K58+K59</f>
        <v>0</v>
      </c>
      <c r="L56" s="107">
        <f t="shared" ref="L56" si="636">L58+L59</f>
        <v>0</v>
      </c>
      <c r="M56" s="107">
        <f t="shared" ref="M56" si="637">M58+M59</f>
        <v>0</v>
      </c>
      <c r="N56" s="91">
        <f t="shared" si="572"/>
        <v>0</v>
      </c>
      <c r="O56" s="25">
        <f>O58+O59</f>
        <v>1387.5</v>
      </c>
      <c r="P56" s="25">
        <f t="shared" ref="P56:Y56" si="638">P58+P59</f>
        <v>2775.0000000000009</v>
      </c>
      <c r="Q56" s="25">
        <f t="shared" si="638"/>
        <v>4162.5000000000009</v>
      </c>
      <c r="R56" s="25">
        <f t="shared" si="638"/>
        <v>5550.0000000000009</v>
      </c>
      <c r="S56" s="25">
        <f t="shared" si="638"/>
        <v>6937.5000000000009</v>
      </c>
      <c r="T56" s="25">
        <f t="shared" si="638"/>
        <v>8325</v>
      </c>
      <c r="U56" s="25">
        <f t="shared" si="638"/>
        <v>12821.053422064953</v>
      </c>
      <c r="V56" s="25">
        <f t="shared" si="638"/>
        <v>23376.209474347095</v>
      </c>
      <c r="W56" s="25">
        <f t="shared" si="638"/>
        <v>39159.805105338906</v>
      </c>
      <c r="X56" s="25">
        <f t="shared" si="638"/>
        <v>54943.40073633071</v>
      </c>
      <c r="Y56" s="25">
        <f t="shared" si="638"/>
        <v>70726.996367322514</v>
      </c>
      <c r="Z56" s="25">
        <f>Z58+Z59+Z57</f>
        <v>0</v>
      </c>
      <c r="AA56" s="91">
        <f t="shared" ref="AA56:AA59" si="639">Z56</f>
        <v>0</v>
      </c>
      <c r="AB56" s="25">
        <f>AB58+AB59</f>
        <v>18021.095630991807</v>
      </c>
      <c r="AC56" s="25">
        <f t="shared" ref="AC56" si="640">AC58+AC59</f>
        <v>36042.191261983615</v>
      </c>
      <c r="AD56" s="25">
        <f t="shared" ref="AD56" si="641">AD58+AD59</f>
        <v>54063.286892975433</v>
      </c>
      <c r="AE56" s="25">
        <f t="shared" ref="AE56" si="642">AE58+AE59</f>
        <v>72084.38252396723</v>
      </c>
      <c r="AF56" s="25">
        <f t="shared" ref="AF56" si="643">AF58+AF59</f>
        <v>90105.478154959055</v>
      </c>
      <c r="AG56" s="25">
        <f t="shared" ref="AG56" si="644">AG58+AG59</f>
        <v>108126.57378595085</v>
      </c>
      <c r="AH56" s="25">
        <f t="shared" ref="AH56" si="645">AH58+AH59</f>
        <v>127647.66941694265</v>
      </c>
      <c r="AI56" s="25">
        <f t="shared" ref="AI56" si="646">AI58+AI59</f>
        <v>147168.76504793443</v>
      </c>
      <c r="AJ56" s="25">
        <f t="shared" ref="AJ56" si="647">AJ58+AJ59</f>
        <v>166689.86067892623</v>
      </c>
      <c r="AK56" s="25">
        <f t="shared" ref="AK56" si="648">AK58+AK59</f>
        <v>187323.45630991799</v>
      </c>
      <c r="AL56" s="25">
        <f t="shared" ref="AL56" si="649">AL58+AL59</f>
        <v>207957.05194090979</v>
      </c>
      <c r="AM56" s="25">
        <f>AM58+AM59+AM57</f>
        <v>883069.3590081624</v>
      </c>
      <c r="AN56" s="91">
        <f t="shared" ref="AN56:AN59" si="650">AM56</f>
        <v>883069.3590081624</v>
      </c>
      <c r="AO56" s="25">
        <f>AO58+AO59</f>
        <v>808333.43822239677</v>
      </c>
      <c r="AP56" s="25">
        <f t="shared" ref="AP56:AY56" si="651">AP58+AP59</f>
        <v>734848.58020217891</v>
      </c>
      <c r="AQ56" s="25">
        <f t="shared" si="651"/>
        <v>661363.72218196106</v>
      </c>
      <c r="AR56" s="25">
        <f t="shared" si="651"/>
        <v>587878.8641617432</v>
      </c>
      <c r="AS56" s="25">
        <f t="shared" si="651"/>
        <v>514394.00614152529</v>
      </c>
      <c r="AT56" s="25">
        <f t="shared" si="651"/>
        <v>440909.14812130737</v>
      </c>
      <c r="AU56" s="25">
        <f t="shared" si="651"/>
        <v>367424.29010108946</v>
      </c>
      <c r="AV56" s="25">
        <f t="shared" si="651"/>
        <v>293939.43208087154</v>
      </c>
      <c r="AW56" s="25">
        <f t="shared" si="651"/>
        <v>220454.57406065363</v>
      </c>
      <c r="AX56" s="25">
        <f t="shared" si="651"/>
        <v>146969.71604043571</v>
      </c>
      <c r="AY56" s="25">
        <f t="shared" si="651"/>
        <v>73484.858020217813</v>
      </c>
      <c r="AZ56" s="25">
        <f>AZ58+AZ59+AZ57</f>
        <v>942723.27940689004</v>
      </c>
      <c r="BA56" s="91">
        <f t="shared" ref="BA56" si="652">AZ56</f>
        <v>942723.27940689004</v>
      </c>
      <c r="BB56" s="25">
        <f>BB58+BB59</f>
        <v>808333.43822239921</v>
      </c>
      <c r="BC56" s="25">
        <f t="shared" ref="BC56:BL56" si="653">BC58+BC59</f>
        <v>734848.58020218136</v>
      </c>
      <c r="BD56" s="25">
        <f t="shared" si="653"/>
        <v>661363.7221819635</v>
      </c>
      <c r="BE56" s="25">
        <f t="shared" si="653"/>
        <v>587878.86416174565</v>
      </c>
      <c r="BF56" s="25">
        <f t="shared" si="653"/>
        <v>514394.00614152773</v>
      </c>
      <c r="BG56" s="25">
        <f t="shared" si="653"/>
        <v>440909.14812130982</v>
      </c>
      <c r="BH56" s="25">
        <f t="shared" si="653"/>
        <v>367424.2901010919</v>
      </c>
      <c r="BI56" s="25">
        <f t="shared" si="653"/>
        <v>293939.43208087399</v>
      </c>
      <c r="BJ56" s="25">
        <f t="shared" si="653"/>
        <v>220454.57406065607</v>
      </c>
      <c r="BK56" s="25">
        <f t="shared" si="653"/>
        <v>146969.71604043816</v>
      </c>
      <c r="BL56" s="25">
        <f t="shared" si="653"/>
        <v>73484.858020220257</v>
      </c>
      <c r="BM56" s="25">
        <f>BM58+BM59+BM57</f>
        <v>982977.22676029219</v>
      </c>
      <c r="BN56" s="91">
        <f t="shared" ref="BN56" si="654">BM56</f>
        <v>982977.22676029219</v>
      </c>
      <c r="BO56" s="25">
        <f>BO58+BO59</f>
        <v>808333.43822239921</v>
      </c>
      <c r="BP56" s="25">
        <f t="shared" ref="BP56:BY56" si="655">BP58+BP59</f>
        <v>734848.58020218136</v>
      </c>
      <c r="BQ56" s="25">
        <f t="shared" si="655"/>
        <v>661363.7221819635</v>
      </c>
      <c r="BR56" s="25">
        <f t="shared" si="655"/>
        <v>587878.86416174565</v>
      </c>
      <c r="BS56" s="25">
        <f t="shared" si="655"/>
        <v>514394.00614152773</v>
      </c>
      <c r="BT56" s="25">
        <f t="shared" si="655"/>
        <v>440909.14812130982</v>
      </c>
      <c r="BU56" s="25">
        <f t="shared" si="655"/>
        <v>367424.2901010919</v>
      </c>
      <c r="BV56" s="25">
        <f t="shared" si="655"/>
        <v>293939.43208087399</v>
      </c>
      <c r="BW56" s="25">
        <f t="shared" si="655"/>
        <v>220454.57406065607</v>
      </c>
      <c r="BX56" s="25">
        <f t="shared" si="655"/>
        <v>146969.71604043816</v>
      </c>
      <c r="BY56" s="25">
        <f t="shared" si="655"/>
        <v>73484.858020220257</v>
      </c>
      <c r="BZ56" s="25">
        <f>BZ58+BZ59+BZ57</f>
        <v>989822.09598923684</v>
      </c>
      <c r="CA56" s="91">
        <f t="shared" ref="CA56" si="656">BZ56</f>
        <v>989822.09598923684</v>
      </c>
      <c r="CB56" s="25">
        <f>CB58+CB59</f>
        <v>808333.43822239921</v>
      </c>
      <c r="CC56" s="25">
        <f t="shared" ref="CC56" si="657">CC58+CC59</f>
        <v>734848.58020218136</v>
      </c>
      <c r="CD56" s="25">
        <f t="shared" ref="CD56" si="658">CD58+CD59</f>
        <v>661363.7221819635</v>
      </c>
      <c r="CE56" s="25">
        <f t="shared" ref="CE56" si="659">CE58+CE59</f>
        <v>587878.86416174565</v>
      </c>
      <c r="CF56" s="25">
        <f t="shared" ref="CF56" si="660">CF58+CF59</f>
        <v>514394.00614152773</v>
      </c>
      <c r="CG56" s="25">
        <f t="shared" ref="CG56" si="661">CG58+CG59</f>
        <v>440909.14812130982</v>
      </c>
      <c r="CH56" s="25">
        <f t="shared" ref="CH56" si="662">CH58+CH59</f>
        <v>367424.2901010919</v>
      </c>
      <c r="CI56" s="25">
        <f t="shared" ref="CI56" si="663">CI58+CI59</f>
        <v>293939.43208087399</v>
      </c>
      <c r="CJ56" s="25">
        <f t="shared" ref="CJ56" si="664">CJ58+CJ59</f>
        <v>220454.57406065607</v>
      </c>
      <c r="CK56" s="25">
        <f t="shared" ref="CK56" si="665">CK58+CK59</f>
        <v>146969.71604043816</v>
      </c>
      <c r="CL56" s="25">
        <f t="shared" ref="CL56" si="666">CL58+CL59</f>
        <v>73484.858020220257</v>
      </c>
      <c r="CM56" s="25">
        <f>CM58+CM59+CM57</f>
        <v>988935.92973692215</v>
      </c>
      <c r="CN56" s="91">
        <f t="shared" ref="CN56" si="667">CM56</f>
        <v>988935.92973692215</v>
      </c>
      <c r="CO56" s="25">
        <f>CO58+CO59</f>
        <v>808333.43822239921</v>
      </c>
      <c r="CP56" s="25">
        <f t="shared" ref="CP56:CY56" si="668">CP58+CP59</f>
        <v>734848.58020218136</v>
      </c>
      <c r="CQ56" s="25">
        <f t="shared" si="668"/>
        <v>661363.7221819635</v>
      </c>
      <c r="CR56" s="25">
        <f t="shared" si="668"/>
        <v>587878.86416174565</v>
      </c>
      <c r="CS56" s="25">
        <f t="shared" si="668"/>
        <v>514394.00614152773</v>
      </c>
      <c r="CT56" s="25">
        <f t="shared" si="668"/>
        <v>440909.14812130982</v>
      </c>
      <c r="CU56" s="25">
        <f t="shared" si="668"/>
        <v>367424.2901010919</v>
      </c>
      <c r="CV56" s="25">
        <f t="shared" si="668"/>
        <v>293939.43208087399</v>
      </c>
      <c r="CW56" s="25">
        <f t="shared" si="668"/>
        <v>220454.57406065607</v>
      </c>
      <c r="CX56" s="25">
        <f t="shared" si="668"/>
        <v>146969.71604043816</v>
      </c>
      <c r="CY56" s="25">
        <f t="shared" si="668"/>
        <v>73484.858020220257</v>
      </c>
      <c r="CZ56" s="25">
        <f>CZ58+CZ59+CZ57</f>
        <v>983768.30039599224</v>
      </c>
      <c r="DA56" s="91">
        <f t="shared" ref="DA56" si="669">CZ56</f>
        <v>983768.30039599224</v>
      </c>
      <c r="DB56" s="25">
        <f>DB58+DB59</f>
        <v>808333.43822239921</v>
      </c>
      <c r="DC56" s="25">
        <f t="shared" ref="DC56:DL56" si="670">DC58+DC59</f>
        <v>734848.58020218136</v>
      </c>
      <c r="DD56" s="25">
        <f t="shared" si="670"/>
        <v>661363.7221819635</v>
      </c>
      <c r="DE56" s="25">
        <f t="shared" si="670"/>
        <v>587878.86416174565</v>
      </c>
      <c r="DF56" s="25">
        <f t="shared" si="670"/>
        <v>514394.00614152773</v>
      </c>
      <c r="DG56" s="25">
        <f t="shared" si="670"/>
        <v>440909.14812130982</v>
      </c>
      <c r="DH56" s="25">
        <f t="shared" si="670"/>
        <v>367424.2901010919</v>
      </c>
      <c r="DI56" s="25">
        <f t="shared" si="670"/>
        <v>293939.43208087399</v>
      </c>
      <c r="DJ56" s="25">
        <f t="shared" si="670"/>
        <v>220454.57406065607</v>
      </c>
      <c r="DK56" s="25">
        <f t="shared" si="670"/>
        <v>146969.71604043816</v>
      </c>
      <c r="DL56" s="25">
        <f t="shared" si="670"/>
        <v>73484.858020220257</v>
      </c>
      <c r="DM56" s="25">
        <f>DM58+DM59+DM57</f>
        <v>977388.80139019957</v>
      </c>
      <c r="DN56" s="91">
        <f t="shared" ref="DN56" si="671">DM56</f>
        <v>977388.80139019957</v>
      </c>
      <c r="DO56" s="25">
        <f>DO58+DO59</f>
        <v>808333.43822239921</v>
      </c>
      <c r="DP56" s="25">
        <f t="shared" ref="DP56:DY56" si="672">DP58+DP59</f>
        <v>734848.58020218136</v>
      </c>
      <c r="DQ56" s="25">
        <f t="shared" si="672"/>
        <v>661363.7221819635</v>
      </c>
      <c r="DR56" s="25">
        <f t="shared" si="672"/>
        <v>587878.86416174565</v>
      </c>
      <c r="DS56" s="25">
        <f t="shared" si="672"/>
        <v>514394.00614152773</v>
      </c>
      <c r="DT56" s="25">
        <f t="shared" si="672"/>
        <v>440909.14812130982</v>
      </c>
      <c r="DU56" s="25">
        <f t="shared" si="672"/>
        <v>367424.2901010919</v>
      </c>
      <c r="DV56" s="25">
        <f t="shared" si="672"/>
        <v>293939.43208087399</v>
      </c>
      <c r="DW56" s="25">
        <f t="shared" si="672"/>
        <v>220454.57406065607</v>
      </c>
      <c r="DX56" s="25">
        <f t="shared" si="672"/>
        <v>146969.71604043816</v>
      </c>
      <c r="DY56" s="25">
        <f t="shared" si="672"/>
        <v>73484.858020220257</v>
      </c>
      <c r="DZ56" s="25">
        <f>DZ58+DZ59+DZ57</f>
        <v>969684.98845515435</v>
      </c>
      <c r="EA56" s="91">
        <f t="shared" ref="EA56" si="673">DZ56</f>
        <v>969684.98845515435</v>
      </c>
      <c r="EB56" s="25">
        <f>EB58+EB59</f>
        <v>808333.43822239921</v>
      </c>
      <c r="EC56" s="25">
        <f t="shared" ref="EC56:EL56" si="674">EC58+EC59</f>
        <v>734848.58020218136</v>
      </c>
      <c r="ED56" s="25">
        <f t="shared" si="674"/>
        <v>661363.7221819635</v>
      </c>
      <c r="EE56" s="25">
        <f t="shared" si="674"/>
        <v>587878.86416174565</v>
      </c>
      <c r="EF56" s="25">
        <f t="shared" si="674"/>
        <v>514394.00614152773</v>
      </c>
      <c r="EG56" s="25">
        <f t="shared" si="674"/>
        <v>440909.14812130982</v>
      </c>
      <c r="EH56" s="25">
        <f t="shared" si="674"/>
        <v>367424.2901010919</v>
      </c>
      <c r="EI56" s="25">
        <f t="shared" si="674"/>
        <v>293939.43208087399</v>
      </c>
      <c r="EJ56" s="25">
        <f t="shared" si="674"/>
        <v>220454.57406065607</v>
      </c>
      <c r="EK56" s="25">
        <f t="shared" si="674"/>
        <v>146969.71604043816</v>
      </c>
      <c r="EL56" s="25">
        <f t="shared" si="674"/>
        <v>73484.858020220257</v>
      </c>
      <c r="EM56" s="25">
        <f>EM58+EM59+EM57</f>
        <v>960957.0066365886</v>
      </c>
      <c r="EN56" s="91">
        <f t="shared" ref="EN56" si="675">EM56</f>
        <v>960957.0066365886</v>
      </c>
      <c r="EO56" s="25">
        <f>EO58+EO59</f>
        <v>808333.43822239805</v>
      </c>
      <c r="EP56" s="25">
        <f t="shared" ref="EP56:EY56" si="676">EP58+EP59</f>
        <v>734848.58020218019</v>
      </c>
      <c r="EQ56" s="25">
        <f t="shared" si="676"/>
        <v>661363.72218196234</v>
      </c>
      <c r="ER56" s="25">
        <f t="shared" si="676"/>
        <v>587878.86416174448</v>
      </c>
      <c r="ES56" s="25">
        <f t="shared" si="676"/>
        <v>514394.00614152657</v>
      </c>
      <c r="ET56" s="25">
        <f t="shared" si="676"/>
        <v>440909.14812130865</v>
      </c>
      <c r="EU56" s="25">
        <f t="shared" si="676"/>
        <v>367424.29010109074</v>
      </c>
      <c r="EV56" s="25">
        <f t="shared" si="676"/>
        <v>293939.43208087282</v>
      </c>
      <c r="EW56" s="25">
        <f t="shared" si="676"/>
        <v>220454.57406065491</v>
      </c>
      <c r="EX56" s="25">
        <f t="shared" si="676"/>
        <v>146969.71604043699</v>
      </c>
      <c r="EY56" s="25">
        <f t="shared" si="676"/>
        <v>73484.858020219093</v>
      </c>
      <c r="EZ56" s="25">
        <f>EZ58+EZ59+EZ57</f>
        <v>950699.46640309342</v>
      </c>
      <c r="FA56" s="91">
        <f t="shared" ref="FA56" si="677">EZ56</f>
        <v>950699.46640309342</v>
      </c>
      <c r="FB56" s="25">
        <f>FB58+FB59</f>
        <v>808333.43822239642</v>
      </c>
      <c r="FC56" s="25">
        <f t="shared" ref="FC56:FL56" si="678">FC58+FC59</f>
        <v>734848.58020217856</v>
      </c>
      <c r="FD56" s="25">
        <f t="shared" si="678"/>
        <v>661363.72218196071</v>
      </c>
      <c r="FE56" s="25">
        <f t="shared" si="678"/>
        <v>587878.86416174285</v>
      </c>
      <c r="FF56" s="25">
        <f t="shared" si="678"/>
        <v>514394.00614152494</v>
      </c>
      <c r="FG56" s="25">
        <f t="shared" si="678"/>
        <v>440909.14812130702</v>
      </c>
      <c r="FH56" s="25">
        <f t="shared" si="678"/>
        <v>367424.29010108911</v>
      </c>
      <c r="FI56" s="25">
        <f t="shared" si="678"/>
        <v>293939.43208087119</v>
      </c>
      <c r="FJ56" s="25">
        <f t="shared" si="678"/>
        <v>220454.57406065328</v>
      </c>
      <c r="FK56" s="25">
        <f t="shared" si="678"/>
        <v>146969.71604043536</v>
      </c>
      <c r="FL56" s="25">
        <f t="shared" si="678"/>
        <v>73484.858020217463</v>
      </c>
      <c r="FM56" s="25">
        <f>FM58+FM59+FM57</f>
        <v>938770.85932703526</v>
      </c>
      <c r="FN56" s="91">
        <f t="shared" ref="FN56" si="679">FM56</f>
        <v>938770.85932703526</v>
      </c>
      <c r="FO56" s="25">
        <f>FO58+FO59</f>
        <v>808333.43822239689</v>
      </c>
      <c r="FP56" s="25">
        <f t="shared" ref="FP56:FY56" si="680">FP58+FP59</f>
        <v>734848.58020217903</v>
      </c>
      <c r="FQ56" s="25">
        <f t="shared" si="680"/>
        <v>661363.72218196117</v>
      </c>
      <c r="FR56" s="25">
        <f t="shared" si="680"/>
        <v>587878.86416174332</v>
      </c>
      <c r="FS56" s="25">
        <f t="shared" si="680"/>
        <v>514394.0061415254</v>
      </c>
      <c r="FT56" s="25">
        <f t="shared" si="680"/>
        <v>440909.14812130749</v>
      </c>
      <c r="FU56" s="25">
        <f t="shared" si="680"/>
        <v>367424.29010108957</v>
      </c>
      <c r="FV56" s="25">
        <f t="shared" si="680"/>
        <v>293939.43208087166</v>
      </c>
      <c r="FW56" s="25">
        <f t="shared" si="680"/>
        <v>220454.57406065374</v>
      </c>
      <c r="FX56" s="25">
        <f t="shared" si="680"/>
        <v>146969.71604043583</v>
      </c>
      <c r="FY56" s="25">
        <f t="shared" si="680"/>
        <v>73484.858020217929</v>
      </c>
      <c r="FZ56" s="25">
        <f>FZ58+FZ59+FZ57</f>
        <v>43198.27811516056</v>
      </c>
      <c r="GA56" s="91">
        <f t="shared" ref="GA56" si="681">FZ56</f>
        <v>43198.27811516056</v>
      </c>
      <c r="GB56" s="25">
        <f>GB58+GB59</f>
        <v>0</v>
      </c>
      <c r="GC56" s="25">
        <f t="shared" ref="GC56:GL56" si="682">GC58+GC59</f>
        <v>0</v>
      </c>
      <c r="GD56" s="25">
        <f t="shared" si="682"/>
        <v>0</v>
      </c>
      <c r="GE56" s="25">
        <f t="shared" si="682"/>
        <v>0</v>
      </c>
      <c r="GF56" s="25">
        <f t="shared" si="682"/>
        <v>0</v>
      </c>
      <c r="GG56" s="25">
        <f t="shared" si="682"/>
        <v>0</v>
      </c>
      <c r="GH56" s="25">
        <f t="shared" si="682"/>
        <v>0</v>
      </c>
      <c r="GI56" s="25">
        <f t="shared" si="682"/>
        <v>0</v>
      </c>
      <c r="GJ56" s="25">
        <f t="shared" si="682"/>
        <v>0</v>
      </c>
      <c r="GK56" s="25">
        <f t="shared" si="682"/>
        <v>0</v>
      </c>
      <c r="GL56" s="25">
        <f t="shared" si="682"/>
        <v>0</v>
      </c>
      <c r="GM56" s="25">
        <f>GM58+GM59+GM57</f>
        <v>0</v>
      </c>
      <c r="GN56" s="91">
        <f t="shared" ref="GN56" si="683">GM56</f>
        <v>0</v>
      </c>
      <c r="GO56" s="25">
        <f>GO58+GO59</f>
        <v>0</v>
      </c>
      <c r="GP56" s="25">
        <f t="shared" ref="GP56" si="684">GP58+GP59</f>
        <v>0</v>
      </c>
      <c r="GQ56" s="25">
        <f t="shared" ref="GQ56" si="685">GQ58+GQ59</f>
        <v>0</v>
      </c>
      <c r="GR56" s="25">
        <f t="shared" ref="GR56" si="686">GR58+GR59</f>
        <v>0</v>
      </c>
      <c r="GS56" s="25">
        <f t="shared" ref="GS56" si="687">GS58+GS59</f>
        <v>0</v>
      </c>
      <c r="GT56" s="25">
        <f t="shared" ref="GT56" si="688">GT58+GT59</f>
        <v>0</v>
      </c>
      <c r="GU56" s="25">
        <f t="shared" ref="GU56" si="689">GU58+GU59</f>
        <v>0</v>
      </c>
      <c r="GV56" s="25">
        <f t="shared" ref="GV56" si="690">GV58+GV59</f>
        <v>0</v>
      </c>
      <c r="GW56" s="25">
        <f t="shared" ref="GW56" si="691">GW58+GW59</f>
        <v>0</v>
      </c>
      <c r="GX56" s="25">
        <f t="shared" ref="GX56" si="692">GX58+GX59</f>
        <v>0</v>
      </c>
      <c r="GY56" s="25">
        <f t="shared" ref="GY56" si="693">GY58+GY59</f>
        <v>0</v>
      </c>
      <c r="GZ56" s="25">
        <f t="shared" ref="GZ56" si="694">GZ58+GZ59</f>
        <v>0</v>
      </c>
      <c r="HA56" s="91">
        <f t="shared" ref="HA56" si="695">GZ56</f>
        <v>0</v>
      </c>
      <c r="HB56" s="25">
        <f>HB58+HB59</f>
        <v>0</v>
      </c>
      <c r="HC56" s="25">
        <f t="shared" ref="HC56" si="696">HC58+HC59</f>
        <v>0</v>
      </c>
      <c r="HD56" s="25">
        <f t="shared" ref="HD56" si="697">HD58+HD59</f>
        <v>0</v>
      </c>
      <c r="HE56" s="25">
        <f t="shared" ref="HE56" si="698">HE58+HE59</f>
        <v>0</v>
      </c>
      <c r="HF56" s="25">
        <f t="shared" ref="HF56" si="699">HF58+HF59</f>
        <v>0</v>
      </c>
      <c r="HG56" s="25">
        <f t="shared" ref="HG56" si="700">HG58+HG59</f>
        <v>0</v>
      </c>
      <c r="HH56" s="25">
        <f t="shared" ref="HH56" si="701">HH58+HH59</f>
        <v>0</v>
      </c>
      <c r="HI56" s="25">
        <f t="shared" ref="HI56" si="702">HI58+HI59</f>
        <v>0</v>
      </c>
      <c r="HJ56" s="25">
        <f t="shared" ref="HJ56" si="703">HJ58+HJ59</f>
        <v>0</v>
      </c>
      <c r="HK56" s="25">
        <f t="shared" ref="HK56" si="704">HK58+HK59</f>
        <v>0</v>
      </c>
      <c r="HL56" s="25">
        <f t="shared" ref="HL56" si="705">HL58+HL59</f>
        <v>0</v>
      </c>
      <c r="HM56" s="25">
        <f t="shared" ref="HM56" si="706">HM58+HM59</f>
        <v>0</v>
      </c>
      <c r="HN56" s="91">
        <f t="shared" ref="HN56" si="707">HM56</f>
        <v>0</v>
      </c>
      <c r="HO56" s="25">
        <f>HO58+HO59</f>
        <v>0</v>
      </c>
      <c r="HP56" s="25">
        <f t="shared" ref="HP56" si="708">HP58+HP59</f>
        <v>0</v>
      </c>
      <c r="HQ56" s="25">
        <f t="shared" ref="HQ56" si="709">HQ58+HQ59</f>
        <v>0</v>
      </c>
      <c r="HR56" s="25">
        <f t="shared" ref="HR56" si="710">HR58+HR59</f>
        <v>0</v>
      </c>
      <c r="HS56" s="25">
        <f t="shared" ref="HS56" si="711">HS58+HS59</f>
        <v>0</v>
      </c>
      <c r="HT56" s="25">
        <f t="shared" ref="HT56" si="712">HT58+HT59</f>
        <v>0</v>
      </c>
      <c r="HU56" s="25">
        <f t="shared" ref="HU56" si="713">HU58+HU59</f>
        <v>0</v>
      </c>
      <c r="HV56" s="25">
        <f t="shared" ref="HV56" si="714">HV58+HV59</f>
        <v>0</v>
      </c>
      <c r="HW56" s="25">
        <f t="shared" ref="HW56" si="715">HW58+HW59</f>
        <v>0</v>
      </c>
      <c r="HX56" s="25">
        <f t="shared" ref="HX56" si="716">HX58+HX59</f>
        <v>0</v>
      </c>
      <c r="HY56" s="25">
        <f t="shared" ref="HY56" si="717">HY58+HY59</f>
        <v>0</v>
      </c>
      <c r="HZ56" s="25">
        <f t="shared" ref="HZ56" si="718">HZ58+HZ59</f>
        <v>0</v>
      </c>
      <c r="IA56" s="91">
        <f t="shared" ref="IA56" si="719">HZ56</f>
        <v>0</v>
      </c>
      <c r="IB56" s="25">
        <f>IB58+IB59</f>
        <v>0</v>
      </c>
      <c r="IC56" s="25">
        <f t="shared" ref="IC56" si="720">IC58+IC59</f>
        <v>0</v>
      </c>
      <c r="ID56" s="25">
        <f t="shared" ref="ID56" si="721">ID58+ID59</f>
        <v>0</v>
      </c>
      <c r="IE56" s="25">
        <f t="shared" ref="IE56" si="722">IE58+IE59</f>
        <v>0</v>
      </c>
      <c r="IF56" s="25">
        <f t="shared" ref="IF56" si="723">IF58+IF59</f>
        <v>0</v>
      </c>
      <c r="IG56" s="25">
        <f t="shared" ref="IG56" si="724">IG58+IG59</f>
        <v>0</v>
      </c>
      <c r="IH56" s="25">
        <f t="shared" ref="IH56" si="725">IH58+IH59</f>
        <v>0</v>
      </c>
      <c r="II56" s="25">
        <f t="shared" ref="II56" si="726">II58+II59</f>
        <v>0</v>
      </c>
      <c r="IJ56" s="25">
        <f t="shared" ref="IJ56" si="727">IJ58+IJ59</f>
        <v>0</v>
      </c>
      <c r="IK56" s="25">
        <f t="shared" ref="IK56" si="728">IK58+IK59</f>
        <v>0</v>
      </c>
      <c r="IL56" s="25">
        <f t="shared" ref="IL56" si="729">IL58+IL59</f>
        <v>0</v>
      </c>
      <c r="IM56" s="25">
        <f t="shared" ref="IM56" si="730">IM58+IM59</f>
        <v>0</v>
      </c>
      <c r="IN56" s="91">
        <f t="shared" ref="IN56" si="731">IM56</f>
        <v>0</v>
      </c>
      <c r="IO56" s="25">
        <f>IO58+IO59</f>
        <v>0</v>
      </c>
      <c r="IP56" s="25">
        <f t="shared" ref="IP56" si="732">IP58+IP59</f>
        <v>0</v>
      </c>
      <c r="IQ56" s="25">
        <f t="shared" ref="IQ56" si="733">IQ58+IQ59</f>
        <v>0</v>
      </c>
      <c r="IR56" s="25">
        <f t="shared" ref="IR56" si="734">IR58+IR59</f>
        <v>0</v>
      </c>
      <c r="IS56" s="25">
        <f t="shared" ref="IS56" si="735">IS58+IS59</f>
        <v>0</v>
      </c>
      <c r="IT56" s="25">
        <f t="shared" ref="IT56" si="736">IT58+IT59</f>
        <v>0</v>
      </c>
      <c r="IU56" s="25">
        <f t="shared" ref="IU56" si="737">IU58+IU59</f>
        <v>0</v>
      </c>
      <c r="IV56" s="25">
        <f t="shared" ref="IV56" si="738">IV58+IV59</f>
        <v>0</v>
      </c>
      <c r="IW56" s="25">
        <f t="shared" ref="IW56" si="739">IW58+IW59</f>
        <v>0</v>
      </c>
      <c r="IX56" s="25">
        <f t="shared" ref="IX56" si="740">IX58+IX59</f>
        <v>0</v>
      </c>
      <c r="IY56" s="25">
        <f t="shared" ref="IY56" si="741">IY58+IY59</f>
        <v>0</v>
      </c>
      <c r="IZ56" s="25">
        <f t="shared" ref="IZ56" si="742">IZ58+IZ59</f>
        <v>0</v>
      </c>
      <c r="JA56" s="91">
        <f t="shared" ref="JA56" si="743">IZ56</f>
        <v>0</v>
      </c>
      <c r="JB56" s="25">
        <f>JB58+JB59</f>
        <v>0</v>
      </c>
      <c r="JC56" s="25">
        <f t="shared" ref="JC56" si="744">JC58+JC59</f>
        <v>0</v>
      </c>
      <c r="JD56" s="25">
        <f t="shared" ref="JD56" si="745">JD58+JD59</f>
        <v>0</v>
      </c>
      <c r="JE56" s="25">
        <f t="shared" ref="JE56" si="746">JE58+JE59</f>
        <v>0</v>
      </c>
      <c r="JF56" s="25">
        <f t="shared" ref="JF56" si="747">JF58+JF59</f>
        <v>0</v>
      </c>
      <c r="JG56" s="25">
        <f t="shared" ref="JG56" si="748">JG58+JG59</f>
        <v>0</v>
      </c>
      <c r="JH56" s="25">
        <f t="shared" ref="JH56" si="749">JH58+JH59</f>
        <v>0</v>
      </c>
      <c r="JI56" s="25">
        <f t="shared" ref="JI56" si="750">JI58+JI59</f>
        <v>0</v>
      </c>
      <c r="JJ56" s="25">
        <f t="shared" ref="JJ56" si="751">JJ58+JJ59</f>
        <v>0</v>
      </c>
      <c r="JK56" s="25">
        <f t="shared" ref="JK56" si="752">JK58+JK59</f>
        <v>0</v>
      </c>
      <c r="JL56" s="25">
        <f t="shared" ref="JL56" si="753">JL58+JL59</f>
        <v>0</v>
      </c>
      <c r="JM56" s="25">
        <f t="shared" ref="JM56" si="754">JM58+JM59</f>
        <v>0</v>
      </c>
      <c r="JN56" s="91">
        <f t="shared" ref="JN56" si="755">JM56</f>
        <v>0</v>
      </c>
      <c r="JO56" s="25">
        <f>JO58+JO59</f>
        <v>0</v>
      </c>
      <c r="JP56" s="25">
        <f t="shared" ref="JP56" si="756">JP58+JP59</f>
        <v>0</v>
      </c>
      <c r="JQ56" s="25">
        <f t="shared" ref="JQ56" si="757">JQ58+JQ59</f>
        <v>0</v>
      </c>
      <c r="JR56" s="25">
        <f t="shared" ref="JR56" si="758">JR58+JR59</f>
        <v>0</v>
      </c>
      <c r="JS56" s="25">
        <f t="shared" ref="JS56" si="759">JS58+JS59</f>
        <v>0</v>
      </c>
      <c r="JT56" s="25">
        <f t="shared" ref="JT56" si="760">JT58+JT59</f>
        <v>0</v>
      </c>
      <c r="JU56" s="25">
        <f t="shared" ref="JU56" si="761">JU58+JU59</f>
        <v>0</v>
      </c>
      <c r="JV56" s="25">
        <f t="shared" ref="JV56" si="762">JV58+JV59</f>
        <v>0</v>
      </c>
      <c r="JW56" s="25">
        <f t="shared" ref="JW56" si="763">JW58+JW59</f>
        <v>0</v>
      </c>
      <c r="JX56" s="25">
        <f t="shared" ref="JX56" si="764">JX58+JX59</f>
        <v>0</v>
      </c>
      <c r="JY56" s="25">
        <f t="shared" ref="JY56" si="765">JY58+JY59</f>
        <v>0</v>
      </c>
      <c r="JZ56" s="25">
        <f t="shared" ref="JZ56" si="766">JZ58+JZ59</f>
        <v>0</v>
      </c>
      <c r="KA56" s="91">
        <f t="shared" ref="KA56" si="767">JZ56</f>
        <v>0</v>
      </c>
      <c r="KB56" s="25">
        <f>KB58+KB59</f>
        <v>0</v>
      </c>
      <c r="KC56" s="25">
        <f t="shared" ref="KC56" si="768">KC58+KC59</f>
        <v>0</v>
      </c>
      <c r="KD56" s="25">
        <f t="shared" ref="KD56" si="769">KD58+KD59</f>
        <v>0</v>
      </c>
      <c r="KE56" s="25">
        <f t="shared" ref="KE56" si="770">KE58+KE59</f>
        <v>0</v>
      </c>
      <c r="KF56" s="25">
        <f t="shared" ref="KF56" si="771">KF58+KF59</f>
        <v>0</v>
      </c>
      <c r="KG56" s="25">
        <f t="shared" ref="KG56" si="772">KG58+KG59</f>
        <v>0</v>
      </c>
      <c r="KH56" s="25">
        <f t="shared" ref="KH56" si="773">KH58+KH59</f>
        <v>0</v>
      </c>
      <c r="KI56" s="25">
        <f t="shared" ref="KI56" si="774">KI58+KI59</f>
        <v>0</v>
      </c>
      <c r="KJ56" s="25">
        <f t="shared" ref="KJ56" si="775">KJ58+KJ59</f>
        <v>0</v>
      </c>
      <c r="KK56" s="25">
        <f t="shared" ref="KK56" si="776">KK58+KK59</f>
        <v>0</v>
      </c>
      <c r="KL56" s="25">
        <f t="shared" ref="KL56" si="777">KL58+KL59</f>
        <v>0</v>
      </c>
      <c r="KM56" s="25">
        <f t="shared" ref="KM56" si="778">KM58+KM59</f>
        <v>0</v>
      </c>
      <c r="KN56" s="91">
        <f t="shared" ref="KN56" si="779">KM56</f>
        <v>0</v>
      </c>
      <c r="KO56" s="25">
        <f>KO58+KO59</f>
        <v>0</v>
      </c>
      <c r="KP56" s="25">
        <f t="shared" ref="KP56" si="780">KP58+KP59</f>
        <v>0</v>
      </c>
      <c r="KQ56" s="25">
        <f t="shared" ref="KQ56" si="781">KQ58+KQ59</f>
        <v>0</v>
      </c>
      <c r="KR56" s="25">
        <f t="shared" ref="KR56" si="782">KR58+KR59</f>
        <v>0</v>
      </c>
      <c r="KS56" s="25">
        <f t="shared" ref="KS56" si="783">KS58+KS59</f>
        <v>0</v>
      </c>
      <c r="KT56" s="25">
        <f t="shared" ref="KT56" si="784">KT58+KT59</f>
        <v>0</v>
      </c>
      <c r="KU56" s="25">
        <f t="shared" ref="KU56" si="785">KU58+KU59</f>
        <v>0</v>
      </c>
      <c r="KV56" s="25">
        <f t="shared" ref="KV56" si="786">KV58+KV59</f>
        <v>0</v>
      </c>
      <c r="KW56" s="25">
        <f t="shared" ref="KW56" si="787">KW58+KW59</f>
        <v>0</v>
      </c>
      <c r="KX56" s="25">
        <f t="shared" ref="KX56" si="788">KX58+KX59</f>
        <v>0</v>
      </c>
      <c r="KY56" s="25">
        <f t="shared" ref="KY56" si="789">KY58+KY59</f>
        <v>0</v>
      </c>
      <c r="KZ56" s="25">
        <f t="shared" ref="KZ56" si="790">KZ58+KZ59</f>
        <v>0</v>
      </c>
      <c r="LA56" s="91">
        <f t="shared" ref="LA56" si="791">KZ56</f>
        <v>0</v>
      </c>
      <c r="LB56" s="25">
        <f>LB58+LB59</f>
        <v>0</v>
      </c>
      <c r="LC56" s="25">
        <f t="shared" ref="LC56" si="792">LC58+LC59</f>
        <v>0</v>
      </c>
      <c r="LD56" s="25">
        <f t="shared" ref="LD56" si="793">LD58+LD59</f>
        <v>0</v>
      </c>
      <c r="LE56" s="25">
        <f t="shared" ref="LE56" si="794">LE58+LE59</f>
        <v>0</v>
      </c>
      <c r="LF56" s="25">
        <f t="shared" ref="LF56" si="795">LF58+LF59</f>
        <v>0</v>
      </c>
      <c r="LG56" s="25">
        <f t="shared" ref="LG56" si="796">LG58+LG59</f>
        <v>0</v>
      </c>
      <c r="LH56" s="25">
        <f t="shared" ref="LH56" si="797">LH58+LH59</f>
        <v>0</v>
      </c>
      <c r="LI56" s="25">
        <f t="shared" ref="LI56" si="798">LI58+LI59</f>
        <v>0</v>
      </c>
      <c r="LJ56" s="25">
        <f t="shared" ref="LJ56" si="799">LJ58+LJ59</f>
        <v>0</v>
      </c>
      <c r="LK56" s="25">
        <f t="shared" ref="LK56" si="800">LK58+LK59</f>
        <v>0</v>
      </c>
      <c r="LL56" s="25">
        <f t="shared" ref="LL56" si="801">LL58+LL59</f>
        <v>0</v>
      </c>
      <c r="LM56" s="25">
        <f t="shared" ref="LM56" si="802">LM58+LM59</f>
        <v>-2.1624146029353142E-8</v>
      </c>
      <c r="LN56" s="176">
        <f t="shared" ref="LN56" si="803">LM56</f>
        <v>-2.1624146029353142E-8</v>
      </c>
    </row>
    <row r="57" spans="1:326" s="15" customFormat="1" ht="15" customHeight="1" outlineLevel="1">
      <c r="A57" s="384" t="s">
        <v>378</v>
      </c>
      <c r="B57" s="355"/>
      <c r="C57" s="107"/>
      <c r="D57" s="107"/>
      <c r="E57" s="107"/>
      <c r="F57" s="107"/>
      <c r="G57" s="107"/>
      <c r="H57" s="107"/>
      <c r="I57" s="107"/>
      <c r="J57" s="107"/>
      <c r="K57" s="107"/>
      <c r="L57" s="107"/>
      <c r="M57" s="107"/>
      <c r="N57" s="91"/>
      <c r="O57" s="25"/>
      <c r="P57" s="25"/>
      <c r="Q57" s="25"/>
      <c r="R57" s="25"/>
      <c r="S57" s="25"/>
      <c r="T57" s="25"/>
      <c r="U57" s="25"/>
      <c r="V57" s="25"/>
      <c r="W57" s="25"/>
      <c r="X57" s="25"/>
      <c r="Y57" s="25"/>
      <c r="Z57" s="25"/>
      <c r="AA57" s="91"/>
      <c r="AB57" s="25"/>
      <c r="AC57" s="25"/>
      <c r="AD57" s="25"/>
      <c r="AE57" s="25"/>
      <c r="AF57" s="25"/>
      <c r="AG57" s="25"/>
      <c r="AH57" s="535"/>
      <c r="AI57" s="535"/>
      <c r="AJ57" s="535"/>
      <c r="AK57" s="535"/>
      <c r="AL57" s="535"/>
      <c r="AM57" s="535">
        <f>+AM27</f>
        <v>1251.0627655477494</v>
      </c>
      <c r="AN57" s="91">
        <f>+AM57</f>
        <v>1251.0627655477494</v>
      </c>
      <c r="AO57" s="25">
        <f>+AN57+(AO13*(1+'Bazinės prielaidos'!$E$19)-AO13-AO14*(1+'Bazinės prielaidos'!$E$19)+AO14)+AO27+AO72+('Metinis atlyginimas'!AO33+'Metinis atlyginimas'!AO35+'Metinis atlyginimas'!AO38)*('Bazinės prielaidos'!$E$19)</f>
        <v>0</v>
      </c>
      <c r="AP57" s="25">
        <f>+AO57+(AP13*(1+'Bazinės prielaidos'!$E$19)-AP13-AP14*(1+'Bazinės prielaidos'!$E$19)+AP14)+AP27+AP72+('Metinis atlyginimas'!AP33+'Metinis atlyginimas'!AP35+'Metinis atlyginimas'!AP38)*('Bazinės prielaidos'!$E$19)</f>
        <v>0</v>
      </c>
      <c r="AQ57" s="25">
        <f>+AP57+(AQ13*(1+'Bazinės prielaidos'!$E$19)-AQ13-AQ14*(1+'Bazinės prielaidos'!$E$19)+AQ14)+AQ27+AQ72+('Metinis atlyginimas'!AQ33+'Metinis atlyginimas'!AQ35+'Metinis atlyginimas'!AQ38)*('Bazinės prielaidos'!$E$19)</f>
        <v>0</v>
      </c>
      <c r="AR57" s="25">
        <f>+AQ57+(AR13*(1+'Bazinės prielaidos'!$E$19)-AR13-AR14*(1+'Bazinės prielaidos'!$E$19)+AR14)+AR27+AR72+('Metinis atlyginimas'!AR33+'Metinis atlyginimas'!AR35+'Metinis atlyginimas'!AR38)*('Bazinės prielaidos'!$E$19)</f>
        <v>0</v>
      </c>
      <c r="AS57" s="25">
        <f>+AR57+(AS13*(1+'Bazinės prielaidos'!$E$19)-AS13-AS14*(1+'Bazinės prielaidos'!$E$19)+AS14)+AS27+AS72+('Metinis atlyginimas'!AS33+'Metinis atlyginimas'!AS35+'Metinis atlyginimas'!AS38)*('Bazinės prielaidos'!$E$19)</f>
        <v>0</v>
      </c>
      <c r="AT57" s="25">
        <f>+AS57+(AT13*(1+'Bazinės prielaidos'!$E$19)-AT13-AT14*(1+'Bazinės prielaidos'!$E$19)+AT14)+AT27+AT72+('Metinis atlyginimas'!AT33+'Metinis atlyginimas'!AT35+'Metinis atlyginimas'!AT38)*('Bazinės prielaidos'!$E$19)</f>
        <v>0</v>
      </c>
      <c r="AU57" s="25">
        <f>+AT57+(AU13*(1+'Bazinės prielaidos'!$E$19)-AU13-AU14*(1+'Bazinės prielaidos'!$E$19)+AU14)+AU27+AU72+('Metinis atlyginimas'!AU33+'Metinis atlyginimas'!AU35+'Metinis atlyginimas'!AU38)*('Bazinės prielaidos'!$E$19)</f>
        <v>0</v>
      </c>
      <c r="AV57" s="25">
        <f>+AU57+(AV13*(1+'Bazinės prielaidos'!$E$19)-AV13-AV14*(1+'Bazinės prielaidos'!$E$19)+AV14)+AV27+AV72+('Metinis atlyginimas'!AV33+'Metinis atlyginimas'!AV35+'Metinis atlyginimas'!AV38)*('Bazinės prielaidos'!$E$19)</f>
        <v>0</v>
      </c>
      <c r="AW57" s="25">
        <f>+AV57+(AW13*(1+'Bazinės prielaidos'!$E$19)-AW13-AW14*(1+'Bazinės prielaidos'!$E$19)+AW14)+AW27+AW72+('Metinis atlyginimas'!AW33+'Metinis atlyginimas'!AW35+'Metinis atlyginimas'!AW38)*('Bazinės prielaidos'!$E$19)</f>
        <v>0</v>
      </c>
      <c r="AX57" s="25">
        <f>+AW57+(AX13*(1+'Bazinės prielaidos'!$E$19)-AX13-AX14*(1+'Bazinės prielaidos'!$E$19)+AX14)+AX27+AX72+('Metinis atlyginimas'!AX33+'Metinis atlyginimas'!AX35+'Metinis atlyginimas'!AX38)*('Bazinės prielaidos'!$E$19)</f>
        <v>0</v>
      </c>
      <c r="AY57" s="25">
        <f>+AX57+(AY13*(1+'Bazinės prielaidos'!$E$19)-AY13-AY14*(1+'Bazinės prielaidos'!$E$19)+AY14)+AY27+AY72+('Metinis atlyginimas'!AY33+'Metinis atlyginimas'!AY35+'Metinis atlyginimas'!AY38)*('Bazinės prielaidos'!$E$19)</f>
        <v>0</v>
      </c>
      <c r="AZ57" s="25">
        <f>+AY57+(AZ13*(1+'Bazinės prielaidos'!$E$19)-AZ13-AZ14*(1+'Bazinės prielaidos'!$E$19)+AZ14)+AZ27+AZ72+('Metinis atlyginimas'!AZ33+'Metinis atlyginimas'!AZ35+'Metinis atlyginimas'!AZ38)*('Bazinės prielaidos'!$E$19)</f>
        <v>60904.98316427294</v>
      </c>
      <c r="BA57" s="91">
        <f>+AZ57</f>
        <v>60904.98316427294</v>
      </c>
      <c r="BB57" s="25">
        <f>+BA57+(BB13*(1+'Bazinės prielaidos'!$E$19)-BB13-BB14*(1+'Bazinės prielaidos'!$E$19)+BB14)+BB27+BB72+('Metinis atlyginimas'!BB33+'Metinis atlyginimas'!BB35+'Metinis atlyginimas'!BB38)*('Bazinės prielaidos'!$E$19)</f>
        <v>0</v>
      </c>
      <c r="BC57" s="25">
        <f>+BB57+(BC13*(1+'Bazinės prielaidos'!$E$19)-BC13-BC14*(1+'Bazinės prielaidos'!$E$19)+BC14)+BC27+BC72+('Metinis atlyginimas'!BC33+'Metinis atlyginimas'!BC35+'Metinis atlyginimas'!BC38)*('Bazinės prielaidos'!$E$19)</f>
        <v>0</v>
      </c>
      <c r="BD57" s="25">
        <f>+BC57+(BD13*(1+'Bazinės prielaidos'!$E$19)-BD13-BD14*(1+'Bazinės prielaidos'!$E$19)+BD14)+BD27+BD72+('Metinis atlyginimas'!BD33+'Metinis atlyginimas'!BD35+'Metinis atlyginimas'!BD38)*('Bazinės prielaidos'!$E$19)</f>
        <v>0</v>
      </c>
      <c r="BE57" s="25">
        <f>+BD57+(BE13*(1+'Bazinės prielaidos'!$E$19)-BE13-BE14*(1+'Bazinės prielaidos'!$E$19)+BE14)+BE27+BE72+('Metinis atlyginimas'!BE33+'Metinis atlyginimas'!BE35+'Metinis atlyginimas'!BE38)*('Bazinės prielaidos'!$E$19)</f>
        <v>0</v>
      </c>
      <c r="BF57" s="25">
        <f>+BE57+(BF13*(1+'Bazinės prielaidos'!$E$19)-BF13-BF14*(1+'Bazinės prielaidos'!$E$19)+BF14)+BF27+BF72+('Metinis atlyginimas'!BF33+'Metinis atlyginimas'!BF35+'Metinis atlyginimas'!BF38)*('Bazinės prielaidos'!$E$19)</f>
        <v>0</v>
      </c>
      <c r="BG57" s="25">
        <f>+BF57+(BG13*(1+'Bazinės prielaidos'!$E$19)-BG13-BG14*(1+'Bazinės prielaidos'!$E$19)+BG14)+BG27+BG72+('Metinis atlyginimas'!BG33+'Metinis atlyginimas'!BG35+'Metinis atlyginimas'!BG38)*('Bazinės prielaidos'!$E$19)</f>
        <v>0</v>
      </c>
      <c r="BH57" s="25">
        <f>+BG57+(BH13*(1+'Bazinės prielaidos'!$E$19)-BH13-BH14*(1+'Bazinės prielaidos'!$E$19)+BH14)+BH27+BH72+('Metinis atlyginimas'!BH33+'Metinis atlyginimas'!BH35+'Metinis atlyginimas'!BH38)*('Bazinės prielaidos'!$E$19)</f>
        <v>0</v>
      </c>
      <c r="BI57" s="25">
        <f>+BH57+(BI13*(1+'Bazinės prielaidos'!$E$19)-BI13-BI14*(1+'Bazinės prielaidos'!$E$19)+BI14)+BI27+BI72+('Metinis atlyginimas'!BI33+'Metinis atlyginimas'!BI35+'Metinis atlyginimas'!BI38)*('Bazinės prielaidos'!$E$19)</f>
        <v>0</v>
      </c>
      <c r="BJ57" s="25">
        <f>+BI57+(BJ13*(1+'Bazinės prielaidos'!$E$19)-BJ13-BJ14*(1+'Bazinės prielaidos'!$E$19)+BJ14)+BJ27+BJ72+('Metinis atlyginimas'!BJ33+'Metinis atlyginimas'!BJ35+'Metinis atlyginimas'!BJ38)*('Bazinės prielaidos'!$E$19)</f>
        <v>0</v>
      </c>
      <c r="BK57" s="25">
        <f>+BJ57+(BK13*(1+'Bazinės prielaidos'!$E$19)-BK13-BK14*(1+'Bazinės prielaidos'!$E$19)+BK14)+BK27+BK72+('Metinis atlyginimas'!BK33+'Metinis atlyginimas'!BK35+'Metinis atlyginimas'!BK38)*('Bazinės prielaidos'!$E$19)</f>
        <v>0</v>
      </c>
      <c r="BL57" s="25">
        <f>+BK57+(BL13*(1+'Bazinės prielaidos'!$E$19)-BL13-BL14*(1+'Bazinės prielaidos'!$E$19)+BL14)+BL27+BL72+('Metinis atlyginimas'!BL33+'Metinis atlyginimas'!BL35+'Metinis atlyginimas'!BL38)*('Bazinės prielaidos'!$E$19)</f>
        <v>0</v>
      </c>
      <c r="BM57" s="25">
        <f>+BL57+(BM13*(1+'Bazinės prielaidos'!$E$19)-BM13-BM14*(1+'Bazinės prielaidos'!$E$19)+BM14)+BM27+BM72+('Metinis atlyginimas'!BM33+'Metinis atlyginimas'!BM35+'Metinis atlyginimas'!BM38)*('Bazinės prielaidos'!$E$19)</f>
        <v>101158.93051767511</v>
      </c>
      <c r="BN57" s="91">
        <f>+BM57</f>
        <v>101158.93051767511</v>
      </c>
      <c r="BO57" s="25">
        <f>+BN57+(BO13*(1+'Bazinės prielaidos'!$E$19)-BO13-BO14*(1+'Bazinės prielaidos'!$E$19)+BO14)+BO27+BO72+('Metinis atlyginimas'!BO33+'Metinis atlyginimas'!BO35+'Metinis atlyginimas'!BO38)*('Bazinės prielaidos'!$E$19)</f>
        <v>0</v>
      </c>
      <c r="BP57" s="25">
        <f>+BO57+(BP13*(1+'Bazinės prielaidos'!$E$19)-BP13-BP14*(1+'Bazinės prielaidos'!$E$19)+BP14)+BP27+BP72+('Metinis atlyginimas'!BP33+'Metinis atlyginimas'!BP35+'Metinis atlyginimas'!BP38)*('Bazinės prielaidos'!$E$19)</f>
        <v>0</v>
      </c>
      <c r="BQ57" s="25">
        <f>+BP57+(BQ13*(1+'Bazinės prielaidos'!$E$19)-BQ13-BQ14*(1+'Bazinės prielaidos'!$E$19)+BQ14)+BQ27+BQ72+('Metinis atlyginimas'!BQ33+'Metinis atlyginimas'!BQ35+'Metinis atlyginimas'!BQ38)*('Bazinės prielaidos'!$E$19)</f>
        <v>0</v>
      </c>
      <c r="BR57" s="25">
        <f>+BQ57+(BR13*(1+'Bazinės prielaidos'!$E$19)-BR13-BR14*(1+'Bazinės prielaidos'!$E$19)+BR14)+BR27+BR72+('Metinis atlyginimas'!BR33+'Metinis atlyginimas'!BR35+'Metinis atlyginimas'!BR38)*('Bazinės prielaidos'!$E$19)</f>
        <v>0</v>
      </c>
      <c r="BS57" s="25">
        <f>+BR57+(BS13*(1+'Bazinės prielaidos'!$E$19)-BS13-BS14*(1+'Bazinės prielaidos'!$E$19)+BS14)+BS27+BS72+('Metinis atlyginimas'!BS33+'Metinis atlyginimas'!BS35+'Metinis atlyginimas'!BS38)*('Bazinės prielaidos'!$E$19)</f>
        <v>0</v>
      </c>
      <c r="BT57" s="25">
        <f>+BS57+(BT13*(1+'Bazinės prielaidos'!$E$19)-BT13-BT14*(1+'Bazinės prielaidos'!$E$19)+BT14)+BT27+BT72+('Metinis atlyginimas'!BT33+'Metinis atlyginimas'!BT35+'Metinis atlyginimas'!BT38)*('Bazinės prielaidos'!$E$19)</f>
        <v>0</v>
      </c>
      <c r="BU57" s="25">
        <f>+BT57+(BU13*(1+'Bazinės prielaidos'!$E$19)-BU13-BU14*(1+'Bazinės prielaidos'!$E$19)+BU14)+BU27+BU72+('Metinis atlyginimas'!BU33+'Metinis atlyginimas'!BU35+'Metinis atlyginimas'!BU38)*('Bazinės prielaidos'!$E$19)</f>
        <v>0</v>
      </c>
      <c r="BV57" s="25">
        <f>+BU57+(BV13*(1+'Bazinės prielaidos'!$E$19)-BV13-BV14*(1+'Bazinės prielaidos'!$E$19)+BV14)+BV27+BV72+('Metinis atlyginimas'!BV33+'Metinis atlyginimas'!BV35+'Metinis atlyginimas'!BV38)*('Bazinės prielaidos'!$E$19)</f>
        <v>0</v>
      </c>
      <c r="BW57" s="25">
        <f>+BV57+(BW13*(1+'Bazinės prielaidos'!$E$19)-BW13-BW14*(1+'Bazinės prielaidos'!$E$19)+BW14)+BW27+BW72+('Metinis atlyginimas'!BW33+'Metinis atlyginimas'!BW35+'Metinis atlyginimas'!BW38)*('Bazinės prielaidos'!$E$19)</f>
        <v>0</v>
      </c>
      <c r="BX57" s="25">
        <f>+BW57+(BX13*(1+'Bazinės prielaidos'!$E$19)-BX13-BX14*(1+'Bazinės prielaidos'!$E$19)+BX14)+BX27+BX72+('Metinis atlyginimas'!BX33+'Metinis atlyginimas'!BX35+'Metinis atlyginimas'!BX38)*('Bazinės prielaidos'!$E$19)</f>
        <v>0</v>
      </c>
      <c r="BY57" s="25">
        <f>+BX57+(BY13*(1+'Bazinės prielaidos'!$E$19)-BY13-BY14*(1+'Bazinės prielaidos'!$E$19)+BY14)+BY27+BY72+('Metinis atlyginimas'!BY33+'Metinis atlyginimas'!BY35+'Metinis atlyginimas'!BY38)*('Bazinės prielaidos'!$E$19)</f>
        <v>0</v>
      </c>
      <c r="BZ57" s="25">
        <f>+BY57+(BZ13*(1+'Bazinės prielaidos'!$E$19)-BZ13-BZ14*(1+'Bazinės prielaidos'!$E$19)+BZ14)+BZ27+BZ72+('Metinis atlyginimas'!BZ33+'Metinis atlyginimas'!BZ35+'Metinis atlyginimas'!BZ38)*('Bazinės prielaidos'!$E$19)</f>
        <v>108003.79974661971</v>
      </c>
      <c r="CA57" s="91">
        <f>+BZ57</f>
        <v>108003.79974661971</v>
      </c>
      <c r="CB57" s="25">
        <f>+CA57+(CB13*(1+'Bazinės prielaidos'!$E$19)-CB13-CB14*(1+'Bazinės prielaidos'!$E$19)+CB14)+CB27+CB72+('Metinis atlyginimas'!CB33+'Metinis atlyginimas'!CB35+'Metinis atlyginimas'!CB38)*('Bazinės prielaidos'!$E$19)</f>
        <v>0</v>
      </c>
      <c r="CC57" s="25">
        <f>+CB57+(CC13*(1+'Bazinės prielaidos'!$E$19)-CC13-CC14*(1+'Bazinės prielaidos'!$E$19)+CC14)+CC27+CC72+('Metinis atlyginimas'!CC33+'Metinis atlyginimas'!CC35+'Metinis atlyginimas'!CC38)*('Bazinės prielaidos'!$E$19)</f>
        <v>0</v>
      </c>
      <c r="CD57" s="25">
        <f>+CC57+(CD13*(1+'Bazinės prielaidos'!$E$19)-CD13-CD14*(1+'Bazinės prielaidos'!$E$19)+CD14)+CD27+CD72+('Metinis atlyginimas'!CD33+'Metinis atlyginimas'!CD35+'Metinis atlyginimas'!CD38)*('Bazinės prielaidos'!$E$19)</f>
        <v>0</v>
      </c>
      <c r="CE57" s="25">
        <f>+CD57+(CE13*(1+'Bazinės prielaidos'!$E$19)-CE13-CE14*(1+'Bazinės prielaidos'!$E$19)+CE14)+CE27+CE72+('Metinis atlyginimas'!CE33+'Metinis atlyginimas'!CE35+'Metinis atlyginimas'!CE38)*('Bazinės prielaidos'!$E$19)</f>
        <v>0</v>
      </c>
      <c r="CF57" s="25">
        <f>+CE57+(CF13*(1+'Bazinės prielaidos'!$E$19)-CF13-CF14*(1+'Bazinės prielaidos'!$E$19)+CF14)+CF27+CF72+('Metinis atlyginimas'!CF33+'Metinis atlyginimas'!CF35+'Metinis atlyginimas'!CF38)*('Bazinės prielaidos'!$E$19)</f>
        <v>0</v>
      </c>
      <c r="CG57" s="25">
        <f>+CF57+(CG13*(1+'Bazinės prielaidos'!$E$19)-CG13-CG14*(1+'Bazinės prielaidos'!$E$19)+CG14)+CG27+CG72+('Metinis atlyginimas'!CG33+'Metinis atlyginimas'!CG35+'Metinis atlyginimas'!CG38)*('Bazinės prielaidos'!$E$19)</f>
        <v>0</v>
      </c>
      <c r="CH57" s="25">
        <f>+CG57+(CH13*(1+'Bazinės prielaidos'!$E$19)-CH13-CH14*(1+'Bazinės prielaidos'!$E$19)+CH14)+CH27+CH72+('Metinis atlyginimas'!CH33+'Metinis atlyginimas'!CH35+'Metinis atlyginimas'!CH38)*('Bazinės prielaidos'!$E$19)</f>
        <v>0</v>
      </c>
      <c r="CI57" s="25">
        <f>+CH57+(CI13*(1+'Bazinės prielaidos'!$E$19)-CI13-CI14*(1+'Bazinės prielaidos'!$E$19)+CI14)+CI27+CI72+('Metinis atlyginimas'!CI33+'Metinis atlyginimas'!CI35+'Metinis atlyginimas'!CI38)*('Bazinės prielaidos'!$E$19)</f>
        <v>0</v>
      </c>
      <c r="CJ57" s="25">
        <f>+CI57+(CJ13*(1+'Bazinės prielaidos'!$E$19)-CJ13-CJ14*(1+'Bazinės prielaidos'!$E$19)+CJ14)+CJ27+CJ72+('Metinis atlyginimas'!CJ33+'Metinis atlyginimas'!CJ35+'Metinis atlyginimas'!CJ38)*('Bazinės prielaidos'!$E$19)</f>
        <v>0</v>
      </c>
      <c r="CK57" s="25">
        <f>+CJ57+(CK13*(1+'Bazinės prielaidos'!$E$19)-CK13-CK14*(1+'Bazinės prielaidos'!$E$19)+CK14)+CK27+CK72+('Metinis atlyginimas'!CK33+'Metinis atlyginimas'!CK35+'Metinis atlyginimas'!CK38)*('Bazinės prielaidos'!$E$19)</f>
        <v>0</v>
      </c>
      <c r="CL57" s="25">
        <f>+CK57+(CL13*(1+'Bazinės prielaidos'!$E$19)-CL13-CL14*(1+'Bazinės prielaidos'!$E$19)+CL14)+CL27+CL72+('Metinis atlyginimas'!CL33+'Metinis atlyginimas'!CL35+'Metinis atlyginimas'!CL38)*('Bazinės prielaidos'!$E$19)</f>
        <v>0</v>
      </c>
      <c r="CM57" s="25">
        <f>+CL57+(CM13*(1+'Bazinės prielaidos'!$E$19)-CM13-CM14*(1+'Bazinės prielaidos'!$E$19)+CM14)+CM27+CM72+('Metinis atlyginimas'!CM33+'Metinis atlyginimas'!CM35+'Metinis atlyginimas'!CM38)*('Bazinės prielaidos'!$E$19)</f>
        <v>107117.63349430508</v>
      </c>
      <c r="CN57" s="91">
        <f>+CM57</f>
        <v>107117.63349430508</v>
      </c>
      <c r="CO57" s="25">
        <f>+CN57+(CO13*(1+'Bazinės prielaidos'!$E$19)-CO13-CO14*(1+'Bazinės prielaidos'!$E$19)+CO14)+CO27+CO72+('Metinis atlyginimas'!CO33+'Metinis atlyginimas'!CO35+'Metinis atlyginimas'!CO38)*('Bazinės prielaidos'!$E$19)</f>
        <v>0</v>
      </c>
      <c r="CP57" s="25">
        <f>+CO57+(CP13*(1+'Bazinės prielaidos'!$E$19)-CP13-CP14*(1+'Bazinės prielaidos'!$E$19)+CP14)+CP27+CP72+('Metinis atlyginimas'!CP33+'Metinis atlyginimas'!CP35+'Metinis atlyginimas'!CP38)*('Bazinės prielaidos'!$E$19)</f>
        <v>0</v>
      </c>
      <c r="CQ57" s="25">
        <f>+CP57+(CQ13*(1+'Bazinės prielaidos'!$E$19)-CQ13-CQ14*(1+'Bazinės prielaidos'!$E$19)+CQ14)+CQ27+CQ72+('Metinis atlyginimas'!CQ33+'Metinis atlyginimas'!CQ35+'Metinis atlyginimas'!CQ38)*('Bazinės prielaidos'!$E$19)</f>
        <v>0</v>
      </c>
      <c r="CR57" s="25">
        <f>+CQ57+(CR13*(1+'Bazinės prielaidos'!$E$19)-CR13-CR14*(1+'Bazinės prielaidos'!$E$19)+CR14)+CR27+CR72+('Metinis atlyginimas'!CR33+'Metinis atlyginimas'!CR35+'Metinis atlyginimas'!CR38)*('Bazinės prielaidos'!$E$19)</f>
        <v>0</v>
      </c>
      <c r="CS57" s="25">
        <f>+CR57+(CS13*(1+'Bazinės prielaidos'!$E$19)-CS13-CS14*(1+'Bazinės prielaidos'!$E$19)+CS14)+CS27+CS72+('Metinis atlyginimas'!CS33+'Metinis atlyginimas'!CS35+'Metinis atlyginimas'!CS38)*('Bazinės prielaidos'!$E$19)</f>
        <v>0</v>
      </c>
      <c r="CT57" s="25">
        <f>+CS57+(CT13*(1+'Bazinės prielaidos'!$E$19)-CT13-CT14*(1+'Bazinės prielaidos'!$E$19)+CT14)+CT27+CT72+('Metinis atlyginimas'!CT33+'Metinis atlyginimas'!CT35+'Metinis atlyginimas'!CT38)*('Bazinės prielaidos'!$E$19)</f>
        <v>0</v>
      </c>
      <c r="CU57" s="25">
        <f>+CT57+(CU13*(1+'Bazinės prielaidos'!$E$19)-CU13-CU14*(1+'Bazinės prielaidos'!$E$19)+CU14)+CU27+CU72+('Metinis atlyginimas'!CU33+'Metinis atlyginimas'!CU35+'Metinis atlyginimas'!CU38)*('Bazinės prielaidos'!$E$19)</f>
        <v>0</v>
      </c>
      <c r="CV57" s="25">
        <f>+CU57+(CV13*(1+'Bazinės prielaidos'!$E$19)-CV13-CV14*(1+'Bazinės prielaidos'!$E$19)+CV14)+CV27+CV72+('Metinis atlyginimas'!CV33+'Metinis atlyginimas'!CV35+'Metinis atlyginimas'!CV38)*('Bazinės prielaidos'!$E$19)</f>
        <v>0</v>
      </c>
      <c r="CW57" s="25">
        <f>+CV57+(CW13*(1+'Bazinės prielaidos'!$E$19)-CW13-CW14*(1+'Bazinės prielaidos'!$E$19)+CW14)+CW27+CW72+('Metinis atlyginimas'!CW33+'Metinis atlyginimas'!CW35+'Metinis atlyginimas'!CW38)*('Bazinės prielaidos'!$E$19)</f>
        <v>0</v>
      </c>
      <c r="CX57" s="25">
        <f>+CW57+(CX13*(1+'Bazinės prielaidos'!$E$19)-CX13-CX14*(1+'Bazinės prielaidos'!$E$19)+CX14)+CX27+CX72+('Metinis atlyginimas'!CX33+'Metinis atlyginimas'!CX35+'Metinis atlyginimas'!CX38)*('Bazinės prielaidos'!$E$19)</f>
        <v>0</v>
      </c>
      <c r="CY57" s="25">
        <f>+CX57+(CY13*(1+'Bazinės prielaidos'!$E$19)-CY13-CY14*(1+'Bazinės prielaidos'!$E$19)+CY14)+CY27+CY72+('Metinis atlyginimas'!CY33+'Metinis atlyginimas'!CY35+'Metinis atlyginimas'!CY38)*('Bazinės prielaidos'!$E$19)</f>
        <v>0</v>
      </c>
      <c r="CZ57" s="25">
        <f>+CY57+(CZ13*(1+'Bazinės prielaidos'!$E$19)-CZ13-CZ14*(1+'Bazinės prielaidos'!$E$19)+CZ14)+CZ27+CZ72+('Metinis atlyginimas'!CZ33+'Metinis atlyginimas'!CZ35+'Metinis atlyginimas'!CZ38)*('Bazinės prielaidos'!$E$19)</f>
        <v>101950.00415337514</v>
      </c>
      <c r="DA57" s="91">
        <f>+CZ57</f>
        <v>101950.00415337514</v>
      </c>
      <c r="DB57" s="25">
        <f>+DA57+(DB13*(1+'Bazinės prielaidos'!$E$19)-DB13-DB14*(1+'Bazinės prielaidos'!$E$19)+DB14)+DB27+DB72+('Metinis atlyginimas'!DB33+'Metinis atlyginimas'!DB35+'Metinis atlyginimas'!DB38)*('Bazinės prielaidos'!$E$19)</f>
        <v>0</v>
      </c>
      <c r="DC57" s="25">
        <f>+DB57+(DC13*(1+'Bazinės prielaidos'!$E$19)-DC13-DC14*(1+'Bazinės prielaidos'!$E$19)+DC14)+DC27+DC72+('Metinis atlyginimas'!DC33+'Metinis atlyginimas'!DC35+'Metinis atlyginimas'!DC38)*('Bazinės prielaidos'!$E$19)</f>
        <v>0</v>
      </c>
      <c r="DD57" s="25">
        <f>+DC57+(DD13*(1+'Bazinės prielaidos'!$E$19)-DD13-DD14*(1+'Bazinės prielaidos'!$E$19)+DD14)+DD27+DD72+('Metinis atlyginimas'!DD33+'Metinis atlyginimas'!DD35+'Metinis atlyginimas'!DD38)*('Bazinės prielaidos'!$E$19)</f>
        <v>0</v>
      </c>
      <c r="DE57" s="25">
        <f>+DD57+(DE13*(1+'Bazinės prielaidos'!$E$19)-DE13-DE14*(1+'Bazinės prielaidos'!$E$19)+DE14)+DE27+DE72+('Metinis atlyginimas'!DE33+'Metinis atlyginimas'!DE35+'Metinis atlyginimas'!DE38)*('Bazinės prielaidos'!$E$19)</f>
        <v>0</v>
      </c>
      <c r="DF57" s="25">
        <f>+DE57+(DF13*(1+'Bazinės prielaidos'!$E$19)-DF13-DF14*(1+'Bazinės prielaidos'!$E$19)+DF14)+DF27+DF72+('Metinis atlyginimas'!DF33+'Metinis atlyginimas'!DF35+'Metinis atlyginimas'!DF38)*('Bazinės prielaidos'!$E$19)</f>
        <v>0</v>
      </c>
      <c r="DG57" s="25">
        <f>+DF57+(DG13*(1+'Bazinės prielaidos'!$E$19)-DG13-DG14*(1+'Bazinės prielaidos'!$E$19)+DG14)+DG27+DG72+('Metinis atlyginimas'!DG33+'Metinis atlyginimas'!DG35+'Metinis atlyginimas'!DG38)*('Bazinės prielaidos'!$E$19)</f>
        <v>0</v>
      </c>
      <c r="DH57" s="25">
        <f>+DG57+(DH13*(1+'Bazinės prielaidos'!$E$19)-DH13-DH14*(1+'Bazinės prielaidos'!$E$19)+DH14)+DH27+DH72+('Metinis atlyginimas'!DH33+'Metinis atlyginimas'!DH35+'Metinis atlyginimas'!DH38)*('Bazinės prielaidos'!$E$19)</f>
        <v>0</v>
      </c>
      <c r="DI57" s="25">
        <f>+DH57+(DI13*(1+'Bazinės prielaidos'!$E$19)-DI13-DI14*(1+'Bazinės prielaidos'!$E$19)+DI14)+DI27+DI72+('Metinis atlyginimas'!DI33+'Metinis atlyginimas'!DI35+'Metinis atlyginimas'!DI38)*('Bazinės prielaidos'!$E$19)</f>
        <v>0</v>
      </c>
      <c r="DJ57" s="25">
        <f>+DI57+(DJ13*(1+'Bazinės prielaidos'!$E$19)-DJ13-DJ14*(1+'Bazinės prielaidos'!$E$19)+DJ14)+DJ27+DJ72+('Metinis atlyginimas'!DJ33+'Metinis atlyginimas'!DJ35+'Metinis atlyginimas'!DJ38)*('Bazinės prielaidos'!$E$19)</f>
        <v>0</v>
      </c>
      <c r="DK57" s="25">
        <f>+DJ57+(DK13*(1+'Bazinės prielaidos'!$E$19)-DK13-DK14*(1+'Bazinės prielaidos'!$E$19)+DK14)+DK27+DK72+('Metinis atlyginimas'!DK33+'Metinis atlyginimas'!DK35+'Metinis atlyginimas'!DK38)*('Bazinės prielaidos'!$E$19)</f>
        <v>0</v>
      </c>
      <c r="DL57" s="25">
        <f>+DK57+(DL13*(1+'Bazinės prielaidos'!$E$19)-DL13-DL14*(1+'Bazinės prielaidos'!$E$19)+DL14)+DL27+DL72+('Metinis atlyginimas'!DL33+'Metinis atlyginimas'!DL35+'Metinis atlyginimas'!DL38)*('Bazinės prielaidos'!$E$19)</f>
        <v>0</v>
      </c>
      <c r="DM57" s="25">
        <f>+DL57+(DM13*(1+'Bazinės prielaidos'!$E$19)-DM13-DM14*(1+'Bazinės prielaidos'!$E$19)+DM14)+DM27+DM72+('Metinis atlyginimas'!DM33+'Metinis atlyginimas'!DM35+'Metinis atlyginimas'!DM38)*('Bazinės prielaidos'!$E$19)</f>
        <v>95570.505147582546</v>
      </c>
      <c r="DN57" s="91">
        <f>+DM57</f>
        <v>95570.505147582546</v>
      </c>
      <c r="DO57" s="25">
        <f>+DN57+(DO13*(1+'Bazinės prielaidos'!$E$19)-DO13-DO14*(1+'Bazinės prielaidos'!$E$19)+DO14)+DO27+DO72+('Metinis atlyginimas'!DO33+'Metinis atlyginimas'!DO35+'Metinis atlyginimas'!DO38)*('Bazinės prielaidos'!$E$19)</f>
        <v>0</v>
      </c>
      <c r="DP57" s="25">
        <f>+DO57+(DP13*(1+'Bazinės prielaidos'!$E$19)-DP13-DP14*(1+'Bazinės prielaidos'!$E$19)+DP14)+DP27+DP72+('Metinis atlyginimas'!DP33+'Metinis atlyginimas'!DP35+'Metinis atlyginimas'!DP38)*('Bazinės prielaidos'!$E$19)</f>
        <v>0</v>
      </c>
      <c r="DQ57" s="25">
        <f>+DP57+(DQ13*(1+'Bazinės prielaidos'!$E$19)-DQ13-DQ14*(1+'Bazinės prielaidos'!$E$19)+DQ14)+DQ27+DQ72+('Metinis atlyginimas'!DQ33+'Metinis atlyginimas'!DQ35+'Metinis atlyginimas'!DQ38)*('Bazinės prielaidos'!$E$19)</f>
        <v>0</v>
      </c>
      <c r="DR57" s="25">
        <f>+DQ57+(DR13*(1+'Bazinės prielaidos'!$E$19)-DR13-DR14*(1+'Bazinės prielaidos'!$E$19)+DR14)+DR27+DR72+('Metinis atlyginimas'!DR33+'Metinis atlyginimas'!DR35+'Metinis atlyginimas'!DR38)*('Bazinės prielaidos'!$E$19)</f>
        <v>0</v>
      </c>
      <c r="DS57" s="25">
        <f>+DR57+(DS13*(1+'Bazinės prielaidos'!$E$19)-DS13-DS14*(1+'Bazinės prielaidos'!$E$19)+DS14)+DS27+DS72+('Metinis atlyginimas'!DS33+'Metinis atlyginimas'!DS35+'Metinis atlyginimas'!DS38)*('Bazinės prielaidos'!$E$19)</f>
        <v>0</v>
      </c>
      <c r="DT57" s="25">
        <f>+DS57+(DT13*(1+'Bazinės prielaidos'!$E$19)-DT13-DT14*(1+'Bazinės prielaidos'!$E$19)+DT14)+DT27+DT72+('Metinis atlyginimas'!DT33+'Metinis atlyginimas'!DT35+'Metinis atlyginimas'!DT38)*('Bazinės prielaidos'!$E$19)</f>
        <v>0</v>
      </c>
      <c r="DU57" s="25">
        <f>+DT57+(DU13*(1+'Bazinės prielaidos'!$E$19)-DU13-DU14*(1+'Bazinės prielaidos'!$E$19)+DU14)+DU27+DU72+('Metinis atlyginimas'!DU33+'Metinis atlyginimas'!DU35+'Metinis atlyginimas'!DU38)*('Bazinės prielaidos'!$E$19)</f>
        <v>0</v>
      </c>
      <c r="DV57" s="25">
        <f>+DU57+(DV13*(1+'Bazinės prielaidos'!$E$19)-DV13-DV14*(1+'Bazinės prielaidos'!$E$19)+DV14)+DV27+DV72+('Metinis atlyginimas'!DV33+'Metinis atlyginimas'!DV35+'Metinis atlyginimas'!DV38)*('Bazinės prielaidos'!$E$19)</f>
        <v>0</v>
      </c>
      <c r="DW57" s="25">
        <f>+DV57+(DW13*(1+'Bazinės prielaidos'!$E$19)-DW13-DW14*(1+'Bazinės prielaidos'!$E$19)+DW14)+DW27+DW72+('Metinis atlyginimas'!DW33+'Metinis atlyginimas'!DW35+'Metinis atlyginimas'!DW38)*('Bazinės prielaidos'!$E$19)</f>
        <v>0</v>
      </c>
      <c r="DX57" s="25">
        <f>+DW57+(DX13*(1+'Bazinės prielaidos'!$E$19)-DX13-DX14*(1+'Bazinės prielaidos'!$E$19)+DX14)+DX27+DX72+('Metinis atlyginimas'!DX33+'Metinis atlyginimas'!DX35+'Metinis atlyginimas'!DX38)*('Bazinės prielaidos'!$E$19)</f>
        <v>0</v>
      </c>
      <c r="DY57" s="25">
        <f>+DX57+(DY13*(1+'Bazinės prielaidos'!$E$19)-DY13-DY14*(1+'Bazinės prielaidos'!$E$19)+DY14)+DY27+DY72+('Metinis atlyginimas'!DY33+'Metinis atlyginimas'!DY35+'Metinis atlyginimas'!DY38)*('Bazinės prielaidos'!$E$19)</f>
        <v>0</v>
      </c>
      <c r="DZ57" s="25">
        <f>+DY57+(DZ13*(1+'Bazinės prielaidos'!$E$19)-DZ13-DZ14*(1+'Bazinės prielaidos'!$E$19)+DZ14)+DZ27+DZ72+('Metinis atlyginimas'!DZ33+'Metinis atlyginimas'!DZ35+'Metinis atlyginimas'!DZ38)*('Bazinės prielaidos'!$E$19)</f>
        <v>87866.69221253728</v>
      </c>
      <c r="EA57" s="91">
        <f>+DZ57</f>
        <v>87866.69221253728</v>
      </c>
      <c r="EB57" s="25">
        <f>+EA57+(EB13*(1+'Bazinės prielaidos'!$E$19)-EB13-EB14*(1+'Bazinės prielaidos'!$E$19)+EB14)+EB27+EB72+('Metinis atlyginimas'!EB33+'Metinis atlyginimas'!EB35+'Metinis atlyginimas'!EB38)*('Bazinės prielaidos'!$E$19)</f>
        <v>0</v>
      </c>
      <c r="EC57" s="25">
        <f>+EB57+(EC13*(1+'Bazinės prielaidos'!$E$19)-EC13-EC14*(1+'Bazinės prielaidos'!$E$19)+EC14)+EC27+EC72+('Metinis atlyginimas'!EC33+'Metinis atlyginimas'!EC35+'Metinis atlyginimas'!EC38)*('Bazinės prielaidos'!$E$19)</f>
        <v>0</v>
      </c>
      <c r="ED57" s="25">
        <f>+EC57+(ED13*(1+'Bazinės prielaidos'!$E$19)-ED13-ED14*(1+'Bazinės prielaidos'!$E$19)+ED14)+ED27+ED72+('Metinis atlyginimas'!ED33+'Metinis atlyginimas'!ED35+'Metinis atlyginimas'!ED38)*('Bazinės prielaidos'!$E$19)</f>
        <v>0</v>
      </c>
      <c r="EE57" s="25">
        <f>+ED57+(EE13*(1+'Bazinės prielaidos'!$E$19)-EE13-EE14*(1+'Bazinės prielaidos'!$E$19)+EE14)+EE27+EE72+('Metinis atlyginimas'!EE33+'Metinis atlyginimas'!EE35+'Metinis atlyginimas'!EE38)*('Bazinės prielaidos'!$E$19)</f>
        <v>0</v>
      </c>
      <c r="EF57" s="25">
        <f>+EE57+(EF13*(1+'Bazinės prielaidos'!$E$19)-EF13-EF14*(1+'Bazinės prielaidos'!$E$19)+EF14)+EF27+EF72+('Metinis atlyginimas'!EF33+'Metinis atlyginimas'!EF35+'Metinis atlyginimas'!EF38)*('Bazinės prielaidos'!$E$19)</f>
        <v>0</v>
      </c>
      <c r="EG57" s="25">
        <f>+EF57+(EG13*(1+'Bazinės prielaidos'!$E$19)-EG13-EG14*(1+'Bazinės prielaidos'!$E$19)+EG14)+EG27+EG72+('Metinis atlyginimas'!EG33+'Metinis atlyginimas'!EG35+'Metinis atlyginimas'!EG38)*('Bazinės prielaidos'!$E$19)</f>
        <v>0</v>
      </c>
      <c r="EH57" s="25">
        <f>+EG57+(EH13*(1+'Bazinės prielaidos'!$E$19)-EH13-EH14*(1+'Bazinės prielaidos'!$E$19)+EH14)+EH27+EH72+('Metinis atlyginimas'!EH33+'Metinis atlyginimas'!EH35+'Metinis atlyginimas'!EH38)*('Bazinės prielaidos'!$E$19)</f>
        <v>0</v>
      </c>
      <c r="EI57" s="25">
        <f>+EH57+(EI13*(1+'Bazinės prielaidos'!$E$19)-EI13-EI14*(1+'Bazinės prielaidos'!$E$19)+EI14)+EI27+EI72+('Metinis atlyginimas'!EI33+'Metinis atlyginimas'!EI35+'Metinis atlyginimas'!EI38)*('Bazinės prielaidos'!$E$19)</f>
        <v>0</v>
      </c>
      <c r="EJ57" s="25">
        <f>+EI57+(EJ13*(1+'Bazinės prielaidos'!$E$19)-EJ13-EJ14*(1+'Bazinės prielaidos'!$E$19)+EJ14)+EJ27+EJ72+('Metinis atlyginimas'!EJ33+'Metinis atlyginimas'!EJ35+'Metinis atlyginimas'!EJ38)*('Bazinės prielaidos'!$E$19)</f>
        <v>0</v>
      </c>
      <c r="EK57" s="25">
        <f>+EJ57+(EK13*(1+'Bazinės prielaidos'!$E$19)-EK13-EK14*(1+'Bazinės prielaidos'!$E$19)+EK14)+EK27+EK72+('Metinis atlyginimas'!EK33+'Metinis atlyginimas'!EK35+'Metinis atlyginimas'!EK38)*('Bazinės prielaidos'!$E$19)</f>
        <v>0</v>
      </c>
      <c r="EL57" s="25">
        <f>+EK57+(EL13*(1+'Bazinės prielaidos'!$E$19)-EL13-EL14*(1+'Bazinės prielaidos'!$E$19)+EL14)+EL27+EL72+('Metinis atlyginimas'!EL33+'Metinis atlyginimas'!EL35+'Metinis atlyginimas'!EL38)*('Bazinės prielaidos'!$E$19)</f>
        <v>0</v>
      </c>
      <c r="EM57" s="25">
        <f>+EL57+(EM13*(1+'Bazinės prielaidos'!$E$19)-EM13-EM14*(1+'Bazinės prielaidos'!$E$19)+EM14)+EM27+EM72+('Metinis atlyginimas'!EM33+'Metinis atlyginimas'!EM35+'Metinis atlyginimas'!EM38)*('Bazinės prielaidos'!$E$19)</f>
        <v>79138.710393972724</v>
      </c>
      <c r="EN57" s="91">
        <f>+EM57</f>
        <v>79138.710393972724</v>
      </c>
      <c r="EO57" s="25">
        <f>+EN57+(EO13*(1+'Bazinės prielaidos'!$E$19)-EO13-EO14*(1+'Bazinės prielaidos'!$E$19)+EO14)+EO27+EO72+('Metinis atlyginimas'!EO33+'Metinis atlyginimas'!EO35+'Metinis atlyginimas'!EO38)*('Bazinės prielaidos'!$E$19)</f>
        <v>0</v>
      </c>
      <c r="EP57" s="25">
        <f>+EO57+(EP13*(1+'Bazinės prielaidos'!$E$19)-EP13-EP14*(1+'Bazinės prielaidos'!$E$19)+EP14)+EP27+EP72+('Metinis atlyginimas'!EP33+'Metinis atlyginimas'!EP35+'Metinis atlyginimas'!EP38)*('Bazinės prielaidos'!$E$19)</f>
        <v>0</v>
      </c>
      <c r="EQ57" s="25">
        <f>+EP57+(EQ13*(1+'Bazinės prielaidos'!$E$19)-EQ13-EQ14*(1+'Bazinės prielaidos'!$E$19)+EQ14)+EQ27+EQ72+('Metinis atlyginimas'!EQ33+'Metinis atlyginimas'!EQ35+'Metinis atlyginimas'!EQ38)*('Bazinės prielaidos'!$E$19)</f>
        <v>0</v>
      </c>
      <c r="ER57" s="25">
        <f>+EQ57+(ER13*(1+'Bazinės prielaidos'!$E$19)-ER13-ER14*(1+'Bazinės prielaidos'!$E$19)+ER14)+ER27+ER72+('Metinis atlyginimas'!ER33+'Metinis atlyginimas'!ER35+'Metinis atlyginimas'!ER38)*('Bazinės prielaidos'!$E$19)</f>
        <v>0</v>
      </c>
      <c r="ES57" s="25">
        <f>+ER57+(ES13*(1+'Bazinės prielaidos'!$E$19)-ES13-ES14*(1+'Bazinės prielaidos'!$E$19)+ES14)+ES27+ES72+('Metinis atlyginimas'!ES33+'Metinis atlyginimas'!ES35+'Metinis atlyginimas'!ES38)*('Bazinės prielaidos'!$E$19)</f>
        <v>0</v>
      </c>
      <c r="ET57" s="25">
        <f>+ES57+(ET13*(1+'Bazinės prielaidos'!$E$19)-ET13-ET14*(1+'Bazinės prielaidos'!$E$19)+ET14)+ET27+ET72+('Metinis atlyginimas'!ET33+'Metinis atlyginimas'!ET35+'Metinis atlyginimas'!ET38)*('Bazinės prielaidos'!$E$19)</f>
        <v>0</v>
      </c>
      <c r="EU57" s="25">
        <f>+ET57+(EU13*(1+'Bazinės prielaidos'!$E$19)-EU13-EU14*(1+'Bazinės prielaidos'!$E$19)+EU14)+EU27+EU72+('Metinis atlyginimas'!EU33+'Metinis atlyginimas'!EU35+'Metinis atlyginimas'!EU38)*('Bazinės prielaidos'!$E$19)</f>
        <v>0</v>
      </c>
      <c r="EV57" s="25">
        <f>+EU57+(EV13*(1+'Bazinės prielaidos'!$E$19)-EV13-EV14*(1+'Bazinės prielaidos'!$E$19)+EV14)+EV27+EV72+('Metinis atlyginimas'!EV33+'Metinis atlyginimas'!EV35+'Metinis atlyginimas'!EV38)*('Bazinės prielaidos'!$E$19)</f>
        <v>0</v>
      </c>
      <c r="EW57" s="25">
        <f>+EV57+(EW13*(1+'Bazinės prielaidos'!$E$19)-EW13-EW14*(1+'Bazinės prielaidos'!$E$19)+EW14)+EW27+EW72+('Metinis atlyginimas'!EW33+'Metinis atlyginimas'!EW35+'Metinis atlyginimas'!EW38)*('Bazinės prielaidos'!$E$19)</f>
        <v>0</v>
      </c>
      <c r="EX57" s="25">
        <f>+EW57+(EX13*(1+'Bazinės prielaidos'!$E$19)-EX13-EX14*(1+'Bazinės prielaidos'!$E$19)+EX14)+EX27+EX72+('Metinis atlyginimas'!EX33+'Metinis atlyginimas'!EX35+'Metinis atlyginimas'!EX38)*('Bazinės prielaidos'!$E$19)</f>
        <v>0</v>
      </c>
      <c r="EY57" s="25">
        <f>+EX57+(EY13*(1+'Bazinės prielaidos'!$E$19)-EY13-EY14*(1+'Bazinės prielaidos'!$E$19)+EY14)+EY27+EY72+('Metinis atlyginimas'!EY33+'Metinis atlyginimas'!EY35+'Metinis atlyginimas'!EY38)*('Bazinės prielaidos'!$E$19)</f>
        <v>0</v>
      </c>
      <c r="EZ57" s="25">
        <f>+EY57+(EZ13*(1+'Bazinės prielaidos'!$E$19)-EZ13-EZ14*(1+'Bazinės prielaidos'!$E$19)+EZ14)+EZ27+EZ72+('Metinis atlyginimas'!EZ33+'Metinis atlyginimas'!EZ35+'Metinis atlyginimas'!EZ38)*('Bazinės prielaidos'!$E$19)</f>
        <v>68881.170160479189</v>
      </c>
      <c r="FA57" s="91">
        <f>+EZ57</f>
        <v>68881.170160479189</v>
      </c>
      <c r="FB57" s="25">
        <f>+FA57+(FB13*(1+'Bazinės prielaidos'!$E$19)-FB13-FB14*(1+'Bazinės prielaidos'!$E$19)+FB14)+FB27+FB72+('Metinis atlyginimas'!FB33+'Metinis atlyginimas'!FB35+'Metinis atlyginimas'!FB38)*('Bazinės prielaidos'!$E$19)</f>
        <v>0</v>
      </c>
      <c r="FC57" s="25">
        <f>+FB57+(FC13*(1+'Bazinės prielaidos'!$E$19)-FC13-FC14*(1+'Bazinės prielaidos'!$E$19)+FC14)+FC27+FC72+('Metinis atlyginimas'!FC33+'Metinis atlyginimas'!FC35+'Metinis atlyginimas'!FC38)*('Bazinės prielaidos'!$E$19)</f>
        <v>0</v>
      </c>
      <c r="FD57" s="25">
        <f>+FC57+(FD13*(1+'Bazinės prielaidos'!$E$19)-FD13-FD14*(1+'Bazinės prielaidos'!$E$19)+FD14)+FD27+FD72+('Metinis atlyginimas'!FD33+'Metinis atlyginimas'!FD35+'Metinis atlyginimas'!FD38)*('Bazinės prielaidos'!$E$19)</f>
        <v>0</v>
      </c>
      <c r="FE57" s="25">
        <f>+FD57+(FE13*(1+'Bazinės prielaidos'!$E$19)-FE13-FE14*(1+'Bazinės prielaidos'!$E$19)+FE14)+FE27+FE72+('Metinis atlyginimas'!FE33+'Metinis atlyginimas'!FE35+'Metinis atlyginimas'!FE38)*('Bazinės prielaidos'!$E$19)</f>
        <v>0</v>
      </c>
      <c r="FF57" s="25">
        <f>+FE57+(FF13*(1+'Bazinės prielaidos'!$E$19)-FF13-FF14*(1+'Bazinės prielaidos'!$E$19)+FF14)+FF27+FF72+('Metinis atlyginimas'!FF33+'Metinis atlyginimas'!FF35+'Metinis atlyginimas'!FF38)*('Bazinės prielaidos'!$E$19)</f>
        <v>0</v>
      </c>
      <c r="FG57" s="25">
        <f>+FF57+(FG13*(1+'Bazinės prielaidos'!$E$19)-FG13-FG14*(1+'Bazinės prielaidos'!$E$19)+FG14)+FG27+FG72+('Metinis atlyginimas'!FG33+'Metinis atlyginimas'!FG35+'Metinis atlyginimas'!FG38)*('Bazinės prielaidos'!$E$19)</f>
        <v>0</v>
      </c>
      <c r="FH57" s="25">
        <f>+FG57+(FH13*(1+'Bazinės prielaidos'!$E$19)-FH13-FH14*(1+'Bazinės prielaidos'!$E$19)+FH14)+FH27+FH72+('Metinis atlyginimas'!FH33+'Metinis atlyginimas'!FH35+'Metinis atlyginimas'!FH38)*('Bazinės prielaidos'!$E$19)</f>
        <v>0</v>
      </c>
      <c r="FI57" s="25">
        <f>+FH57+(FI13*(1+'Bazinės prielaidos'!$E$19)-FI13-FI14*(1+'Bazinės prielaidos'!$E$19)+FI14)+FI27+FI72+('Metinis atlyginimas'!FI33+'Metinis atlyginimas'!FI35+'Metinis atlyginimas'!FI38)*('Bazinės prielaidos'!$E$19)</f>
        <v>0</v>
      </c>
      <c r="FJ57" s="25">
        <f>+FI57+(FJ13*(1+'Bazinės prielaidos'!$E$19)-FJ13-FJ14*(1+'Bazinės prielaidos'!$E$19)+FJ14)+FJ27+FJ72+('Metinis atlyginimas'!FJ33+'Metinis atlyginimas'!FJ35+'Metinis atlyginimas'!FJ38)*('Bazinės prielaidos'!$E$19)</f>
        <v>0</v>
      </c>
      <c r="FK57" s="25">
        <f>+FJ57+(FK13*(1+'Bazinės prielaidos'!$E$19)-FK13-FK14*(1+'Bazinės prielaidos'!$E$19)+FK14)+FK27+FK72+('Metinis atlyginimas'!FK33+'Metinis atlyginimas'!FK35+'Metinis atlyginimas'!FK38)*('Bazinės prielaidos'!$E$19)</f>
        <v>0</v>
      </c>
      <c r="FL57" s="25">
        <f>+FK57+(FL13*(1+'Bazinės prielaidos'!$E$19)-FL13-FL14*(1+'Bazinės prielaidos'!$E$19)+FL14)+FL27+FL72+('Metinis atlyginimas'!FL33+'Metinis atlyginimas'!FL35+'Metinis atlyginimas'!FL38)*('Bazinės prielaidos'!$E$19)</f>
        <v>0</v>
      </c>
      <c r="FM57" s="25">
        <f>+FL57+(FM13*(1+'Bazinės prielaidos'!$E$19)-FM13-FM14*(1+'Bazinės prielaidos'!$E$19)+FM14)+FM27+FM72+('Metinis atlyginimas'!FM33+'Metinis atlyginimas'!FM35+'Metinis atlyginimas'!FM38)*('Bazinės prielaidos'!$E$19)</f>
        <v>56952.563084420493</v>
      </c>
      <c r="FN57" s="91">
        <f>+FM57</f>
        <v>56952.563084420493</v>
      </c>
      <c r="FO57" s="25">
        <f>+FN57+(FO13*(1+'Bazinės prielaidos'!$E$19)-FO13-FO14*(1+'Bazinės prielaidos'!$E$19)+FO14)+FO27+FO72+('Metinis atlyginimas'!FO33+'Metinis atlyginimas'!FO35+'Metinis atlyginimas'!FO38)*('Bazinės prielaidos'!$E$19)</f>
        <v>0</v>
      </c>
      <c r="FP57" s="25">
        <f>+FO57+(FP13*(1+'Bazinės prielaidos'!$E$19)-FP13-FP14*(1+'Bazinės prielaidos'!$E$19)+FP14)+FP27+FP72+('Metinis atlyginimas'!FP33+'Metinis atlyginimas'!FP35+'Metinis atlyginimas'!FP38)*('Bazinės prielaidos'!$E$19)</f>
        <v>0</v>
      </c>
      <c r="FQ57" s="25">
        <f>+FP57+(FQ13*(1+'Bazinės prielaidos'!$E$19)-FQ13-FQ14*(1+'Bazinės prielaidos'!$E$19)+FQ14)+FQ27+FQ72+('Metinis atlyginimas'!FQ33+'Metinis atlyginimas'!FQ35+'Metinis atlyginimas'!FQ38)*('Bazinės prielaidos'!$E$19)</f>
        <v>0</v>
      </c>
      <c r="FR57" s="25">
        <f>+FQ57+(FR13*(1+'Bazinės prielaidos'!$E$19)-FR13-FR14*(1+'Bazinės prielaidos'!$E$19)+FR14)+FR27+FR72+('Metinis atlyginimas'!FR33+'Metinis atlyginimas'!FR35+'Metinis atlyginimas'!FR38)*('Bazinės prielaidos'!$E$19)</f>
        <v>0</v>
      </c>
      <c r="FS57" s="25">
        <f>+FR57+(FS13*(1+'Bazinės prielaidos'!$E$19)-FS13-FS14*(1+'Bazinės prielaidos'!$E$19)+FS14)+FS27+FS72+('Metinis atlyginimas'!FS33+'Metinis atlyginimas'!FS35+'Metinis atlyginimas'!FS38)*('Bazinės prielaidos'!$E$19)</f>
        <v>0</v>
      </c>
      <c r="FT57" s="25">
        <f>+FS57+(FT13*(1+'Bazinės prielaidos'!$E$19)-FT13-FT14*(1+'Bazinės prielaidos'!$E$19)+FT14)+FT27+FT72+('Metinis atlyginimas'!FT33+'Metinis atlyginimas'!FT35+'Metinis atlyginimas'!FT38)*('Bazinės prielaidos'!$E$19)</f>
        <v>0</v>
      </c>
      <c r="FU57" s="25">
        <f>+FT57+(FU13*(1+'Bazinės prielaidos'!$E$19)-FU13-FU14*(1+'Bazinės prielaidos'!$E$19)+FU14)+FU27+FU72+('Metinis atlyginimas'!FU33+'Metinis atlyginimas'!FU35+'Metinis atlyginimas'!FU38)*('Bazinės prielaidos'!$E$19)</f>
        <v>0</v>
      </c>
      <c r="FV57" s="25">
        <f>+FU57+(FV13*(1+'Bazinės prielaidos'!$E$19)-FV13-FV14*(1+'Bazinės prielaidos'!$E$19)+FV14)+FV27+FV72+('Metinis atlyginimas'!FV33+'Metinis atlyginimas'!FV35+'Metinis atlyginimas'!FV38)*('Bazinės prielaidos'!$E$19)</f>
        <v>0</v>
      </c>
      <c r="FW57" s="25">
        <f>+FV57+(FW13*(1+'Bazinės prielaidos'!$E$19)-FW13-FW14*(1+'Bazinės prielaidos'!$E$19)+FW14)+FW27+FW72+('Metinis atlyginimas'!FW33+'Metinis atlyginimas'!FW35+'Metinis atlyginimas'!FW38)*('Bazinės prielaidos'!$E$19)</f>
        <v>0</v>
      </c>
      <c r="FX57" s="25">
        <f>+FW57+(FX13*(1+'Bazinės prielaidos'!$E$19)-FX13-FX14*(1+'Bazinės prielaidos'!$E$19)+FX14)+FX27+FX72+('Metinis atlyginimas'!FX33+'Metinis atlyginimas'!FX35+'Metinis atlyginimas'!FX38)*('Bazinės prielaidos'!$E$19)</f>
        <v>0</v>
      </c>
      <c r="FY57" s="25">
        <f>+FX57+(FY13*(1+'Bazinės prielaidos'!$E$19)-FY13-FY14*(1+'Bazinės prielaidos'!$E$19)+FY14)+FY27+FY72+('Metinis atlyginimas'!FY33+'Metinis atlyginimas'!FY35+'Metinis atlyginimas'!FY38)*('Bazinės prielaidos'!$E$19)</f>
        <v>0</v>
      </c>
      <c r="FZ57" s="25">
        <f>+FY57+(FZ13*(1+'Bazinės prielaidos'!$E$19)-FZ13-FZ14*(1+'Bazinės prielaidos'!$E$19)+FZ14)+FZ27+FZ72+('Metinis atlyginimas'!FZ33+'Metinis atlyginimas'!FZ35+'Metinis atlyginimas'!FZ38)*('Bazinės prielaidos'!$E$19)</f>
        <v>43198.27811516056</v>
      </c>
      <c r="GA57" s="91">
        <f>+FZ57</f>
        <v>43198.27811516056</v>
      </c>
      <c r="GB57" s="25">
        <f>+GA57+(GB13*(1+'Bazinės prielaidos'!$E$19)-GB13-GB14*(1+'Bazinės prielaidos'!$E$19)+GB14)+GB27+GB72+('Metinis atlyginimas'!GB33+'Metinis atlyginimas'!GB35+'Metinis atlyginimas'!GB38)*('Bazinės prielaidos'!$E$19)</f>
        <v>0</v>
      </c>
      <c r="GC57" s="25">
        <f>+GB57+(GC13*(1+'Bazinės prielaidos'!$E$19)-GC13-GC14*(1+'Bazinės prielaidos'!$E$19)+GC14)+GC27+GC72+('Metinis atlyginimas'!GC33+'Metinis atlyginimas'!GC35+'Metinis atlyginimas'!GC38)*('Bazinės prielaidos'!$E$19)</f>
        <v>0</v>
      </c>
      <c r="GD57" s="25">
        <f>+GC57+(GD13*(1+'Bazinės prielaidos'!$E$19)-GD13-GD14*(1+'Bazinės prielaidos'!$E$19)+GD14)+GD27+GD72+('Metinis atlyginimas'!GD33+'Metinis atlyginimas'!GD35+'Metinis atlyginimas'!GD38)*('Bazinės prielaidos'!$E$19)</f>
        <v>0</v>
      </c>
      <c r="GE57" s="25">
        <f>+GD57+(GE13*(1+'Bazinės prielaidos'!$E$19)-GE13-GE14*(1+'Bazinės prielaidos'!$E$19)+GE14)+GE27+GE72+('Metinis atlyginimas'!GE33+'Metinis atlyginimas'!GE35+'Metinis atlyginimas'!GE38)*('Bazinės prielaidos'!$E$19)</f>
        <v>0</v>
      </c>
      <c r="GF57" s="25">
        <f>+GE57+(GF13*(1+'Bazinės prielaidos'!$E$19)-GF13-GF14*(1+'Bazinės prielaidos'!$E$19)+GF14)+GF27+GF72+('Metinis atlyginimas'!GF33+'Metinis atlyginimas'!GF35+'Metinis atlyginimas'!GF38)*('Bazinės prielaidos'!$E$19)</f>
        <v>0</v>
      </c>
      <c r="GG57" s="25">
        <f>+GF57+(GG13*(1+'Bazinės prielaidos'!$E$19)-GG13-GG14*(1+'Bazinės prielaidos'!$E$19)+GG14)+GG27+GG72+('Metinis atlyginimas'!GG33+'Metinis atlyginimas'!GG35+'Metinis atlyginimas'!GG38)*('Bazinės prielaidos'!$E$19)</f>
        <v>0</v>
      </c>
      <c r="GH57" s="25">
        <f>+GG57+(GH13*(1+'Bazinės prielaidos'!$E$19)-GH13-GH14*(1+'Bazinės prielaidos'!$E$19)+GH14)+GH27+GH72+('Metinis atlyginimas'!GH33+'Metinis atlyginimas'!GH35+'Metinis atlyginimas'!GH38)*('Bazinės prielaidos'!$E$19)</f>
        <v>0</v>
      </c>
      <c r="GI57" s="25">
        <f>+GH57+(GI13*(1+'Bazinės prielaidos'!$E$19)-GI13-GI14*(1+'Bazinės prielaidos'!$E$19)+GI14)+GI27+GI72+('Metinis atlyginimas'!GI33+'Metinis atlyginimas'!GI35+'Metinis atlyginimas'!GI38)*('Bazinės prielaidos'!$E$19)</f>
        <v>0</v>
      </c>
      <c r="GJ57" s="25">
        <f>+GI57+(GJ13*(1+'Bazinės prielaidos'!$E$19)-GJ13-GJ14*(1+'Bazinės prielaidos'!$E$19)+GJ14)+GJ27+GJ72+('Metinis atlyginimas'!GJ33+'Metinis atlyginimas'!GJ35+'Metinis atlyginimas'!GJ38)*('Bazinės prielaidos'!$E$19)</f>
        <v>0</v>
      </c>
      <c r="GK57" s="25">
        <f>+GJ57+(GK13*(1+'Bazinės prielaidos'!$E$19)-GK13-GK14*(1+'Bazinės prielaidos'!$E$19)+GK14)+GK27+GK72+('Metinis atlyginimas'!GK33+'Metinis atlyginimas'!GK35+'Metinis atlyginimas'!GK38)*('Bazinės prielaidos'!$E$19)</f>
        <v>0</v>
      </c>
      <c r="GL57" s="25">
        <f>+GK57+(GL13*(1+'Bazinės prielaidos'!$E$19)-GL13-GL14*(1+'Bazinės prielaidos'!$E$19)+GL14)+GL27+GL72+('Metinis atlyginimas'!GL33+'Metinis atlyginimas'!GL35+'Metinis atlyginimas'!GL38)*('Bazinės prielaidos'!$E$19)</f>
        <v>0</v>
      </c>
      <c r="GM57" s="25">
        <f>+GL57+(GM13*(1+'Bazinės prielaidos'!$E$19)-GM13-GM14*(1+'Bazinės prielaidos'!$E$19)+GM14)+GM27+GM72+('Metinis atlyginimas'!GM33+'Metinis atlyginimas'!GM35+'Metinis atlyginimas'!GM38)*('Bazinės prielaidos'!$E$19)</f>
        <v>0</v>
      </c>
      <c r="GN57" s="91">
        <f>+GM57</f>
        <v>0</v>
      </c>
      <c r="GO57" s="25">
        <f>+GN57+(GO13*(1+'Bazinės prielaidos'!$E$19)-GO13-GO14*(1+'Bazinės prielaidos'!$E$19)+GO14)+GO27+GO72</f>
        <v>0</v>
      </c>
      <c r="GP57" s="25">
        <f>+GO57+(GP13*(1+'Bazinės prielaidos'!$E$19)-GP13-GP14*(1+'Bazinės prielaidos'!$E$19)+GP14)+GP27+GP72</f>
        <v>0</v>
      </c>
      <c r="GQ57" s="25">
        <f>+GP57+(GQ13*(1+'Bazinės prielaidos'!$E$19)-GQ13-GQ14*(1+'Bazinės prielaidos'!$E$19)+GQ14)+GQ27+GQ72</f>
        <v>0</v>
      </c>
      <c r="GR57" s="25">
        <f>+GQ57+(GR13*(1+'Bazinės prielaidos'!$E$19)-GR13-GR14*(1+'Bazinės prielaidos'!$E$19)+GR14)+GR27+GR72</f>
        <v>0</v>
      </c>
      <c r="GS57" s="25">
        <f>+GR57+(GS13*(1+'Bazinės prielaidos'!$E$19)-GS13-GS14*(1+'Bazinės prielaidos'!$E$19)+GS14)+GS27+GS72</f>
        <v>0</v>
      </c>
      <c r="GT57" s="25">
        <f>+GS57+(GT13*(1+'Bazinės prielaidos'!$E$19)-GT13-GT14*(1+'Bazinės prielaidos'!$E$19)+GT14)+GT27+GT72</f>
        <v>0</v>
      </c>
      <c r="GU57" s="25">
        <f>+GT57+(GU13*(1+'Bazinės prielaidos'!$E$19)-GU13-GU14*(1+'Bazinės prielaidos'!$E$19)+GU14)+GU27+GU72</f>
        <v>0</v>
      </c>
      <c r="GV57" s="25">
        <f>+GU57+(GV13*(1+'Bazinės prielaidos'!$E$19)-GV13-GV14*(1+'Bazinės prielaidos'!$E$19)+GV14)+GV27+GV72</f>
        <v>0</v>
      </c>
      <c r="GW57" s="25">
        <f>+GV57+(GW13*(1+'Bazinės prielaidos'!$E$19)-GW13-GW14*(1+'Bazinės prielaidos'!$E$19)+GW14)+GW27+GW72</f>
        <v>0</v>
      </c>
      <c r="GX57" s="25">
        <f>+GW57+(GX13*(1+'Bazinės prielaidos'!$E$19)-GX13-GX14*(1+'Bazinės prielaidos'!$E$19)+GX14)+GX27+GX72</f>
        <v>0</v>
      </c>
      <c r="GY57" s="25">
        <f>+GX57+(GY13*(1+'Bazinės prielaidos'!$E$19)-GY13-GY14*(1+'Bazinės prielaidos'!$E$19)+GY14)+GY27+GY72</f>
        <v>0</v>
      </c>
      <c r="GZ57" s="25">
        <f>+GY57+(GZ13*(1+'Bazinės prielaidos'!$E$19)-GZ13-GZ14*(1+'Bazinės prielaidos'!$E$19)+GZ14)+GZ27+GZ72</f>
        <v>0</v>
      </c>
      <c r="HA57" s="91">
        <f>+GZ57</f>
        <v>0</v>
      </c>
      <c r="HB57" s="25">
        <f>+HA57+(HB13*(1+'Bazinės prielaidos'!$E$19)-HB13-HB14*(1+'Bazinės prielaidos'!$E$19)+HB14)+HB27+HB72</f>
        <v>0</v>
      </c>
      <c r="HC57" s="25">
        <f>+HB57+(HC13*(1+'Bazinės prielaidos'!$E$19)-HC13-HC14*(1+'Bazinės prielaidos'!$E$19)+HC14)+HC27+HC72</f>
        <v>0</v>
      </c>
      <c r="HD57" s="25">
        <f>+HC57+(HD13*(1+'Bazinės prielaidos'!$E$19)-HD13-HD14*(1+'Bazinės prielaidos'!$E$19)+HD14)+HD27+HD72</f>
        <v>0</v>
      </c>
      <c r="HE57" s="25">
        <f>+HD57+(HE13*(1+'Bazinės prielaidos'!$E$19)-HE13-HE14*(1+'Bazinės prielaidos'!$E$19)+HE14)+HE27+HE72</f>
        <v>0</v>
      </c>
      <c r="HF57" s="25">
        <f>+HE57+(HF13*(1+'Bazinės prielaidos'!$E$19)-HF13-HF14*(1+'Bazinės prielaidos'!$E$19)+HF14)+HF27+HF72</f>
        <v>0</v>
      </c>
      <c r="HG57" s="25">
        <f>+HF57+(HG13*(1+'Bazinės prielaidos'!$E$19)-HG13-HG14*(1+'Bazinės prielaidos'!$E$19)+HG14)+HG27+HG72</f>
        <v>0</v>
      </c>
      <c r="HH57" s="25">
        <f>+HG57+(HH13*(1+'Bazinės prielaidos'!$E$19)-HH13-HH14*(1+'Bazinės prielaidos'!$E$19)+HH14)+HH27+HH72</f>
        <v>0</v>
      </c>
      <c r="HI57" s="25">
        <f>+HH57+(HI13*(1+'Bazinės prielaidos'!$E$19)-HI13-HI14*(1+'Bazinės prielaidos'!$E$19)+HI14)+HI27+HI72</f>
        <v>0</v>
      </c>
      <c r="HJ57" s="25">
        <f>+HI57+(HJ13*(1+'Bazinės prielaidos'!$E$19)-HJ13-HJ14*(1+'Bazinės prielaidos'!$E$19)+HJ14)+HJ27+HJ72</f>
        <v>0</v>
      </c>
      <c r="HK57" s="25">
        <f>+HJ57+(HK13*(1+'Bazinės prielaidos'!$E$19)-HK13-HK14*(1+'Bazinės prielaidos'!$E$19)+HK14)+HK27+HK72</f>
        <v>0</v>
      </c>
      <c r="HL57" s="335">
        <f>+HK57+(HL13*(1+'Bazinės prielaidos'!$E$19)-HL13-HL14*(1+'Bazinės prielaidos'!$E$19)+HL14)+HL27+HL72+('Infrastruk. sukūrimo sąnaudos'!HL10+'Infrastruk. sukūrimo sąnaudos'!HL18)*'Bazinės prielaidos'!$E$19</f>
        <v>0</v>
      </c>
      <c r="HM57" s="25">
        <f>+HL57+(HM13*(1+'Bazinės prielaidos'!$E$19)-HM13-HM14*(1+'Bazinės prielaidos'!$E$19)+HM14)+HM27+HM72</f>
        <v>3.2321240723831591E-11</v>
      </c>
      <c r="HN57" s="91">
        <f>+HM57</f>
        <v>3.2321240723831591E-11</v>
      </c>
      <c r="HO57" s="25">
        <f>+HN57+(HO13*(1+'Bazinės prielaidos'!$E$19)-HO13-HO14*(1+'Bazinės prielaidos'!$E$19)+HO14)+HO27+HO72</f>
        <v>3.2321240723831591E-11</v>
      </c>
      <c r="HP57" s="25">
        <f>+HO57+(HP13*(1+'Bazinės prielaidos'!$E$19)-HP13-HP14*(1+'Bazinės prielaidos'!$E$19)+HP14)+HP27+HP72</f>
        <v>3.2321240723831591E-11</v>
      </c>
      <c r="HQ57" s="25">
        <f>+HP57+(HQ13*(1+'Bazinės prielaidos'!$E$19)-HQ13-HQ14*(1+'Bazinės prielaidos'!$E$19)+HQ14)+HQ27+HQ72</f>
        <v>3.2321240723831591E-11</v>
      </c>
      <c r="HR57" s="25">
        <f>+HQ57+(HR13*(1+'Bazinės prielaidos'!$E$19)-HR13-HR14*(1+'Bazinės prielaidos'!$E$19)+HR14)+HR27+HR72</f>
        <v>3.2321240723831591E-11</v>
      </c>
      <c r="HS57" s="25">
        <f>+HR57+(HS13*(1+'Bazinės prielaidos'!$E$19)-HS13-HS14*(1+'Bazinės prielaidos'!$E$19)+HS14)+HS27+HS72</f>
        <v>3.2321240723831591E-11</v>
      </c>
      <c r="HT57" s="25">
        <f>+HS57+(HT13*(1+'Bazinės prielaidos'!$E$19)-HT13-HT14*(1+'Bazinės prielaidos'!$E$19)+HT14)+HT27+HT72</f>
        <v>3.2321240723831591E-11</v>
      </c>
      <c r="HU57" s="25">
        <f>+HT57+(HU13*(1+'Bazinės prielaidos'!$E$19)-HU13-HU14*(1+'Bazinės prielaidos'!$E$19)+HU14)+HU27+HU72</f>
        <v>3.2321240723831591E-11</v>
      </c>
      <c r="HV57" s="25">
        <f>+HU57+(HV13*(1+'Bazinės prielaidos'!$E$19)-HV13-HV14*(1+'Bazinės prielaidos'!$E$19)+HV14)+HV27+HV72</f>
        <v>3.2321240723831591E-11</v>
      </c>
      <c r="HW57" s="25">
        <f>+HV57+(HW13*(1+'Bazinės prielaidos'!$E$19)-HW13-HW14*(1+'Bazinės prielaidos'!$E$19)+HW14)+HW27+HW72</f>
        <v>3.2321240723831591E-11</v>
      </c>
      <c r="HX57" s="25">
        <f>+HW57+(HX13*(1+'Bazinės prielaidos'!$E$19)-HX13-HX14*(1+'Bazinės prielaidos'!$E$19)+HX14)+HX27+HX72</f>
        <v>3.2321240723831591E-11</v>
      </c>
      <c r="HY57" s="335">
        <f>+HX57+(HY13*(1+'Bazinės prielaidos'!$E$19)-HY13-HY14*(1+'Bazinės prielaidos'!$E$19)+HY14)+HY27+HY72+('Infrastruk. sukūrimo sąnaudos'!HY10+'Infrastruk. sukūrimo sąnaudos'!HY18)*'Bazinės prielaidos'!$E$19</f>
        <v>3.2321240723831591E-11</v>
      </c>
      <c r="HZ57" s="25">
        <f>+HY57+(HZ13*(1+'Bazinės prielaidos'!$E$19)-HZ13-HZ14*(1+'Bazinės prielaidos'!$E$19)+HZ14)+HZ27+HZ72</f>
        <v>6.4642481447663181E-11</v>
      </c>
      <c r="IA57" s="91">
        <f>+HZ57</f>
        <v>6.4642481447663181E-11</v>
      </c>
      <c r="IB57" s="25">
        <f>+IA57+(IB13*(1+'Bazinės prielaidos'!$E$19)-IB13-IB14*(1+'Bazinės prielaidos'!$E$19)+IB14)+IB27+IB72</f>
        <v>6.4642481447663181E-11</v>
      </c>
      <c r="IC57" s="25">
        <f>+IB57+(IC13*(1+'Bazinės prielaidos'!$E$19)-IC13-IC14*(1+'Bazinės prielaidos'!$E$19)+IC14)+IC27+IC72</f>
        <v>6.4642481447663181E-11</v>
      </c>
      <c r="ID57" s="25">
        <f>+IC57+(ID13*(1+'Bazinės prielaidos'!$E$19)-ID13-ID14*(1+'Bazinės prielaidos'!$E$19)+ID14)+ID27+ID72</f>
        <v>6.4642481447663181E-11</v>
      </c>
      <c r="IE57" s="25">
        <f>+ID57+(IE13*(1+'Bazinės prielaidos'!$E$19)-IE13-IE14*(1+'Bazinės prielaidos'!$E$19)+IE14)+IE27+IE72</f>
        <v>6.4642481447663181E-11</v>
      </c>
      <c r="IF57" s="25">
        <f>+IE57+(IF13*(1+'Bazinės prielaidos'!$E$19)-IF13-IF14*(1+'Bazinės prielaidos'!$E$19)+IF14)+IF27+IF72</f>
        <v>6.4642481447663181E-11</v>
      </c>
      <c r="IG57" s="25">
        <f>+IF57+(IG13*(1+'Bazinės prielaidos'!$E$19)-IG13-IG14*(1+'Bazinės prielaidos'!$E$19)+IG14)+IG27+IG72</f>
        <v>6.4642481447663181E-11</v>
      </c>
      <c r="IH57" s="25">
        <f>+IG57+(IH13*(1+'Bazinės prielaidos'!$E$19)-IH13-IH14*(1+'Bazinės prielaidos'!$E$19)+IH14)+IH27+IH72</f>
        <v>6.4642481447663181E-11</v>
      </c>
      <c r="II57" s="25">
        <f>+IH57+(II13*(1+'Bazinės prielaidos'!$E$19)-II13-II14*(1+'Bazinės prielaidos'!$E$19)+II14)+II27+II72</f>
        <v>6.4642481447663181E-11</v>
      </c>
      <c r="IJ57" s="25">
        <f>+II57+(IJ13*(1+'Bazinės prielaidos'!$E$19)-IJ13-IJ14*(1+'Bazinės prielaidos'!$E$19)+IJ14)+IJ27+IJ72</f>
        <v>6.4642481447663181E-11</v>
      </c>
      <c r="IK57" s="25">
        <f>+IJ57+(IK13*(1+'Bazinės prielaidos'!$E$19)-IK13-IK14*(1+'Bazinės prielaidos'!$E$19)+IK14)+IK27+IK72</f>
        <v>6.4642481447663181E-11</v>
      </c>
      <c r="IL57" s="335">
        <f>+IK57+(IL13*(1+'Bazinės prielaidos'!$E$19)-IL13-IL14*(1+'Bazinės prielaidos'!$E$19)+IL14)+IL27+IL72+('Infrastruk. sukūrimo sąnaudos'!IL10+'Infrastruk. sukūrimo sąnaudos'!IL18)*'Bazinės prielaidos'!$E$19</f>
        <v>6.4642481447663181E-11</v>
      </c>
      <c r="IM57" s="25">
        <f>+IL57+(IM13*(1+'Bazinės prielaidos'!$E$19)-IM13-IM14*(1+'Bazinės prielaidos'!$E$19)+IM14)+IM27+IM72</f>
        <v>9.6963722171494765E-11</v>
      </c>
      <c r="IN57" s="91">
        <f>+IM57</f>
        <v>9.6963722171494765E-11</v>
      </c>
      <c r="IO57" s="25">
        <f>+IN57+(IO13*(1+'Bazinės prielaidos'!$E$19)-IO13-IO14*(1+'Bazinės prielaidos'!$E$19)+IO14)+IO27+IO72</f>
        <v>9.6963722171494765E-11</v>
      </c>
      <c r="IP57" s="25">
        <f>+IO57+(IP13*(1+'Bazinės prielaidos'!$E$19)-IP13-IP14*(1+'Bazinės prielaidos'!$E$19)+IP14)+IP27+IP72</f>
        <v>9.6963722171494765E-11</v>
      </c>
      <c r="IQ57" s="25">
        <f>+IP57+(IQ13*(1+'Bazinės prielaidos'!$E$19)-IQ13-IQ14*(1+'Bazinės prielaidos'!$E$19)+IQ14)+IQ27+IQ72</f>
        <v>9.6963722171494765E-11</v>
      </c>
      <c r="IR57" s="25">
        <f>+IQ57+(IR13*(1+'Bazinės prielaidos'!$E$19)-IR13-IR14*(1+'Bazinės prielaidos'!$E$19)+IR14)+IR27+IR72</f>
        <v>9.6963722171494765E-11</v>
      </c>
      <c r="IS57" s="25">
        <f>+IR57+(IS13*(1+'Bazinės prielaidos'!$E$19)-IS13-IS14*(1+'Bazinės prielaidos'!$E$19)+IS14)+IS27+IS72</f>
        <v>9.6963722171494765E-11</v>
      </c>
      <c r="IT57" s="25">
        <f>+IS57+(IT13*(1+'Bazinės prielaidos'!$E$19)-IT13-IT14*(1+'Bazinės prielaidos'!$E$19)+IT14)+IT27+IT72</f>
        <v>9.6963722171494765E-11</v>
      </c>
      <c r="IU57" s="25">
        <f>+IT57+(IU13*(1+'Bazinės prielaidos'!$E$19)-IU13-IU14*(1+'Bazinės prielaidos'!$E$19)+IU14)+IU27+IU72</f>
        <v>9.6963722171494765E-11</v>
      </c>
      <c r="IV57" s="25">
        <f>+IU57+(IV13*(1+'Bazinės prielaidos'!$E$19)-IV13-IV14*(1+'Bazinės prielaidos'!$E$19)+IV14)+IV27+IV72</f>
        <v>9.6963722171494765E-11</v>
      </c>
      <c r="IW57" s="25">
        <f>+IV57+(IW13*(1+'Bazinės prielaidos'!$E$19)-IW13-IW14*(1+'Bazinės prielaidos'!$E$19)+IW14)+IW27+IW72</f>
        <v>9.6963722171494765E-11</v>
      </c>
      <c r="IX57" s="25">
        <f>+IW57+(IX13*(1+'Bazinės prielaidos'!$E$19)-IX13-IX14*(1+'Bazinės prielaidos'!$E$19)+IX14)+IX27+IX72</f>
        <v>9.6963722171494765E-11</v>
      </c>
      <c r="IY57" s="335">
        <f>+IX57+(IY13*(1+'Bazinės prielaidos'!$E$19)-IY13-IY14*(1+'Bazinės prielaidos'!$E$19)+IY14)+IY27+IY72+('Infrastruk. sukūrimo sąnaudos'!IY10+'Infrastruk. sukūrimo sąnaudos'!IY18)*'Bazinės prielaidos'!$E$19</f>
        <v>9.6963722171494765E-11</v>
      </c>
      <c r="IZ57" s="25">
        <f>+IY57+(IZ13*(1+'Bazinės prielaidos'!$E$19)-IZ13-IZ14*(1+'Bazinės prielaidos'!$E$19)+IZ14)+IZ27+IZ72</f>
        <v>1.2928496289532636E-10</v>
      </c>
      <c r="JA57" s="91">
        <f>+IZ57</f>
        <v>1.2928496289532636E-10</v>
      </c>
      <c r="JB57" s="25">
        <f>+JA57+(JB13*(1+'Bazinės prielaidos'!$E$19)-JB13-JB14*(1+'Bazinės prielaidos'!$E$19)+JB14)+JB27+JB72</f>
        <v>1.2928496289532636E-10</v>
      </c>
      <c r="JC57" s="25">
        <f>+JB57+(JC13*(1+'Bazinės prielaidos'!$E$19)-JC13-JC14*(1+'Bazinės prielaidos'!$E$19)+JC14)+JC27+JC72</f>
        <v>1.2928496289532636E-10</v>
      </c>
      <c r="JD57" s="25">
        <f>+JC57+(JD13*(1+'Bazinės prielaidos'!$E$19)-JD13-JD14*(1+'Bazinės prielaidos'!$E$19)+JD14)+JD27+JD72</f>
        <v>1.2928496289532636E-10</v>
      </c>
      <c r="JE57" s="25">
        <f>+JD57+(JE13*(1+'Bazinės prielaidos'!$E$19)-JE13-JE14*(1+'Bazinės prielaidos'!$E$19)+JE14)+JE27+JE72</f>
        <v>1.2928496289532636E-10</v>
      </c>
      <c r="JF57" s="25">
        <f>+JE57+(JF13*(1+'Bazinės prielaidos'!$E$19)-JF13-JF14*(1+'Bazinės prielaidos'!$E$19)+JF14)+JF27+JF72</f>
        <v>1.2928496289532636E-10</v>
      </c>
      <c r="JG57" s="25">
        <f>+JF57+(JG13*(1+'Bazinės prielaidos'!$E$19)-JG13-JG14*(1+'Bazinės prielaidos'!$E$19)+JG14)+JG27+JG72</f>
        <v>1.2928496289532636E-10</v>
      </c>
      <c r="JH57" s="25">
        <f>+JG57+(JH13*(1+'Bazinės prielaidos'!$E$19)-JH13-JH14*(1+'Bazinės prielaidos'!$E$19)+JH14)+JH27+JH72</f>
        <v>1.2928496289532636E-10</v>
      </c>
      <c r="JI57" s="25">
        <f>+JH57+(JI13*(1+'Bazinės prielaidos'!$E$19)-JI13-JI14*(1+'Bazinės prielaidos'!$E$19)+JI14)+JI27+JI72</f>
        <v>1.2928496289532636E-10</v>
      </c>
      <c r="JJ57" s="25">
        <f>+JI57+(JJ13*(1+'Bazinės prielaidos'!$E$19)-JJ13-JJ14*(1+'Bazinės prielaidos'!$E$19)+JJ14)+JJ27+JJ72</f>
        <v>1.2928496289532636E-10</v>
      </c>
      <c r="JK57" s="25">
        <f>+JJ57+(JK13*(1+'Bazinės prielaidos'!$E$19)-JK13-JK14*(1+'Bazinės prielaidos'!$E$19)+JK14)+JK27+JK72</f>
        <v>1.2928496289532636E-10</v>
      </c>
      <c r="JL57" s="335">
        <f>+JK57+(JL13*(1+'Bazinės prielaidos'!$E$19)-JL13-JL14*(1+'Bazinės prielaidos'!$E$19)+JL14)+JL27+JL72+('Infrastruk. sukūrimo sąnaudos'!JL10+'Infrastruk. sukūrimo sąnaudos'!JL18)*'Bazinės prielaidos'!$E$19</f>
        <v>1.2928496289532636E-10</v>
      </c>
      <c r="JM57" s="25">
        <f>+JL57+(JM13*(1+'Bazinės prielaidos'!$E$19)-JM13-JM14*(1+'Bazinės prielaidos'!$E$19)+JM14)+JM27+JM72</f>
        <v>1.6160620361915796E-10</v>
      </c>
      <c r="JN57" s="91">
        <f>+JM57</f>
        <v>1.6160620361915796E-10</v>
      </c>
      <c r="JO57" s="25">
        <f>+JN57+(JO13*(1+'Bazinės prielaidos'!$E$19)-JO13-JO14*(1+'Bazinės prielaidos'!$E$19)+JO14)+JO27+JO72</f>
        <v>1.6160620361915796E-10</v>
      </c>
      <c r="JP57" s="25">
        <f>+JO57+(JP13*(1+'Bazinės prielaidos'!$E$19)-JP13-JP14*(1+'Bazinės prielaidos'!$E$19)+JP14)+JP27+JP72</f>
        <v>1.6160620361915796E-10</v>
      </c>
      <c r="JQ57" s="25">
        <f>+JP57+(JQ13*(1+'Bazinės prielaidos'!$E$19)-JQ13-JQ14*(1+'Bazinės prielaidos'!$E$19)+JQ14)+JQ27+JQ72</f>
        <v>1.6160620361915796E-10</v>
      </c>
      <c r="JR57" s="25">
        <f>+JQ57+(JR13*(1+'Bazinės prielaidos'!$E$19)-JR13-JR14*(1+'Bazinės prielaidos'!$E$19)+JR14)+JR27+JR72</f>
        <v>1.6160620361915796E-10</v>
      </c>
      <c r="JS57" s="25">
        <f>+JR57+(JS13*(1+'Bazinės prielaidos'!$E$19)-JS13-JS14*(1+'Bazinės prielaidos'!$E$19)+JS14)+JS27+JS72</f>
        <v>1.6160620361915796E-10</v>
      </c>
      <c r="JT57" s="25">
        <f>+JS57+(JT13*(1+'Bazinės prielaidos'!$E$19)-JT13-JT14*(1+'Bazinės prielaidos'!$E$19)+JT14)+JT27+JT72</f>
        <v>1.6160620361915796E-10</v>
      </c>
      <c r="JU57" s="25">
        <f>+JT57+(JU13*(1+'Bazinės prielaidos'!$E$19)-JU13-JU14*(1+'Bazinės prielaidos'!$E$19)+JU14)+JU27+JU72</f>
        <v>1.6160620361915796E-10</v>
      </c>
      <c r="JV57" s="25">
        <f>+JU57+(JV13*(1+'Bazinės prielaidos'!$E$19)-JV13-JV14*(1+'Bazinės prielaidos'!$E$19)+JV14)+JV27+JV72</f>
        <v>1.6160620361915796E-10</v>
      </c>
      <c r="JW57" s="25">
        <f>+JV57+(JW13*(1+'Bazinės prielaidos'!$E$19)-JW13-JW14*(1+'Bazinės prielaidos'!$E$19)+JW14)+JW27+JW72</f>
        <v>1.6160620361915796E-10</v>
      </c>
      <c r="JX57" s="25">
        <f>+JW57+(JX13*(1+'Bazinės prielaidos'!$E$19)-JX13-JX14*(1+'Bazinės prielaidos'!$E$19)+JX14)+JX27+JX72</f>
        <v>1.6160620361915796E-10</v>
      </c>
      <c r="JY57" s="335">
        <f>+JX57+(JY13*(1+'Bazinės prielaidos'!$E$19)-JY13-JY14*(1+'Bazinės prielaidos'!$E$19)+JY14)+JY27+JY72+('Infrastruk. sukūrimo sąnaudos'!JY10+'Infrastruk. sukūrimo sąnaudos'!JY18)*'Bazinės prielaidos'!$E$19</f>
        <v>1.6160620361915796E-10</v>
      </c>
      <c r="JZ57" s="25">
        <f>+JY57+(JZ13*(1+'Bazinės prielaidos'!$E$19)-JZ13-JZ14*(1+'Bazinės prielaidos'!$E$19)+JZ14)+JZ27+JZ72</f>
        <v>1.9773515966028109E-10</v>
      </c>
      <c r="KA57" s="91">
        <f>+JZ57</f>
        <v>1.9773515966028109E-10</v>
      </c>
      <c r="KB57" s="25">
        <f>+KA57+(KB13*(1+'Bazinės prielaidos'!$E$19)-KB13-KB14*(1+'Bazinės prielaidos'!$E$19)+KB14)+KB27+KB72</f>
        <v>1.9773515966028109E-10</v>
      </c>
      <c r="KC57" s="25">
        <f>+KB57+(KC13*(1+'Bazinės prielaidos'!$E$19)-KC13-KC14*(1+'Bazinės prielaidos'!$E$19)+KC14)+KC27+KC72</f>
        <v>1.9773515966028109E-10</v>
      </c>
      <c r="KD57" s="25">
        <f>+KC57+(KD13*(1+'Bazinės prielaidos'!$E$19)-KD13-KD14*(1+'Bazinės prielaidos'!$E$19)+KD14)+KD27+KD72</f>
        <v>1.9773515966028109E-10</v>
      </c>
      <c r="KE57" s="25">
        <f>+KD57+(KE13*(1+'Bazinės prielaidos'!$E$19)-KE13-KE14*(1+'Bazinės prielaidos'!$E$19)+KE14)+KE27+KE72</f>
        <v>1.9773515966028109E-10</v>
      </c>
      <c r="KF57" s="25">
        <f>+KE57+(KF13*(1+'Bazinės prielaidos'!$E$19)-KF13-KF14*(1+'Bazinės prielaidos'!$E$19)+KF14)+KF27+KF72</f>
        <v>1.9773515966028109E-10</v>
      </c>
      <c r="KG57" s="25">
        <f>+KF57+(KG13*(1+'Bazinės prielaidos'!$E$19)-KG13-KG14*(1+'Bazinės prielaidos'!$E$19)+KG14)+KG27+KG72</f>
        <v>1.9773515966028109E-10</v>
      </c>
      <c r="KH57" s="25">
        <f>+KG57+(KH13*(1+'Bazinės prielaidos'!$E$19)-KH13-KH14*(1+'Bazinės prielaidos'!$E$19)+KH14)+KH27+KH72</f>
        <v>1.9773515966028109E-10</v>
      </c>
      <c r="KI57" s="25">
        <f>+KH57+(KI13*(1+'Bazinės prielaidos'!$E$19)-KI13-KI14*(1+'Bazinės prielaidos'!$E$19)+KI14)+KI27+KI72</f>
        <v>1.9773515966028109E-10</v>
      </c>
      <c r="KJ57" s="25">
        <f>+KI57+(KJ13*(1+'Bazinės prielaidos'!$E$19)-KJ13-KJ14*(1+'Bazinės prielaidos'!$E$19)+KJ14)+KJ27+KJ72</f>
        <v>1.9773515966028109E-10</v>
      </c>
      <c r="KK57" s="25">
        <f>+KJ57+(KK13*(1+'Bazinės prielaidos'!$E$19)-KK13-KK14*(1+'Bazinės prielaidos'!$E$19)+KK14)+KK27+KK72</f>
        <v>1.9773515966028109E-10</v>
      </c>
      <c r="KL57" s="335">
        <f>+KK57+(KL13*(1+'Bazinės prielaidos'!$E$19)-KL13-KL14*(1+'Bazinės prielaidos'!$E$19)+KL14)+KL27+KL72+('Infrastruk. sukūrimo sąnaudos'!KL10+'Infrastruk. sukūrimo sąnaudos'!KL18)*'Bazinės prielaidos'!$E$19</f>
        <v>1.9773515966028109E-10</v>
      </c>
      <c r="KM57" s="25">
        <f>+KL57+(KM13*(1+'Bazinės prielaidos'!$E$19)-KM13-KM14*(1+'Bazinės prielaidos'!$E$19)+KM14)+KM27+KM72</f>
        <v>3.0547262873971973E-10</v>
      </c>
      <c r="KN57" s="91">
        <f>+KM57</f>
        <v>3.0547262873971973E-10</v>
      </c>
      <c r="KO57" s="25">
        <f>+KN57+(KO13*(1+'Bazinės prielaidos'!$E$19)-KO13-KO14*(1+'Bazinės prielaidos'!$E$19)+KO14)+KO27+KO72</f>
        <v>3.0547262873971973E-10</v>
      </c>
      <c r="KP57" s="25">
        <f>+KO57+(KP13*(1+'Bazinės prielaidos'!$E$19)-KP13-KP14*(1+'Bazinės prielaidos'!$E$19)+KP14)+KP27+KP72</f>
        <v>3.0547262873971973E-10</v>
      </c>
      <c r="KQ57" s="25">
        <f>+KP57+(KQ13*(1+'Bazinės prielaidos'!$E$19)-KQ13-KQ14*(1+'Bazinės prielaidos'!$E$19)+KQ14)+KQ27+KQ72</f>
        <v>3.0547262873971973E-10</v>
      </c>
      <c r="KR57" s="25">
        <f>+KQ57+(KR13*(1+'Bazinės prielaidos'!$E$19)-KR13-KR14*(1+'Bazinės prielaidos'!$E$19)+KR14)+KR27+KR72</f>
        <v>3.0547262873971973E-10</v>
      </c>
      <c r="KS57" s="25">
        <f>+KR57+(KS13*(1+'Bazinės prielaidos'!$E$19)-KS13-KS14*(1+'Bazinės prielaidos'!$E$19)+KS14)+KS27+KS72</f>
        <v>3.0547262873971973E-10</v>
      </c>
      <c r="KT57" s="25">
        <f>+KS57+(KT13*(1+'Bazinės prielaidos'!$E$19)-KT13-KT14*(1+'Bazinės prielaidos'!$E$19)+KT14)+KT27+KT72</f>
        <v>3.0547262873971973E-10</v>
      </c>
      <c r="KU57" s="25">
        <f>+KT57+(KU13*(1+'Bazinės prielaidos'!$E$19)-KU13-KU14*(1+'Bazinės prielaidos'!$E$19)+KU14)+KU27+KU72</f>
        <v>3.0547262873971973E-10</v>
      </c>
      <c r="KV57" s="25">
        <f>+KU57+(KV13*(1+'Bazinės prielaidos'!$E$19)-KV13-KV14*(1+'Bazinės prielaidos'!$E$19)+KV14)+KV27+KV72</f>
        <v>3.0547262873971973E-10</v>
      </c>
      <c r="KW57" s="25">
        <f>+KV57+(KW13*(1+'Bazinės prielaidos'!$E$19)-KW13-KW14*(1+'Bazinės prielaidos'!$E$19)+KW14)+KW27+KW72</f>
        <v>3.0547262873971973E-10</v>
      </c>
      <c r="KX57" s="25">
        <f>+KW57+(KX13*(1+'Bazinės prielaidos'!$E$19)-KX13-KX14*(1+'Bazinės prielaidos'!$E$19)+KX14)+KX27+KX72</f>
        <v>3.0547262873971973E-10</v>
      </c>
      <c r="KY57" s="335">
        <f>+KX57+(KY13*(1+'Bazinės prielaidos'!$E$19)-KY13-KY14*(1+'Bazinės prielaidos'!$E$19)+KY14)+KY27+KY72+('Infrastruk. sukūrimo sąnaudos'!KY10+'Infrastruk. sukūrimo sąnaudos'!KY18)*'Bazinės prielaidos'!$E$19</f>
        <v>3.0547262873971973E-10</v>
      </c>
      <c r="KZ57" s="25">
        <f>+KY57+(KZ13*(1+'Bazinės prielaidos'!$E$19)-KZ13-KZ14*(1+'Bazinės prielaidos'!$E$19)+KZ14)+KZ27+KZ72</f>
        <v>4.1321009781915837E-10</v>
      </c>
      <c r="LA57" s="91">
        <f>+KZ57</f>
        <v>4.1321009781915837E-10</v>
      </c>
      <c r="LB57" s="25">
        <f>+LA57+(LB13*(1+'Bazinės prielaidos'!$E$19)-LB13-LB14*(1+'Bazinės prielaidos'!$E$19)+LB14)+LB27+LB72</f>
        <v>4.1321009781915837E-10</v>
      </c>
      <c r="LC57" s="25">
        <f>+LB57+(LC13*(1+'Bazinės prielaidos'!$E$19)-LC13-LC14*(1+'Bazinės prielaidos'!$E$19)+LC14)+LC27+LC72</f>
        <v>4.1321009781915837E-10</v>
      </c>
      <c r="LD57" s="25">
        <f>+LC57+(LD13*(1+'Bazinės prielaidos'!$E$19)-LD13-LD14*(1+'Bazinės prielaidos'!$E$19)+LD14)+LD27+LD72</f>
        <v>4.1321009781915837E-10</v>
      </c>
      <c r="LE57" s="25">
        <f>+LD57+(LE13*(1+'Bazinės prielaidos'!$E$19)-LE13-LE14*(1+'Bazinės prielaidos'!$E$19)+LE14)+LE27+LE72</f>
        <v>4.1321009781915837E-10</v>
      </c>
      <c r="LF57" s="25">
        <f>+LE57+(LF13*(1+'Bazinės prielaidos'!$E$19)-LF13-LF14*(1+'Bazinės prielaidos'!$E$19)+LF14)+LF27+LF72</f>
        <v>4.1321009781915837E-10</v>
      </c>
      <c r="LG57" s="25">
        <f>+LF57+(LG13*(1+'Bazinės prielaidos'!$E$19)-LG13-LG14*(1+'Bazinės prielaidos'!$E$19)+LG14)+LG27+LG72</f>
        <v>4.1321009781915837E-10</v>
      </c>
      <c r="LH57" s="25">
        <f>+LG57+(LH13*(1+'Bazinės prielaidos'!$E$19)-LH13-LH14*(1+'Bazinės prielaidos'!$E$19)+LH14)+LH27+LH72</f>
        <v>4.1321009781915837E-10</v>
      </c>
      <c r="LI57" s="25">
        <f>+LH57+(LI13*(1+'Bazinės prielaidos'!$E$19)-LI13-LI14*(1+'Bazinės prielaidos'!$E$19)+LI14)+LI27+LI72</f>
        <v>4.1321009781915837E-10</v>
      </c>
      <c r="LJ57" s="25">
        <f>+LI57+(LJ13*(1+'Bazinės prielaidos'!$E$19)-LJ13-LJ14*(1+'Bazinės prielaidos'!$E$19)+LJ14)+LJ27+LJ72</f>
        <v>4.1321009781915837E-10</v>
      </c>
      <c r="LK57" s="25">
        <f>+LJ57+(LK13*(1+'Bazinės prielaidos'!$E$19)-LK13-LK14*(1+'Bazinės prielaidos'!$E$19)+LK14)+LK27+LK72</f>
        <v>4.1321009781915837E-10</v>
      </c>
      <c r="LL57" s="335">
        <f>+LK57+(LL13*(1+'Bazinės prielaidos'!$E$19)-LL13-LL14*(1+'Bazinės prielaidos'!$E$19)+LL14)+LL27+LL72+('Infrastruk. sukūrimo sąnaudos'!LL10+'Infrastruk. sukūrimo sąnaudos'!LL18)*'Bazinės prielaidos'!$E$19</f>
        <v>4.1321009781915837E-10</v>
      </c>
      <c r="LM57" s="25">
        <f>+LL57+(LM13*(1+'Bazinės prielaidos'!$E$19)-LM13-LM14*(1+'Bazinės prielaidos'!$E$19)+LM14)+LM27+LM72</f>
        <v>5.2094756689859701E-10</v>
      </c>
      <c r="LN57" s="91">
        <f>+LM57</f>
        <v>5.2094756689859701E-10</v>
      </c>
    </row>
    <row r="58" spans="1:326" s="36" customFormat="1" ht="15" customHeight="1" outlineLevel="1">
      <c r="A58" s="103" t="s">
        <v>375</v>
      </c>
      <c r="B58" s="104">
        <f>+'Investuotojas ir Finansuotojas'!B24+'Investuotojas ir Finansuotojas'!B25+'Investuotojas ir Finansuotojas'!B28+'Investuotojas ir Finansuotojas'!B37+'Investuotojas ir Finansuotojas'!B43+'Finansinės ataskaitos'!B90</f>
        <v>0</v>
      </c>
      <c r="C58" s="104">
        <f>+B58+'Investuotojas ir Finansuotojas'!C24+'Investuotojas ir Finansuotojas'!C25+'Investuotojas ir Finansuotojas'!C28+'Investuotojas ir Finansuotojas'!C37+'Investuotojas ir Finansuotojas'!C43+'Finansinės ataskaitos'!C90</f>
        <v>0</v>
      </c>
      <c r="D58" s="104">
        <f>+C58+'Investuotojas ir Finansuotojas'!D24+'Investuotojas ir Finansuotojas'!D25+'Investuotojas ir Finansuotojas'!D28+'Investuotojas ir Finansuotojas'!D37+'Investuotojas ir Finansuotojas'!D43+'Finansinės ataskaitos'!D90</f>
        <v>0</v>
      </c>
      <c r="E58" s="104">
        <f>+D58+'Investuotojas ir Finansuotojas'!E24+'Investuotojas ir Finansuotojas'!E25+'Investuotojas ir Finansuotojas'!E28+'Investuotojas ir Finansuotojas'!E37+'Investuotojas ir Finansuotojas'!E43+'Finansinės ataskaitos'!E90</f>
        <v>0</v>
      </c>
      <c r="F58" s="104">
        <f>+E58+'Investuotojas ir Finansuotojas'!F24+'Investuotojas ir Finansuotojas'!F25+'Investuotojas ir Finansuotojas'!F28+'Investuotojas ir Finansuotojas'!F37+'Investuotojas ir Finansuotojas'!F43+'Finansinės ataskaitos'!F90</f>
        <v>0</v>
      </c>
      <c r="G58" s="104">
        <f>+F58+'Investuotojas ir Finansuotojas'!G24+'Investuotojas ir Finansuotojas'!G25+'Investuotojas ir Finansuotojas'!G28+'Investuotojas ir Finansuotojas'!G37+'Investuotojas ir Finansuotojas'!G43+'Finansinės ataskaitos'!G90</f>
        <v>0</v>
      </c>
      <c r="H58" s="104">
        <f>+G58+'Investuotojas ir Finansuotojas'!H24+'Investuotojas ir Finansuotojas'!H25+'Investuotojas ir Finansuotojas'!H28+'Investuotojas ir Finansuotojas'!H37+'Investuotojas ir Finansuotojas'!H43+'Finansinės ataskaitos'!H90</f>
        <v>0</v>
      </c>
      <c r="I58" s="104">
        <f>+H58+'Investuotojas ir Finansuotojas'!I24+'Investuotojas ir Finansuotojas'!I25+'Investuotojas ir Finansuotojas'!I28+'Investuotojas ir Finansuotojas'!I37+'Investuotojas ir Finansuotojas'!I43+'Finansinės ataskaitos'!I90</f>
        <v>0</v>
      </c>
      <c r="J58" s="104">
        <f>+I58+'Investuotojas ir Finansuotojas'!J24+'Investuotojas ir Finansuotojas'!J25+'Investuotojas ir Finansuotojas'!J28+'Investuotojas ir Finansuotojas'!J37+'Investuotojas ir Finansuotojas'!J43+'Finansinės ataskaitos'!J90</f>
        <v>0</v>
      </c>
      <c r="K58" s="104">
        <f>+J58+'Investuotojas ir Finansuotojas'!K24+'Investuotojas ir Finansuotojas'!K25+'Investuotojas ir Finansuotojas'!K28+'Investuotojas ir Finansuotojas'!K37+'Investuotojas ir Finansuotojas'!K43+'Finansinės ataskaitos'!K90</f>
        <v>0</v>
      </c>
      <c r="L58" s="104">
        <f>+K58+'Investuotojas ir Finansuotojas'!L24+'Investuotojas ir Finansuotojas'!L25+'Investuotojas ir Finansuotojas'!L28+'Investuotojas ir Finansuotojas'!L37+'Investuotojas ir Finansuotojas'!L43+'Finansinės ataskaitos'!L90</f>
        <v>0</v>
      </c>
      <c r="M58" s="104">
        <f>+L58+'Investuotojas ir Finansuotojas'!M24+'Investuotojas ir Finansuotojas'!M25+'Investuotojas ir Finansuotojas'!M28+'Investuotojas ir Finansuotojas'!M37+'Investuotojas ir Finansuotojas'!M43+'Finansinės ataskaitos'!M90</f>
        <v>0</v>
      </c>
      <c r="N58" s="81">
        <f t="shared" si="572"/>
        <v>0</v>
      </c>
      <c r="O58" s="104">
        <f>+N58+'Investuotojas ir Finansuotojas'!O24+'Investuotojas ir Finansuotojas'!O25+'Investuotojas ir Finansuotojas'!O28+'Investuotojas ir Finansuotojas'!O37+'Investuotojas ir Finansuotojas'!O43+'Finansinės ataskaitos'!O90</f>
        <v>1387.5</v>
      </c>
      <c r="P58" s="104">
        <f>+O58+'Investuotojas ir Finansuotojas'!P24+'Investuotojas ir Finansuotojas'!P25+'Investuotojas ir Finansuotojas'!P28+'Investuotojas ir Finansuotojas'!P37+'Investuotojas ir Finansuotojas'!P43+'Finansinės ataskaitos'!P90</f>
        <v>2775.0000000000009</v>
      </c>
      <c r="Q58" s="104">
        <f>+P58+'Investuotojas ir Finansuotojas'!Q24+'Investuotojas ir Finansuotojas'!Q25+'Investuotojas ir Finansuotojas'!Q28+'Investuotojas ir Finansuotojas'!Q37+'Investuotojas ir Finansuotojas'!Q43+'Finansinės ataskaitos'!Q90</f>
        <v>4162.5000000000009</v>
      </c>
      <c r="R58" s="104">
        <f>+Q58+'Investuotojas ir Finansuotojas'!R24+'Investuotojas ir Finansuotojas'!R25+'Investuotojas ir Finansuotojas'!R28+'Investuotojas ir Finansuotojas'!R37+'Investuotojas ir Finansuotojas'!R43+'Finansinės ataskaitos'!R90</f>
        <v>5550.0000000000009</v>
      </c>
      <c r="S58" s="104">
        <f>+R58+'Investuotojas ir Finansuotojas'!S24+'Investuotojas ir Finansuotojas'!S25+'Investuotojas ir Finansuotojas'!S28+'Investuotojas ir Finansuotojas'!S37+'Investuotojas ir Finansuotojas'!S43+'Finansinės ataskaitos'!S90</f>
        <v>6937.5000000000009</v>
      </c>
      <c r="T58" s="104">
        <f>+S58+'Investuotojas ir Finansuotojas'!T24+'Investuotojas ir Finansuotojas'!T25+'Investuotojas ir Finansuotojas'!T28+'Investuotojas ir Finansuotojas'!T37+'Investuotojas ir Finansuotojas'!T43+'Finansinės ataskaitos'!T90</f>
        <v>8325</v>
      </c>
      <c r="U58" s="104">
        <f>+T58+'Investuotojas ir Finansuotojas'!U24+'Investuotojas ir Finansuotojas'!U25+'Investuotojas ir Finansuotojas'!U28+'Investuotojas ir Finansuotojas'!U37+'Investuotojas ir Finansuotojas'!U43+'Finansinės ataskaitos'!U90</f>
        <v>12821.053422064953</v>
      </c>
      <c r="V58" s="104">
        <f>+U58+'Investuotojas ir Finansuotojas'!V24+'Investuotojas ir Finansuotojas'!V25+'Investuotojas ir Finansuotojas'!V28+'Investuotojas ir Finansuotojas'!V37+'Investuotojas ir Finansuotojas'!V43+'Finansinės ataskaitos'!V90</f>
        <v>23376.209474347095</v>
      </c>
      <c r="W58" s="104">
        <f>+V58+'Investuotojas ir Finansuotojas'!W24+'Investuotojas ir Finansuotojas'!W25+'Investuotojas ir Finansuotojas'!W28+'Investuotojas ir Finansuotojas'!W37+'Investuotojas ir Finansuotojas'!W43+'Finansinės ataskaitos'!W90</f>
        <v>39159.805105338906</v>
      </c>
      <c r="X58" s="104">
        <f>+W58+'Investuotojas ir Finansuotojas'!X24+'Investuotojas ir Finansuotojas'!X25+'Investuotojas ir Finansuotojas'!X28+'Investuotojas ir Finansuotojas'!X37+'Investuotojas ir Finansuotojas'!X43+'Finansinės ataskaitos'!X90</f>
        <v>54943.40073633071</v>
      </c>
      <c r="Y58" s="104">
        <f>+X58+'Investuotojas ir Finansuotojas'!Y24+'Investuotojas ir Finansuotojas'!Y25+'Investuotojas ir Finansuotojas'!Y28+'Investuotojas ir Finansuotojas'!Y37+'Investuotojas ir Finansuotojas'!Y43+'Finansinės ataskaitos'!Y90</f>
        <v>70726.996367322514</v>
      </c>
      <c r="Z58" s="104">
        <f>+Y58+'Investuotojas ir Finansuotojas'!Z24+'Investuotojas ir Finansuotojas'!Z25+'Investuotojas ir Finansuotojas'!Z28+'Investuotojas ir Finansuotojas'!Z37+'Investuotojas ir Finansuotojas'!Z43+'Finansinės ataskaitos'!Z90</f>
        <v>0</v>
      </c>
      <c r="AA58" s="81">
        <f t="shared" si="639"/>
        <v>0</v>
      </c>
      <c r="AB58" s="104">
        <f>+AA58+'Investuotojas ir Finansuotojas'!AB24+'Investuotojas ir Finansuotojas'!AB25+'Investuotojas ir Finansuotojas'!AB28+'Investuotojas ir Finansuotojas'!AB37+'Investuotojas ir Finansuotojas'!AB43+'Finansinės ataskaitos'!AB90</f>
        <v>18021.095630991807</v>
      </c>
      <c r="AC58" s="104">
        <f>+AB58+'Investuotojas ir Finansuotojas'!AC24+'Investuotojas ir Finansuotojas'!AC25+'Investuotojas ir Finansuotojas'!AC28+'Investuotojas ir Finansuotojas'!AC37+'Investuotojas ir Finansuotojas'!AC43+'Finansinės ataskaitos'!AC90</f>
        <v>36042.191261983615</v>
      </c>
      <c r="AD58" s="104">
        <f>+AC58+'Investuotojas ir Finansuotojas'!AD24+'Investuotojas ir Finansuotojas'!AD25+'Investuotojas ir Finansuotojas'!AD28+'Investuotojas ir Finansuotojas'!AD37+'Investuotojas ir Finansuotojas'!AD43+'Finansinės ataskaitos'!AD90</f>
        <v>54063.286892975433</v>
      </c>
      <c r="AE58" s="104">
        <f>+AD58+'Investuotojas ir Finansuotojas'!AE24+'Investuotojas ir Finansuotojas'!AE25+'Investuotojas ir Finansuotojas'!AE28+'Investuotojas ir Finansuotojas'!AE37+'Investuotojas ir Finansuotojas'!AE43+'Finansinės ataskaitos'!AE90</f>
        <v>72084.38252396723</v>
      </c>
      <c r="AF58" s="104">
        <f>+AE58+'Investuotojas ir Finansuotojas'!AF24+'Investuotojas ir Finansuotojas'!AF25+'Investuotojas ir Finansuotojas'!AF28+'Investuotojas ir Finansuotojas'!AF37+'Investuotojas ir Finansuotojas'!AF43+'Finansinės ataskaitos'!AF90</f>
        <v>90105.478154959055</v>
      </c>
      <c r="AG58" s="104">
        <f>+AF58+'Investuotojas ir Finansuotojas'!AG24+'Investuotojas ir Finansuotojas'!AG25+'Investuotojas ir Finansuotojas'!AG28+'Investuotojas ir Finansuotojas'!AG37+'Investuotojas ir Finansuotojas'!AG43+'Finansinės ataskaitos'!AG90</f>
        <v>108126.57378595085</v>
      </c>
      <c r="AH58" s="104">
        <f>+AG58+'Investuotojas ir Finansuotojas'!AH24+'Investuotojas ir Finansuotojas'!AH25+'Investuotojas ir Finansuotojas'!AH28+'Investuotojas ir Finansuotojas'!AH37+'Investuotojas ir Finansuotojas'!AH43+'Finansinės ataskaitos'!AH90</f>
        <v>127647.66941694265</v>
      </c>
      <c r="AI58" s="104">
        <f>+AH58+'Investuotojas ir Finansuotojas'!AI24+'Investuotojas ir Finansuotojas'!AI25+'Investuotojas ir Finansuotojas'!AI28+'Investuotojas ir Finansuotojas'!AI37+'Investuotojas ir Finansuotojas'!AI43+'Finansinės ataskaitos'!AI90</f>
        <v>147168.76504793443</v>
      </c>
      <c r="AJ58" s="104">
        <f>+AI58+'Investuotojas ir Finansuotojas'!AJ24+'Investuotojas ir Finansuotojas'!AJ25+'Investuotojas ir Finansuotojas'!AJ28+'Investuotojas ir Finansuotojas'!AJ37+'Investuotojas ir Finansuotojas'!AJ43+'Finansinės ataskaitos'!AJ90</f>
        <v>166689.86067892623</v>
      </c>
      <c r="AK58" s="104">
        <f>+AJ58+'Investuotojas ir Finansuotojas'!AK24+'Investuotojas ir Finansuotojas'!AK25+'Investuotojas ir Finansuotojas'!AK28+'Investuotojas ir Finansuotojas'!AK37+'Investuotojas ir Finansuotojas'!AK43+'Finansinės ataskaitos'!AK90</f>
        <v>187323.45630991799</v>
      </c>
      <c r="AL58" s="104">
        <f>+AK58+'Investuotojas ir Finansuotojas'!AL24+'Investuotojas ir Finansuotojas'!AL25+'Investuotojas ir Finansuotojas'!AL28+'Investuotojas ir Finansuotojas'!AL37+'Investuotojas ir Finansuotojas'!AL43+'Finansinės ataskaitos'!AL90</f>
        <v>207957.05194090979</v>
      </c>
      <c r="AM58" s="104">
        <f>+AL58+'Investuotojas ir Finansuotojas'!AM24+'Investuotojas ir Finansuotojas'!AM25+'Investuotojas ir Finansuotojas'!AM28+'Investuotojas ir Finansuotojas'!AM37+'Investuotojas ir Finansuotojas'!AM43+'Finansinės ataskaitos'!AM90</f>
        <v>0</v>
      </c>
      <c r="AN58" s="81">
        <f t="shared" si="650"/>
        <v>0</v>
      </c>
      <c r="AO58" s="104"/>
      <c r="AP58" s="104"/>
      <c r="AQ58" s="104"/>
      <c r="AR58" s="104"/>
      <c r="AS58" s="104"/>
      <c r="AT58" s="104"/>
      <c r="AU58" s="104"/>
      <c r="AV58" s="104"/>
      <c r="AW58" s="104"/>
      <c r="AX58" s="104"/>
      <c r="AY58" s="104"/>
      <c r="AZ58" s="104"/>
      <c r="BA58" s="81">
        <f t="shared" ref="BA58:BA59" si="804">AZ58</f>
        <v>0</v>
      </c>
      <c r="BB58" s="104"/>
      <c r="BC58" s="104"/>
      <c r="BD58" s="104"/>
      <c r="BE58" s="104"/>
      <c r="BF58" s="104"/>
      <c r="BG58" s="104"/>
      <c r="BH58" s="104"/>
      <c r="BI58" s="104"/>
      <c r="BJ58" s="104"/>
      <c r="BK58" s="104"/>
      <c r="BL58" s="104"/>
      <c r="BM58" s="104"/>
      <c r="BN58" s="81">
        <f t="shared" ref="BN58:BN59" si="805">BM58</f>
        <v>0</v>
      </c>
      <c r="BO58" s="104"/>
      <c r="BP58" s="104"/>
      <c r="BQ58" s="104"/>
      <c r="BR58" s="104"/>
      <c r="BS58" s="104"/>
      <c r="BT58" s="104"/>
      <c r="BU58" s="104"/>
      <c r="BV58" s="104"/>
      <c r="BW58" s="104"/>
      <c r="BX58" s="104"/>
      <c r="BY58" s="104"/>
      <c r="BZ58" s="104"/>
      <c r="CA58" s="81">
        <f t="shared" ref="CA58:CA59" si="806">BZ58</f>
        <v>0</v>
      </c>
      <c r="CB58" s="104"/>
      <c r="CC58" s="104"/>
      <c r="CD58" s="104"/>
      <c r="CE58" s="104"/>
      <c r="CF58" s="104"/>
      <c r="CG58" s="104"/>
      <c r="CH58" s="104"/>
      <c r="CI58" s="104"/>
      <c r="CJ58" s="104"/>
      <c r="CK58" s="104"/>
      <c r="CL58" s="104"/>
      <c r="CM58" s="104"/>
      <c r="CN58" s="81">
        <f t="shared" ref="CN58:CN59" si="807">CM58</f>
        <v>0</v>
      </c>
      <c r="CO58" s="104"/>
      <c r="CP58" s="104"/>
      <c r="CQ58" s="104"/>
      <c r="CR58" s="104"/>
      <c r="CS58" s="104"/>
      <c r="CT58" s="104"/>
      <c r="CU58" s="104"/>
      <c r="CV58" s="104"/>
      <c r="CW58" s="104"/>
      <c r="CX58" s="104"/>
      <c r="CY58" s="104"/>
      <c r="CZ58" s="104"/>
      <c r="DA58" s="81">
        <f t="shared" ref="DA58:DA59" si="808">CZ58</f>
        <v>0</v>
      </c>
      <c r="DB58" s="104"/>
      <c r="DC58" s="104"/>
      <c r="DD58" s="104"/>
      <c r="DE58" s="104"/>
      <c r="DF58" s="104"/>
      <c r="DG58" s="104"/>
      <c r="DH58" s="104"/>
      <c r="DI58" s="104"/>
      <c r="DJ58" s="104"/>
      <c r="DK58" s="104"/>
      <c r="DL58" s="104"/>
      <c r="DM58" s="104"/>
      <c r="DN58" s="81">
        <f t="shared" ref="DN58:DN59" si="809">DM58</f>
        <v>0</v>
      </c>
      <c r="DO58" s="104"/>
      <c r="DP58" s="104"/>
      <c r="DQ58" s="104"/>
      <c r="DR58" s="104"/>
      <c r="DS58" s="104"/>
      <c r="DT58" s="104"/>
      <c r="DU58" s="104"/>
      <c r="DV58" s="104"/>
      <c r="DW58" s="104"/>
      <c r="DX58" s="104"/>
      <c r="DY58" s="104"/>
      <c r="DZ58" s="104"/>
      <c r="EA58" s="81">
        <f t="shared" ref="EA58:EA59" si="810">DZ58</f>
        <v>0</v>
      </c>
      <c r="EB58" s="104"/>
      <c r="EC58" s="104"/>
      <c r="ED58" s="104"/>
      <c r="EE58" s="104"/>
      <c r="EF58" s="104"/>
      <c r="EG58" s="104"/>
      <c r="EH58" s="104"/>
      <c r="EI58" s="104"/>
      <c r="EJ58" s="104"/>
      <c r="EK58" s="104"/>
      <c r="EL58" s="104"/>
      <c r="EM58" s="104"/>
      <c r="EN58" s="81">
        <f t="shared" ref="EN58:EN59" si="811">EM58</f>
        <v>0</v>
      </c>
      <c r="EO58" s="104"/>
      <c r="EP58" s="104"/>
      <c r="EQ58" s="104"/>
      <c r="ER58" s="104"/>
      <c r="ES58" s="104"/>
      <c r="ET58" s="104"/>
      <c r="EU58" s="104"/>
      <c r="EV58" s="104"/>
      <c r="EW58" s="104"/>
      <c r="EX58" s="104"/>
      <c r="EY58" s="104"/>
      <c r="EZ58" s="104"/>
      <c r="FA58" s="81">
        <f t="shared" ref="FA58:FA59" si="812">EZ58</f>
        <v>0</v>
      </c>
      <c r="FB58" s="104"/>
      <c r="FC58" s="104"/>
      <c r="FD58" s="104"/>
      <c r="FE58" s="104"/>
      <c r="FF58" s="104"/>
      <c r="FG58" s="104"/>
      <c r="FH58" s="104"/>
      <c r="FI58" s="104"/>
      <c r="FJ58" s="104"/>
      <c r="FK58" s="104"/>
      <c r="FL58" s="104"/>
      <c r="FM58" s="104"/>
      <c r="FN58" s="81">
        <f t="shared" ref="FN58:FN59" si="813">FM58</f>
        <v>0</v>
      </c>
      <c r="FO58" s="104"/>
      <c r="FP58" s="104"/>
      <c r="FQ58" s="104"/>
      <c r="FR58" s="104"/>
      <c r="FS58" s="104"/>
      <c r="FT58" s="104"/>
      <c r="FU58" s="104"/>
      <c r="FV58" s="104"/>
      <c r="FW58" s="104"/>
      <c r="FX58" s="104"/>
      <c r="FY58" s="104"/>
      <c r="FZ58" s="104"/>
      <c r="GA58" s="81">
        <f t="shared" ref="GA58:GA59" si="814">FZ58</f>
        <v>0</v>
      </c>
      <c r="GB58" s="104"/>
      <c r="GC58" s="104"/>
      <c r="GD58" s="104"/>
      <c r="GE58" s="104"/>
      <c r="GF58" s="104"/>
      <c r="GG58" s="104"/>
      <c r="GH58" s="104"/>
      <c r="GI58" s="104"/>
      <c r="GJ58" s="104"/>
      <c r="GK58" s="104"/>
      <c r="GL58" s="104"/>
      <c r="GM58" s="104"/>
      <c r="GN58" s="81">
        <f t="shared" ref="GN58:GN59" si="815">GM58</f>
        <v>0</v>
      </c>
      <c r="GO58" s="104"/>
      <c r="GP58" s="104"/>
      <c r="GQ58" s="104"/>
      <c r="GR58" s="104"/>
      <c r="GS58" s="104"/>
      <c r="GT58" s="104"/>
      <c r="GU58" s="104"/>
      <c r="GV58" s="104"/>
      <c r="GW58" s="104"/>
      <c r="GX58" s="104"/>
      <c r="GY58" s="104"/>
      <c r="GZ58" s="104"/>
      <c r="HA58" s="81">
        <f t="shared" ref="HA58:HA59" si="816">GZ58</f>
        <v>0</v>
      </c>
      <c r="HB58" s="104"/>
      <c r="HC58" s="104"/>
      <c r="HD58" s="104"/>
      <c r="HE58" s="104"/>
      <c r="HF58" s="104"/>
      <c r="HG58" s="104"/>
      <c r="HH58" s="104"/>
      <c r="HI58" s="104"/>
      <c r="HJ58" s="104"/>
      <c r="HK58" s="104"/>
      <c r="HL58" s="104"/>
      <c r="HM58" s="104"/>
      <c r="HN58" s="81">
        <f t="shared" ref="HN58:HN59" si="817">HM58</f>
        <v>0</v>
      </c>
      <c r="HO58" s="104"/>
      <c r="HP58" s="104"/>
      <c r="HQ58" s="104"/>
      <c r="HR58" s="104"/>
      <c r="HS58" s="104"/>
      <c r="HT58" s="104"/>
      <c r="HU58" s="104"/>
      <c r="HV58" s="104"/>
      <c r="HW58" s="104"/>
      <c r="HX58" s="104"/>
      <c r="HY58" s="104"/>
      <c r="HZ58" s="104"/>
      <c r="IA58" s="81">
        <f t="shared" ref="IA58:IA59" si="818">HZ58</f>
        <v>0</v>
      </c>
      <c r="IB58" s="104"/>
      <c r="IC58" s="104"/>
      <c r="ID58" s="104"/>
      <c r="IE58" s="104"/>
      <c r="IF58" s="104"/>
      <c r="IG58" s="104"/>
      <c r="IH58" s="104"/>
      <c r="II58" s="104"/>
      <c r="IJ58" s="104"/>
      <c r="IK58" s="104"/>
      <c r="IL58" s="104"/>
      <c r="IM58" s="104"/>
      <c r="IN58" s="81">
        <f t="shared" ref="IN58:IN59" si="819">IM58</f>
        <v>0</v>
      </c>
      <c r="IO58" s="104"/>
      <c r="IP58" s="104"/>
      <c r="IQ58" s="104"/>
      <c r="IR58" s="104"/>
      <c r="IS58" s="104"/>
      <c r="IT58" s="104"/>
      <c r="IU58" s="104"/>
      <c r="IV58" s="104"/>
      <c r="IW58" s="104"/>
      <c r="IX58" s="104"/>
      <c r="IY58" s="104"/>
      <c r="IZ58" s="104"/>
      <c r="JA58" s="81">
        <f t="shared" ref="JA58:JA59" si="820">IZ58</f>
        <v>0</v>
      </c>
      <c r="JB58" s="104"/>
      <c r="JC58" s="104"/>
      <c r="JD58" s="104"/>
      <c r="JE58" s="104"/>
      <c r="JF58" s="104"/>
      <c r="JG58" s="104"/>
      <c r="JH58" s="104"/>
      <c r="JI58" s="104"/>
      <c r="JJ58" s="104"/>
      <c r="JK58" s="104"/>
      <c r="JL58" s="104"/>
      <c r="JM58" s="104"/>
      <c r="JN58" s="81">
        <f t="shared" ref="JN58:JN59" si="821">JM58</f>
        <v>0</v>
      </c>
      <c r="JO58" s="104"/>
      <c r="JP58" s="104"/>
      <c r="JQ58" s="104"/>
      <c r="JR58" s="104"/>
      <c r="JS58" s="104"/>
      <c r="JT58" s="104"/>
      <c r="JU58" s="104"/>
      <c r="JV58" s="104"/>
      <c r="JW58" s="104"/>
      <c r="JX58" s="104"/>
      <c r="JY58" s="104"/>
      <c r="JZ58" s="104"/>
      <c r="KA58" s="81">
        <f t="shared" ref="KA58:KA59" si="822">JZ58</f>
        <v>0</v>
      </c>
      <c r="KB58" s="104"/>
      <c r="KC58" s="104"/>
      <c r="KD58" s="104"/>
      <c r="KE58" s="104"/>
      <c r="KF58" s="104"/>
      <c r="KG58" s="104"/>
      <c r="KH58" s="104"/>
      <c r="KI58" s="104"/>
      <c r="KJ58" s="104"/>
      <c r="KK58" s="104"/>
      <c r="KL58" s="104"/>
      <c r="KM58" s="104"/>
      <c r="KN58" s="81">
        <f t="shared" ref="KN58:KN59" si="823">KM58</f>
        <v>0</v>
      </c>
      <c r="KO58" s="104"/>
      <c r="KP58" s="104"/>
      <c r="KQ58" s="104"/>
      <c r="KR58" s="104"/>
      <c r="KS58" s="104"/>
      <c r="KT58" s="104"/>
      <c r="KU58" s="104"/>
      <c r="KV58" s="104"/>
      <c r="KW58" s="104"/>
      <c r="KX58" s="104"/>
      <c r="KY58" s="104"/>
      <c r="KZ58" s="104"/>
      <c r="LA58" s="81">
        <f t="shared" ref="LA58:LA59" si="824">KZ58</f>
        <v>0</v>
      </c>
      <c r="LB58" s="104"/>
      <c r="LC58" s="104"/>
      <c r="LD58" s="104"/>
      <c r="LE58" s="104"/>
      <c r="LF58" s="104"/>
      <c r="LG58" s="104"/>
      <c r="LH58" s="104"/>
      <c r="LI58" s="104"/>
      <c r="LJ58" s="104"/>
      <c r="LK58" s="104"/>
      <c r="LL58" s="104"/>
      <c r="LM58" s="104"/>
      <c r="LN58" s="81">
        <f t="shared" ref="LN58:LN59" si="825">LM58</f>
        <v>0</v>
      </c>
    </row>
    <row r="59" spans="1:326" s="36" customFormat="1" ht="15" customHeight="1" outlineLevel="1" thickBot="1">
      <c r="A59" s="385" t="s">
        <v>376</v>
      </c>
      <c r="B59" s="192"/>
      <c r="C59" s="192"/>
      <c r="D59" s="192"/>
      <c r="E59" s="192"/>
      <c r="F59" s="192"/>
      <c r="G59" s="192"/>
      <c r="H59" s="192"/>
      <c r="I59" s="192"/>
      <c r="J59" s="192"/>
      <c r="K59" s="192"/>
      <c r="L59" s="192"/>
      <c r="M59" s="192"/>
      <c r="N59" s="81">
        <f t="shared" si="572"/>
        <v>0</v>
      </c>
      <c r="O59" s="192"/>
      <c r="P59" s="192"/>
      <c r="Q59" s="192"/>
      <c r="R59" s="192"/>
      <c r="S59" s="192"/>
      <c r="T59" s="192"/>
      <c r="U59" s="192"/>
      <c r="V59" s="192"/>
      <c r="W59" s="192"/>
      <c r="X59" s="192"/>
      <c r="Y59" s="192"/>
      <c r="Z59" s="192"/>
      <c r="AA59" s="81">
        <f t="shared" si="639"/>
        <v>0</v>
      </c>
      <c r="AB59" s="192"/>
      <c r="AC59" s="192"/>
      <c r="AD59" s="192"/>
      <c r="AE59" s="192"/>
      <c r="AF59" s="192"/>
      <c r="AG59" s="192"/>
      <c r="AH59" s="192"/>
      <c r="AI59" s="192"/>
      <c r="AJ59" s="192"/>
      <c r="AK59" s="192"/>
      <c r="AL59" s="192"/>
      <c r="AM59" s="192">
        <f>-'Investuotojas ir Finansuotojas'!BA26</f>
        <v>881818.29624261463</v>
      </c>
      <c r="AN59" s="81">
        <f t="shared" si="650"/>
        <v>881818.29624261463</v>
      </c>
      <c r="AO59" s="192">
        <f>+AN59+'Investuotojas ir Finansuotojas'!AO26</f>
        <v>808333.43822239677</v>
      </c>
      <c r="AP59" s="192">
        <f>+AO59+'Investuotojas ir Finansuotojas'!AP26</f>
        <v>734848.58020217891</v>
      </c>
      <c r="AQ59" s="192">
        <f>+AP59+'Investuotojas ir Finansuotojas'!AQ26</f>
        <v>661363.72218196106</v>
      </c>
      <c r="AR59" s="192">
        <f>+AQ59+'Investuotojas ir Finansuotojas'!AR26</f>
        <v>587878.8641617432</v>
      </c>
      <c r="AS59" s="192">
        <f>+AR59+'Investuotojas ir Finansuotojas'!AS26</f>
        <v>514394.00614152529</v>
      </c>
      <c r="AT59" s="192">
        <f>+AS59+'Investuotojas ir Finansuotojas'!AT26</f>
        <v>440909.14812130737</v>
      </c>
      <c r="AU59" s="192">
        <f>+AT59+'Investuotojas ir Finansuotojas'!AU26</f>
        <v>367424.29010108946</v>
      </c>
      <c r="AV59" s="192">
        <f>+AU59+'Investuotojas ir Finansuotojas'!AV26</f>
        <v>293939.43208087154</v>
      </c>
      <c r="AW59" s="192">
        <f>+AV59+'Investuotojas ir Finansuotojas'!AW26</f>
        <v>220454.57406065363</v>
      </c>
      <c r="AX59" s="192">
        <f>+AW59+'Investuotojas ir Finansuotojas'!AX26</f>
        <v>146969.71604043571</v>
      </c>
      <c r="AY59" s="192">
        <f>+AX59+'Investuotojas ir Finansuotojas'!AY26</f>
        <v>73484.858020217813</v>
      </c>
      <c r="AZ59" s="192">
        <f>+'Investuotojas ir Finansuotojas'!BA27-'Investuotojas ir Finansuotojas'!BN27</f>
        <v>881818.29624261707</v>
      </c>
      <c r="BA59" s="81">
        <f t="shared" si="804"/>
        <v>881818.29624261707</v>
      </c>
      <c r="BB59" s="192">
        <f>+BA59+'Investuotojas ir Finansuotojas'!BB26</f>
        <v>808333.43822239921</v>
      </c>
      <c r="BC59" s="192">
        <f>+BB59+'Investuotojas ir Finansuotojas'!BC26</f>
        <v>734848.58020218136</v>
      </c>
      <c r="BD59" s="192">
        <f>+BC59+'Investuotojas ir Finansuotojas'!BD26</f>
        <v>661363.7221819635</v>
      </c>
      <c r="BE59" s="192">
        <f>+BD59+'Investuotojas ir Finansuotojas'!BE26</f>
        <v>587878.86416174565</v>
      </c>
      <c r="BF59" s="192">
        <f>+BE59+'Investuotojas ir Finansuotojas'!BF26</f>
        <v>514394.00614152773</v>
      </c>
      <c r="BG59" s="192">
        <f>+BF59+'Investuotojas ir Finansuotojas'!BG26</f>
        <v>440909.14812130982</v>
      </c>
      <c r="BH59" s="192">
        <f>+BG59+'Investuotojas ir Finansuotojas'!BH26</f>
        <v>367424.2901010919</v>
      </c>
      <c r="BI59" s="192">
        <f>+BH59+'Investuotojas ir Finansuotojas'!BI26</f>
        <v>293939.43208087399</v>
      </c>
      <c r="BJ59" s="192">
        <f>+BI59+'Investuotojas ir Finansuotojas'!BJ26</f>
        <v>220454.57406065607</v>
      </c>
      <c r="BK59" s="192">
        <f>+BJ59+'Investuotojas ir Finansuotojas'!BK26</f>
        <v>146969.71604043816</v>
      </c>
      <c r="BL59" s="192">
        <f>+BK59+'Investuotojas ir Finansuotojas'!BL26</f>
        <v>73484.858020220257</v>
      </c>
      <c r="BM59" s="192">
        <f>+'Investuotojas ir Finansuotojas'!BN27-'Investuotojas ir Finansuotojas'!CA27</f>
        <v>881818.29624261707</v>
      </c>
      <c r="BN59" s="81">
        <f t="shared" si="805"/>
        <v>881818.29624261707</v>
      </c>
      <c r="BO59" s="192">
        <f>+BN59+'Investuotojas ir Finansuotojas'!BO26</f>
        <v>808333.43822239921</v>
      </c>
      <c r="BP59" s="192">
        <f>+BO59+'Investuotojas ir Finansuotojas'!BP26</f>
        <v>734848.58020218136</v>
      </c>
      <c r="BQ59" s="192">
        <f>+BP59+'Investuotojas ir Finansuotojas'!BQ26</f>
        <v>661363.7221819635</v>
      </c>
      <c r="BR59" s="192">
        <f>+BQ59+'Investuotojas ir Finansuotojas'!BR26</f>
        <v>587878.86416174565</v>
      </c>
      <c r="BS59" s="192">
        <f>+BR59+'Investuotojas ir Finansuotojas'!BS26</f>
        <v>514394.00614152773</v>
      </c>
      <c r="BT59" s="192">
        <f>+BS59+'Investuotojas ir Finansuotojas'!BT26</f>
        <v>440909.14812130982</v>
      </c>
      <c r="BU59" s="192">
        <f>+BT59+'Investuotojas ir Finansuotojas'!BU26</f>
        <v>367424.2901010919</v>
      </c>
      <c r="BV59" s="192">
        <f>+BU59+'Investuotojas ir Finansuotojas'!BV26</f>
        <v>293939.43208087399</v>
      </c>
      <c r="BW59" s="192">
        <f>+BV59+'Investuotojas ir Finansuotojas'!BW26</f>
        <v>220454.57406065607</v>
      </c>
      <c r="BX59" s="192">
        <f>+BW59+'Investuotojas ir Finansuotojas'!BX26</f>
        <v>146969.71604043816</v>
      </c>
      <c r="BY59" s="192">
        <f>+BX59+'Investuotojas ir Finansuotojas'!BY26</f>
        <v>73484.858020220257</v>
      </c>
      <c r="BZ59" s="192">
        <f>+'Investuotojas ir Finansuotojas'!CA27-'Investuotojas ir Finansuotojas'!CN27</f>
        <v>881818.29624261707</v>
      </c>
      <c r="CA59" s="81">
        <f t="shared" si="806"/>
        <v>881818.29624261707</v>
      </c>
      <c r="CB59" s="192">
        <f>+CA59+'Investuotojas ir Finansuotojas'!CB26</f>
        <v>808333.43822239921</v>
      </c>
      <c r="CC59" s="192">
        <f>+CB59+'Investuotojas ir Finansuotojas'!CC26</f>
        <v>734848.58020218136</v>
      </c>
      <c r="CD59" s="192">
        <f>+CC59+'Investuotojas ir Finansuotojas'!CD26</f>
        <v>661363.7221819635</v>
      </c>
      <c r="CE59" s="192">
        <f>+CD59+'Investuotojas ir Finansuotojas'!CE26</f>
        <v>587878.86416174565</v>
      </c>
      <c r="CF59" s="192">
        <f>+CE59+'Investuotojas ir Finansuotojas'!CF26</f>
        <v>514394.00614152773</v>
      </c>
      <c r="CG59" s="192">
        <f>+CF59+'Investuotojas ir Finansuotojas'!CG26</f>
        <v>440909.14812130982</v>
      </c>
      <c r="CH59" s="192">
        <f>+CG59+'Investuotojas ir Finansuotojas'!CH26</f>
        <v>367424.2901010919</v>
      </c>
      <c r="CI59" s="192">
        <f>+CH59+'Investuotojas ir Finansuotojas'!CI26</f>
        <v>293939.43208087399</v>
      </c>
      <c r="CJ59" s="192">
        <f>+CI59+'Investuotojas ir Finansuotojas'!CJ26</f>
        <v>220454.57406065607</v>
      </c>
      <c r="CK59" s="192">
        <f>+CJ59+'Investuotojas ir Finansuotojas'!CK26</f>
        <v>146969.71604043816</v>
      </c>
      <c r="CL59" s="192">
        <f>+CK59+'Investuotojas ir Finansuotojas'!CL26</f>
        <v>73484.858020220257</v>
      </c>
      <c r="CM59" s="192">
        <f>+'Investuotojas ir Finansuotojas'!CN27-'Investuotojas ir Finansuotojas'!DA27</f>
        <v>881818.29624261707</v>
      </c>
      <c r="CN59" s="81">
        <f t="shared" si="807"/>
        <v>881818.29624261707</v>
      </c>
      <c r="CO59" s="192">
        <f>+CN59+'Investuotojas ir Finansuotojas'!CO26</f>
        <v>808333.43822239921</v>
      </c>
      <c r="CP59" s="192">
        <f>+CO59+'Investuotojas ir Finansuotojas'!CP26</f>
        <v>734848.58020218136</v>
      </c>
      <c r="CQ59" s="192">
        <f>+CP59+'Investuotojas ir Finansuotojas'!CQ26</f>
        <v>661363.7221819635</v>
      </c>
      <c r="CR59" s="192">
        <f>+CQ59+'Investuotojas ir Finansuotojas'!CR26</f>
        <v>587878.86416174565</v>
      </c>
      <c r="CS59" s="192">
        <f>+CR59+'Investuotojas ir Finansuotojas'!CS26</f>
        <v>514394.00614152773</v>
      </c>
      <c r="CT59" s="192">
        <f>+CS59+'Investuotojas ir Finansuotojas'!CT26</f>
        <v>440909.14812130982</v>
      </c>
      <c r="CU59" s="192">
        <f>+CT59+'Investuotojas ir Finansuotojas'!CU26</f>
        <v>367424.2901010919</v>
      </c>
      <c r="CV59" s="192">
        <f>+CU59+'Investuotojas ir Finansuotojas'!CV26</f>
        <v>293939.43208087399</v>
      </c>
      <c r="CW59" s="192">
        <f>+CV59+'Investuotojas ir Finansuotojas'!CW26</f>
        <v>220454.57406065607</v>
      </c>
      <c r="CX59" s="192">
        <f>+CW59+'Investuotojas ir Finansuotojas'!CX26</f>
        <v>146969.71604043816</v>
      </c>
      <c r="CY59" s="192">
        <f>+CX59+'Investuotojas ir Finansuotojas'!CY26</f>
        <v>73484.858020220257</v>
      </c>
      <c r="CZ59" s="192">
        <f>+'Investuotojas ir Finansuotojas'!DA27-'Investuotojas ir Finansuotojas'!DN27</f>
        <v>881818.29624261707</v>
      </c>
      <c r="DA59" s="81">
        <f t="shared" si="808"/>
        <v>881818.29624261707</v>
      </c>
      <c r="DB59" s="192">
        <f>+DA59+'Investuotojas ir Finansuotojas'!DB26</f>
        <v>808333.43822239921</v>
      </c>
      <c r="DC59" s="192">
        <f>+DB59+'Investuotojas ir Finansuotojas'!DC26</f>
        <v>734848.58020218136</v>
      </c>
      <c r="DD59" s="192">
        <f>+DC59+'Investuotojas ir Finansuotojas'!DD26</f>
        <v>661363.7221819635</v>
      </c>
      <c r="DE59" s="192">
        <f>+DD59+'Investuotojas ir Finansuotojas'!DE26</f>
        <v>587878.86416174565</v>
      </c>
      <c r="DF59" s="192">
        <f>+DE59+'Investuotojas ir Finansuotojas'!DF26</f>
        <v>514394.00614152773</v>
      </c>
      <c r="DG59" s="192">
        <f>+DF59+'Investuotojas ir Finansuotojas'!DG26</f>
        <v>440909.14812130982</v>
      </c>
      <c r="DH59" s="192">
        <f>+DG59+'Investuotojas ir Finansuotojas'!DH26</f>
        <v>367424.2901010919</v>
      </c>
      <c r="DI59" s="192">
        <f>+DH59+'Investuotojas ir Finansuotojas'!DI26</f>
        <v>293939.43208087399</v>
      </c>
      <c r="DJ59" s="192">
        <f>+DI59+'Investuotojas ir Finansuotojas'!DJ26</f>
        <v>220454.57406065607</v>
      </c>
      <c r="DK59" s="192">
        <f>+DJ59+'Investuotojas ir Finansuotojas'!DK26</f>
        <v>146969.71604043816</v>
      </c>
      <c r="DL59" s="192">
        <f>+DK59+'Investuotojas ir Finansuotojas'!DL26</f>
        <v>73484.858020220257</v>
      </c>
      <c r="DM59" s="192">
        <f>+'Investuotojas ir Finansuotojas'!DN27-'Investuotojas ir Finansuotojas'!EA27</f>
        <v>881818.29624261707</v>
      </c>
      <c r="DN59" s="81">
        <f t="shared" si="809"/>
        <v>881818.29624261707</v>
      </c>
      <c r="DO59" s="192">
        <f>+DN59+'Investuotojas ir Finansuotojas'!DO26</f>
        <v>808333.43822239921</v>
      </c>
      <c r="DP59" s="192">
        <f>+DO59+'Investuotojas ir Finansuotojas'!DP26</f>
        <v>734848.58020218136</v>
      </c>
      <c r="DQ59" s="192">
        <f>+DP59+'Investuotojas ir Finansuotojas'!DQ26</f>
        <v>661363.7221819635</v>
      </c>
      <c r="DR59" s="192">
        <f>+DQ59+'Investuotojas ir Finansuotojas'!DR26</f>
        <v>587878.86416174565</v>
      </c>
      <c r="DS59" s="192">
        <f>+DR59+'Investuotojas ir Finansuotojas'!DS26</f>
        <v>514394.00614152773</v>
      </c>
      <c r="DT59" s="192">
        <f>+DS59+'Investuotojas ir Finansuotojas'!DT26</f>
        <v>440909.14812130982</v>
      </c>
      <c r="DU59" s="192">
        <f>+DT59+'Investuotojas ir Finansuotojas'!DU26</f>
        <v>367424.2901010919</v>
      </c>
      <c r="DV59" s="192">
        <f>+DU59+'Investuotojas ir Finansuotojas'!DV26</f>
        <v>293939.43208087399</v>
      </c>
      <c r="DW59" s="192">
        <f>+DV59+'Investuotojas ir Finansuotojas'!DW26</f>
        <v>220454.57406065607</v>
      </c>
      <c r="DX59" s="192">
        <f>+DW59+'Investuotojas ir Finansuotojas'!DX26</f>
        <v>146969.71604043816</v>
      </c>
      <c r="DY59" s="192">
        <f>+DX59+'Investuotojas ir Finansuotojas'!DY26</f>
        <v>73484.858020220257</v>
      </c>
      <c r="DZ59" s="192">
        <f>+'Investuotojas ir Finansuotojas'!EA27-'Investuotojas ir Finansuotojas'!EN27</f>
        <v>881818.29624261707</v>
      </c>
      <c r="EA59" s="81">
        <f t="shared" si="810"/>
        <v>881818.29624261707</v>
      </c>
      <c r="EB59" s="192">
        <f>+EA59+'Investuotojas ir Finansuotojas'!EB26</f>
        <v>808333.43822239921</v>
      </c>
      <c r="EC59" s="192">
        <f>+EB59+'Investuotojas ir Finansuotojas'!EC26</f>
        <v>734848.58020218136</v>
      </c>
      <c r="ED59" s="192">
        <f>+EC59+'Investuotojas ir Finansuotojas'!ED26</f>
        <v>661363.7221819635</v>
      </c>
      <c r="EE59" s="192">
        <f>+ED59+'Investuotojas ir Finansuotojas'!EE26</f>
        <v>587878.86416174565</v>
      </c>
      <c r="EF59" s="192">
        <f>+EE59+'Investuotojas ir Finansuotojas'!EF26</f>
        <v>514394.00614152773</v>
      </c>
      <c r="EG59" s="192">
        <f>+EF59+'Investuotojas ir Finansuotojas'!EG26</f>
        <v>440909.14812130982</v>
      </c>
      <c r="EH59" s="192">
        <f>+EG59+'Investuotojas ir Finansuotojas'!EH26</f>
        <v>367424.2901010919</v>
      </c>
      <c r="EI59" s="192">
        <f>+EH59+'Investuotojas ir Finansuotojas'!EI26</f>
        <v>293939.43208087399</v>
      </c>
      <c r="EJ59" s="192">
        <f>+EI59+'Investuotojas ir Finansuotojas'!EJ26</f>
        <v>220454.57406065607</v>
      </c>
      <c r="EK59" s="192">
        <f>+EJ59+'Investuotojas ir Finansuotojas'!EK26</f>
        <v>146969.71604043816</v>
      </c>
      <c r="EL59" s="192">
        <f>+EK59+'Investuotojas ir Finansuotojas'!EL26</f>
        <v>73484.858020220257</v>
      </c>
      <c r="EM59" s="192">
        <f>+'Investuotojas ir Finansuotojas'!EN27-'Investuotojas ir Finansuotojas'!FA27</f>
        <v>881818.29624261591</v>
      </c>
      <c r="EN59" s="81">
        <f t="shared" si="811"/>
        <v>881818.29624261591</v>
      </c>
      <c r="EO59" s="192">
        <f>+EN59+'Investuotojas ir Finansuotojas'!EO26</f>
        <v>808333.43822239805</v>
      </c>
      <c r="EP59" s="192">
        <f>+EO59+'Investuotojas ir Finansuotojas'!EP26</f>
        <v>734848.58020218019</v>
      </c>
      <c r="EQ59" s="192">
        <f>+EP59+'Investuotojas ir Finansuotojas'!EQ26</f>
        <v>661363.72218196234</v>
      </c>
      <c r="ER59" s="192">
        <f>+EQ59+'Investuotojas ir Finansuotojas'!ER26</f>
        <v>587878.86416174448</v>
      </c>
      <c r="ES59" s="192">
        <f>+ER59+'Investuotojas ir Finansuotojas'!ES26</f>
        <v>514394.00614152657</v>
      </c>
      <c r="ET59" s="192">
        <f>+ES59+'Investuotojas ir Finansuotojas'!ET26</f>
        <v>440909.14812130865</v>
      </c>
      <c r="EU59" s="192">
        <f>+ET59+'Investuotojas ir Finansuotojas'!EU26</f>
        <v>367424.29010109074</v>
      </c>
      <c r="EV59" s="192">
        <f>+EU59+'Investuotojas ir Finansuotojas'!EV26</f>
        <v>293939.43208087282</v>
      </c>
      <c r="EW59" s="192">
        <f>+EV59+'Investuotojas ir Finansuotojas'!EW26</f>
        <v>220454.57406065491</v>
      </c>
      <c r="EX59" s="192">
        <f>+EW59+'Investuotojas ir Finansuotojas'!EX26</f>
        <v>146969.71604043699</v>
      </c>
      <c r="EY59" s="192">
        <f>+EX59+'Investuotojas ir Finansuotojas'!EY26</f>
        <v>73484.858020219093</v>
      </c>
      <c r="EZ59" s="192">
        <f>+'Investuotojas ir Finansuotojas'!FA27-'Investuotojas ir Finansuotojas'!FN27</f>
        <v>881818.29624261428</v>
      </c>
      <c r="FA59" s="81">
        <f t="shared" si="812"/>
        <v>881818.29624261428</v>
      </c>
      <c r="FB59" s="192">
        <f>+FA59+'Investuotojas ir Finansuotojas'!FB26</f>
        <v>808333.43822239642</v>
      </c>
      <c r="FC59" s="192">
        <f>+FB59+'Investuotojas ir Finansuotojas'!FC26</f>
        <v>734848.58020217856</v>
      </c>
      <c r="FD59" s="192">
        <f>+FC59+'Investuotojas ir Finansuotojas'!FD26</f>
        <v>661363.72218196071</v>
      </c>
      <c r="FE59" s="192">
        <f>+FD59+'Investuotojas ir Finansuotojas'!FE26</f>
        <v>587878.86416174285</v>
      </c>
      <c r="FF59" s="192">
        <f>+FE59+'Investuotojas ir Finansuotojas'!FF26</f>
        <v>514394.00614152494</v>
      </c>
      <c r="FG59" s="192">
        <f>+FF59+'Investuotojas ir Finansuotojas'!FG26</f>
        <v>440909.14812130702</v>
      </c>
      <c r="FH59" s="192">
        <f>+FG59+'Investuotojas ir Finansuotojas'!FH26</f>
        <v>367424.29010108911</v>
      </c>
      <c r="FI59" s="192">
        <f>+FH59+'Investuotojas ir Finansuotojas'!FI26</f>
        <v>293939.43208087119</v>
      </c>
      <c r="FJ59" s="192">
        <f>+FI59+'Investuotojas ir Finansuotojas'!FJ26</f>
        <v>220454.57406065328</v>
      </c>
      <c r="FK59" s="192">
        <f>+FJ59+'Investuotojas ir Finansuotojas'!FK26</f>
        <v>146969.71604043536</v>
      </c>
      <c r="FL59" s="192">
        <f>+FK59+'Investuotojas ir Finansuotojas'!FL26</f>
        <v>73484.858020217463</v>
      </c>
      <c r="FM59" s="192">
        <f>+'Investuotojas ir Finansuotojas'!FN27-'Investuotojas ir Finansuotojas'!GA27</f>
        <v>881818.29624261474</v>
      </c>
      <c r="FN59" s="81">
        <f t="shared" si="813"/>
        <v>881818.29624261474</v>
      </c>
      <c r="FO59" s="192">
        <f>+FN59+'Investuotojas ir Finansuotojas'!FO26</f>
        <v>808333.43822239689</v>
      </c>
      <c r="FP59" s="192">
        <f>+FO59+'Investuotojas ir Finansuotojas'!FP26</f>
        <v>734848.58020217903</v>
      </c>
      <c r="FQ59" s="192">
        <f>+FP59+'Investuotojas ir Finansuotojas'!FQ26</f>
        <v>661363.72218196117</v>
      </c>
      <c r="FR59" s="192">
        <f>+FQ59+'Investuotojas ir Finansuotojas'!FR26</f>
        <v>587878.86416174332</v>
      </c>
      <c r="FS59" s="192">
        <f>+FR59+'Investuotojas ir Finansuotojas'!FS26</f>
        <v>514394.0061415254</v>
      </c>
      <c r="FT59" s="192">
        <f>+FS59+'Investuotojas ir Finansuotojas'!FT26</f>
        <v>440909.14812130749</v>
      </c>
      <c r="FU59" s="192">
        <f>+FT59+'Investuotojas ir Finansuotojas'!FU26</f>
        <v>367424.29010108957</v>
      </c>
      <c r="FV59" s="192">
        <f>+FU59+'Investuotojas ir Finansuotojas'!FV26</f>
        <v>293939.43208087166</v>
      </c>
      <c r="FW59" s="192">
        <f>+FV59+'Investuotojas ir Finansuotojas'!FW26</f>
        <v>220454.57406065374</v>
      </c>
      <c r="FX59" s="192">
        <f>+FW59+'Investuotojas ir Finansuotojas'!FX26</f>
        <v>146969.71604043583</v>
      </c>
      <c r="FY59" s="192">
        <f>+FX59+'Investuotojas ir Finansuotojas'!FY26</f>
        <v>73484.858020217929</v>
      </c>
      <c r="FZ59" s="192">
        <f>+'Investuotojas ir Finansuotojas'!GA27-'Investuotojas ir Finansuotojas'!GN27</f>
        <v>0</v>
      </c>
      <c r="GA59" s="81">
        <f t="shared" si="814"/>
        <v>0</v>
      </c>
      <c r="GB59" s="192">
        <f>+GA59+'Investuotojas ir Finansuotojas'!GB26</f>
        <v>0</v>
      </c>
      <c r="GC59" s="192">
        <f>+GB59+'Investuotojas ir Finansuotojas'!GC26</f>
        <v>0</v>
      </c>
      <c r="GD59" s="192">
        <f>+GC59+'Investuotojas ir Finansuotojas'!GD26</f>
        <v>0</v>
      </c>
      <c r="GE59" s="192">
        <f>+GD59+'Investuotojas ir Finansuotojas'!GE26</f>
        <v>0</v>
      </c>
      <c r="GF59" s="192">
        <f>+GE59+'Investuotojas ir Finansuotojas'!GF26</f>
        <v>0</v>
      </c>
      <c r="GG59" s="192">
        <f>+GF59+'Investuotojas ir Finansuotojas'!GG26</f>
        <v>0</v>
      </c>
      <c r="GH59" s="192">
        <f>+GG59+'Investuotojas ir Finansuotojas'!GH26</f>
        <v>0</v>
      </c>
      <c r="GI59" s="192">
        <f>+GH59+'Investuotojas ir Finansuotojas'!GI26</f>
        <v>0</v>
      </c>
      <c r="GJ59" s="192">
        <f>+GI59+'Investuotojas ir Finansuotojas'!GJ26</f>
        <v>0</v>
      </c>
      <c r="GK59" s="192">
        <f>+GJ59+'Investuotojas ir Finansuotojas'!GK26</f>
        <v>0</v>
      </c>
      <c r="GL59" s="192">
        <f>+GK59+'Investuotojas ir Finansuotojas'!GL26</f>
        <v>0</v>
      </c>
      <c r="GM59" s="192">
        <f>+'Investuotojas ir Finansuotojas'!GN27-'Investuotojas ir Finansuotojas'!HA27</f>
        <v>0</v>
      </c>
      <c r="GN59" s="81">
        <f t="shared" si="815"/>
        <v>0</v>
      </c>
      <c r="GO59" s="192">
        <f>+GN59+'Investuotojas ir Finansuotojas'!GO26</f>
        <v>0</v>
      </c>
      <c r="GP59" s="192">
        <f>+GO59+'Investuotojas ir Finansuotojas'!GP26</f>
        <v>0</v>
      </c>
      <c r="GQ59" s="192">
        <f>+GP59+'Investuotojas ir Finansuotojas'!GQ26</f>
        <v>0</v>
      </c>
      <c r="GR59" s="192">
        <f>+GQ59+'Investuotojas ir Finansuotojas'!GR26</f>
        <v>0</v>
      </c>
      <c r="GS59" s="192">
        <f>+GR59+'Investuotojas ir Finansuotojas'!GS26</f>
        <v>0</v>
      </c>
      <c r="GT59" s="192">
        <f>+GS59+'Investuotojas ir Finansuotojas'!GT26</f>
        <v>0</v>
      </c>
      <c r="GU59" s="192">
        <f>+GT59+'Investuotojas ir Finansuotojas'!GU26</f>
        <v>0</v>
      </c>
      <c r="GV59" s="192">
        <f>+GU59+'Investuotojas ir Finansuotojas'!GV26</f>
        <v>0</v>
      </c>
      <c r="GW59" s="192">
        <f>+GV59+'Investuotojas ir Finansuotojas'!GW26</f>
        <v>0</v>
      </c>
      <c r="GX59" s="192">
        <f>+GW59+'Investuotojas ir Finansuotojas'!GX26</f>
        <v>0</v>
      </c>
      <c r="GY59" s="192">
        <f>+GX59+'Investuotojas ir Finansuotojas'!GY26</f>
        <v>0</v>
      </c>
      <c r="GZ59" s="192">
        <f>+'Investuotojas ir Finansuotojas'!HA27-'Investuotojas ir Finansuotojas'!HN27</f>
        <v>0</v>
      </c>
      <c r="HA59" s="81">
        <f t="shared" si="816"/>
        <v>0</v>
      </c>
      <c r="HB59" s="192">
        <f>+HA59+'Investuotojas ir Finansuotojas'!HB26</f>
        <v>0</v>
      </c>
      <c r="HC59" s="192">
        <f>+HB59+'Investuotojas ir Finansuotojas'!HC26</f>
        <v>0</v>
      </c>
      <c r="HD59" s="192">
        <f>+HC59+'Investuotojas ir Finansuotojas'!HD26</f>
        <v>0</v>
      </c>
      <c r="HE59" s="192">
        <f>+HD59+'Investuotojas ir Finansuotojas'!HE26</f>
        <v>0</v>
      </c>
      <c r="HF59" s="192">
        <f>+HE59+'Investuotojas ir Finansuotojas'!HF26</f>
        <v>0</v>
      </c>
      <c r="HG59" s="192">
        <f>+HF59+'Investuotojas ir Finansuotojas'!HG26</f>
        <v>0</v>
      </c>
      <c r="HH59" s="192">
        <f>+HG59+'Investuotojas ir Finansuotojas'!HH26</f>
        <v>0</v>
      </c>
      <c r="HI59" s="192">
        <f>+HH59+'Investuotojas ir Finansuotojas'!HI26</f>
        <v>0</v>
      </c>
      <c r="HJ59" s="192">
        <f>+HI59+'Investuotojas ir Finansuotojas'!HJ26</f>
        <v>0</v>
      </c>
      <c r="HK59" s="192">
        <f>+HJ59+'Investuotojas ir Finansuotojas'!HK26</f>
        <v>0</v>
      </c>
      <c r="HL59" s="192">
        <f>+HK59+'Investuotojas ir Finansuotojas'!HL26</f>
        <v>0</v>
      </c>
      <c r="HM59" s="192">
        <f>+'Investuotojas ir Finansuotojas'!HN27-'Investuotojas ir Finansuotojas'!IA27</f>
        <v>0</v>
      </c>
      <c r="HN59" s="81">
        <f t="shared" si="817"/>
        <v>0</v>
      </c>
      <c r="HO59" s="192">
        <f>+HN59+'Investuotojas ir Finansuotojas'!HO26</f>
        <v>0</v>
      </c>
      <c r="HP59" s="192">
        <f>+HO59+'Investuotojas ir Finansuotojas'!HP26</f>
        <v>0</v>
      </c>
      <c r="HQ59" s="192">
        <f>+HP59+'Investuotojas ir Finansuotojas'!HQ26</f>
        <v>0</v>
      </c>
      <c r="HR59" s="192">
        <f>+HQ59+'Investuotojas ir Finansuotojas'!HR26</f>
        <v>0</v>
      </c>
      <c r="HS59" s="192">
        <f>+HR59+'Investuotojas ir Finansuotojas'!HS26</f>
        <v>0</v>
      </c>
      <c r="HT59" s="192">
        <f>+HS59+'Investuotojas ir Finansuotojas'!HT26</f>
        <v>0</v>
      </c>
      <c r="HU59" s="192">
        <f>+HT59+'Investuotojas ir Finansuotojas'!HU26</f>
        <v>0</v>
      </c>
      <c r="HV59" s="192">
        <f>+HU59+'Investuotojas ir Finansuotojas'!HV26</f>
        <v>0</v>
      </c>
      <c r="HW59" s="192">
        <f>+HV59+'Investuotojas ir Finansuotojas'!HW26</f>
        <v>0</v>
      </c>
      <c r="HX59" s="192">
        <f>+HW59+'Investuotojas ir Finansuotojas'!HX26</f>
        <v>0</v>
      </c>
      <c r="HY59" s="192">
        <f>+HX59+'Investuotojas ir Finansuotojas'!HY26</f>
        <v>0</v>
      </c>
      <c r="HZ59" s="192">
        <f>+'Investuotojas ir Finansuotojas'!IA27-'Investuotojas ir Finansuotojas'!IN27</f>
        <v>0</v>
      </c>
      <c r="IA59" s="81">
        <f t="shared" si="818"/>
        <v>0</v>
      </c>
      <c r="IB59" s="192">
        <f>+IA59+'Investuotojas ir Finansuotojas'!IB26</f>
        <v>0</v>
      </c>
      <c r="IC59" s="192">
        <f>+IB59+'Investuotojas ir Finansuotojas'!IC26</f>
        <v>0</v>
      </c>
      <c r="ID59" s="192">
        <f>+IC59+'Investuotojas ir Finansuotojas'!ID26</f>
        <v>0</v>
      </c>
      <c r="IE59" s="192">
        <f>+ID59+'Investuotojas ir Finansuotojas'!IE26</f>
        <v>0</v>
      </c>
      <c r="IF59" s="192">
        <f>+IE59+'Investuotojas ir Finansuotojas'!IF26</f>
        <v>0</v>
      </c>
      <c r="IG59" s="192">
        <f>+IF59+'Investuotojas ir Finansuotojas'!IG26</f>
        <v>0</v>
      </c>
      <c r="IH59" s="192">
        <f>+IG59+'Investuotojas ir Finansuotojas'!IH26</f>
        <v>0</v>
      </c>
      <c r="II59" s="192">
        <f>+IH59+'Investuotojas ir Finansuotojas'!II26</f>
        <v>0</v>
      </c>
      <c r="IJ59" s="192">
        <f>+II59+'Investuotojas ir Finansuotojas'!IJ26</f>
        <v>0</v>
      </c>
      <c r="IK59" s="192">
        <f>+IJ59+'Investuotojas ir Finansuotojas'!IK26</f>
        <v>0</v>
      </c>
      <c r="IL59" s="192">
        <f>+IK59+'Investuotojas ir Finansuotojas'!IL26</f>
        <v>0</v>
      </c>
      <c r="IM59" s="192">
        <f>+'Investuotojas ir Finansuotojas'!IN27-'Investuotojas ir Finansuotojas'!JA27</f>
        <v>0</v>
      </c>
      <c r="IN59" s="81">
        <f t="shared" si="819"/>
        <v>0</v>
      </c>
      <c r="IO59" s="192">
        <f>+IN59+'Investuotojas ir Finansuotojas'!IO26</f>
        <v>0</v>
      </c>
      <c r="IP59" s="192">
        <f>+IO59+'Investuotojas ir Finansuotojas'!IP26</f>
        <v>0</v>
      </c>
      <c r="IQ59" s="192">
        <f>+IP59+'Investuotojas ir Finansuotojas'!IQ26</f>
        <v>0</v>
      </c>
      <c r="IR59" s="192">
        <f>+IQ59+'Investuotojas ir Finansuotojas'!IR26</f>
        <v>0</v>
      </c>
      <c r="IS59" s="192">
        <f>+IR59+'Investuotojas ir Finansuotojas'!IS26</f>
        <v>0</v>
      </c>
      <c r="IT59" s="192">
        <f>+IS59+'Investuotojas ir Finansuotojas'!IT26</f>
        <v>0</v>
      </c>
      <c r="IU59" s="192">
        <f>+IT59+'Investuotojas ir Finansuotojas'!IU26</f>
        <v>0</v>
      </c>
      <c r="IV59" s="192">
        <f>+IU59+'Investuotojas ir Finansuotojas'!IV26</f>
        <v>0</v>
      </c>
      <c r="IW59" s="192">
        <f>+IV59+'Investuotojas ir Finansuotojas'!IW26</f>
        <v>0</v>
      </c>
      <c r="IX59" s="192">
        <f>+IW59+'Investuotojas ir Finansuotojas'!IX26</f>
        <v>0</v>
      </c>
      <c r="IY59" s="192">
        <f>+IX59+'Investuotojas ir Finansuotojas'!IY26</f>
        <v>0</v>
      </c>
      <c r="IZ59" s="192">
        <f>+'Investuotojas ir Finansuotojas'!JA27-'Investuotojas ir Finansuotojas'!JN27</f>
        <v>0</v>
      </c>
      <c r="JA59" s="81">
        <f t="shared" si="820"/>
        <v>0</v>
      </c>
      <c r="JB59" s="192">
        <f>+JA59+'Investuotojas ir Finansuotojas'!JB26</f>
        <v>0</v>
      </c>
      <c r="JC59" s="192">
        <f>+JB59+'Investuotojas ir Finansuotojas'!JC26</f>
        <v>0</v>
      </c>
      <c r="JD59" s="192">
        <f>+JC59+'Investuotojas ir Finansuotojas'!JD26</f>
        <v>0</v>
      </c>
      <c r="JE59" s="192">
        <f>+JD59+'Investuotojas ir Finansuotojas'!JE26</f>
        <v>0</v>
      </c>
      <c r="JF59" s="192">
        <f>+JE59+'Investuotojas ir Finansuotojas'!JF26</f>
        <v>0</v>
      </c>
      <c r="JG59" s="192">
        <f>+JF59+'Investuotojas ir Finansuotojas'!JG26</f>
        <v>0</v>
      </c>
      <c r="JH59" s="192">
        <f>+JG59+'Investuotojas ir Finansuotojas'!JH26</f>
        <v>0</v>
      </c>
      <c r="JI59" s="192">
        <f>+JH59+'Investuotojas ir Finansuotojas'!JI26</f>
        <v>0</v>
      </c>
      <c r="JJ59" s="192">
        <f>+JI59+'Investuotojas ir Finansuotojas'!JJ26</f>
        <v>0</v>
      </c>
      <c r="JK59" s="192">
        <f>+JJ59+'Investuotojas ir Finansuotojas'!JK26</f>
        <v>0</v>
      </c>
      <c r="JL59" s="192">
        <f>+JK59+'Investuotojas ir Finansuotojas'!JL26</f>
        <v>0</v>
      </c>
      <c r="JM59" s="192">
        <f>+'Investuotojas ir Finansuotojas'!JN27-'Investuotojas ir Finansuotojas'!KA27</f>
        <v>0</v>
      </c>
      <c r="JN59" s="81">
        <f t="shared" si="821"/>
        <v>0</v>
      </c>
      <c r="JO59" s="192">
        <f>+JN59+'Investuotojas ir Finansuotojas'!JO26</f>
        <v>0</v>
      </c>
      <c r="JP59" s="192">
        <f>+JO59+'Investuotojas ir Finansuotojas'!JP26</f>
        <v>0</v>
      </c>
      <c r="JQ59" s="192">
        <f>+JP59+'Investuotojas ir Finansuotojas'!JQ26</f>
        <v>0</v>
      </c>
      <c r="JR59" s="192">
        <f>+JQ59+'Investuotojas ir Finansuotojas'!JR26</f>
        <v>0</v>
      </c>
      <c r="JS59" s="192">
        <f>+JR59+'Investuotojas ir Finansuotojas'!JS26</f>
        <v>0</v>
      </c>
      <c r="JT59" s="192">
        <f>+JS59+'Investuotojas ir Finansuotojas'!JT26</f>
        <v>0</v>
      </c>
      <c r="JU59" s="192">
        <f>+JT59+'Investuotojas ir Finansuotojas'!JU26</f>
        <v>0</v>
      </c>
      <c r="JV59" s="192">
        <f>+JU59+'Investuotojas ir Finansuotojas'!JV26</f>
        <v>0</v>
      </c>
      <c r="JW59" s="192">
        <f>+JV59+'Investuotojas ir Finansuotojas'!JW26</f>
        <v>0</v>
      </c>
      <c r="JX59" s="192">
        <f>+JW59+'Investuotojas ir Finansuotojas'!JX26</f>
        <v>0</v>
      </c>
      <c r="JY59" s="192">
        <f>+JX59+'Investuotojas ir Finansuotojas'!JY26</f>
        <v>0</v>
      </c>
      <c r="JZ59" s="192">
        <f>+'Investuotojas ir Finansuotojas'!KA27-'Investuotojas ir Finansuotojas'!KN27</f>
        <v>0</v>
      </c>
      <c r="KA59" s="81">
        <f t="shared" si="822"/>
        <v>0</v>
      </c>
      <c r="KB59" s="192">
        <f>+KA59+'Investuotojas ir Finansuotojas'!KB26</f>
        <v>0</v>
      </c>
      <c r="KC59" s="192">
        <f>+KB59+'Investuotojas ir Finansuotojas'!KC26</f>
        <v>0</v>
      </c>
      <c r="KD59" s="192">
        <f>+KC59+'Investuotojas ir Finansuotojas'!KD26</f>
        <v>0</v>
      </c>
      <c r="KE59" s="192">
        <f>+KD59+'Investuotojas ir Finansuotojas'!KE26</f>
        <v>0</v>
      </c>
      <c r="KF59" s="192">
        <f>+KE59+'Investuotojas ir Finansuotojas'!KF26</f>
        <v>0</v>
      </c>
      <c r="KG59" s="192">
        <f>+KF59+'Investuotojas ir Finansuotojas'!KG26</f>
        <v>0</v>
      </c>
      <c r="KH59" s="192">
        <f>+KG59+'Investuotojas ir Finansuotojas'!KH26</f>
        <v>0</v>
      </c>
      <c r="KI59" s="192">
        <f>+KH59+'Investuotojas ir Finansuotojas'!KI26</f>
        <v>0</v>
      </c>
      <c r="KJ59" s="192">
        <f>+KI59+'Investuotojas ir Finansuotojas'!KJ26</f>
        <v>0</v>
      </c>
      <c r="KK59" s="192">
        <f>+KJ59+'Investuotojas ir Finansuotojas'!KK26</f>
        <v>0</v>
      </c>
      <c r="KL59" s="192">
        <f>+KK59+'Investuotojas ir Finansuotojas'!KL26</f>
        <v>0</v>
      </c>
      <c r="KM59" s="192">
        <f>+'Investuotojas ir Finansuotojas'!KN27-'Investuotojas ir Finansuotojas'!LA27</f>
        <v>0</v>
      </c>
      <c r="KN59" s="81">
        <f t="shared" si="823"/>
        <v>0</v>
      </c>
      <c r="KO59" s="192">
        <f>+KN59+'Investuotojas ir Finansuotojas'!KO26</f>
        <v>0</v>
      </c>
      <c r="KP59" s="192">
        <f>+KO59+'Investuotojas ir Finansuotojas'!KP26</f>
        <v>0</v>
      </c>
      <c r="KQ59" s="192">
        <f>+KP59+'Investuotojas ir Finansuotojas'!KQ26</f>
        <v>0</v>
      </c>
      <c r="KR59" s="192">
        <f>+KQ59+'Investuotojas ir Finansuotojas'!KR26</f>
        <v>0</v>
      </c>
      <c r="KS59" s="192">
        <f>+KR59+'Investuotojas ir Finansuotojas'!KS26</f>
        <v>0</v>
      </c>
      <c r="KT59" s="192">
        <f>+KS59+'Investuotojas ir Finansuotojas'!KT26</f>
        <v>0</v>
      </c>
      <c r="KU59" s="192">
        <f>+KT59+'Investuotojas ir Finansuotojas'!KU26</f>
        <v>0</v>
      </c>
      <c r="KV59" s="192">
        <f>+KU59+'Investuotojas ir Finansuotojas'!KV26</f>
        <v>0</v>
      </c>
      <c r="KW59" s="192">
        <f>+KV59+'Investuotojas ir Finansuotojas'!KW26</f>
        <v>0</v>
      </c>
      <c r="KX59" s="192">
        <f>+KW59+'Investuotojas ir Finansuotojas'!KX26</f>
        <v>0</v>
      </c>
      <c r="KY59" s="192">
        <f>+KX59+'Investuotojas ir Finansuotojas'!KY26</f>
        <v>0</v>
      </c>
      <c r="KZ59" s="192">
        <f>+'Investuotojas ir Finansuotojas'!LA27-'Investuotojas ir Finansuotojas'!LN27</f>
        <v>0</v>
      </c>
      <c r="LA59" s="81">
        <f t="shared" si="824"/>
        <v>0</v>
      </c>
      <c r="LB59" s="192">
        <f>+LA59+'Investuotojas ir Finansuotojas'!LB26</f>
        <v>0</v>
      </c>
      <c r="LC59" s="192">
        <f>+LB59+'Investuotojas ir Finansuotojas'!LC26</f>
        <v>0</v>
      </c>
      <c r="LD59" s="192">
        <f>+LC59+'Investuotojas ir Finansuotojas'!LD26</f>
        <v>0</v>
      </c>
      <c r="LE59" s="192">
        <f>+LD59+'Investuotojas ir Finansuotojas'!LE26</f>
        <v>0</v>
      </c>
      <c r="LF59" s="192">
        <f>+LE59+'Investuotojas ir Finansuotojas'!LF26</f>
        <v>0</v>
      </c>
      <c r="LG59" s="192">
        <f>+LF59+'Investuotojas ir Finansuotojas'!LG26</f>
        <v>0</v>
      </c>
      <c r="LH59" s="192">
        <f>+LG59+'Investuotojas ir Finansuotojas'!LH26</f>
        <v>0</v>
      </c>
      <c r="LI59" s="192">
        <f>+LH59+'Investuotojas ir Finansuotojas'!LI26</f>
        <v>0</v>
      </c>
      <c r="LJ59" s="192">
        <f>+LI59+'Investuotojas ir Finansuotojas'!LJ26</f>
        <v>0</v>
      </c>
      <c r="LK59" s="192">
        <f>+LJ59+'Investuotojas ir Finansuotojas'!LK26</f>
        <v>0</v>
      </c>
      <c r="LL59" s="192">
        <f>+LK59+'Investuotojas ir Finansuotojas'!LL26</f>
        <v>0</v>
      </c>
      <c r="LM59" s="192">
        <f>+'Investuotojas ir Finansuotojas'!LN27-'Investuotojas ir Finansuotojas'!MA27</f>
        <v>-2.1624146029353142E-8</v>
      </c>
      <c r="LN59" s="81">
        <f t="shared" si="825"/>
        <v>-2.1624146029353142E-8</v>
      </c>
    </row>
    <row r="60" spans="1:326" s="37" customFormat="1" ht="15.75" thickBot="1">
      <c r="A60" s="197" t="s">
        <v>379</v>
      </c>
      <c r="B60" s="198">
        <f>B44+B52</f>
        <v>98676.245064624498</v>
      </c>
      <c r="C60" s="199">
        <f>C44+C52</f>
        <v>121152.49516392405</v>
      </c>
      <c r="D60" s="199">
        <f t="shared" ref="D60:BM60" si="826">D44+D52</f>
        <v>143628.74526322359</v>
      </c>
      <c r="E60" s="199">
        <f t="shared" si="826"/>
        <v>166104.99536252313</v>
      </c>
      <c r="F60" s="199">
        <f t="shared" si="826"/>
        <v>188581.24546182269</v>
      </c>
      <c r="G60" s="199">
        <f t="shared" si="826"/>
        <v>211057.49556112225</v>
      </c>
      <c r="H60" s="199">
        <f t="shared" si="826"/>
        <v>233533.74566042179</v>
      </c>
      <c r="I60" s="199">
        <f t="shared" si="826"/>
        <v>256009.99575972132</v>
      </c>
      <c r="J60" s="199">
        <f t="shared" si="826"/>
        <v>278486.24585902086</v>
      </c>
      <c r="K60" s="199">
        <f t="shared" si="826"/>
        <v>300962.49595832045</v>
      </c>
      <c r="L60" s="199">
        <f t="shared" si="826"/>
        <v>323438.74605761998</v>
      </c>
      <c r="M60" s="199">
        <f t="shared" si="826"/>
        <v>456914.99615691951</v>
      </c>
      <c r="N60" s="199">
        <f t="shared" si="826"/>
        <v>456914.99615691951</v>
      </c>
      <c r="O60" s="199">
        <f t="shared" si="826"/>
        <v>937857.50166979444</v>
      </c>
      <c r="P60" s="199">
        <f t="shared" si="826"/>
        <v>1418800.0071826694</v>
      </c>
      <c r="Q60" s="199">
        <f t="shared" si="826"/>
        <v>1899742.5126955442</v>
      </c>
      <c r="R60" s="199">
        <f t="shared" si="826"/>
        <v>2380685.018208419</v>
      </c>
      <c r="S60" s="199">
        <f t="shared" si="826"/>
        <v>2861627.5237212945</v>
      </c>
      <c r="T60" s="199">
        <f t="shared" si="826"/>
        <v>3342570.0292341695</v>
      </c>
      <c r="U60" s="199">
        <f t="shared" si="826"/>
        <v>3823512.5347470441</v>
      </c>
      <c r="V60" s="199">
        <f t="shared" si="826"/>
        <v>4304341.5163095463</v>
      </c>
      <c r="W60" s="199">
        <f t="shared" si="826"/>
        <v>4784228.8965622131</v>
      </c>
      <c r="X60" s="199">
        <f t="shared" si="826"/>
        <v>5262460.1220959537</v>
      </c>
      <c r="Y60" s="199">
        <f t="shared" si="826"/>
        <v>5818035.1929107681</v>
      </c>
      <c r="Z60" s="199">
        <f t="shared" si="826"/>
        <v>6305456.0170083418</v>
      </c>
      <c r="AA60" s="199">
        <f t="shared" si="826"/>
        <v>6305456.0170083418</v>
      </c>
      <c r="AB60" s="199">
        <f t="shared" si="826"/>
        <v>6980091.2201991072</v>
      </c>
      <c r="AC60" s="199">
        <f t="shared" si="826"/>
        <v>7652535.5897073168</v>
      </c>
      <c r="AD60" s="199">
        <f t="shared" si="826"/>
        <v>8322789.1255329726</v>
      </c>
      <c r="AE60" s="199">
        <f t="shared" si="826"/>
        <v>8990851.827676069</v>
      </c>
      <c r="AF60" s="199">
        <f t="shared" si="826"/>
        <v>9656723.6961366124</v>
      </c>
      <c r="AG60" s="199">
        <f t="shared" si="826"/>
        <v>10440404.7309146</v>
      </c>
      <c r="AH60" s="199">
        <f t="shared" si="826"/>
        <v>11101894.932010032</v>
      </c>
      <c r="AI60" s="199">
        <f t="shared" si="826"/>
        <v>11761194.299422907</v>
      </c>
      <c r="AJ60" s="199">
        <f t="shared" si="826"/>
        <v>12507302.833153225</v>
      </c>
      <c r="AK60" s="199">
        <f t="shared" si="826"/>
        <v>13162220.53320099</v>
      </c>
      <c r="AL60" s="199">
        <f t="shared" si="826"/>
        <v>13814947.3995662</v>
      </c>
      <c r="AM60" s="199">
        <f t="shared" si="826"/>
        <v>14573892.784676949</v>
      </c>
      <c r="AN60" s="199">
        <f t="shared" si="826"/>
        <v>14573892.78467695</v>
      </c>
      <c r="AO60" s="199">
        <f t="shared" si="826"/>
        <v>14542185.397881284</v>
      </c>
      <c r="AP60" s="199">
        <f t="shared" si="826"/>
        <v>14512092.367478732</v>
      </c>
      <c r="AQ60" s="199">
        <f t="shared" si="826"/>
        <v>14482362.630703742</v>
      </c>
      <c r="AR60" s="199">
        <f t="shared" si="826"/>
        <v>14452996.187556321</v>
      </c>
      <c r="AS60" s="199">
        <f t="shared" si="826"/>
        <v>14423993.038036466</v>
      </c>
      <c r="AT60" s="199">
        <f t="shared" si="826"/>
        <v>14395353.182144174</v>
      </c>
      <c r="AU60" s="199">
        <f t="shared" si="826"/>
        <v>14367076.619879449</v>
      </c>
      <c r="AV60" s="199">
        <f t="shared" si="826"/>
        <v>14339163.351242287</v>
      </c>
      <c r="AW60" s="199">
        <f t="shared" si="826"/>
        <v>14311613.376232693</v>
      </c>
      <c r="AX60" s="199">
        <f t="shared" si="826"/>
        <v>14284426.694850665</v>
      </c>
      <c r="AY60" s="199">
        <f t="shared" si="826"/>
        <v>14257603.3070962</v>
      </c>
      <c r="AZ60" s="199">
        <f t="shared" si="826"/>
        <v>14065143.212969303</v>
      </c>
      <c r="BA60" s="199">
        <f t="shared" si="826"/>
        <v>14065143.212969303</v>
      </c>
      <c r="BB60" s="199">
        <f t="shared" si="826"/>
        <v>13974647.057936549</v>
      </c>
      <c r="BC60" s="199">
        <f t="shared" si="826"/>
        <v>13945419.179695632</v>
      </c>
      <c r="BD60" s="199">
        <f t="shared" si="826"/>
        <v>13916554.595082283</v>
      </c>
      <c r="BE60" s="199">
        <f t="shared" si="826"/>
        <v>13888053.304096501</v>
      </c>
      <c r="BF60" s="199">
        <f t="shared" si="826"/>
        <v>13859915.306738283</v>
      </c>
      <c r="BG60" s="199">
        <f t="shared" si="826"/>
        <v>13653140.60300763</v>
      </c>
      <c r="BH60" s="199">
        <f t="shared" si="826"/>
        <v>13627966.692904541</v>
      </c>
      <c r="BI60" s="199">
        <f t="shared" si="826"/>
        <v>13603156.076429021</v>
      </c>
      <c r="BJ60" s="199">
        <f t="shared" si="826"/>
        <v>13578708.753581062</v>
      </c>
      <c r="BK60" s="199">
        <f t="shared" si="826"/>
        <v>13554624.724360671</v>
      </c>
      <c r="BL60" s="199">
        <f t="shared" si="826"/>
        <v>13530903.988767847</v>
      </c>
      <c r="BM60" s="199">
        <f t="shared" si="826"/>
        <v>13269546.546802586</v>
      </c>
      <c r="BN60" s="199">
        <f t="shared" ref="BN60:DY60" si="827">BN44+BN52</f>
        <v>13269546.546802586</v>
      </c>
      <c r="BO60" s="199">
        <f t="shared" si="827"/>
        <v>13142282.16882861</v>
      </c>
      <c r="BP60" s="199">
        <f t="shared" si="827"/>
        <v>13116540.014999876</v>
      </c>
      <c r="BQ60" s="199">
        <f t="shared" si="827"/>
        <v>13091161.154798707</v>
      </c>
      <c r="BR60" s="199">
        <f t="shared" si="827"/>
        <v>13066145.588225104</v>
      </c>
      <c r="BS60" s="199">
        <f t="shared" si="827"/>
        <v>13041493.315279067</v>
      </c>
      <c r="BT60" s="199">
        <f t="shared" si="827"/>
        <v>12822204.335960593</v>
      </c>
      <c r="BU60" s="199">
        <f t="shared" si="827"/>
        <v>12800716.150269687</v>
      </c>
      <c r="BV60" s="199">
        <f t="shared" si="827"/>
        <v>12779591.258206345</v>
      </c>
      <c r="BW60" s="199">
        <f t="shared" si="827"/>
        <v>12700829.659770569</v>
      </c>
      <c r="BX60" s="199">
        <f t="shared" si="827"/>
        <v>12681156.354962356</v>
      </c>
      <c r="BY60" s="199">
        <f t="shared" si="827"/>
        <v>12661846.343781713</v>
      </c>
      <c r="BZ60" s="199">
        <f t="shared" si="827"/>
        <v>12642899.626228634</v>
      </c>
      <c r="CA60" s="199">
        <f t="shared" si="827"/>
        <v>12642899.626228634</v>
      </c>
      <c r="CB60" s="199">
        <f t="shared" si="827"/>
        <v>12509661.261804633</v>
      </c>
      <c r="CC60" s="199">
        <f t="shared" si="827"/>
        <v>12484789.99075482</v>
      </c>
      <c r="CD60" s="199">
        <f t="shared" si="827"/>
        <v>12460282.013332568</v>
      </c>
      <c r="CE60" s="199">
        <f t="shared" si="827"/>
        <v>12436137.329537885</v>
      </c>
      <c r="CF60" s="199">
        <f t="shared" si="827"/>
        <v>12412355.939370766</v>
      </c>
      <c r="CG60" s="199">
        <f t="shared" si="827"/>
        <v>11920008.557975717</v>
      </c>
      <c r="CH60" s="199">
        <f t="shared" si="827"/>
        <v>11896953.755063731</v>
      </c>
      <c r="CI60" s="199">
        <f t="shared" si="827"/>
        <v>11874262.245779309</v>
      </c>
      <c r="CJ60" s="199">
        <f t="shared" si="827"/>
        <v>11851934.030122451</v>
      </c>
      <c r="CK60" s="199">
        <f t="shared" si="827"/>
        <v>11829969.108093161</v>
      </c>
      <c r="CL60" s="199">
        <f t="shared" si="827"/>
        <v>11808367.479691435</v>
      </c>
      <c r="CM60" s="199">
        <f t="shared" si="827"/>
        <v>11787129.144917276</v>
      </c>
      <c r="CN60" s="199">
        <f t="shared" si="827"/>
        <v>11787129.144917276</v>
      </c>
      <c r="CO60" s="199">
        <f t="shared" si="827"/>
        <v>11651868.134840628</v>
      </c>
      <c r="CP60" s="199">
        <f t="shared" si="827"/>
        <v>11624088.051885853</v>
      </c>
      <c r="CQ60" s="199">
        <f t="shared" si="827"/>
        <v>11596671.262558643</v>
      </c>
      <c r="CR60" s="199">
        <f t="shared" si="827"/>
        <v>11569617.766858999</v>
      </c>
      <c r="CS60" s="199">
        <f t="shared" si="827"/>
        <v>11542927.564786918</v>
      </c>
      <c r="CT60" s="199">
        <f t="shared" si="827"/>
        <v>10930160.360159796</v>
      </c>
      <c r="CU60" s="199">
        <f t="shared" si="827"/>
        <v>10904196.745342847</v>
      </c>
      <c r="CV60" s="199">
        <f t="shared" si="827"/>
        <v>10878596.424153466</v>
      </c>
      <c r="CW60" s="199">
        <f t="shared" si="827"/>
        <v>10853359.396591648</v>
      </c>
      <c r="CX60" s="199">
        <f t="shared" si="827"/>
        <v>10828485.662657395</v>
      </c>
      <c r="CY60" s="199">
        <f t="shared" si="827"/>
        <v>10803975.222350709</v>
      </c>
      <c r="CZ60" s="199">
        <f t="shared" si="827"/>
        <v>10779828.075671587</v>
      </c>
      <c r="DA60" s="199">
        <f t="shared" si="827"/>
        <v>10779828.075671587</v>
      </c>
      <c r="DB60" s="199">
        <f t="shared" si="827"/>
        <v>10646151.48490452</v>
      </c>
      <c r="DC60" s="199">
        <f t="shared" si="827"/>
        <v>10614788.191918395</v>
      </c>
      <c r="DD60" s="199">
        <f t="shared" si="827"/>
        <v>10583788.192559833</v>
      </c>
      <c r="DE60" s="199">
        <f t="shared" si="827"/>
        <v>10553151.486828838</v>
      </c>
      <c r="DF60" s="199">
        <f t="shared" si="827"/>
        <v>10522878.074725408</v>
      </c>
      <c r="DG60" s="199">
        <f t="shared" si="827"/>
        <v>9844574.9383614343</v>
      </c>
      <c r="DH60" s="199">
        <f t="shared" si="827"/>
        <v>9815028.1135131344</v>
      </c>
      <c r="DI60" s="199">
        <f t="shared" si="827"/>
        <v>9785844.5822924003</v>
      </c>
      <c r="DJ60" s="199">
        <f t="shared" si="827"/>
        <v>9757024.3446992338</v>
      </c>
      <c r="DK60" s="199">
        <f t="shared" si="827"/>
        <v>9728567.4007336311</v>
      </c>
      <c r="DL60" s="199">
        <f t="shared" si="827"/>
        <v>9700473.7503955923</v>
      </c>
      <c r="DM60" s="199">
        <f t="shared" si="827"/>
        <v>9672743.3936851211</v>
      </c>
      <c r="DN60" s="199">
        <f t="shared" si="827"/>
        <v>9672743.3936851211</v>
      </c>
      <c r="DO60" s="199">
        <f t="shared" si="827"/>
        <v>9543663.2482418306</v>
      </c>
      <c r="DP60" s="199">
        <f t="shared" si="827"/>
        <v>9510516.9015736841</v>
      </c>
      <c r="DQ60" s="199">
        <f t="shared" si="827"/>
        <v>9477733.848533107</v>
      </c>
      <c r="DR60" s="199">
        <f t="shared" si="827"/>
        <v>9445314.0891200937</v>
      </c>
      <c r="DS60" s="199">
        <f t="shared" si="827"/>
        <v>9413257.6233346462</v>
      </c>
      <c r="DT60" s="199">
        <f t="shared" si="827"/>
        <v>8663967.5445171762</v>
      </c>
      <c r="DU60" s="199">
        <f t="shared" si="827"/>
        <v>8632637.6659868602</v>
      </c>
      <c r="DV60" s="199">
        <f t="shared" si="827"/>
        <v>8601671.081084108</v>
      </c>
      <c r="DW60" s="199">
        <f t="shared" si="827"/>
        <v>8571067.7898089215</v>
      </c>
      <c r="DX60" s="199">
        <f t="shared" si="827"/>
        <v>8540827.7921613008</v>
      </c>
      <c r="DY60" s="199">
        <f t="shared" si="827"/>
        <v>8510951.0881412476</v>
      </c>
      <c r="DZ60" s="199">
        <f t="shared" ref="DZ60:GK60" si="828">DZ44+DZ52</f>
        <v>8481437.6777487583</v>
      </c>
      <c r="EA60" s="199">
        <f t="shared" si="828"/>
        <v>8481437.6777487583</v>
      </c>
      <c r="EB60" s="199">
        <f t="shared" si="828"/>
        <v>8355247.1564896768</v>
      </c>
      <c r="EC60" s="199">
        <f t="shared" si="828"/>
        <v>8317286.6210706998</v>
      </c>
      <c r="ED60" s="199">
        <f t="shared" si="828"/>
        <v>8279689.3792792857</v>
      </c>
      <c r="EE60" s="199">
        <f t="shared" si="828"/>
        <v>8242455.4311154401</v>
      </c>
      <c r="EF60" s="199">
        <f t="shared" si="828"/>
        <v>8205584.7765791584</v>
      </c>
      <c r="EG60" s="199">
        <f t="shared" si="828"/>
        <v>7405102.0696721626</v>
      </c>
      <c r="EH60" s="199">
        <f t="shared" si="828"/>
        <v>7368958.0023910124</v>
      </c>
      <c r="EI60" s="199">
        <f t="shared" si="828"/>
        <v>7333177.2287374269</v>
      </c>
      <c r="EJ60" s="199">
        <f t="shared" si="828"/>
        <v>7297759.7487114072</v>
      </c>
      <c r="EK60" s="199">
        <f t="shared" si="828"/>
        <v>7262705.5623129532</v>
      </c>
      <c r="EL60" s="199">
        <f t="shared" si="828"/>
        <v>7228014.6695420649</v>
      </c>
      <c r="EM60" s="199">
        <f t="shared" si="828"/>
        <v>7193687.0703987423</v>
      </c>
      <c r="EN60" s="199">
        <f t="shared" si="828"/>
        <v>7193687.0703987423</v>
      </c>
      <c r="EO60" s="199">
        <f t="shared" si="828"/>
        <v>7070561.6282335492</v>
      </c>
      <c r="EP60" s="199">
        <f t="shared" si="828"/>
        <v>7026938.1900898945</v>
      </c>
      <c r="EQ60" s="199">
        <f t="shared" si="828"/>
        <v>6983678.0455738064</v>
      </c>
      <c r="ER60" s="199">
        <f t="shared" si="828"/>
        <v>6940781.1946852831</v>
      </c>
      <c r="ES60" s="199">
        <f t="shared" si="828"/>
        <v>6898247.6374243256</v>
      </c>
      <c r="ET60" s="199">
        <f t="shared" si="828"/>
        <v>6030868.0686393585</v>
      </c>
      <c r="EU60" s="199">
        <f t="shared" si="828"/>
        <v>5989061.0986335315</v>
      </c>
      <c r="EV60" s="199">
        <f t="shared" si="828"/>
        <v>5947617.4222552702</v>
      </c>
      <c r="EW60" s="199">
        <f t="shared" si="828"/>
        <v>5906537.0395045746</v>
      </c>
      <c r="EX60" s="199">
        <f t="shared" si="828"/>
        <v>5865819.9503814448</v>
      </c>
      <c r="EY60" s="199">
        <f t="shared" si="828"/>
        <v>5825466.1548858788</v>
      </c>
      <c r="EZ60" s="199">
        <f t="shared" si="828"/>
        <v>5785475.6530178804</v>
      </c>
      <c r="FA60" s="199">
        <f t="shared" si="828"/>
        <v>5785475.6530178804</v>
      </c>
      <c r="FB60" s="199">
        <f t="shared" si="828"/>
        <v>5666017.5498155644</v>
      </c>
      <c r="FC60" s="199">
        <f t="shared" si="828"/>
        <v>5615803.910401294</v>
      </c>
      <c r="FD60" s="199">
        <f t="shared" si="828"/>
        <v>5565953.5646145884</v>
      </c>
      <c r="FE60" s="199">
        <f t="shared" si="828"/>
        <v>5516466.5124554485</v>
      </c>
      <c r="FF60" s="199">
        <f t="shared" si="828"/>
        <v>5467342.7539238734</v>
      </c>
      <c r="FG60" s="199">
        <f t="shared" si="828"/>
        <v>4531917.7918614857</v>
      </c>
      <c r="FH60" s="199">
        <f t="shared" si="828"/>
        <v>4483520.6205850421</v>
      </c>
      <c r="FI60" s="199">
        <f t="shared" si="828"/>
        <v>4435486.7429361641</v>
      </c>
      <c r="FJ60" s="199">
        <f t="shared" si="828"/>
        <v>4387816.158914851</v>
      </c>
      <c r="FK60" s="199">
        <f t="shared" si="828"/>
        <v>4340508.8685211036</v>
      </c>
      <c r="FL60" s="199">
        <f t="shared" si="828"/>
        <v>4293564.871754922</v>
      </c>
      <c r="FM60" s="199">
        <f t="shared" si="828"/>
        <v>4246984.168616306</v>
      </c>
      <c r="FN60" s="199">
        <f t="shared" si="828"/>
        <v>4246984.168616306</v>
      </c>
      <c r="FO60" s="199">
        <f t="shared" si="828"/>
        <v>4131851.3098030249</v>
      </c>
      <c r="FP60" s="199">
        <f t="shared" si="828"/>
        <v>4074034.3077017302</v>
      </c>
      <c r="FQ60" s="199">
        <f t="shared" si="828"/>
        <v>4016580.5992280003</v>
      </c>
      <c r="FR60" s="199">
        <f t="shared" si="828"/>
        <v>3959490.1843818361</v>
      </c>
      <c r="FS60" s="199">
        <f t="shared" si="828"/>
        <v>3902763.0631632381</v>
      </c>
      <c r="FT60" s="199">
        <f t="shared" si="828"/>
        <v>2894676.9397469698</v>
      </c>
      <c r="FU60" s="199">
        <f t="shared" si="828"/>
        <v>2838676.4057835019</v>
      </c>
      <c r="FV60" s="199">
        <f t="shared" si="828"/>
        <v>2783039.1654475997</v>
      </c>
      <c r="FW60" s="199">
        <f t="shared" si="828"/>
        <v>2727765.2187392623</v>
      </c>
      <c r="FX60" s="199">
        <f t="shared" si="828"/>
        <v>2672854.5656584911</v>
      </c>
      <c r="FY60" s="199">
        <f t="shared" si="828"/>
        <v>2618307.2062052856</v>
      </c>
      <c r="FZ60" s="199">
        <f t="shared" si="828"/>
        <v>2564123.1403796449</v>
      </c>
      <c r="GA60" s="199">
        <f t="shared" si="828"/>
        <v>2564123.1403796449</v>
      </c>
      <c r="GB60" s="199">
        <f t="shared" si="828"/>
        <v>2527387.4247572701</v>
      </c>
      <c r="GC60" s="199">
        <f t="shared" si="828"/>
        <v>2533949.9601363814</v>
      </c>
      <c r="GD60" s="199">
        <f t="shared" si="828"/>
        <v>2540612.4684018199</v>
      </c>
      <c r="GE60" s="199">
        <f t="shared" si="828"/>
        <v>2547374.9495535847</v>
      </c>
      <c r="GF60" s="199">
        <f t="shared" si="828"/>
        <v>2554237.4035916757</v>
      </c>
      <c r="GG60" s="199">
        <f t="shared" si="828"/>
        <v>1276877.8934849892</v>
      </c>
      <c r="GH60" s="199">
        <f t="shared" si="828"/>
        <v>1283940.2932957327</v>
      </c>
      <c r="GI60" s="199">
        <f t="shared" si="828"/>
        <v>1291102.6659928027</v>
      </c>
      <c r="GJ60" s="199">
        <f t="shared" si="828"/>
        <v>1298365.0115761987</v>
      </c>
      <c r="GK60" s="199">
        <f t="shared" si="828"/>
        <v>1305727.3300459213</v>
      </c>
      <c r="GL60" s="199">
        <f t="shared" ref="GL60:IW60" si="829">GL44+GL52</f>
        <v>1313189.6214019703</v>
      </c>
      <c r="GM60" s="199">
        <f t="shared" si="829"/>
        <v>2500.3616014764484</v>
      </c>
      <c r="GN60" s="199">
        <f t="shared" si="829"/>
        <v>2500.3616014764484</v>
      </c>
      <c r="GO60" s="199">
        <f t="shared" si="829"/>
        <v>0.30290956881428655</v>
      </c>
      <c r="GP60" s="199">
        <f t="shared" si="829"/>
        <v>0.3029095685650145</v>
      </c>
      <c r="GQ60" s="199">
        <f t="shared" si="829"/>
        <v>0.30290956831574245</v>
      </c>
      <c r="GR60" s="199">
        <f t="shared" si="829"/>
        <v>0.3029095680664704</v>
      </c>
      <c r="GS60" s="199">
        <f t="shared" si="829"/>
        <v>0.30290956781719836</v>
      </c>
      <c r="GT60" s="199">
        <f t="shared" si="829"/>
        <v>0.30290956756792631</v>
      </c>
      <c r="GU60" s="199">
        <f t="shared" si="829"/>
        <v>0.30290956731865426</v>
      </c>
      <c r="GV60" s="199">
        <f t="shared" si="829"/>
        <v>0.30290956706938221</v>
      </c>
      <c r="GW60" s="199">
        <f t="shared" si="829"/>
        <v>0.30290956682011017</v>
      </c>
      <c r="GX60" s="199">
        <f t="shared" si="829"/>
        <v>0.30290956657083812</v>
      </c>
      <c r="GY60" s="199">
        <f t="shared" si="829"/>
        <v>0.30290956632156607</v>
      </c>
      <c r="GZ60" s="199">
        <f t="shared" si="829"/>
        <v>0.30290956607229402</v>
      </c>
      <c r="HA60" s="199">
        <f t="shared" si="829"/>
        <v>0.30290956607229425</v>
      </c>
      <c r="HB60" s="199">
        <f t="shared" si="829"/>
        <v>0.30290956579438783</v>
      </c>
      <c r="HC60" s="199">
        <f t="shared" si="829"/>
        <v>0.30290956551648163</v>
      </c>
      <c r="HD60" s="199">
        <f t="shared" si="829"/>
        <v>0.30290956523857543</v>
      </c>
      <c r="HE60" s="199">
        <f t="shared" si="829"/>
        <v>0.30290956496066923</v>
      </c>
      <c r="HF60" s="199">
        <f t="shared" si="829"/>
        <v>0.30290956468276303</v>
      </c>
      <c r="HG60" s="199">
        <f t="shared" si="829"/>
        <v>0.30290956440485683</v>
      </c>
      <c r="HH60" s="199">
        <f t="shared" si="829"/>
        <v>0.30290956412695064</v>
      </c>
      <c r="HI60" s="199">
        <f t="shared" si="829"/>
        <v>0.30290956384904444</v>
      </c>
      <c r="HJ60" s="199">
        <f t="shared" si="829"/>
        <v>0.30290956357113824</v>
      </c>
      <c r="HK60" s="199">
        <f t="shared" si="829"/>
        <v>0.30290956329323204</v>
      </c>
      <c r="HL60" s="199">
        <f t="shared" si="829"/>
        <v>0.30290956301532584</v>
      </c>
      <c r="HM60" s="199">
        <f t="shared" si="829"/>
        <v>0.30290956270509845</v>
      </c>
      <c r="HN60" s="199">
        <f t="shared" si="829"/>
        <v>0.30290956270509867</v>
      </c>
      <c r="HO60" s="199">
        <f t="shared" si="829"/>
        <v>0.30290956239590577</v>
      </c>
      <c r="HP60" s="199">
        <f t="shared" si="829"/>
        <v>0.3029095620867131</v>
      </c>
      <c r="HQ60" s="199">
        <f t="shared" si="829"/>
        <v>0.30290956177752043</v>
      </c>
      <c r="HR60" s="199">
        <f t="shared" si="829"/>
        <v>0.30290956146832776</v>
      </c>
      <c r="HS60" s="199">
        <f t="shared" si="829"/>
        <v>0.30290956115913509</v>
      </c>
      <c r="HT60" s="199">
        <f t="shared" si="829"/>
        <v>0.30290956084994242</v>
      </c>
      <c r="HU60" s="199">
        <f t="shared" si="829"/>
        <v>0.30290956054074974</v>
      </c>
      <c r="HV60" s="199">
        <f t="shared" si="829"/>
        <v>0.30290956023155707</v>
      </c>
      <c r="HW60" s="199">
        <f t="shared" si="829"/>
        <v>0.3029095599223644</v>
      </c>
      <c r="HX60" s="199">
        <f t="shared" si="829"/>
        <v>0.30290955961317173</v>
      </c>
      <c r="HY60" s="199">
        <f t="shared" si="829"/>
        <v>0.30290955930397906</v>
      </c>
      <c r="HZ60" s="199">
        <f t="shared" si="829"/>
        <v>0.30290955896246513</v>
      </c>
      <c r="IA60" s="199">
        <f t="shared" si="829"/>
        <v>0.30290955896246502</v>
      </c>
      <c r="IB60" s="199">
        <f t="shared" si="829"/>
        <v>0.30290955861908792</v>
      </c>
      <c r="IC60" s="199">
        <f t="shared" si="829"/>
        <v>0.3029095582757107</v>
      </c>
      <c r="ID60" s="199">
        <f t="shared" si="829"/>
        <v>0.30290955793233348</v>
      </c>
      <c r="IE60" s="199">
        <f t="shared" si="829"/>
        <v>0.30290955758895627</v>
      </c>
      <c r="IF60" s="199">
        <f t="shared" si="829"/>
        <v>0.30290955724557905</v>
      </c>
      <c r="IG60" s="199">
        <f t="shared" si="829"/>
        <v>0.30290955690220184</v>
      </c>
      <c r="IH60" s="199">
        <f t="shared" si="829"/>
        <v>0.30290955655882462</v>
      </c>
      <c r="II60" s="199">
        <f t="shared" si="829"/>
        <v>0.30290955621544741</v>
      </c>
      <c r="IJ60" s="199">
        <f t="shared" si="829"/>
        <v>0.30290955587207019</v>
      </c>
      <c r="IK60" s="199">
        <f t="shared" si="829"/>
        <v>0.30290955552869298</v>
      </c>
      <c r="IL60" s="199">
        <f t="shared" si="829"/>
        <v>0.30290955518531576</v>
      </c>
      <c r="IM60" s="199">
        <f t="shared" si="829"/>
        <v>0.30290955480961729</v>
      </c>
      <c r="IN60" s="199">
        <f t="shared" si="829"/>
        <v>0.30290955480961701</v>
      </c>
      <c r="IO60" s="199">
        <f t="shared" si="829"/>
        <v>0.30290955442888901</v>
      </c>
      <c r="IP60" s="199">
        <f t="shared" si="829"/>
        <v>0.30290955404816072</v>
      </c>
      <c r="IQ60" s="199">
        <f t="shared" si="829"/>
        <v>0.30290955366743244</v>
      </c>
      <c r="IR60" s="199">
        <f t="shared" si="829"/>
        <v>0.30290955328670416</v>
      </c>
      <c r="IS60" s="199">
        <f t="shared" si="829"/>
        <v>0.30290955290597588</v>
      </c>
      <c r="IT60" s="199">
        <f t="shared" si="829"/>
        <v>0.30290955252524759</v>
      </c>
      <c r="IU60" s="199">
        <f t="shared" si="829"/>
        <v>0.30290955214451931</v>
      </c>
      <c r="IV60" s="199">
        <f t="shared" si="829"/>
        <v>0.30290955176379103</v>
      </c>
      <c r="IW60" s="199">
        <f t="shared" si="829"/>
        <v>0.30290955138306275</v>
      </c>
      <c r="IX60" s="199">
        <f t="shared" ref="IX60:LI60" si="830">IX44+IX52</f>
        <v>0.30290955100233447</v>
      </c>
      <c r="IY60" s="199">
        <f t="shared" si="830"/>
        <v>0.30290955062160618</v>
      </c>
      <c r="IZ60" s="199">
        <f t="shared" si="830"/>
        <v>0.30290955020855664</v>
      </c>
      <c r="JA60" s="199">
        <f t="shared" si="830"/>
        <v>0.30290955020855664</v>
      </c>
      <c r="JB60" s="199">
        <f t="shared" si="830"/>
        <v>0.30290954978701751</v>
      </c>
      <c r="JC60" s="199">
        <f t="shared" si="830"/>
        <v>0.30290954936547837</v>
      </c>
      <c r="JD60" s="199">
        <f t="shared" si="830"/>
        <v>0.30290954894393923</v>
      </c>
      <c r="JE60" s="199">
        <f t="shared" si="830"/>
        <v>0.3029095485224001</v>
      </c>
      <c r="JF60" s="199">
        <f t="shared" si="830"/>
        <v>0.30290954810086096</v>
      </c>
      <c r="JG60" s="199">
        <f t="shared" si="830"/>
        <v>0.30290954767932182</v>
      </c>
      <c r="JH60" s="199">
        <f t="shared" si="830"/>
        <v>0.30290954725778269</v>
      </c>
      <c r="JI60" s="199">
        <f t="shared" si="830"/>
        <v>0.30290954683624355</v>
      </c>
      <c r="JJ60" s="199">
        <f t="shared" si="830"/>
        <v>0.30290954641470441</v>
      </c>
      <c r="JK60" s="199">
        <f t="shared" si="830"/>
        <v>0.30290954599316527</v>
      </c>
      <c r="JL60" s="199">
        <f t="shared" si="830"/>
        <v>0.30290954557162614</v>
      </c>
      <c r="JM60" s="199">
        <f t="shared" si="830"/>
        <v>0.30290954511776574</v>
      </c>
      <c r="JN60" s="199">
        <f t="shared" si="830"/>
        <v>0.3029095451177658</v>
      </c>
      <c r="JO60" s="199">
        <f t="shared" si="830"/>
        <v>0.3029095446516355</v>
      </c>
      <c r="JP60" s="199">
        <f t="shared" si="830"/>
        <v>0.30290954418550525</v>
      </c>
      <c r="JQ60" s="199">
        <f t="shared" si="830"/>
        <v>0.30290954371937501</v>
      </c>
      <c r="JR60" s="199">
        <f t="shared" si="830"/>
        <v>0.30290954325324476</v>
      </c>
      <c r="JS60" s="199">
        <f t="shared" si="830"/>
        <v>0.30290954278711452</v>
      </c>
      <c r="JT60" s="199">
        <f t="shared" si="830"/>
        <v>0.30290954232098427</v>
      </c>
      <c r="JU60" s="199">
        <f t="shared" si="830"/>
        <v>0.30290954185485403</v>
      </c>
      <c r="JV60" s="199">
        <f t="shared" si="830"/>
        <v>0.30290954138872378</v>
      </c>
      <c r="JW60" s="199">
        <f t="shared" si="830"/>
        <v>0.30290954092259353</v>
      </c>
      <c r="JX60" s="199">
        <f t="shared" si="830"/>
        <v>0.30290954045646329</v>
      </c>
      <c r="JY60" s="199">
        <f t="shared" si="830"/>
        <v>0.30290953999033304</v>
      </c>
      <c r="JZ60" s="199">
        <f t="shared" si="830"/>
        <v>0.30290953948807381</v>
      </c>
      <c r="KA60" s="199">
        <f t="shared" si="830"/>
        <v>0.30290953948807364</v>
      </c>
      <c r="KB60" s="199">
        <f t="shared" si="830"/>
        <v>0.30290953897322198</v>
      </c>
      <c r="KC60" s="199">
        <f t="shared" si="830"/>
        <v>0.30290953845837015</v>
      </c>
      <c r="KD60" s="199">
        <f t="shared" si="830"/>
        <v>0.30290953794351833</v>
      </c>
      <c r="KE60" s="199">
        <f t="shared" si="830"/>
        <v>0.3029095374286665</v>
      </c>
      <c r="KF60" s="199">
        <f t="shared" si="830"/>
        <v>0.30290953691381467</v>
      </c>
      <c r="KG60" s="199">
        <f t="shared" si="830"/>
        <v>0.30290953639896284</v>
      </c>
      <c r="KH60" s="199">
        <f t="shared" si="830"/>
        <v>0.30290953588411101</v>
      </c>
      <c r="KI60" s="199">
        <f t="shared" si="830"/>
        <v>0.30290953536925919</v>
      </c>
      <c r="KJ60" s="199">
        <f t="shared" si="830"/>
        <v>0.30290953485440736</v>
      </c>
      <c r="KK60" s="199">
        <f t="shared" si="830"/>
        <v>0.30290953433955553</v>
      </c>
      <c r="KL60" s="199">
        <f t="shared" si="830"/>
        <v>0.3029095338247037</v>
      </c>
      <c r="KM60" s="199">
        <f t="shared" si="830"/>
        <v>0.30290953320211439</v>
      </c>
      <c r="KN60" s="199">
        <f t="shared" si="830"/>
        <v>0.30290953320211428</v>
      </c>
      <c r="KO60" s="199">
        <f t="shared" si="830"/>
        <v>0.30290953263402792</v>
      </c>
      <c r="KP60" s="199">
        <f t="shared" si="830"/>
        <v>0.30290953206594146</v>
      </c>
      <c r="KQ60" s="199">
        <f t="shared" si="830"/>
        <v>0.30290953149785499</v>
      </c>
      <c r="KR60" s="199">
        <f t="shared" si="830"/>
        <v>0.30290953092976852</v>
      </c>
      <c r="KS60" s="199">
        <f t="shared" si="830"/>
        <v>0.30290953036168206</v>
      </c>
      <c r="KT60" s="199">
        <f t="shared" si="830"/>
        <v>0.30290952979359559</v>
      </c>
      <c r="KU60" s="199">
        <f t="shared" si="830"/>
        <v>0.30290952922550912</v>
      </c>
      <c r="KV60" s="199">
        <f t="shared" si="830"/>
        <v>0.30290952865742266</v>
      </c>
      <c r="KW60" s="199">
        <f t="shared" si="830"/>
        <v>0.30290952808933619</v>
      </c>
      <c r="KX60" s="199">
        <f t="shared" si="830"/>
        <v>0.30290952752124972</v>
      </c>
      <c r="KY60" s="199">
        <f t="shared" si="830"/>
        <v>0.30290952695316326</v>
      </c>
      <c r="KZ60" s="199">
        <f t="shared" si="830"/>
        <v>0.3029095262773393</v>
      </c>
      <c r="LA60" s="199">
        <f t="shared" si="830"/>
        <v>0.30290952627733941</v>
      </c>
      <c r="LB60" s="199">
        <f t="shared" si="830"/>
        <v>0.30290952565108714</v>
      </c>
      <c r="LC60" s="199">
        <f t="shared" si="830"/>
        <v>0.30290952502483498</v>
      </c>
      <c r="LD60" s="199">
        <f t="shared" si="830"/>
        <v>0.30290952439858282</v>
      </c>
      <c r="LE60" s="199">
        <f t="shared" si="830"/>
        <v>0.30290952377233066</v>
      </c>
      <c r="LF60" s="199">
        <f t="shared" si="830"/>
        <v>0.3029095231460785</v>
      </c>
      <c r="LG60" s="199">
        <f t="shared" si="830"/>
        <v>0.30290952251982634</v>
      </c>
      <c r="LH60" s="199">
        <f t="shared" si="830"/>
        <v>0.30290952189357417</v>
      </c>
      <c r="LI60" s="199">
        <f t="shared" si="830"/>
        <v>0.30290952126732201</v>
      </c>
      <c r="LJ60" s="199">
        <f t="shared" ref="LJ60:LN60" si="831">LJ44+LJ52</f>
        <v>0.30290952064106985</v>
      </c>
      <c r="LK60" s="199">
        <f t="shared" si="831"/>
        <v>0.30290952001481769</v>
      </c>
      <c r="LL60" s="199">
        <f t="shared" si="831"/>
        <v>0.30290951938856553</v>
      </c>
      <c r="LM60" s="199">
        <f t="shared" si="831"/>
        <v>0.30290951865457588</v>
      </c>
      <c r="LN60" s="199">
        <f t="shared" si="831"/>
        <v>0.30290951865457583</v>
      </c>
    </row>
    <row r="61" spans="1:326">
      <c r="N61" s="37"/>
      <c r="O61" s="37"/>
      <c r="P61" s="37"/>
      <c r="Q61" s="37"/>
      <c r="R61" s="37"/>
      <c r="S61" s="37"/>
      <c r="T61" s="37"/>
      <c r="U61" s="37"/>
      <c r="V61" s="37"/>
      <c r="W61" s="37"/>
      <c r="X61" s="37"/>
      <c r="Y61" s="37"/>
      <c r="Z61" s="37"/>
      <c r="AA61" s="37"/>
      <c r="AB61" s="15"/>
      <c r="AC61" s="15"/>
      <c r="AD61" s="15"/>
      <c r="AE61" s="15"/>
      <c r="AF61" s="15"/>
      <c r="AG61" s="15"/>
      <c r="AH61" s="15"/>
      <c r="AI61" s="15"/>
      <c r="AJ61" s="15"/>
      <c r="AK61" s="15"/>
      <c r="AL61" s="15"/>
      <c r="AM61" s="15"/>
      <c r="AN61" s="37"/>
      <c r="BA61" s="37"/>
      <c r="BN61" s="37"/>
      <c r="CA61" s="37"/>
      <c r="CN61" s="37"/>
      <c r="DA61" s="37"/>
      <c r="DN61" s="37"/>
      <c r="EA61" s="37"/>
      <c r="EN61" s="37"/>
      <c r="FA61" s="37"/>
      <c r="FN61" s="37"/>
      <c r="GA61" s="37"/>
      <c r="GN61" s="37"/>
      <c r="HA61" s="37"/>
      <c r="HN61" s="37"/>
      <c r="IA61" s="37"/>
      <c r="IN61" s="37"/>
      <c r="JA61" s="37"/>
      <c r="JN61" s="37"/>
      <c r="KA61" s="37"/>
      <c r="KN61" s="37"/>
      <c r="LA61" s="37"/>
      <c r="LN61" s="37"/>
    </row>
    <row r="62" spans="1:326">
      <c r="B62" s="15">
        <f t="shared" ref="B62:M62" si="832">+B41-B60</f>
        <v>0</v>
      </c>
      <c r="C62" s="15">
        <f t="shared" si="832"/>
        <v>0</v>
      </c>
      <c r="D62" s="15">
        <f t="shared" si="832"/>
        <v>0</v>
      </c>
      <c r="E62" s="15">
        <f t="shared" si="832"/>
        <v>0</v>
      </c>
      <c r="F62" s="15">
        <f t="shared" si="832"/>
        <v>0</v>
      </c>
      <c r="G62" s="15">
        <f t="shared" si="832"/>
        <v>0</v>
      </c>
      <c r="H62" s="15">
        <f t="shared" si="832"/>
        <v>0</v>
      </c>
      <c r="I62" s="15">
        <f t="shared" si="832"/>
        <v>0</v>
      </c>
      <c r="J62" s="15">
        <f t="shared" si="832"/>
        <v>0</v>
      </c>
      <c r="K62" s="15">
        <f t="shared" si="832"/>
        <v>0</v>
      </c>
      <c r="L62" s="15">
        <f t="shared" si="832"/>
        <v>0</v>
      </c>
      <c r="M62" s="15">
        <f t="shared" si="832"/>
        <v>0</v>
      </c>
      <c r="N62" s="15">
        <f>+N41-N60</f>
        <v>0</v>
      </c>
      <c r="O62" s="15">
        <f t="shared" ref="O62:BM62" si="833">+O41-O60</f>
        <v>0</v>
      </c>
      <c r="P62" s="15">
        <f t="shared" si="833"/>
        <v>0</v>
      </c>
      <c r="Q62" s="15">
        <f t="shared" si="833"/>
        <v>0</v>
      </c>
      <c r="R62" s="15">
        <f t="shared" si="833"/>
        <v>0</v>
      </c>
      <c r="S62" s="15">
        <f t="shared" si="833"/>
        <v>0</v>
      </c>
      <c r="T62" s="15">
        <f t="shared" si="833"/>
        <v>0</v>
      </c>
      <c r="U62" s="15">
        <f t="shared" si="833"/>
        <v>0</v>
      </c>
      <c r="V62" s="15">
        <f t="shared" si="833"/>
        <v>0</v>
      </c>
      <c r="W62" s="15">
        <f t="shared" si="833"/>
        <v>0</v>
      </c>
      <c r="X62" s="15">
        <f t="shared" si="833"/>
        <v>0</v>
      </c>
      <c r="Y62" s="15">
        <f t="shared" si="833"/>
        <v>0</v>
      </c>
      <c r="Z62" s="15">
        <f t="shared" si="833"/>
        <v>0</v>
      </c>
      <c r="AA62" s="15">
        <f t="shared" si="833"/>
        <v>0</v>
      </c>
      <c r="AB62" s="15">
        <f t="shared" si="833"/>
        <v>0</v>
      </c>
      <c r="AC62" s="15">
        <f t="shared" si="833"/>
        <v>0</v>
      </c>
      <c r="AD62" s="15">
        <f t="shared" si="833"/>
        <v>0</v>
      </c>
      <c r="AE62" s="15">
        <f t="shared" si="833"/>
        <v>0</v>
      </c>
      <c r="AF62" s="15">
        <f t="shared" si="833"/>
        <v>0</v>
      </c>
      <c r="AG62" s="15">
        <f t="shared" si="833"/>
        <v>0</v>
      </c>
      <c r="AH62" s="15">
        <f>+AH41-AH60</f>
        <v>0</v>
      </c>
      <c r="AI62" s="15">
        <f t="shared" si="833"/>
        <v>0</v>
      </c>
      <c r="AJ62" s="15">
        <f t="shared" si="833"/>
        <v>0</v>
      </c>
      <c r="AK62" s="15">
        <f t="shared" si="833"/>
        <v>0</v>
      </c>
      <c r="AL62" s="15">
        <f t="shared" si="833"/>
        <v>0</v>
      </c>
      <c r="AM62" s="15">
        <f t="shared" si="833"/>
        <v>0</v>
      </c>
      <c r="AN62" s="15">
        <f t="shared" si="833"/>
        <v>0</v>
      </c>
      <c r="AO62" s="15">
        <f t="shared" si="833"/>
        <v>0</v>
      </c>
      <c r="AP62" s="15">
        <f t="shared" si="833"/>
        <v>0</v>
      </c>
      <c r="AQ62" s="15">
        <f t="shared" si="833"/>
        <v>0</v>
      </c>
      <c r="AR62" s="15">
        <f t="shared" si="833"/>
        <v>0</v>
      </c>
      <c r="AS62" s="15">
        <f t="shared" si="833"/>
        <v>0</v>
      </c>
      <c r="AT62" s="15">
        <f t="shared" si="833"/>
        <v>0</v>
      </c>
      <c r="AU62" s="15">
        <f t="shared" si="833"/>
        <v>0</v>
      </c>
      <c r="AV62" s="15">
        <f t="shared" si="833"/>
        <v>0</v>
      </c>
      <c r="AW62" s="15">
        <f t="shared" si="833"/>
        <v>0</v>
      </c>
      <c r="AX62" s="15">
        <f t="shared" si="833"/>
        <v>0</v>
      </c>
      <c r="AY62" s="15">
        <f t="shared" si="833"/>
        <v>0</v>
      </c>
      <c r="AZ62" s="15">
        <f t="shared" si="833"/>
        <v>0</v>
      </c>
      <c r="BA62" s="15">
        <f t="shared" si="833"/>
        <v>0</v>
      </c>
      <c r="BB62" s="15">
        <f t="shared" si="833"/>
        <v>0</v>
      </c>
      <c r="BC62" s="15">
        <f t="shared" si="833"/>
        <v>0</v>
      </c>
      <c r="BD62" s="15">
        <f t="shared" si="833"/>
        <v>0</v>
      </c>
      <c r="BE62" s="15">
        <f t="shared" si="833"/>
        <v>0</v>
      </c>
      <c r="BF62" s="15">
        <f t="shared" si="833"/>
        <v>0</v>
      </c>
      <c r="BG62" s="15">
        <f t="shared" si="833"/>
        <v>0</v>
      </c>
      <c r="BH62" s="15">
        <f t="shared" si="833"/>
        <v>0</v>
      </c>
      <c r="BI62" s="15">
        <f t="shared" si="833"/>
        <v>0</v>
      </c>
      <c r="BJ62" s="15">
        <f t="shared" si="833"/>
        <v>0</v>
      </c>
      <c r="BK62" s="15">
        <f t="shared" si="833"/>
        <v>0</v>
      </c>
      <c r="BL62" s="15">
        <f t="shared" si="833"/>
        <v>0</v>
      </c>
      <c r="BM62" s="15">
        <f t="shared" si="833"/>
        <v>0</v>
      </c>
      <c r="BN62" s="15">
        <f t="shared" ref="BN62:DY62" si="834">+BN41-BN60</f>
        <v>0</v>
      </c>
      <c r="BO62" s="15">
        <f t="shared" si="834"/>
        <v>0</v>
      </c>
      <c r="BP62" s="15">
        <f t="shared" si="834"/>
        <v>0</v>
      </c>
      <c r="BQ62" s="15">
        <f t="shared" si="834"/>
        <v>0</v>
      </c>
      <c r="BR62" s="15">
        <f t="shared" si="834"/>
        <v>0</v>
      </c>
      <c r="BS62" s="15">
        <f t="shared" si="834"/>
        <v>0</v>
      </c>
      <c r="BT62" s="15">
        <f t="shared" si="834"/>
        <v>0</v>
      </c>
      <c r="BU62" s="15">
        <f t="shared" si="834"/>
        <v>0</v>
      </c>
      <c r="BV62" s="15">
        <f t="shared" si="834"/>
        <v>0</v>
      </c>
      <c r="BW62" s="15">
        <f t="shared" si="834"/>
        <v>0</v>
      </c>
      <c r="BX62" s="15">
        <f t="shared" si="834"/>
        <v>1.4901161193847656E-8</v>
      </c>
      <c r="BY62" s="15">
        <f t="shared" si="834"/>
        <v>0</v>
      </c>
      <c r="BZ62" s="15">
        <f t="shared" si="834"/>
        <v>0</v>
      </c>
      <c r="CA62" s="15">
        <f t="shared" si="834"/>
        <v>0</v>
      </c>
      <c r="CB62" s="15">
        <f t="shared" si="834"/>
        <v>0</v>
      </c>
      <c r="CC62" s="15">
        <f t="shared" si="834"/>
        <v>0</v>
      </c>
      <c r="CD62" s="15">
        <f t="shared" si="834"/>
        <v>0</v>
      </c>
      <c r="CE62" s="15">
        <f t="shared" si="834"/>
        <v>0</v>
      </c>
      <c r="CF62" s="15">
        <f t="shared" si="834"/>
        <v>0</v>
      </c>
      <c r="CG62" s="15">
        <f t="shared" si="834"/>
        <v>0</v>
      </c>
      <c r="CH62" s="15">
        <f t="shared" si="834"/>
        <v>0</v>
      </c>
      <c r="CI62" s="15">
        <f t="shared" si="834"/>
        <v>0</v>
      </c>
      <c r="CJ62" s="15">
        <f t="shared" si="834"/>
        <v>0</v>
      </c>
      <c r="CK62" s="15">
        <f t="shared" si="834"/>
        <v>0</v>
      </c>
      <c r="CL62" s="15">
        <f t="shared" si="834"/>
        <v>0</v>
      </c>
      <c r="CM62" s="15">
        <f t="shared" si="834"/>
        <v>0</v>
      </c>
      <c r="CN62" s="15">
        <f t="shared" si="834"/>
        <v>0</v>
      </c>
      <c r="CO62" s="15">
        <f t="shared" si="834"/>
        <v>0</v>
      </c>
      <c r="CP62" s="15">
        <f t="shared" si="834"/>
        <v>0</v>
      </c>
      <c r="CQ62" s="15">
        <f t="shared" si="834"/>
        <v>0</v>
      </c>
      <c r="CR62" s="15">
        <f t="shared" si="834"/>
        <v>0</v>
      </c>
      <c r="CS62" s="15">
        <f t="shared" si="834"/>
        <v>0</v>
      </c>
      <c r="CT62" s="15">
        <f t="shared" si="834"/>
        <v>0</v>
      </c>
      <c r="CU62" s="15">
        <f t="shared" si="834"/>
        <v>0</v>
      </c>
      <c r="CV62" s="15">
        <f t="shared" si="834"/>
        <v>0</v>
      </c>
      <c r="CW62" s="15">
        <f t="shared" si="834"/>
        <v>0</v>
      </c>
      <c r="CX62" s="15">
        <f t="shared" si="834"/>
        <v>0</v>
      </c>
      <c r="CY62" s="15">
        <f t="shared" si="834"/>
        <v>0</v>
      </c>
      <c r="CZ62" s="15">
        <f t="shared" si="834"/>
        <v>0</v>
      </c>
      <c r="DA62" s="15">
        <f t="shared" si="834"/>
        <v>0</v>
      </c>
      <c r="DB62" s="15">
        <f t="shared" si="834"/>
        <v>0</v>
      </c>
      <c r="DC62" s="15">
        <f t="shared" si="834"/>
        <v>0</v>
      </c>
      <c r="DD62" s="15">
        <f t="shared" si="834"/>
        <v>0</v>
      </c>
      <c r="DE62" s="15">
        <f t="shared" si="834"/>
        <v>0</v>
      </c>
      <c r="DF62" s="15">
        <f t="shared" si="834"/>
        <v>0</v>
      </c>
      <c r="DG62" s="15">
        <f t="shared" si="834"/>
        <v>0</v>
      </c>
      <c r="DH62" s="15">
        <f t="shared" si="834"/>
        <v>0</v>
      </c>
      <c r="DI62" s="15">
        <f t="shared" si="834"/>
        <v>0</v>
      </c>
      <c r="DJ62" s="15">
        <f t="shared" si="834"/>
        <v>0</v>
      </c>
      <c r="DK62" s="15">
        <f t="shared" si="834"/>
        <v>0</v>
      </c>
      <c r="DL62" s="15">
        <f t="shared" si="834"/>
        <v>1.4901161193847656E-8</v>
      </c>
      <c r="DM62" s="15">
        <f t="shared" si="834"/>
        <v>1.4901161193847656E-8</v>
      </c>
      <c r="DN62" s="15">
        <f t="shared" si="834"/>
        <v>1.4901161193847656E-8</v>
      </c>
      <c r="DO62" s="15">
        <f t="shared" si="834"/>
        <v>0</v>
      </c>
      <c r="DP62" s="15">
        <f t="shared" si="834"/>
        <v>1.4901161193847656E-8</v>
      </c>
      <c r="DQ62" s="15">
        <f t="shared" si="834"/>
        <v>0</v>
      </c>
      <c r="DR62" s="15">
        <f t="shared" si="834"/>
        <v>0</v>
      </c>
      <c r="DS62" s="15">
        <f t="shared" si="834"/>
        <v>0</v>
      </c>
      <c r="DT62" s="15">
        <f t="shared" si="834"/>
        <v>0</v>
      </c>
      <c r="DU62" s="15">
        <f t="shared" si="834"/>
        <v>0</v>
      </c>
      <c r="DV62" s="15">
        <f t="shared" si="834"/>
        <v>0</v>
      </c>
      <c r="DW62" s="15">
        <f t="shared" si="834"/>
        <v>0</v>
      </c>
      <c r="DX62" s="15">
        <f t="shared" si="834"/>
        <v>1.4901161193847656E-8</v>
      </c>
      <c r="DY62" s="15">
        <f t="shared" si="834"/>
        <v>0</v>
      </c>
      <c r="DZ62" s="15">
        <f t="shared" ref="DZ62:GK62" si="835">+DZ41-DZ60</f>
        <v>0</v>
      </c>
      <c r="EA62" s="15">
        <f t="shared" si="835"/>
        <v>0</v>
      </c>
      <c r="EB62" s="15">
        <f t="shared" si="835"/>
        <v>1.4901161193847656E-8</v>
      </c>
      <c r="EC62" s="15">
        <f t="shared" si="835"/>
        <v>1.3969838619232178E-8</v>
      </c>
      <c r="ED62" s="15">
        <f t="shared" si="835"/>
        <v>1.5832483768463135E-8</v>
      </c>
      <c r="EE62" s="15">
        <f t="shared" si="835"/>
        <v>1.4901161193847656E-8</v>
      </c>
      <c r="EF62" s="15">
        <f t="shared" si="835"/>
        <v>1.4901161193847656E-8</v>
      </c>
      <c r="EG62" s="15">
        <f t="shared" si="835"/>
        <v>1.5832483768463135E-8</v>
      </c>
      <c r="EH62" s="15">
        <f t="shared" si="835"/>
        <v>1.5832483768463135E-8</v>
      </c>
      <c r="EI62" s="15">
        <f t="shared" si="835"/>
        <v>1.5832483768463135E-8</v>
      </c>
      <c r="EJ62" s="15">
        <f t="shared" si="835"/>
        <v>1.6763806343078613E-8</v>
      </c>
      <c r="EK62" s="15">
        <f t="shared" si="835"/>
        <v>1.6763806343078613E-8</v>
      </c>
      <c r="EL62" s="15">
        <f t="shared" si="835"/>
        <v>1.6763806343078613E-8</v>
      </c>
      <c r="EM62" s="15">
        <f t="shared" si="835"/>
        <v>1.5832483768463135E-8</v>
      </c>
      <c r="EN62" s="15">
        <f t="shared" si="835"/>
        <v>1.5832483768463135E-8</v>
      </c>
      <c r="EO62" s="15">
        <f t="shared" si="835"/>
        <v>1.7695128917694092E-8</v>
      </c>
      <c r="EP62" s="15">
        <f t="shared" si="835"/>
        <v>1.862645149230957E-8</v>
      </c>
      <c r="EQ62" s="15">
        <f t="shared" si="835"/>
        <v>1.862645149230957E-8</v>
      </c>
      <c r="ER62" s="15">
        <f t="shared" si="835"/>
        <v>1.862645149230957E-8</v>
      </c>
      <c r="ES62" s="15">
        <f t="shared" si="835"/>
        <v>1.9557774066925049E-8</v>
      </c>
      <c r="ET62" s="15">
        <f t="shared" si="835"/>
        <v>1.9557774066925049E-8</v>
      </c>
      <c r="EU62" s="15">
        <f t="shared" si="835"/>
        <v>2.0489096641540527E-8</v>
      </c>
      <c r="EV62" s="15">
        <f t="shared" si="835"/>
        <v>2.0489096641540527E-8</v>
      </c>
      <c r="EW62" s="15">
        <f t="shared" si="835"/>
        <v>2.1420419216156006E-8</v>
      </c>
      <c r="EX62" s="15">
        <f t="shared" si="835"/>
        <v>2.0489096641540527E-8</v>
      </c>
      <c r="EY62" s="15">
        <f t="shared" si="835"/>
        <v>2.2351741790771484E-8</v>
      </c>
      <c r="EZ62" s="15">
        <f t="shared" si="835"/>
        <v>2.1420419216156006E-8</v>
      </c>
      <c r="FA62" s="15">
        <f t="shared" si="835"/>
        <v>2.1420419216156006E-8</v>
      </c>
      <c r="FB62" s="15">
        <f t="shared" si="835"/>
        <v>2.1420419216156006E-8</v>
      </c>
      <c r="FC62" s="15">
        <f t="shared" si="835"/>
        <v>2.0489096641540527E-8</v>
      </c>
      <c r="FD62" s="15">
        <f t="shared" si="835"/>
        <v>2.0489096641540527E-8</v>
      </c>
      <c r="FE62" s="15">
        <f t="shared" si="835"/>
        <v>1.9557774066925049E-8</v>
      </c>
      <c r="FF62" s="15">
        <f t="shared" si="835"/>
        <v>2.0489096641540527E-8</v>
      </c>
      <c r="FG62" s="15">
        <f t="shared" si="835"/>
        <v>1.9557774066925049E-8</v>
      </c>
      <c r="FH62" s="15">
        <f t="shared" si="835"/>
        <v>1.862645149230957E-8</v>
      </c>
      <c r="FI62" s="15">
        <f t="shared" si="835"/>
        <v>1.862645149230957E-8</v>
      </c>
      <c r="FJ62" s="15">
        <f t="shared" si="835"/>
        <v>1.862645149230957E-8</v>
      </c>
      <c r="FK62" s="15">
        <f t="shared" si="835"/>
        <v>1.7695128917694092E-8</v>
      </c>
      <c r="FL62" s="15">
        <f t="shared" si="835"/>
        <v>1.7695128917694092E-8</v>
      </c>
      <c r="FM62" s="15">
        <f t="shared" si="835"/>
        <v>1.6763806343078613E-8</v>
      </c>
      <c r="FN62" s="15">
        <f t="shared" si="835"/>
        <v>1.6763806343078613E-8</v>
      </c>
      <c r="FO62" s="15">
        <f t="shared" si="835"/>
        <v>1.6763806343078613E-8</v>
      </c>
      <c r="FP62" s="15">
        <f t="shared" si="835"/>
        <v>1.6298145055770874E-8</v>
      </c>
      <c r="FQ62" s="15">
        <f t="shared" si="835"/>
        <v>1.6763806343078613E-8</v>
      </c>
      <c r="FR62" s="15">
        <f t="shared" si="835"/>
        <v>1.6763806343078613E-8</v>
      </c>
      <c r="FS62" s="15">
        <f t="shared" si="835"/>
        <v>1.5832483768463135E-8</v>
      </c>
      <c r="FT62" s="15">
        <f t="shared" si="835"/>
        <v>1.5366822481155396E-8</v>
      </c>
      <c r="FU62" s="15">
        <f t="shared" si="835"/>
        <v>1.5366822481155396E-8</v>
      </c>
      <c r="FV62" s="15">
        <f t="shared" si="835"/>
        <v>1.5366822481155396E-8</v>
      </c>
      <c r="FW62" s="15">
        <f t="shared" si="835"/>
        <v>1.5366822481155396E-8</v>
      </c>
      <c r="FX62" s="15">
        <f t="shared" si="835"/>
        <v>1.4901161193847656E-8</v>
      </c>
      <c r="FY62" s="15">
        <f t="shared" si="835"/>
        <v>1.4435499906539917E-8</v>
      </c>
      <c r="FZ62" s="15">
        <f t="shared" si="835"/>
        <v>1.4901161193847656E-8</v>
      </c>
      <c r="GA62" s="15">
        <f t="shared" si="835"/>
        <v>1.4901161193847656E-8</v>
      </c>
      <c r="GB62" s="15">
        <f t="shared" si="835"/>
        <v>1.4901161193847656E-8</v>
      </c>
      <c r="GC62" s="15">
        <f t="shared" si="835"/>
        <v>1.5366822481155396E-8</v>
      </c>
      <c r="GD62" s="15">
        <f t="shared" si="835"/>
        <v>1.5366822481155396E-8</v>
      </c>
      <c r="GE62" s="15">
        <f t="shared" si="835"/>
        <v>1.4901161193847656E-8</v>
      </c>
      <c r="GF62" s="15">
        <f t="shared" si="835"/>
        <v>1.4901161193847656E-8</v>
      </c>
      <c r="GG62" s="15">
        <f t="shared" si="835"/>
        <v>1.5133991837501526E-8</v>
      </c>
      <c r="GH62" s="15">
        <f t="shared" si="835"/>
        <v>1.5133991837501526E-8</v>
      </c>
      <c r="GI62" s="15">
        <f t="shared" si="835"/>
        <v>1.4901161193847656E-8</v>
      </c>
      <c r="GJ62" s="15">
        <f t="shared" si="835"/>
        <v>1.5133991837501526E-8</v>
      </c>
      <c r="GK62" s="15">
        <f t="shared" si="835"/>
        <v>1.4901161193847656E-8</v>
      </c>
      <c r="GL62" s="15">
        <f t="shared" ref="GL62:IW62" si="836">+GL41-GL60</f>
        <v>1.4901161193847656E-8</v>
      </c>
      <c r="GM62" s="15">
        <f t="shared" si="836"/>
        <v>1.4835677575320005E-8</v>
      </c>
      <c r="GN62" s="15">
        <f t="shared" si="836"/>
        <v>1.4835677575320005E-8</v>
      </c>
      <c r="GO62" s="15">
        <f t="shared" si="836"/>
        <v>-0.30290960422263224</v>
      </c>
      <c r="GP62" s="15">
        <f t="shared" si="836"/>
        <v>-0.30290960428248637</v>
      </c>
      <c r="GQ62" s="15">
        <f t="shared" si="836"/>
        <v>-0.30290960434234054</v>
      </c>
      <c r="GR62" s="15">
        <f t="shared" si="836"/>
        <v>-0.30290960440219467</v>
      </c>
      <c r="GS62" s="15">
        <f t="shared" si="836"/>
        <v>-0.30290960446204879</v>
      </c>
      <c r="GT62" s="15">
        <f t="shared" si="836"/>
        <v>-0.30290960452190291</v>
      </c>
      <c r="GU62" s="15">
        <f t="shared" si="836"/>
        <v>-0.30290960458175703</v>
      </c>
      <c r="GV62" s="15">
        <f t="shared" si="836"/>
        <v>-0.30290960464161121</v>
      </c>
      <c r="GW62" s="15">
        <f t="shared" si="836"/>
        <v>-0.30290960470146533</v>
      </c>
      <c r="GX62" s="15">
        <f t="shared" si="836"/>
        <v>-0.30290960476131945</v>
      </c>
      <c r="GY62" s="15">
        <f t="shared" si="836"/>
        <v>-0.30290960482117357</v>
      </c>
      <c r="GZ62" s="15">
        <f t="shared" si="836"/>
        <v>-0.30290960488102769</v>
      </c>
      <c r="HA62" s="15">
        <f t="shared" si="836"/>
        <v>-0.30290956607229425</v>
      </c>
      <c r="HB62" s="15">
        <f t="shared" si="836"/>
        <v>-0.30290956613214814</v>
      </c>
      <c r="HC62" s="15">
        <f t="shared" si="836"/>
        <v>-0.30290956619200227</v>
      </c>
      <c r="HD62" s="15">
        <f t="shared" si="836"/>
        <v>-0.30290956625185639</v>
      </c>
      <c r="HE62" s="15">
        <f t="shared" si="836"/>
        <v>-0.30290956631171051</v>
      </c>
      <c r="HF62" s="15">
        <f t="shared" si="836"/>
        <v>-0.30290956637156469</v>
      </c>
      <c r="HG62" s="15">
        <f t="shared" si="836"/>
        <v>-0.30290956643141881</v>
      </c>
      <c r="HH62" s="15">
        <f t="shared" si="836"/>
        <v>-0.30290956649127293</v>
      </c>
      <c r="HI62" s="15">
        <f t="shared" si="836"/>
        <v>-0.30290956655112705</v>
      </c>
      <c r="HJ62" s="15">
        <f t="shared" si="836"/>
        <v>-0.30290956661098117</v>
      </c>
      <c r="HK62" s="15">
        <f t="shared" si="836"/>
        <v>-0.3029095666708353</v>
      </c>
      <c r="HL62" s="15">
        <f t="shared" si="836"/>
        <v>-0.30290956673068942</v>
      </c>
      <c r="HM62" s="15">
        <f t="shared" si="836"/>
        <v>-0.30290956675822234</v>
      </c>
      <c r="HN62" s="15">
        <f t="shared" si="836"/>
        <v>-0.30290956270509867</v>
      </c>
      <c r="HO62" s="15">
        <f t="shared" si="836"/>
        <v>-0.30290956276495262</v>
      </c>
      <c r="HP62" s="15">
        <f t="shared" si="836"/>
        <v>-0.30290956282480674</v>
      </c>
      <c r="HQ62" s="15">
        <f t="shared" si="836"/>
        <v>-0.30290956288466092</v>
      </c>
      <c r="HR62" s="15">
        <f t="shared" si="836"/>
        <v>-0.3029095629445151</v>
      </c>
      <c r="HS62" s="15">
        <f t="shared" si="836"/>
        <v>-0.30290956300436928</v>
      </c>
      <c r="HT62" s="15">
        <f t="shared" si="836"/>
        <v>-0.3029095630642234</v>
      </c>
      <c r="HU62" s="15">
        <f t="shared" si="836"/>
        <v>-0.30290956312407757</v>
      </c>
      <c r="HV62" s="15">
        <f t="shared" si="836"/>
        <v>-0.30290956318393175</v>
      </c>
      <c r="HW62" s="15">
        <f t="shared" si="836"/>
        <v>-0.30290956324378587</v>
      </c>
      <c r="HX62" s="15">
        <f t="shared" si="836"/>
        <v>-0.30290956330364005</v>
      </c>
      <c r="HY62" s="15">
        <f t="shared" si="836"/>
        <v>-0.30290956336349423</v>
      </c>
      <c r="HZ62" s="15">
        <f t="shared" si="836"/>
        <v>-0.30290956339102715</v>
      </c>
      <c r="IA62" s="15">
        <f t="shared" si="836"/>
        <v>-0.30290955896246502</v>
      </c>
      <c r="IB62" s="15">
        <f t="shared" si="836"/>
        <v>-0.30290955902231931</v>
      </c>
      <c r="IC62" s="15">
        <f t="shared" si="836"/>
        <v>-0.30290955908217349</v>
      </c>
      <c r="ID62" s="15">
        <f t="shared" si="836"/>
        <v>-0.30290955914202766</v>
      </c>
      <c r="IE62" s="15">
        <f t="shared" si="836"/>
        <v>-0.30290955920188184</v>
      </c>
      <c r="IF62" s="15">
        <f t="shared" si="836"/>
        <v>-0.30290955926173602</v>
      </c>
      <c r="IG62" s="15">
        <f t="shared" si="836"/>
        <v>-0.30290955932159019</v>
      </c>
      <c r="IH62" s="15">
        <f t="shared" si="836"/>
        <v>-0.30290955938144432</v>
      </c>
      <c r="II62" s="15">
        <f t="shared" si="836"/>
        <v>-0.30290955944129849</v>
      </c>
      <c r="IJ62" s="15">
        <f t="shared" si="836"/>
        <v>-0.30290955950115267</v>
      </c>
      <c r="IK62" s="15">
        <f t="shared" si="836"/>
        <v>-0.30290955956100685</v>
      </c>
      <c r="IL62" s="15">
        <f t="shared" si="836"/>
        <v>-0.30290955962086102</v>
      </c>
      <c r="IM62" s="15">
        <f t="shared" si="836"/>
        <v>-0.30290955964839394</v>
      </c>
      <c r="IN62" s="15">
        <f t="shared" si="836"/>
        <v>-0.30290955480961701</v>
      </c>
      <c r="IO62" s="15">
        <f t="shared" si="836"/>
        <v>-0.30290955486947146</v>
      </c>
      <c r="IP62" s="15">
        <f t="shared" si="836"/>
        <v>-0.30290955492932559</v>
      </c>
      <c r="IQ62" s="15">
        <f t="shared" si="836"/>
        <v>-0.30290955498917976</v>
      </c>
      <c r="IR62" s="15">
        <f t="shared" si="836"/>
        <v>-0.30290955504903389</v>
      </c>
      <c r="IS62" s="15">
        <f t="shared" si="836"/>
        <v>-0.30290955510888806</v>
      </c>
      <c r="IT62" s="15">
        <f t="shared" si="836"/>
        <v>-0.30290955516874218</v>
      </c>
      <c r="IU62" s="15">
        <f t="shared" si="836"/>
        <v>-0.30290955522859636</v>
      </c>
      <c r="IV62" s="15">
        <f t="shared" si="836"/>
        <v>-0.30290955528845048</v>
      </c>
      <c r="IW62" s="15">
        <f t="shared" si="836"/>
        <v>-0.30290955534830466</v>
      </c>
      <c r="IX62" s="15">
        <f t="shared" ref="IX62:LI62" si="837">+IX41-IX60</f>
        <v>-0.30290955540815884</v>
      </c>
      <c r="IY62" s="15">
        <f t="shared" si="837"/>
        <v>-0.30290955546801296</v>
      </c>
      <c r="IZ62" s="15">
        <f t="shared" si="837"/>
        <v>-0.30290955549554588</v>
      </c>
      <c r="JA62" s="15">
        <f t="shared" si="837"/>
        <v>-0.30290955020855664</v>
      </c>
      <c r="JB62" s="15">
        <f t="shared" si="837"/>
        <v>-0.30290955026841077</v>
      </c>
      <c r="JC62" s="15">
        <f t="shared" si="837"/>
        <v>-0.30290955032826494</v>
      </c>
      <c r="JD62" s="15">
        <f t="shared" si="837"/>
        <v>-0.30290955038811906</v>
      </c>
      <c r="JE62" s="15">
        <f t="shared" si="837"/>
        <v>-0.30290955044797324</v>
      </c>
      <c r="JF62" s="15">
        <f t="shared" si="837"/>
        <v>-0.30290955050782736</v>
      </c>
      <c r="JG62" s="15">
        <f t="shared" si="837"/>
        <v>-0.30290955056768154</v>
      </c>
      <c r="JH62" s="15">
        <f t="shared" si="837"/>
        <v>-0.30290955062753566</v>
      </c>
      <c r="JI62" s="15">
        <f t="shared" si="837"/>
        <v>-0.30290955068738984</v>
      </c>
      <c r="JJ62" s="15">
        <f t="shared" si="837"/>
        <v>-0.30290955074724396</v>
      </c>
      <c r="JK62" s="15">
        <f t="shared" si="837"/>
        <v>-0.30290955080709814</v>
      </c>
      <c r="JL62" s="15">
        <f t="shared" si="837"/>
        <v>-0.30290955086695226</v>
      </c>
      <c r="JM62" s="15">
        <f t="shared" si="837"/>
        <v>-0.30290955089448512</v>
      </c>
      <c r="JN62" s="15">
        <f t="shared" si="837"/>
        <v>-0.3029095451177658</v>
      </c>
      <c r="JO62" s="15">
        <f t="shared" si="837"/>
        <v>-0.30290954517761992</v>
      </c>
      <c r="JP62" s="15">
        <f t="shared" si="837"/>
        <v>-0.3029095452374741</v>
      </c>
      <c r="JQ62" s="15">
        <f t="shared" si="837"/>
        <v>-0.30290954529732822</v>
      </c>
      <c r="JR62" s="15">
        <f t="shared" si="837"/>
        <v>-0.3029095453571824</v>
      </c>
      <c r="JS62" s="15">
        <f t="shared" si="837"/>
        <v>-0.30290954541703657</v>
      </c>
      <c r="JT62" s="15">
        <f t="shared" si="837"/>
        <v>-0.30290954547689075</v>
      </c>
      <c r="JU62" s="15">
        <f t="shared" si="837"/>
        <v>-0.30290954553674493</v>
      </c>
      <c r="JV62" s="15">
        <f t="shared" si="837"/>
        <v>-0.30290954559659911</v>
      </c>
      <c r="JW62" s="15">
        <f t="shared" si="837"/>
        <v>-0.30290954565645323</v>
      </c>
      <c r="JX62" s="15">
        <f t="shared" si="837"/>
        <v>-0.3029095457163074</v>
      </c>
      <c r="JY62" s="15">
        <f t="shared" si="837"/>
        <v>-0.30290954577616158</v>
      </c>
      <c r="JZ62" s="15">
        <f t="shared" si="837"/>
        <v>-0.30290954579988677</v>
      </c>
      <c r="KA62" s="15">
        <f t="shared" si="837"/>
        <v>-0.30290953948807364</v>
      </c>
      <c r="KB62" s="15">
        <f t="shared" si="837"/>
        <v>-0.30290953954792799</v>
      </c>
      <c r="KC62" s="15">
        <f t="shared" si="837"/>
        <v>-0.30290953960778211</v>
      </c>
      <c r="KD62" s="15">
        <f t="shared" si="837"/>
        <v>-0.30290953966763629</v>
      </c>
      <c r="KE62" s="15">
        <f t="shared" si="837"/>
        <v>-0.30290953972749046</v>
      </c>
      <c r="KF62" s="15">
        <f t="shared" si="837"/>
        <v>-0.30290953978734464</v>
      </c>
      <c r="KG62" s="15">
        <f t="shared" si="837"/>
        <v>-0.30290953984719876</v>
      </c>
      <c r="KH62" s="15">
        <f t="shared" si="837"/>
        <v>-0.30290953990705294</v>
      </c>
      <c r="KI62" s="15">
        <f t="shared" si="837"/>
        <v>-0.30290953996690712</v>
      </c>
      <c r="KJ62" s="15">
        <f t="shared" si="837"/>
        <v>-0.30290954002676124</v>
      </c>
      <c r="KK62" s="15">
        <f t="shared" si="837"/>
        <v>-0.30290954008661541</v>
      </c>
      <c r="KL62" s="15">
        <f t="shared" si="837"/>
        <v>-0.30290954014646959</v>
      </c>
      <c r="KM62" s="15">
        <f t="shared" si="837"/>
        <v>-0.30290954009858623</v>
      </c>
      <c r="KN62" s="15">
        <f t="shared" si="837"/>
        <v>-0.30290953320211428</v>
      </c>
      <c r="KO62" s="15">
        <f t="shared" si="837"/>
        <v>-0.30290953326196851</v>
      </c>
      <c r="KP62" s="15">
        <f t="shared" si="837"/>
        <v>-0.30290953332182269</v>
      </c>
      <c r="KQ62" s="15">
        <f t="shared" si="837"/>
        <v>-0.30290953338167681</v>
      </c>
      <c r="KR62" s="15">
        <f t="shared" si="837"/>
        <v>-0.30290953344153099</v>
      </c>
      <c r="KS62" s="15">
        <f t="shared" si="837"/>
        <v>-0.30290953350138511</v>
      </c>
      <c r="KT62" s="15">
        <f t="shared" si="837"/>
        <v>-0.30290953356123923</v>
      </c>
      <c r="KU62" s="15">
        <f t="shared" si="837"/>
        <v>-0.30290953362109341</v>
      </c>
      <c r="KV62" s="15">
        <f t="shared" si="837"/>
        <v>-0.30290953368094753</v>
      </c>
      <c r="KW62" s="15">
        <f t="shared" si="837"/>
        <v>-0.30290953374080171</v>
      </c>
      <c r="KX62" s="15">
        <f t="shared" si="837"/>
        <v>-0.30290953380065583</v>
      </c>
      <c r="KY62" s="15">
        <f t="shared" si="837"/>
        <v>-0.30290953386050995</v>
      </c>
      <c r="KZ62" s="15">
        <f t="shared" si="837"/>
        <v>-0.30290953381262664</v>
      </c>
      <c r="LA62" s="15">
        <f t="shared" si="837"/>
        <v>-0.30290952627733941</v>
      </c>
      <c r="LB62" s="15">
        <f t="shared" si="837"/>
        <v>-0.30290952633719348</v>
      </c>
      <c r="LC62" s="15">
        <f t="shared" si="837"/>
        <v>-0.3029095263970476</v>
      </c>
      <c r="LD62" s="15">
        <f t="shared" si="837"/>
        <v>-0.30290952645690178</v>
      </c>
      <c r="LE62" s="15">
        <f t="shared" si="837"/>
        <v>-0.30290952651675596</v>
      </c>
      <c r="LF62" s="15">
        <f t="shared" si="837"/>
        <v>-0.30290952657661008</v>
      </c>
      <c r="LG62" s="15">
        <f t="shared" si="837"/>
        <v>-0.30290952663646425</v>
      </c>
      <c r="LH62" s="15">
        <f t="shared" si="837"/>
        <v>-0.30290952669631838</v>
      </c>
      <c r="LI62" s="15">
        <f t="shared" si="837"/>
        <v>-0.30290952675617255</v>
      </c>
      <c r="LJ62" s="15">
        <f t="shared" ref="LJ62:LN62" si="838">+LJ41-LJ60</f>
        <v>-0.30290952681602673</v>
      </c>
      <c r="LK62" s="15">
        <f t="shared" si="838"/>
        <v>-0.30290952687588085</v>
      </c>
      <c r="LL62" s="15">
        <f t="shared" si="838"/>
        <v>-0.30290952693573503</v>
      </c>
      <c r="LM62" s="15">
        <f t="shared" si="838"/>
        <v>-0.30290952688785172</v>
      </c>
      <c r="LN62" s="15">
        <f t="shared" si="838"/>
        <v>-0.30290951865457583</v>
      </c>
    </row>
    <row r="63" spans="1:326">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354"/>
      <c r="AI63" s="354"/>
      <c r="AJ63" s="354"/>
      <c r="AK63" s="354"/>
      <c r="AL63" s="354"/>
      <c r="AM63" s="354"/>
      <c r="AN63" s="15"/>
      <c r="AO63" s="15"/>
      <c r="AP63" s="15"/>
      <c r="AQ63" s="15"/>
      <c r="AR63" s="15"/>
      <c r="AS63" s="15"/>
      <c r="AT63" s="15"/>
      <c r="AU63" s="15"/>
      <c r="AV63" s="15"/>
      <c r="AW63" s="15"/>
      <c r="AX63" s="15"/>
      <c r="AY63" s="15"/>
      <c r="AZ63" s="354"/>
      <c r="BA63" s="354"/>
      <c r="BB63" s="354"/>
      <c r="BC63" s="354"/>
      <c r="BD63" s="354"/>
      <c r="BE63" s="354"/>
      <c r="BF63" s="15"/>
      <c r="BG63" s="15"/>
      <c r="BH63" s="15"/>
      <c r="BI63" s="15"/>
      <c r="BJ63" s="15"/>
      <c r="BK63" s="15"/>
      <c r="BL63" s="15"/>
      <c r="BM63" s="15"/>
      <c r="BN63" s="354"/>
      <c r="BO63" s="354"/>
      <c r="BP63" s="354"/>
      <c r="BQ63" s="354"/>
      <c r="BR63" s="354"/>
      <c r="BS63" s="15"/>
      <c r="BT63" s="15"/>
      <c r="BU63" s="15"/>
      <c r="BV63" s="15"/>
      <c r="BW63" s="15"/>
      <c r="BX63" s="15"/>
      <c r="BY63" s="15"/>
      <c r="BZ63" s="15"/>
      <c r="CA63" s="354"/>
      <c r="CB63" s="354"/>
      <c r="CC63" s="354"/>
      <c r="CD63" s="354"/>
      <c r="CE63" s="354"/>
      <c r="CF63" s="15"/>
      <c r="CG63" s="15"/>
      <c r="CH63" s="15"/>
      <c r="CI63" s="15"/>
      <c r="CJ63" s="15"/>
      <c r="CK63" s="15"/>
      <c r="CL63" s="15"/>
      <c r="CM63" s="15"/>
      <c r="CN63" s="354"/>
      <c r="CO63" s="354"/>
      <c r="CP63" s="354"/>
      <c r="CQ63" s="354"/>
      <c r="CR63" s="354"/>
      <c r="CS63" s="15"/>
      <c r="CT63" s="15"/>
      <c r="CU63" s="15"/>
      <c r="CV63" s="15"/>
      <c r="CW63" s="15"/>
      <c r="CX63" s="15"/>
      <c r="CY63" s="15"/>
      <c r="CZ63" s="15"/>
      <c r="DA63" s="354"/>
      <c r="DB63" s="354"/>
      <c r="DC63" s="354"/>
      <c r="DD63" s="354"/>
      <c r="DE63" s="354"/>
      <c r="DF63" s="15"/>
      <c r="DG63" s="15"/>
      <c r="DH63" s="15"/>
      <c r="DI63" s="15"/>
      <c r="DJ63" s="15"/>
      <c r="DK63" s="15"/>
      <c r="DL63" s="15"/>
      <c r="DM63" s="15"/>
      <c r="DN63" s="354"/>
      <c r="DO63" s="354"/>
      <c r="DP63" s="354"/>
      <c r="DQ63" s="354"/>
      <c r="DR63" s="354"/>
      <c r="DS63" s="15"/>
      <c r="DT63" s="15"/>
      <c r="DU63" s="15"/>
      <c r="DV63" s="15"/>
      <c r="DW63" s="15"/>
      <c r="DX63" s="15"/>
      <c r="DY63" s="15"/>
      <c r="DZ63" s="15"/>
      <c r="EA63" s="354"/>
      <c r="EB63" s="354"/>
      <c r="EC63" s="354"/>
      <c r="ED63" s="354"/>
      <c r="EE63" s="354"/>
      <c r="EF63" s="15"/>
      <c r="EG63" s="15"/>
      <c r="EH63" s="15"/>
      <c r="EI63" s="15"/>
      <c r="EJ63" s="15"/>
      <c r="EK63" s="15"/>
      <c r="EL63" s="15"/>
      <c r="EM63" s="15"/>
      <c r="EN63" s="354"/>
      <c r="EO63" s="354"/>
      <c r="EP63" s="354"/>
      <c r="EQ63" s="354"/>
      <c r="ER63" s="354"/>
      <c r="ES63" s="15"/>
      <c r="ET63" s="15"/>
      <c r="EU63" s="15"/>
      <c r="EV63" s="15"/>
      <c r="EW63" s="15"/>
      <c r="EX63" s="15"/>
      <c r="EY63" s="15"/>
      <c r="EZ63" s="15"/>
      <c r="FA63" s="354"/>
      <c r="FB63" s="354"/>
      <c r="FC63" s="354"/>
      <c r="FD63" s="354"/>
      <c r="FE63" s="354"/>
      <c r="FF63" s="15"/>
      <c r="FG63" s="15"/>
      <c r="FH63" s="15"/>
      <c r="FI63" s="15"/>
      <c r="FJ63" s="15"/>
      <c r="FK63" s="15"/>
      <c r="FL63" s="15"/>
      <c r="FM63" s="15"/>
      <c r="FN63" s="354"/>
      <c r="FO63" s="354"/>
      <c r="FP63" s="354"/>
      <c r="FQ63" s="354"/>
      <c r="FR63" s="354"/>
      <c r="FS63" s="15"/>
      <c r="FT63" s="15"/>
      <c r="FU63" s="15"/>
      <c r="FV63" s="15"/>
      <c r="FW63" s="15"/>
      <c r="FX63" s="15"/>
      <c r="FY63" s="15"/>
      <c r="FZ63" s="15"/>
      <c r="GA63" s="354"/>
      <c r="GB63" s="354"/>
      <c r="GC63" s="354"/>
      <c r="GD63" s="354"/>
      <c r="GE63" s="354"/>
      <c r="GF63" s="15"/>
      <c r="GG63" s="15"/>
      <c r="GH63" s="15"/>
      <c r="GI63" s="15"/>
      <c r="GJ63" s="15"/>
      <c r="GK63" s="15"/>
      <c r="GL63" s="15"/>
      <c r="GM63" s="15"/>
      <c r="GN63" s="354"/>
      <c r="GO63" s="354"/>
      <c r="GP63" s="354"/>
      <c r="GQ63" s="354"/>
      <c r="GR63" s="354"/>
      <c r="GS63" s="15"/>
      <c r="GT63" s="15"/>
      <c r="GU63" s="15"/>
      <c r="GV63" s="15"/>
      <c r="GW63" s="15"/>
      <c r="GX63" s="15"/>
      <c r="GY63" s="15"/>
      <c r="GZ63" s="15"/>
      <c r="HA63" s="354"/>
      <c r="HB63" s="354"/>
      <c r="HC63" s="354"/>
      <c r="HD63" s="354"/>
      <c r="HE63" s="354"/>
      <c r="HF63" s="15"/>
      <c r="HG63" s="15"/>
      <c r="HH63" s="15"/>
      <c r="HI63" s="15"/>
      <c r="HJ63" s="15"/>
      <c r="HK63" s="15"/>
      <c r="HL63" s="15"/>
      <c r="HM63" s="15"/>
      <c r="HN63" s="354"/>
      <c r="HO63" s="354"/>
      <c r="HP63" s="354"/>
      <c r="HQ63" s="354"/>
      <c r="HR63" s="354"/>
      <c r="HS63" s="15"/>
      <c r="HT63" s="15"/>
      <c r="HU63" s="15"/>
      <c r="HV63" s="15"/>
      <c r="HW63" s="15"/>
      <c r="HX63" s="15"/>
      <c r="HY63" s="15"/>
      <c r="HZ63" s="15"/>
      <c r="IA63" s="354"/>
      <c r="IB63" s="354"/>
      <c r="IC63" s="354"/>
      <c r="ID63" s="354"/>
      <c r="IE63" s="354"/>
      <c r="IF63" s="15"/>
      <c r="IG63" s="15"/>
      <c r="IH63" s="15"/>
      <c r="II63" s="15"/>
      <c r="IJ63" s="15"/>
      <c r="IK63" s="15"/>
      <c r="IL63" s="15"/>
      <c r="IM63" s="15"/>
      <c r="IN63" s="354"/>
      <c r="IO63" s="354"/>
      <c r="IP63" s="354"/>
      <c r="IQ63" s="354"/>
      <c r="IR63" s="354"/>
      <c r="IS63" s="15"/>
      <c r="IT63" s="15"/>
      <c r="IU63" s="15"/>
      <c r="IV63" s="15"/>
      <c r="IW63" s="15"/>
      <c r="IX63" s="15"/>
      <c r="IY63" s="15"/>
      <c r="IZ63" s="15"/>
      <c r="JA63" s="354"/>
      <c r="JB63" s="354"/>
      <c r="JC63" s="354"/>
      <c r="JD63" s="354"/>
      <c r="JE63" s="354"/>
      <c r="JF63" s="15"/>
      <c r="JG63" s="15"/>
      <c r="JH63" s="15"/>
      <c r="JI63" s="15"/>
      <c r="JJ63" s="15"/>
      <c r="JK63" s="15"/>
      <c r="JL63" s="15"/>
      <c r="JM63" s="15"/>
      <c r="JN63" s="354"/>
      <c r="JO63" s="354"/>
      <c r="JP63" s="354"/>
      <c r="JQ63" s="354"/>
      <c r="JR63" s="354"/>
      <c r="JS63" s="15"/>
      <c r="JT63" s="15"/>
      <c r="JU63" s="15"/>
      <c r="JV63" s="15"/>
      <c r="JW63" s="15"/>
      <c r="JX63" s="15"/>
      <c r="JY63" s="15"/>
      <c r="JZ63" s="15"/>
      <c r="KA63" s="354"/>
      <c r="KB63" s="354"/>
      <c r="KC63" s="354"/>
      <c r="KD63" s="354"/>
      <c r="KE63" s="354"/>
      <c r="KF63" s="15"/>
      <c r="KG63" s="15"/>
      <c r="KH63" s="15"/>
      <c r="KI63" s="15"/>
      <c r="KJ63" s="15"/>
      <c r="KK63" s="15"/>
      <c r="KL63" s="15"/>
      <c r="KM63" s="15"/>
      <c r="KN63" s="354"/>
      <c r="KO63" s="354"/>
      <c r="KP63" s="354"/>
      <c r="KQ63" s="354"/>
      <c r="KR63" s="354"/>
      <c r="KS63" s="15"/>
      <c r="KT63" s="15"/>
      <c r="KU63" s="15"/>
      <c r="KV63" s="15"/>
      <c r="KW63" s="15"/>
      <c r="KX63" s="15"/>
      <c r="KY63" s="15"/>
      <c r="KZ63" s="15"/>
      <c r="LA63" s="354"/>
      <c r="LB63" s="354"/>
      <c r="LC63" s="354"/>
      <c r="LD63" s="354"/>
      <c r="LE63" s="354"/>
      <c r="LF63" s="15"/>
      <c r="LG63" s="15"/>
      <c r="LH63" s="15"/>
      <c r="LI63" s="15"/>
      <c r="LJ63" s="15"/>
      <c r="LK63" s="15"/>
      <c r="LL63" s="15"/>
      <c r="LM63" s="15"/>
      <c r="LN63" s="354"/>
    </row>
    <row r="64" spans="1:326">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353"/>
      <c r="AD64" s="353"/>
      <c r="AE64" s="353"/>
      <c r="AF64" s="353"/>
      <c r="AG64" s="353"/>
      <c r="AH64" s="354"/>
      <c r="AI64" s="354"/>
      <c r="AJ64" s="354"/>
      <c r="AK64" s="354"/>
      <c r="AL64" s="354"/>
      <c r="AM64" s="15"/>
      <c r="AN64" s="15"/>
      <c r="AO64" s="15"/>
      <c r="AP64" s="15"/>
      <c r="AQ64" s="15"/>
      <c r="AR64" s="15"/>
      <c r="AS64" s="15"/>
      <c r="AT64" s="15"/>
      <c r="AU64" s="15"/>
      <c r="AV64" s="15"/>
      <c r="AW64" s="15"/>
      <c r="AX64" s="15"/>
      <c r="AY64" s="354"/>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c r="IX64" s="15"/>
      <c r="IY64" s="15"/>
      <c r="IZ64" s="15"/>
      <c r="JA64" s="15"/>
      <c r="JB64" s="15"/>
      <c r="JC64" s="15"/>
      <c r="JD64" s="15"/>
      <c r="JE64" s="15"/>
      <c r="JF64" s="15"/>
      <c r="JG64" s="15"/>
      <c r="JH64" s="15"/>
      <c r="JI64" s="15"/>
      <c r="JJ64" s="15"/>
      <c r="JK64" s="15"/>
      <c r="JL64" s="15"/>
      <c r="JM64" s="15"/>
      <c r="JN64" s="15"/>
      <c r="JO64" s="15"/>
      <c r="JP64" s="15"/>
      <c r="JQ64" s="15"/>
      <c r="JR64" s="15"/>
      <c r="JS64" s="15"/>
      <c r="JT64" s="15"/>
      <c r="JU64" s="15"/>
      <c r="JV64" s="15"/>
      <c r="JW64" s="15"/>
      <c r="JX64" s="15"/>
      <c r="JY64" s="15"/>
      <c r="JZ64" s="15"/>
      <c r="KA64" s="15"/>
      <c r="KB64" s="15"/>
      <c r="KC64" s="15"/>
      <c r="KD64" s="15"/>
      <c r="KE64" s="15"/>
      <c r="KF64" s="15"/>
      <c r="KG64" s="15"/>
      <c r="KH64" s="15"/>
      <c r="KI64" s="15"/>
      <c r="KJ64" s="15"/>
      <c r="KK64" s="15"/>
      <c r="KL64" s="15"/>
      <c r="KM64" s="15"/>
      <c r="KN64" s="15"/>
      <c r="KO64" s="15"/>
      <c r="KP64" s="15"/>
      <c r="KQ64" s="15"/>
      <c r="KR64" s="15"/>
      <c r="KS64" s="15"/>
      <c r="KT64" s="15"/>
      <c r="KU64" s="15"/>
      <c r="KV64" s="15"/>
      <c r="KW64" s="15"/>
      <c r="KX64" s="15"/>
      <c r="KY64" s="15"/>
      <c r="KZ64" s="15"/>
      <c r="LA64" s="15"/>
      <c r="LB64" s="15"/>
      <c r="LC64" s="15"/>
      <c r="LD64" s="15"/>
      <c r="LE64" s="15"/>
      <c r="LF64" s="15"/>
      <c r="LG64" s="15"/>
      <c r="LH64" s="15"/>
      <c r="LI64" s="15"/>
      <c r="LJ64" s="15"/>
      <c r="LK64" s="15"/>
      <c r="LL64" s="15"/>
      <c r="LM64" s="15"/>
      <c r="LN64" s="15"/>
    </row>
    <row r="65" spans="1:326" ht="15.75" thickBot="1">
      <c r="Q65" s="15"/>
      <c r="AB65" s="15"/>
      <c r="AC65" s="15"/>
      <c r="AD65" s="15"/>
      <c r="AE65" s="15"/>
      <c r="AF65" s="15"/>
      <c r="AG65" s="15"/>
      <c r="AH65" s="15"/>
      <c r="AI65" s="15"/>
      <c r="AJ65" s="15"/>
      <c r="AK65" s="15"/>
      <c r="AL65" s="15"/>
      <c r="AM65" s="15"/>
      <c r="AN65" s="15"/>
      <c r="AZ65" s="15"/>
    </row>
    <row r="66" spans="1:326" ht="15.75" thickBot="1">
      <c r="A66" s="56" t="s">
        <v>380</v>
      </c>
      <c r="B66" s="86">
        <f>+'Dalyvio prielaidos'!E161</f>
        <v>115000</v>
      </c>
      <c r="C66" s="87">
        <f t="shared" ref="C66:M66" si="839">IF(C8,B93,0)</f>
        <v>69733.327459545777</v>
      </c>
      <c r="D66" s="87">
        <f t="shared" si="839"/>
        <v>63266.659953766604</v>
      </c>
      <c r="E66" s="87">
        <f t="shared" si="839"/>
        <v>56799.992447987432</v>
      </c>
      <c r="F66" s="87">
        <f t="shared" si="839"/>
        <v>50333.324942208259</v>
      </c>
      <c r="G66" s="87">
        <f t="shared" si="839"/>
        <v>43866.657436429086</v>
      </c>
      <c r="H66" s="87">
        <f t="shared" si="839"/>
        <v>37399.989930649914</v>
      </c>
      <c r="I66" s="87">
        <f t="shared" si="839"/>
        <v>30933.322424870737</v>
      </c>
      <c r="J66" s="87">
        <f t="shared" si="839"/>
        <v>24466.654919091561</v>
      </c>
      <c r="K66" s="87">
        <f t="shared" si="839"/>
        <v>17999.987413312385</v>
      </c>
      <c r="L66" s="87">
        <f t="shared" si="839"/>
        <v>11533.319907533209</v>
      </c>
      <c r="M66" s="87">
        <f t="shared" si="839"/>
        <v>5066.6524017540323</v>
      </c>
      <c r="N66" s="88">
        <f>+B66</f>
        <v>115000</v>
      </c>
      <c r="O66" s="87">
        <f t="shared" ref="O66:Z66" si="840">IF(O8,N93,0)</f>
        <v>109599.98489597486</v>
      </c>
      <c r="P66" s="87">
        <f t="shared" si="840"/>
        <v>103133.31739019568</v>
      </c>
      <c r="Q66" s="87">
        <f t="shared" si="840"/>
        <v>96666.649884416489</v>
      </c>
      <c r="R66" s="87">
        <f t="shared" si="840"/>
        <v>90199.982378637302</v>
      </c>
      <c r="S66" s="87">
        <f t="shared" si="840"/>
        <v>83733.314872858115</v>
      </c>
      <c r="T66" s="87">
        <f t="shared" si="840"/>
        <v>77266.647367078927</v>
      </c>
      <c r="U66" s="87">
        <f t="shared" si="840"/>
        <v>70799.97986129974</v>
      </c>
      <c r="V66" s="87">
        <f t="shared" si="840"/>
        <v>64333.312355520553</v>
      </c>
      <c r="W66" s="87">
        <f t="shared" si="840"/>
        <v>57753.12089936866</v>
      </c>
      <c r="X66" s="87">
        <f t="shared" si="840"/>
        <v>50231.328133381088</v>
      </c>
      <c r="Y66" s="87">
        <f t="shared" si="840"/>
        <v>41053.380648467457</v>
      </c>
      <c r="Z66" s="87">
        <f t="shared" si="840"/>
        <v>109219.27844462771</v>
      </c>
      <c r="AA66" s="88">
        <f>IF(O8,N93,0)</f>
        <v>109599.98489597486</v>
      </c>
      <c r="AB66" s="87">
        <f t="shared" ref="AB66:AM66" si="841">IF(AB8,AA93,0)</f>
        <v>109230.92952354765</v>
      </c>
      <c r="AC66" s="87">
        <f t="shared" si="841"/>
        <v>94817.17840004107</v>
      </c>
      <c r="AD66" s="87">
        <f t="shared" si="841"/>
        <v>78212.593593978789</v>
      </c>
      <c r="AE66" s="87">
        <f t="shared" si="841"/>
        <v>59417.175105360802</v>
      </c>
      <c r="AF66" s="87">
        <f t="shared" si="841"/>
        <v>38430.922934187111</v>
      </c>
      <c r="AG66" s="87">
        <f t="shared" si="841"/>
        <v>15253.837080457597</v>
      </c>
      <c r="AH66" s="87">
        <f t="shared" si="841"/>
        <v>109885.91754417238</v>
      </c>
      <c r="AI66" s="87">
        <f t="shared" si="841"/>
        <v>82327.164325331454</v>
      </c>
      <c r="AJ66" s="87">
        <f t="shared" si="841"/>
        <v>52577.577423934825</v>
      </c>
      <c r="AK66" s="87">
        <f t="shared" si="841"/>
        <v>109637.15683998249</v>
      </c>
      <c r="AL66" s="87">
        <f t="shared" si="841"/>
        <v>75505.902573474334</v>
      </c>
      <c r="AM66" s="87">
        <f t="shared" si="841"/>
        <v>39183.814624410472</v>
      </c>
      <c r="AN66" s="88">
        <f>IF(AB8,AA93,0)</f>
        <v>109230.92952354765</v>
      </c>
      <c r="AO66" s="87">
        <f t="shared" ref="AO66:AZ66" si="842">IF(AO8,AN93,0)</f>
        <v>109080.24542088923</v>
      </c>
      <c r="AP66" s="87">
        <f t="shared" si="842"/>
        <v>139248.46808553615</v>
      </c>
      <c r="AQ66" s="87">
        <f t="shared" si="842"/>
        <v>171031.04714329625</v>
      </c>
      <c r="AR66" s="87">
        <f t="shared" si="842"/>
        <v>203176.91982862179</v>
      </c>
      <c r="AS66" s="87">
        <f t="shared" si="842"/>
        <v>235686.08614151279</v>
      </c>
      <c r="AT66" s="87">
        <f t="shared" si="842"/>
        <v>268558.54608196928</v>
      </c>
      <c r="AU66" s="87">
        <f t="shared" si="842"/>
        <v>301794.29964999121</v>
      </c>
      <c r="AV66" s="87">
        <f t="shared" si="842"/>
        <v>335393.34684557852</v>
      </c>
      <c r="AW66" s="87">
        <f t="shared" si="842"/>
        <v>369355.68766873132</v>
      </c>
      <c r="AX66" s="87">
        <f t="shared" si="842"/>
        <v>403681.32211944956</v>
      </c>
      <c r="AY66" s="87">
        <f t="shared" si="842"/>
        <v>438370.25019773323</v>
      </c>
      <c r="AZ66" s="87">
        <f t="shared" si="842"/>
        <v>447925.50237812934</v>
      </c>
      <c r="BA66" s="88">
        <f>IF(AO8,AN93,0)</f>
        <v>109080.24542088923</v>
      </c>
      <c r="BB66" s="87">
        <f t="shared" ref="BB66:BM66" si="843">IF(BB8,BA93,0)</f>
        <v>317341.01771154394</v>
      </c>
      <c r="BC66" s="87">
        <f t="shared" si="843"/>
        <v>294353.58593206469</v>
      </c>
      <c r="BD66" s="87">
        <f t="shared" si="843"/>
        <v>332634.43094442377</v>
      </c>
      <c r="BE66" s="87">
        <f t="shared" si="843"/>
        <v>371278.56958434836</v>
      </c>
      <c r="BF66" s="87">
        <f t="shared" si="843"/>
        <v>410286.00185183831</v>
      </c>
      <c r="BG66" s="87">
        <f t="shared" si="843"/>
        <v>449656.72774689377</v>
      </c>
      <c r="BH66" s="87">
        <f t="shared" si="843"/>
        <v>310390.7472695146</v>
      </c>
      <c r="BI66" s="87">
        <f t="shared" si="843"/>
        <v>352725.56041970092</v>
      </c>
      <c r="BJ66" s="87">
        <f t="shared" si="843"/>
        <v>395423.66719745268</v>
      </c>
      <c r="BK66" s="87">
        <f t="shared" si="843"/>
        <v>438485.06760276988</v>
      </c>
      <c r="BL66" s="87">
        <f t="shared" si="843"/>
        <v>481909.76163565251</v>
      </c>
      <c r="BM66" s="87">
        <f t="shared" si="843"/>
        <v>499435.87068488402</v>
      </c>
      <c r="BN66" s="88">
        <f>IF(BB8,BA93,0)</f>
        <v>317341.01771154394</v>
      </c>
      <c r="BO66" s="87">
        <f t="shared" ref="BO66:BZ66" si="844">IF(BO8,BN93,0)</f>
        <v>305587.15197289758</v>
      </c>
      <c r="BP66" s="87">
        <f t="shared" si="844"/>
        <v>251983.4510673295</v>
      </c>
      <c r="BQ66" s="87">
        <f t="shared" si="844"/>
        <v>299901.97430700198</v>
      </c>
      <c r="BR66" s="87">
        <f t="shared" si="844"/>
        <v>348183.79117423989</v>
      </c>
      <c r="BS66" s="87">
        <f t="shared" si="844"/>
        <v>396828.90166904323</v>
      </c>
      <c r="BT66" s="87">
        <f t="shared" si="844"/>
        <v>445837.30579141207</v>
      </c>
      <c r="BU66" s="87">
        <f t="shared" si="844"/>
        <v>300209.00354134629</v>
      </c>
      <c r="BV66" s="87">
        <f t="shared" si="844"/>
        <v>352381.494918846</v>
      </c>
      <c r="BW66" s="87">
        <f t="shared" si="844"/>
        <v>404917.27992391115</v>
      </c>
      <c r="BX66" s="87">
        <f t="shared" si="844"/>
        <v>399816.35855654173</v>
      </c>
      <c r="BY66" s="87">
        <f t="shared" si="844"/>
        <v>453803.73081673775</v>
      </c>
      <c r="BZ66" s="87">
        <f t="shared" si="844"/>
        <v>481104.66173494619</v>
      </c>
      <c r="CA66" s="88">
        <f>IF(BO8,BN93,0)</f>
        <v>305587.15197289758</v>
      </c>
      <c r="CB66" s="87">
        <f t="shared" ref="CB66:CM66" si="845">IF(CB8,CA93,0)</f>
        <v>535818.62125027319</v>
      </c>
      <c r="CC66" s="87">
        <f t="shared" si="845"/>
        <v>482959.69898396975</v>
      </c>
      <c r="CD66" s="87">
        <f t="shared" si="845"/>
        <v>538467.87009185145</v>
      </c>
      <c r="CE66" s="87">
        <f t="shared" si="845"/>
        <v>594339.33482729865</v>
      </c>
      <c r="CF66" s="87">
        <f t="shared" si="845"/>
        <v>650574.09319031122</v>
      </c>
      <c r="CG66" s="87">
        <f t="shared" si="845"/>
        <v>707172.14518088929</v>
      </c>
      <c r="CH66" s="87">
        <f t="shared" si="845"/>
        <v>295204.20594353677</v>
      </c>
      <c r="CI66" s="87">
        <f t="shared" si="845"/>
        <v>352528.84518924577</v>
      </c>
      <c r="CJ66" s="87">
        <f t="shared" si="845"/>
        <v>410216.7780625202</v>
      </c>
      <c r="CK66" s="87">
        <f t="shared" si="845"/>
        <v>468268.00456336007</v>
      </c>
      <c r="CL66" s="87">
        <f t="shared" si="845"/>
        <v>526682.52469176543</v>
      </c>
      <c r="CM66" s="87">
        <f t="shared" si="845"/>
        <v>557599.11142909655</v>
      </c>
      <c r="CN66" s="88">
        <f>IF(CB8,CA93,0)</f>
        <v>535818.62125027319</v>
      </c>
      <c r="CO66" s="87">
        <f t="shared" ref="CO66:CZ66" si="846">IF(CO8,CN93,0)</f>
        <v>616740.21881263272</v>
      </c>
      <c r="CP66" s="87">
        <f t="shared" si="846"/>
        <v>569196.63939697586</v>
      </c>
      <c r="CQ66" s="87">
        <f t="shared" si="846"/>
        <v>629133.98710318957</v>
      </c>
      <c r="CR66" s="87">
        <f t="shared" si="846"/>
        <v>689434.62843696866</v>
      </c>
      <c r="CS66" s="87">
        <f t="shared" si="846"/>
        <v>750098.56339831324</v>
      </c>
      <c r="CT66" s="87">
        <f t="shared" si="846"/>
        <v>811125.79198722332</v>
      </c>
      <c r="CU66" s="87">
        <f t="shared" si="846"/>
        <v>286076.01802108856</v>
      </c>
      <c r="CV66" s="87">
        <f t="shared" si="846"/>
        <v>347829.83386512945</v>
      </c>
      <c r="CW66" s="87">
        <f t="shared" si="846"/>
        <v>409946.94333673583</v>
      </c>
      <c r="CX66" s="87">
        <f t="shared" si="846"/>
        <v>472427.34643590765</v>
      </c>
      <c r="CY66" s="87">
        <f t="shared" si="846"/>
        <v>535271.04316264484</v>
      </c>
      <c r="CZ66" s="87">
        <f t="shared" si="846"/>
        <v>569780.9696877487</v>
      </c>
      <c r="DA66" s="88">
        <f>IF(CO8,CN93,0)</f>
        <v>616740.21881263272</v>
      </c>
      <c r="DB66" s="87">
        <f t="shared" ref="DB66:DM66" si="847">IF(DB8,DA93,0)</f>
        <v>633351.25366961677</v>
      </c>
      <c r="DC66" s="87">
        <f t="shared" si="847"/>
        <v>595406.56978524826</v>
      </c>
      <c r="DD66" s="87">
        <f t="shared" si="847"/>
        <v>659775.18368182029</v>
      </c>
      <c r="DE66" s="87">
        <f t="shared" si="847"/>
        <v>724507.09120595781</v>
      </c>
      <c r="DF66" s="87">
        <f t="shared" si="847"/>
        <v>789602.29235766071</v>
      </c>
      <c r="DG66" s="87">
        <f t="shared" si="847"/>
        <v>855060.78713692911</v>
      </c>
      <c r="DH66" s="87">
        <f t="shared" si="847"/>
        <v>272489.55765565485</v>
      </c>
      <c r="DI66" s="87">
        <f t="shared" si="847"/>
        <v>338674.63969005411</v>
      </c>
      <c r="DJ66" s="87">
        <f t="shared" si="847"/>
        <v>405223.01535201882</v>
      </c>
      <c r="DK66" s="87">
        <f t="shared" si="847"/>
        <v>472134.68464154896</v>
      </c>
      <c r="DL66" s="87">
        <f t="shared" si="847"/>
        <v>539409.64755864453</v>
      </c>
      <c r="DM66" s="87">
        <f t="shared" si="847"/>
        <v>577489.92835923075</v>
      </c>
      <c r="DN66" s="88">
        <f>IF(DB8,DA93,0)</f>
        <v>633351.25366961677</v>
      </c>
      <c r="DO66" s="87">
        <f t="shared" ref="DO66:DZ66" si="848">IF(DO8,DN93,0)</f>
        <v>645491.47853145725</v>
      </c>
      <c r="DP66" s="87">
        <f t="shared" si="848"/>
        <v>620896.7697505668</v>
      </c>
      <c r="DQ66" s="87">
        <f t="shared" si="848"/>
        <v>692235.85974482435</v>
      </c>
      <c r="DR66" s="87">
        <f t="shared" si="848"/>
        <v>763938.2433666474</v>
      </c>
      <c r="DS66" s="87">
        <f t="shared" si="848"/>
        <v>836003.92061603582</v>
      </c>
      <c r="DT66" s="87">
        <f t="shared" si="848"/>
        <v>908432.89149298973</v>
      </c>
      <c r="DU66" s="87">
        <f t="shared" si="848"/>
        <v>263628.24933792208</v>
      </c>
      <c r="DV66" s="87">
        <f t="shared" si="848"/>
        <v>336783.80747000687</v>
      </c>
      <c r="DW66" s="87">
        <f t="shared" si="848"/>
        <v>410302.65922965715</v>
      </c>
      <c r="DX66" s="87">
        <f t="shared" si="848"/>
        <v>484184.80461687286</v>
      </c>
      <c r="DY66" s="87">
        <f t="shared" si="848"/>
        <v>558430.24363165395</v>
      </c>
      <c r="DZ66" s="87">
        <f t="shared" si="848"/>
        <v>572149.56972712371</v>
      </c>
      <c r="EA66" s="88">
        <f>IF(DO8,DN93,0)</f>
        <v>645491.47853145725</v>
      </c>
      <c r="EB66" s="87">
        <f t="shared" ref="EB66:EM66" si="849">IF(EB8,EA93,0)</f>
        <v>647121.59599703574</v>
      </c>
      <c r="EC66" s="87">
        <f t="shared" si="849"/>
        <v>634742.44719834311</v>
      </c>
      <c r="ED66" s="87">
        <f t="shared" si="849"/>
        <v>710593.28423975315</v>
      </c>
      <c r="EE66" s="87">
        <f t="shared" si="849"/>
        <v>786807.41490872868</v>
      </c>
      <c r="EF66" s="87">
        <f t="shared" si="849"/>
        <v>863384.8392052697</v>
      </c>
      <c r="EG66" s="87">
        <f t="shared" si="849"/>
        <v>940325.5571293761</v>
      </c>
      <c r="EH66" s="87">
        <f t="shared" si="849"/>
        <v>253654.22268276813</v>
      </c>
      <c r="EI66" s="87">
        <f t="shared" si="849"/>
        <v>331321.52786200546</v>
      </c>
      <c r="EJ66" s="87">
        <f t="shared" si="849"/>
        <v>409352.12666880823</v>
      </c>
      <c r="EK66" s="87">
        <f t="shared" si="849"/>
        <v>487746.01910317643</v>
      </c>
      <c r="EL66" s="87">
        <f t="shared" si="849"/>
        <v>566503.20516511006</v>
      </c>
      <c r="EM66" s="87">
        <f t="shared" si="849"/>
        <v>582907.59611132601</v>
      </c>
      <c r="EN66" s="88">
        <f>IF(EB8,EA93,0)</f>
        <v>647121.59599703574</v>
      </c>
      <c r="EO66" s="87">
        <f t="shared" ref="EO66:EZ66" si="850">IF(EO8,EN93,0)</f>
        <v>662391.36942839064</v>
      </c>
      <c r="EP66" s="87">
        <f t="shared" si="850"/>
        <v>663256.51620090613</v>
      </c>
      <c r="EQ66" s="87">
        <f t="shared" si="850"/>
        <v>743623.66699495981</v>
      </c>
      <c r="ER66" s="87">
        <f t="shared" si="850"/>
        <v>824354.11141657899</v>
      </c>
      <c r="ES66" s="87">
        <f t="shared" si="850"/>
        <v>905447.84946576355</v>
      </c>
      <c r="ET66" s="87">
        <f t="shared" si="850"/>
        <v>986904.88114251359</v>
      </c>
      <c r="EU66" s="87">
        <f t="shared" si="850"/>
        <v>243515.90129525424</v>
      </c>
      <c r="EV66" s="87">
        <f t="shared" si="850"/>
        <v>325699.52022713516</v>
      </c>
      <c r="EW66" s="87">
        <f t="shared" si="850"/>
        <v>408246.43278658151</v>
      </c>
      <c r="EX66" s="87">
        <f t="shared" si="850"/>
        <v>491156.6389735933</v>
      </c>
      <c r="EY66" s="87">
        <f t="shared" si="850"/>
        <v>574430.13878817053</v>
      </c>
      <c r="EZ66" s="87">
        <f t="shared" si="850"/>
        <v>593469.36082473164</v>
      </c>
      <c r="FA66" s="88">
        <f>IF(EO8,EN93,0)</f>
        <v>662391.36942839064</v>
      </c>
      <c r="FB66" s="87">
        <f t="shared" ref="FB66:FM66" si="851">IF(FB8,FA93,0)</f>
        <v>677469.4478944398</v>
      </c>
      <c r="FC66" s="87">
        <f t="shared" si="851"/>
        <v>693113.15235974814</v>
      </c>
      <c r="FD66" s="87">
        <f t="shared" si="851"/>
        <v>778001.32061310112</v>
      </c>
      <c r="FE66" s="87">
        <f t="shared" si="851"/>
        <v>863252.7824940196</v>
      </c>
      <c r="FF66" s="87">
        <f t="shared" si="851"/>
        <v>948867.53800250345</v>
      </c>
      <c r="FG66" s="87">
        <f t="shared" si="851"/>
        <v>1034845.5871385528</v>
      </c>
      <c r="FH66" s="87">
        <f t="shared" si="851"/>
        <v>234522.43274378835</v>
      </c>
      <c r="FI66" s="87">
        <f t="shared" si="851"/>
        <v>321227.06913496857</v>
      </c>
      <c r="FJ66" s="87">
        <f t="shared" si="851"/>
        <v>408294.99915371422</v>
      </c>
      <c r="FK66" s="87">
        <f t="shared" si="851"/>
        <v>495726.22280002537</v>
      </c>
      <c r="FL66" s="87">
        <f t="shared" si="851"/>
        <v>583520.74007390195</v>
      </c>
      <c r="FM66" s="87">
        <f t="shared" si="851"/>
        <v>605143.0524275949</v>
      </c>
      <c r="FN66" s="88">
        <f>IF(FB8,FA93,0)</f>
        <v>677469.4478944398</v>
      </c>
      <c r="FO66" s="87">
        <f t="shared" ref="FO66:FZ66" si="852">IF(FO8,FN93,0)</f>
        <v>693664.15695660235</v>
      </c>
      <c r="FP66" s="87">
        <f t="shared" si="852"/>
        <v>725762.33077512414</v>
      </c>
      <c r="FQ66" s="87">
        <f t="shared" si="852"/>
        <v>815176.36130563181</v>
      </c>
      <c r="FR66" s="87">
        <f t="shared" si="852"/>
        <v>904953.68546370498</v>
      </c>
      <c r="FS66" s="87">
        <f t="shared" si="852"/>
        <v>995094.30324934353</v>
      </c>
      <c r="FT66" s="87">
        <f t="shared" si="852"/>
        <v>1085598.2146625477</v>
      </c>
      <c r="FU66" s="87">
        <f t="shared" si="852"/>
        <v>224743.12387808179</v>
      </c>
      <c r="FV66" s="87">
        <f t="shared" si="852"/>
        <v>315973.62254641671</v>
      </c>
      <c r="FW66" s="87">
        <f t="shared" si="852"/>
        <v>407567.41484231711</v>
      </c>
      <c r="FX66" s="87">
        <f t="shared" si="852"/>
        <v>499524.50076578296</v>
      </c>
      <c r="FY66" s="87">
        <f t="shared" si="852"/>
        <v>591844.88031681417</v>
      </c>
      <c r="FZ66" s="87">
        <f t="shared" si="852"/>
        <v>615996.98999122938</v>
      </c>
      <c r="GA66" s="88">
        <f>IF(FO8,FN93,0)</f>
        <v>693664.15695660235</v>
      </c>
      <c r="GB66" s="87">
        <f t="shared" ref="GB66:GM66" si="853">IF(GB8,GA93,0)</f>
        <v>709043.95679739153</v>
      </c>
      <c r="GC66" s="87">
        <f t="shared" si="853"/>
        <v>832780.46567431744</v>
      </c>
      <c r="GD66" s="87">
        <f t="shared" si="853"/>
        <v>999815.22555273026</v>
      </c>
      <c r="GE66" s="87">
        <f t="shared" si="853"/>
        <v>1166949.9583174693</v>
      </c>
      <c r="GF66" s="87">
        <f t="shared" si="853"/>
        <v>1334184.6639685347</v>
      </c>
      <c r="GG66" s="87">
        <f t="shared" si="853"/>
        <v>1501519.3425059265</v>
      </c>
      <c r="GH66" s="87">
        <f t="shared" si="853"/>
        <v>384632.05689854105</v>
      </c>
      <c r="GI66" s="87">
        <f t="shared" si="853"/>
        <v>552166.68120858551</v>
      </c>
      <c r="GJ66" s="87">
        <f t="shared" si="853"/>
        <v>719801.27840495622</v>
      </c>
      <c r="GK66" s="87">
        <f t="shared" si="853"/>
        <v>887535.8484876533</v>
      </c>
      <c r="GL66" s="87">
        <f t="shared" si="853"/>
        <v>1055370.3914566766</v>
      </c>
      <c r="GM66" s="87">
        <f t="shared" si="853"/>
        <v>1152717.3969027193</v>
      </c>
      <c r="GN66" s="88">
        <f>IF(GB8,GA93,0)</f>
        <v>709043.95679739153</v>
      </c>
      <c r="GO66" s="87">
        <f>IF(GO8,GN93,0)</f>
        <v>0</v>
      </c>
      <c r="GP66" s="87">
        <f t="shared" ref="GP66" si="854">IF(GP8,GO93,0)</f>
        <v>0</v>
      </c>
      <c r="GQ66" s="87">
        <f t="shared" ref="GQ66" si="855">IF(GQ8,GP93,0)</f>
        <v>0</v>
      </c>
      <c r="GR66" s="87">
        <f t="shared" ref="GR66" si="856">IF(GR8,GQ93,0)</f>
        <v>0</v>
      </c>
      <c r="GS66" s="87">
        <f t="shared" ref="GS66" si="857">IF(GS8,GR93,0)</f>
        <v>0</v>
      </c>
      <c r="GT66" s="87">
        <f t="shared" ref="GT66" si="858">IF(GT8,GS93,0)</f>
        <v>0</v>
      </c>
      <c r="GU66" s="87">
        <f t="shared" ref="GU66" si="859">IF(GU8,GT93,0)</f>
        <v>0</v>
      </c>
      <c r="GV66" s="87">
        <f t="shared" ref="GV66" si="860">IF(GV8,GU93,0)</f>
        <v>0</v>
      </c>
      <c r="GW66" s="87">
        <f t="shared" ref="GW66" si="861">IF(GW8,GV93,0)</f>
        <v>0</v>
      </c>
      <c r="GX66" s="87">
        <f t="shared" ref="GX66" si="862">IF(GX8,GW93,0)</f>
        <v>0</v>
      </c>
      <c r="GY66" s="87">
        <f t="shared" ref="GY66" si="863">IF(GY8,GX93,0)</f>
        <v>0</v>
      </c>
      <c r="GZ66" s="87">
        <f t="shared" ref="GZ66" si="864">IF(GZ8,GY93,0)</f>
        <v>0</v>
      </c>
      <c r="HA66" s="88">
        <f>IF(GO8,GN93,0)</f>
        <v>0</v>
      </c>
      <c r="HB66" s="87">
        <f t="shared" ref="HB66" si="865">IF(HB8,HA93,0)</f>
        <v>0</v>
      </c>
      <c r="HC66" s="87">
        <f t="shared" ref="HC66" si="866">IF(HC8,HB93,0)</f>
        <v>0</v>
      </c>
      <c r="HD66" s="87">
        <f t="shared" ref="HD66" si="867">IF(HD8,HC93,0)</f>
        <v>0</v>
      </c>
      <c r="HE66" s="87">
        <f t="shared" ref="HE66" si="868">IF(HE8,HD93,0)</f>
        <v>0</v>
      </c>
      <c r="HF66" s="87">
        <f t="shared" ref="HF66" si="869">IF(HF8,HE93,0)</f>
        <v>0</v>
      </c>
      <c r="HG66" s="87">
        <f t="shared" ref="HG66" si="870">IF(HG8,HF93,0)</f>
        <v>0</v>
      </c>
      <c r="HH66" s="87">
        <f t="shared" ref="HH66" si="871">IF(HH8,HG93,0)</f>
        <v>0</v>
      </c>
      <c r="HI66" s="87">
        <f t="shared" ref="HI66" si="872">IF(HI8,HH93,0)</f>
        <v>0</v>
      </c>
      <c r="HJ66" s="87">
        <f t="shared" ref="HJ66" si="873">IF(HJ8,HI93,0)</f>
        <v>0</v>
      </c>
      <c r="HK66" s="87">
        <f t="shared" ref="HK66" si="874">IF(HK8,HJ93,0)</f>
        <v>0</v>
      </c>
      <c r="HL66" s="87">
        <f t="shared" ref="HL66" si="875">IF(HL8,HK93,0)</f>
        <v>0</v>
      </c>
      <c r="HM66" s="87">
        <f t="shared" ref="HM66" si="876">IF(HM8,HL93,0)</f>
        <v>0</v>
      </c>
      <c r="HN66" s="88">
        <f>IF(HB8,HA93,0)</f>
        <v>0</v>
      </c>
      <c r="HO66" s="87">
        <f t="shared" ref="HO66" si="877">IF(HO8,HN93,0)</f>
        <v>0</v>
      </c>
      <c r="HP66" s="87">
        <f t="shared" ref="HP66" si="878">IF(HP8,HO93,0)</f>
        <v>0</v>
      </c>
      <c r="HQ66" s="87">
        <f t="shared" ref="HQ66" si="879">IF(HQ8,HP93,0)</f>
        <v>0</v>
      </c>
      <c r="HR66" s="87">
        <f t="shared" ref="HR66" si="880">IF(HR8,HQ93,0)</f>
        <v>0</v>
      </c>
      <c r="HS66" s="87">
        <f t="shared" ref="HS66" si="881">IF(HS8,HR93,0)</f>
        <v>0</v>
      </c>
      <c r="HT66" s="87">
        <f t="shared" ref="HT66" si="882">IF(HT8,HS93,0)</f>
        <v>0</v>
      </c>
      <c r="HU66" s="87">
        <f t="shared" ref="HU66" si="883">IF(HU8,HT93,0)</f>
        <v>0</v>
      </c>
      <c r="HV66" s="87">
        <f t="shared" ref="HV66" si="884">IF(HV8,HU93,0)</f>
        <v>0</v>
      </c>
      <c r="HW66" s="87">
        <f t="shared" ref="HW66" si="885">IF(HW8,HV93,0)</f>
        <v>0</v>
      </c>
      <c r="HX66" s="87">
        <f t="shared" ref="HX66" si="886">IF(HX8,HW93,0)</f>
        <v>0</v>
      </c>
      <c r="HY66" s="87">
        <f t="shared" ref="HY66" si="887">IF(HY8,HX93,0)</f>
        <v>0</v>
      </c>
      <c r="HZ66" s="87">
        <f t="shared" ref="HZ66" si="888">IF(HZ8,HY93,0)</f>
        <v>0</v>
      </c>
      <c r="IA66" s="88">
        <f>IF(HO8,HN93,0)</f>
        <v>0</v>
      </c>
      <c r="IB66" s="87">
        <f t="shared" ref="IB66" si="889">IF(IB8,IA93,0)</f>
        <v>0</v>
      </c>
      <c r="IC66" s="87">
        <f t="shared" ref="IC66" si="890">IF(IC8,IB93,0)</f>
        <v>0</v>
      </c>
      <c r="ID66" s="87">
        <f t="shared" ref="ID66" si="891">IF(ID8,IC93,0)</f>
        <v>0</v>
      </c>
      <c r="IE66" s="87">
        <f t="shared" ref="IE66" si="892">IF(IE8,ID93,0)</f>
        <v>0</v>
      </c>
      <c r="IF66" s="87">
        <f t="shared" ref="IF66" si="893">IF(IF8,IE93,0)</f>
        <v>0</v>
      </c>
      <c r="IG66" s="87">
        <f t="shared" ref="IG66" si="894">IF(IG8,IF93,0)</f>
        <v>0</v>
      </c>
      <c r="IH66" s="87">
        <f t="shared" ref="IH66" si="895">IF(IH8,IG93,0)</f>
        <v>0</v>
      </c>
      <c r="II66" s="87">
        <f t="shared" ref="II66" si="896">IF(II8,IH93,0)</f>
        <v>0</v>
      </c>
      <c r="IJ66" s="87">
        <f t="shared" ref="IJ66" si="897">IF(IJ8,II93,0)</f>
        <v>0</v>
      </c>
      <c r="IK66" s="87">
        <f t="shared" ref="IK66" si="898">IF(IK8,IJ93,0)</f>
        <v>0</v>
      </c>
      <c r="IL66" s="87">
        <f t="shared" ref="IL66" si="899">IF(IL8,IK93,0)</f>
        <v>0</v>
      </c>
      <c r="IM66" s="87">
        <f t="shared" ref="IM66" si="900">IF(IM8,IL93,0)</f>
        <v>0</v>
      </c>
      <c r="IN66" s="88">
        <f>IF(IB8,IA93,0)</f>
        <v>0</v>
      </c>
      <c r="IO66" s="87">
        <f t="shared" ref="IO66" si="901">IF(IO8,IN93,0)</f>
        <v>0</v>
      </c>
      <c r="IP66" s="87">
        <f t="shared" ref="IP66" si="902">IF(IP8,IO93,0)</f>
        <v>0</v>
      </c>
      <c r="IQ66" s="87">
        <f t="shared" ref="IQ66" si="903">IF(IQ8,IP93,0)</f>
        <v>0</v>
      </c>
      <c r="IR66" s="87">
        <f t="shared" ref="IR66" si="904">IF(IR8,IQ93,0)</f>
        <v>0</v>
      </c>
      <c r="IS66" s="87">
        <f t="shared" ref="IS66" si="905">IF(IS8,IR93,0)</f>
        <v>0</v>
      </c>
      <c r="IT66" s="87">
        <f t="shared" ref="IT66" si="906">IF(IT8,IS93,0)</f>
        <v>0</v>
      </c>
      <c r="IU66" s="87">
        <f t="shared" ref="IU66" si="907">IF(IU8,IT93,0)</f>
        <v>0</v>
      </c>
      <c r="IV66" s="87">
        <f t="shared" ref="IV66" si="908">IF(IV8,IU93,0)</f>
        <v>0</v>
      </c>
      <c r="IW66" s="87">
        <f t="shared" ref="IW66" si="909">IF(IW8,IV93,0)</f>
        <v>0</v>
      </c>
      <c r="IX66" s="87">
        <f t="shared" ref="IX66" si="910">IF(IX8,IW93,0)</f>
        <v>0</v>
      </c>
      <c r="IY66" s="87">
        <f t="shared" ref="IY66" si="911">IF(IY8,IX93,0)</f>
        <v>0</v>
      </c>
      <c r="IZ66" s="87">
        <f t="shared" ref="IZ66" si="912">IF(IZ8,IY93,0)</f>
        <v>0</v>
      </c>
      <c r="JA66" s="88">
        <f>IF(IO8,IN93,0)</f>
        <v>0</v>
      </c>
      <c r="JB66" s="87">
        <f t="shared" ref="JB66" si="913">IF(JB8,JA93,0)</f>
        <v>0</v>
      </c>
      <c r="JC66" s="87">
        <f t="shared" ref="JC66" si="914">IF(JC8,JB93,0)</f>
        <v>0</v>
      </c>
      <c r="JD66" s="87">
        <f t="shared" ref="JD66" si="915">IF(JD8,JC93,0)</f>
        <v>0</v>
      </c>
      <c r="JE66" s="87">
        <f t="shared" ref="JE66" si="916">IF(JE8,JD93,0)</f>
        <v>0</v>
      </c>
      <c r="JF66" s="87">
        <f t="shared" ref="JF66" si="917">IF(JF8,JE93,0)</f>
        <v>0</v>
      </c>
      <c r="JG66" s="87">
        <f t="shared" ref="JG66" si="918">IF(JG8,JF93,0)</f>
        <v>0</v>
      </c>
      <c r="JH66" s="87">
        <f t="shared" ref="JH66" si="919">IF(JH8,JG93,0)</f>
        <v>0</v>
      </c>
      <c r="JI66" s="87">
        <f t="shared" ref="JI66" si="920">IF(JI8,JH93,0)</f>
        <v>0</v>
      </c>
      <c r="JJ66" s="87">
        <f t="shared" ref="JJ66" si="921">IF(JJ8,JI93,0)</f>
        <v>0</v>
      </c>
      <c r="JK66" s="87">
        <f t="shared" ref="JK66" si="922">IF(JK8,JJ93,0)</f>
        <v>0</v>
      </c>
      <c r="JL66" s="87">
        <f t="shared" ref="JL66" si="923">IF(JL8,JK93,0)</f>
        <v>0</v>
      </c>
      <c r="JM66" s="87">
        <f t="shared" ref="JM66" si="924">IF(JM8,JL93,0)</f>
        <v>0</v>
      </c>
      <c r="JN66" s="88">
        <f>IF(JB8,JA93,0)</f>
        <v>0</v>
      </c>
      <c r="JO66" s="87">
        <f t="shared" ref="JO66" si="925">IF(JO8,JN93,0)</f>
        <v>0</v>
      </c>
      <c r="JP66" s="87">
        <f t="shared" ref="JP66" si="926">IF(JP8,JO93,0)</f>
        <v>0</v>
      </c>
      <c r="JQ66" s="87">
        <f t="shared" ref="JQ66" si="927">IF(JQ8,JP93,0)</f>
        <v>0</v>
      </c>
      <c r="JR66" s="87">
        <f t="shared" ref="JR66" si="928">IF(JR8,JQ93,0)</f>
        <v>0</v>
      </c>
      <c r="JS66" s="87">
        <f t="shared" ref="JS66" si="929">IF(JS8,JR93,0)</f>
        <v>0</v>
      </c>
      <c r="JT66" s="87">
        <f t="shared" ref="JT66" si="930">IF(JT8,JS93,0)</f>
        <v>0</v>
      </c>
      <c r="JU66" s="87">
        <f t="shared" ref="JU66" si="931">IF(JU8,JT93,0)</f>
        <v>0</v>
      </c>
      <c r="JV66" s="87">
        <f t="shared" ref="JV66" si="932">IF(JV8,JU93,0)</f>
        <v>0</v>
      </c>
      <c r="JW66" s="87">
        <f t="shared" ref="JW66" si="933">IF(JW8,JV93,0)</f>
        <v>0</v>
      </c>
      <c r="JX66" s="87">
        <f t="shared" ref="JX66" si="934">IF(JX8,JW93,0)</f>
        <v>0</v>
      </c>
      <c r="JY66" s="87">
        <f t="shared" ref="JY66" si="935">IF(JY8,JX93,0)</f>
        <v>0</v>
      </c>
      <c r="JZ66" s="87">
        <f t="shared" ref="JZ66" si="936">IF(JZ8,JY93,0)</f>
        <v>0</v>
      </c>
      <c r="KA66" s="88">
        <f>IF(JO8,JN93,0)</f>
        <v>0</v>
      </c>
      <c r="KB66" s="87">
        <f t="shared" ref="KB66" si="937">IF(KB8,KA93,0)</f>
        <v>0</v>
      </c>
      <c r="KC66" s="87">
        <f t="shared" ref="KC66" si="938">IF(KC8,KB93,0)</f>
        <v>0</v>
      </c>
      <c r="KD66" s="87">
        <f t="shared" ref="KD66" si="939">IF(KD8,KC93,0)</f>
        <v>0</v>
      </c>
      <c r="KE66" s="87">
        <f t="shared" ref="KE66" si="940">IF(KE8,KD93,0)</f>
        <v>0</v>
      </c>
      <c r="KF66" s="87">
        <f t="shared" ref="KF66" si="941">IF(KF8,KE93,0)</f>
        <v>0</v>
      </c>
      <c r="KG66" s="87">
        <f t="shared" ref="KG66" si="942">IF(KG8,KF93,0)</f>
        <v>0</v>
      </c>
      <c r="KH66" s="87">
        <f t="shared" ref="KH66" si="943">IF(KH8,KG93,0)</f>
        <v>0</v>
      </c>
      <c r="KI66" s="87">
        <f t="shared" ref="KI66" si="944">IF(KI8,KH93,0)</f>
        <v>0</v>
      </c>
      <c r="KJ66" s="87">
        <f t="shared" ref="KJ66" si="945">IF(KJ8,KI93,0)</f>
        <v>0</v>
      </c>
      <c r="KK66" s="87">
        <f t="shared" ref="KK66" si="946">IF(KK8,KJ93,0)</f>
        <v>0</v>
      </c>
      <c r="KL66" s="87">
        <f t="shared" ref="KL66" si="947">IF(KL8,KK93,0)</f>
        <v>0</v>
      </c>
      <c r="KM66" s="87">
        <f t="shared" ref="KM66" si="948">IF(KM8,KL93,0)</f>
        <v>0</v>
      </c>
      <c r="KN66" s="88">
        <f>IF(KB8,KA93,0)</f>
        <v>0</v>
      </c>
      <c r="KO66" s="87">
        <f t="shared" ref="KO66" si="949">IF(KO8,KN93,0)</f>
        <v>0</v>
      </c>
      <c r="KP66" s="87">
        <f t="shared" ref="KP66" si="950">IF(KP8,KO93,0)</f>
        <v>0</v>
      </c>
      <c r="KQ66" s="87">
        <f t="shared" ref="KQ66" si="951">IF(KQ8,KP93,0)</f>
        <v>0</v>
      </c>
      <c r="KR66" s="87">
        <f t="shared" ref="KR66" si="952">IF(KR8,KQ93,0)</f>
        <v>0</v>
      </c>
      <c r="KS66" s="87">
        <f t="shared" ref="KS66" si="953">IF(KS8,KR93,0)</f>
        <v>0</v>
      </c>
      <c r="KT66" s="87">
        <f t="shared" ref="KT66" si="954">IF(KT8,KS93,0)</f>
        <v>0</v>
      </c>
      <c r="KU66" s="87">
        <f t="shared" ref="KU66" si="955">IF(KU8,KT93,0)</f>
        <v>0</v>
      </c>
      <c r="KV66" s="87">
        <f t="shared" ref="KV66" si="956">IF(KV8,KU93,0)</f>
        <v>0</v>
      </c>
      <c r="KW66" s="87">
        <f t="shared" ref="KW66" si="957">IF(KW8,KV93,0)</f>
        <v>0</v>
      </c>
      <c r="KX66" s="87">
        <f t="shared" ref="KX66" si="958">IF(KX8,KW93,0)</f>
        <v>0</v>
      </c>
      <c r="KY66" s="87">
        <f t="shared" ref="KY66" si="959">IF(KY8,KX93,0)</f>
        <v>0</v>
      </c>
      <c r="KZ66" s="87">
        <f t="shared" ref="KZ66" si="960">IF(KZ8,KY93,0)</f>
        <v>0</v>
      </c>
      <c r="LA66" s="88">
        <f>IF(KO8,KN93,0)</f>
        <v>0</v>
      </c>
      <c r="LB66" s="87">
        <f t="shared" ref="LB66" si="961">IF(LB8,LA93,0)</f>
        <v>0</v>
      </c>
      <c r="LC66" s="87">
        <f t="shared" ref="LC66" si="962">IF(LC8,LB93,0)</f>
        <v>0</v>
      </c>
      <c r="LD66" s="87">
        <f t="shared" ref="LD66" si="963">IF(LD8,LC93,0)</f>
        <v>0</v>
      </c>
      <c r="LE66" s="87">
        <f t="shared" ref="LE66" si="964">IF(LE8,LD93,0)</f>
        <v>0</v>
      </c>
      <c r="LF66" s="87">
        <f t="shared" ref="LF66" si="965">IF(LF8,LE93,0)</f>
        <v>0</v>
      </c>
      <c r="LG66" s="87">
        <f t="shared" ref="LG66" si="966">IF(LG8,LF93,0)</f>
        <v>0</v>
      </c>
      <c r="LH66" s="87">
        <f t="shared" ref="LH66" si="967">IF(LH8,LG93,0)</f>
        <v>0</v>
      </c>
      <c r="LI66" s="87">
        <f t="shared" ref="LI66" si="968">IF(LI8,LH93,0)</f>
        <v>0</v>
      </c>
      <c r="LJ66" s="87">
        <f t="shared" ref="LJ66" si="969">IF(LJ8,LI93,0)</f>
        <v>0</v>
      </c>
      <c r="LK66" s="87">
        <f t="shared" ref="LK66" si="970">IF(LK8,LJ93,0)</f>
        <v>0</v>
      </c>
      <c r="LL66" s="87">
        <f t="shared" ref="LL66" si="971">IF(LL8,LK93,0)</f>
        <v>0</v>
      </c>
      <c r="LM66" s="87">
        <f t="shared" ref="LM66" si="972">IF(LM8,LL93,0)</f>
        <v>0</v>
      </c>
      <c r="LN66" s="88">
        <f>IF(LB8,LA93,0)</f>
        <v>0</v>
      </c>
    </row>
    <row r="67" spans="1:326">
      <c r="A67" s="57" t="s">
        <v>381</v>
      </c>
      <c r="B67" s="89">
        <f>SUM(B68:B72)</f>
        <v>0</v>
      </c>
      <c r="C67" s="90">
        <f>SUM(C68:C72)</f>
        <v>0</v>
      </c>
      <c r="D67" s="90">
        <f t="shared" ref="D67:M67" si="973">SUM(D68:D72)</f>
        <v>0</v>
      </c>
      <c r="E67" s="90">
        <f t="shared" si="973"/>
        <v>0</v>
      </c>
      <c r="F67" s="90">
        <f t="shared" si="973"/>
        <v>0</v>
      </c>
      <c r="G67" s="90">
        <f t="shared" si="973"/>
        <v>0</v>
      </c>
      <c r="H67" s="90">
        <f t="shared" si="973"/>
        <v>0</v>
      </c>
      <c r="I67" s="90">
        <f t="shared" si="973"/>
        <v>0</v>
      </c>
      <c r="J67" s="90">
        <f t="shared" si="973"/>
        <v>0</v>
      </c>
      <c r="K67" s="90">
        <f t="shared" si="973"/>
        <v>0</v>
      </c>
      <c r="L67" s="90">
        <f t="shared" si="973"/>
        <v>0</v>
      </c>
      <c r="M67" s="90">
        <f t="shared" si="973"/>
        <v>0</v>
      </c>
      <c r="N67" s="91">
        <f>SUM(B67:M67)</f>
        <v>0</v>
      </c>
      <c r="O67" s="89">
        <f>SUM(O68:O72)</f>
        <v>0</v>
      </c>
      <c r="P67" s="90">
        <f>SUM(P68:P72)</f>
        <v>0</v>
      </c>
      <c r="Q67" s="90">
        <f t="shared" ref="Q67" si="974">SUM(Q68:Q72)</f>
        <v>0</v>
      </c>
      <c r="R67" s="90">
        <f t="shared" ref="R67" si="975">SUM(R68:R72)</f>
        <v>0</v>
      </c>
      <c r="S67" s="90">
        <f t="shared" ref="S67" si="976">SUM(S68:S72)</f>
        <v>0</v>
      </c>
      <c r="T67" s="90">
        <f t="shared" ref="T67" si="977">SUM(T68:T72)</f>
        <v>0</v>
      </c>
      <c r="U67" s="90">
        <f t="shared" ref="U67" si="978">SUM(U68:U72)</f>
        <v>0</v>
      </c>
      <c r="V67" s="90">
        <f t="shared" ref="V67" si="979">SUM(V68:V72)</f>
        <v>0</v>
      </c>
      <c r="W67" s="90">
        <f t="shared" ref="W67" si="980">SUM(W68:W72)</f>
        <v>0</v>
      </c>
      <c r="X67" s="90">
        <f t="shared" ref="X67" si="981">SUM(X68:X72)</f>
        <v>0</v>
      </c>
      <c r="Y67" s="90">
        <f t="shared" ref="Y67" si="982">SUM(Y68:Y72)</f>
        <v>0</v>
      </c>
      <c r="Z67" s="90">
        <f t="shared" ref="Z67" si="983">SUM(Z68:Z72)</f>
        <v>0</v>
      </c>
      <c r="AA67" s="91">
        <f>SUM(O67:Z67)</f>
        <v>0</v>
      </c>
      <c r="AB67" s="89">
        <f>SUM(AB68:AB72)</f>
        <v>0</v>
      </c>
      <c r="AC67" s="90">
        <f>SUM(AC68:AC72)</f>
        <v>0</v>
      </c>
      <c r="AD67" s="90">
        <f t="shared" ref="AD67" si="984">SUM(AD68:AD72)</f>
        <v>0</v>
      </c>
      <c r="AE67" s="90">
        <f t="shared" ref="AE67" si="985">SUM(AE68:AE72)</f>
        <v>0</v>
      </c>
      <c r="AF67" s="90">
        <f t="shared" ref="AF67" si="986">SUM(AF68:AF72)</f>
        <v>0</v>
      </c>
      <c r="AG67" s="90">
        <f t="shared" ref="AG67" si="987">SUM(AG68:AG72)</f>
        <v>0</v>
      </c>
      <c r="AH67" s="90">
        <f t="shared" ref="AH67" si="988">SUM(AH68:AH72)</f>
        <v>0</v>
      </c>
      <c r="AI67" s="90">
        <f t="shared" ref="AI67" si="989">SUM(AI68:AI72)</f>
        <v>0</v>
      </c>
      <c r="AJ67" s="90">
        <f t="shared" ref="AJ67" si="990">SUM(AJ68:AJ72)</f>
        <v>0</v>
      </c>
      <c r="AK67" s="90">
        <f t="shared" ref="AK67" si="991">SUM(AK68:AK72)</f>
        <v>0</v>
      </c>
      <c r="AL67" s="90">
        <f t="shared" ref="AL67" si="992">SUM(AL68:AL72)</f>
        <v>0</v>
      </c>
      <c r="AM67" s="90">
        <f t="shared" ref="AM67" si="993">SUM(AM68:AM72)</f>
        <v>0</v>
      </c>
      <c r="AN67" s="91">
        <f>SUM(AB67:AM67)</f>
        <v>0</v>
      </c>
      <c r="AO67" s="89">
        <f>SUM(AO68:AO72)</f>
        <v>-1251.0627655477438</v>
      </c>
      <c r="AP67" s="90">
        <f>SUM(AP68:AP72)</f>
        <v>-36441.527068711621</v>
      </c>
      <c r="AQ67" s="90">
        <f t="shared" ref="AQ67" si="994">SUM(AQ68:AQ72)</f>
        <v>-36441.527068711621</v>
      </c>
      <c r="AR67" s="90">
        <f t="shared" ref="AR67" si="995">SUM(AR68:AR72)</f>
        <v>-36441.527068711621</v>
      </c>
      <c r="AS67" s="90">
        <f t="shared" ref="AS67" si="996">SUM(AS68:AS72)</f>
        <v>-36441.527068711621</v>
      </c>
      <c r="AT67" s="90">
        <f t="shared" ref="AT67" si="997">SUM(AT68:AT72)</f>
        <v>-36441.527068711621</v>
      </c>
      <c r="AU67" s="90">
        <f t="shared" ref="AU67" si="998">SUM(AU68:AU72)</f>
        <v>-36441.527068711621</v>
      </c>
      <c r="AV67" s="90">
        <f t="shared" ref="AV67" si="999">SUM(AV68:AV72)</f>
        <v>-36441.527068711621</v>
      </c>
      <c r="AW67" s="90">
        <f t="shared" ref="AW67" si="1000">SUM(AW68:AW72)</f>
        <v>-36441.527068711621</v>
      </c>
      <c r="AX67" s="90">
        <f t="shared" ref="AX67" si="1001">SUM(AX68:AX72)</f>
        <v>-36441.527068711621</v>
      </c>
      <c r="AY67" s="90">
        <f t="shared" ref="AY67:AZ67" si="1002">SUM(AY68:AY72)</f>
        <v>-36441.527068711628</v>
      </c>
      <c r="AZ67" s="90">
        <f t="shared" si="1002"/>
        <v>-36441.527068711621</v>
      </c>
      <c r="BA67" s="91">
        <f>SUM(AO67:AZ67)</f>
        <v>-402107.86052137561</v>
      </c>
      <c r="BB67" s="89">
        <f>SUM(BB68:BB72)</f>
        <v>-60904.98316427294</v>
      </c>
      <c r="BC67" s="90">
        <f>SUM(BC68:BC72)</f>
        <v>-36462.197880772968</v>
      </c>
      <c r="BD67" s="90">
        <f t="shared" ref="BD67" si="1003">SUM(BD68:BD72)</f>
        <v>-36462.197880772968</v>
      </c>
      <c r="BE67" s="90">
        <f t="shared" ref="BE67" si="1004">SUM(BE68:BE72)</f>
        <v>-36462.197880772968</v>
      </c>
      <c r="BF67" s="90">
        <f t="shared" ref="BF67" si="1005">SUM(BF68:BF72)</f>
        <v>-36462.197880772968</v>
      </c>
      <c r="BG67" s="90">
        <f t="shared" ref="BG67" si="1006">SUM(BG68:BG72)</f>
        <v>-36462.197880772968</v>
      </c>
      <c r="BH67" s="90">
        <f t="shared" ref="BH67" si="1007">SUM(BH68:BH72)</f>
        <v>-36462.197880772968</v>
      </c>
      <c r="BI67" s="90">
        <f t="shared" ref="BI67" si="1008">SUM(BI68:BI72)</f>
        <v>-36462.197880772968</v>
      </c>
      <c r="BJ67" s="90">
        <f t="shared" ref="BJ67" si="1009">SUM(BJ68:BJ72)</f>
        <v>-36462.197880772968</v>
      </c>
      <c r="BK67" s="90">
        <f t="shared" ref="BK67" si="1010">SUM(BK68:BK72)</f>
        <v>-36462.197880772968</v>
      </c>
      <c r="BL67" s="90">
        <f t="shared" ref="BL67" si="1011">SUM(BL68:BL72)</f>
        <v>-36462.197880772968</v>
      </c>
      <c r="BM67" s="90">
        <f t="shared" ref="BM67" si="1012">SUM(BM68:BM72)</f>
        <v>-36462.197880772968</v>
      </c>
      <c r="BN67" s="91">
        <f>SUM(BB67:BM67)</f>
        <v>-461989.15985277569</v>
      </c>
      <c r="BO67" s="89">
        <f>SUM(BO68:BO72)</f>
        <v>-101158.93051767512</v>
      </c>
      <c r="BP67" s="90">
        <f>SUM(BP68:BP72)</f>
        <v>-36483.488817196157</v>
      </c>
      <c r="BQ67" s="90">
        <f t="shared" ref="BQ67:BZ67" si="1013">SUM(BQ68:BQ72)</f>
        <v>-36483.488817196157</v>
      </c>
      <c r="BR67" s="90">
        <f t="shared" si="1013"/>
        <v>-36483.488817196157</v>
      </c>
      <c r="BS67" s="90">
        <f t="shared" si="1013"/>
        <v>-36483.488817196157</v>
      </c>
      <c r="BT67" s="90">
        <f t="shared" si="1013"/>
        <v>-36483.488817196157</v>
      </c>
      <c r="BU67" s="90">
        <f t="shared" si="1013"/>
        <v>-36483.488817196157</v>
      </c>
      <c r="BV67" s="90">
        <f t="shared" si="1013"/>
        <v>-36483.488817196157</v>
      </c>
      <c r="BW67" s="90">
        <f t="shared" si="1013"/>
        <v>-36483.488817196157</v>
      </c>
      <c r="BX67" s="90">
        <f t="shared" si="1013"/>
        <v>-36483.488817196157</v>
      </c>
      <c r="BY67" s="90">
        <f t="shared" si="1013"/>
        <v>-36483.488817196157</v>
      </c>
      <c r="BZ67" s="90">
        <f t="shared" si="1013"/>
        <v>-36483.488817196157</v>
      </c>
      <c r="CA67" s="91">
        <f>SUM(BO67:BZ67)</f>
        <v>-502477.30750683293</v>
      </c>
      <c r="CB67" s="89">
        <f>SUM(CB68:CB72)</f>
        <v>-108003.79974661971</v>
      </c>
      <c r="CC67" s="90">
        <f>SUM(CC68:CC72)</f>
        <v>-36505.418481712048</v>
      </c>
      <c r="CD67" s="90">
        <f t="shared" ref="CD67:CM67" si="1014">SUM(CD68:CD72)</f>
        <v>-36505.418481712048</v>
      </c>
      <c r="CE67" s="90">
        <f t="shared" si="1014"/>
        <v>-36505.418481712048</v>
      </c>
      <c r="CF67" s="90">
        <f t="shared" si="1014"/>
        <v>-36505.418481712048</v>
      </c>
      <c r="CG67" s="90">
        <f t="shared" si="1014"/>
        <v>-36505.418481712048</v>
      </c>
      <c r="CH67" s="90">
        <f t="shared" si="1014"/>
        <v>-36505.418481712048</v>
      </c>
      <c r="CI67" s="90">
        <f t="shared" si="1014"/>
        <v>-36505.418481712048</v>
      </c>
      <c r="CJ67" s="90">
        <f t="shared" si="1014"/>
        <v>-36505.418481712048</v>
      </c>
      <c r="CK67" s="90">
        <f t="shared" si="1014"/>
        <v>-36505.418481712048</v>
      </c>
      <c r="CL67" s="90">
        <f t="shared" si="1014"/>
        <v>-36505.418481712048</v>
      </c>
      <c r="CM67" s="90">
        <f t="shared" si="1014"/>
        <v>-36505.418481712048</v>
      </c>
      <c r="CN67" s="91">
        <f>SUM(CB67:CM67)</f>
        <v>-509563.40304545232</v>
      </c>
      <c r="CO67" s="89">
        <f>SUM(CO68:CO72)</f>
        <v>-107117.63349430508</v>
      </c>
      <c r="CP67" s="90">
        <f>SUM(CP68:CP72)</f>
        <v>-36528.006036163402</v>
      </c>
      <c r="CQ67" s="90">
        <f t="shared" ref="CQ67:CZ67" si="1015">SUM(CQ68:CQ72)</f>
        <v>-36528.006036163402</v>
      </c>
      <c r="CR67" s="90">
        <f t="shared" si="1015"/>
        <v>-36528.006036163402</v>
      </c>
      <c r="CS67" s="90">
        <f t="shared" si="1015"/>
        <v>-36528.006036163402</v>
      </c>
      <c r="CT67" s="90">
        <f t="shared" si="1015"/>
        <v>-36528.006036163402</v>
      </c>
      <c r="CU67" s="90">
        <f t="shared" si="1015"/>
        <v>-36528.006036163402</v>
      </c>
      <c r="CV67" s="90">
        <f t="shared" si="1015"/>
        <v>-36528.006036163402</v>
      </c>
      <c r="CW67" s="90">
        <f t="shared" si="1015"/>
        <v>-36528.006036163402</v>
      </c>
      <c r="CX67" s="90">
        <f t="shared" si="1015"/>
        <v>-36528.006036163402</v>
      </c>
      <c r="CY67" s="90">
        <f t="shared" si="1015"/>
        <v>-36528.006036163402</v>
      </c>
      <c r="CZ67" s="90">
        <f t="shared" si="1015"/>
        <v>-36528.006036163402</v>
      </c>
      <c r="DA67" s="91">
        <f>SUM(CO67:CZ67)</f>
        <v>-508925.69989210262</v>
      </c>
      <c r="DB67" s="89">
        <f>SUM(DB68:DB72)</f>
        <v>-101950.00415337512</v>
      </c>
      <c r="DC67" s="90">
        <f>SUM(DC68:DC72)</f>
        <v>-36551.271217248308</v>
      </c>
      <c r="DD67" s="90">
        <f t="shared" ref="DD67:DM67" si="1016">SUM(DD68:DD72)</f>
        <v>-36551.271217248308</v>
      </c>
      <c r="DE67" s="90">
        <f t="shared" si="1016"/>
        <v>-36551.271217248308</v>
      </c>
      <c r="DF67" s="90">
        <f t="shared" si="1016"/>
        <v>-36551.271217248308</v>
      </c>
      <c r="DG67" s="90">
        <f t="shared" si="1016"/>
        <v>-36551.271217248308</v>
      </c>
      <c r="DH67" s="90">
        <f t="shared" si="1016"/>
        <v>-36551.271217248308</v>
      </c>
      <c r="DI67" s="90">
        <f t="shared" si="1016"/>
        <v>-36551.271217248308</v>
      </c>
      <c r="DJ67" s="90">
        <f t="shared" si="1016"/>
        <v>-36551.271217248308</v>
      </c>
      <c r="DK67" s="90">
        <f t="shared" si="1016"/>
        <v>-36551.271217248308</v>
      </c>
      <c r="DL67" s="90">
        <f t="shared" si="1016"/>
        <v>-36551.271217248301</v>
      </c>
      <c r="DM67" s="90">
        <f t="shared" si="1016"/>
        <v>-36551.271217248308</v>
      </c>
      <c r="DN67" s="91">
        <f>SUM(DB67:DM67)</f>
        <v>-504013.98754310637</v>
      </c>
      <c r="DO67" s="89">
        <f>SUM(DO68:DO72)</f>
        <v>-95570.505147582531</v>
      </c>
      <c r="DP67" s="90">
        <f>SUM(DP68:DP72)</f>
        <v>-36575.234353765765</v>
      </c>
      <c r="DQ67" s="90">
        <f t="shared" ref="DQ67:DZ67" si="1017">SUM(DQ68:DQ72)</f>
        <v>-36575.234353765765</v>
      </c>
      <c r="DR67" s="90">
        <f t="shared" si="1017"/>
        <v>-36575.234353765765</v>
      </c>
      <c r="DS67" s="90">
        <f t="shared" si="1017"/>
        <v>-36575.234353765765</v>
      </c>
      <c r="DT67" s="90">
        <f t="shared" si="1017"/>
        <v>-36575.234353765765</v>
      </c>
      <c r="DU67" s="90">
        <f t="shared" si="1017"/>
        <v>-36575.234353765765</v>
      </c>
      <c r="DV67" s="90">
        <f t="shared" si="1017"/>
        <v>-36575.234353765765</v>
      </c>
      <c r="DW67" s="90">
        <f t="shared" si="1017"/>
        <v>-36575.234353765765</v>
      </c>
      <c r="DX67" s="90">
        <f t="shared" si="1017"/>
        <v>-36575.234353765765</v>
      </c>
      <c r="DY67" s="90">
        <f t="shared" si="1017"/>
        <v>-36575.234353765765</v>
      </c>
      <c r="DZ67" s="90">
        <f t="shared" si="1017"/>
        <v>-36575.234353765765</v>
      </c>
      <c r="EA67" s="91">
        <f>SUM(DO67:DZ67)</f>
        <v>-497898.08303900604</v>
      </c>
      <c r="EB67" s="89">
        <f>SUM(EB68:EB72)</f>
        <v>-87866.69221253728</v>
      </c>
      <c r="EC67" s="90">
        <f>SUM(EC68:EC72)</f>
        <v>-36599.916384378732</v>
      </c>
      <c r="ED67" s="90">
        <f t="shared" ref="ED67:EM67" si="1018">SUM(ED68:ED72)</f>
        <v>-36599.916384378732</v>
      </c>
      <c r="EE67" s="90">
        <f t="shared" si="1018"/>
        <v>-36599.916384378732</v>
      </c>
      <c r="EF67" s="90">
        <f t="shared" si="1018"/>
        <v>-36599.916384378732</v>
      </c>
      <c r="EG67" s="90">
        <f t="shared" si="1018"/>
        <v>-36599.916384378732</v>
      </c>
      <c r="EH67" s="90">
        <f t="shared" si="1018"/>
        <v>-36599.916384378732</v>
      </c>
      <c r="EI67" s="90">
        <f t="shared" si="1018"/>
        <v>-36599.916384378732</v>
      </c>
      <c r="EJ67" s="90">
        <f t="shared" si="1018"/>
        <v>-36599.916384378732</v>
      </c>
      <c r="EK67" s="90">
        <f t="shared" si="1018"/>
        <v>-36599.916384378732</v>
      </c>
      <c r="EL67" s="90">
        <f t="shared" si="1018"/>
        <v>-36599.916384378739</v>
      </c>
      <c r="EM67" s="90">
        <f t="shared" si="1018"/>
        <v>-36599.916384378732</v>
      </c>
      <c r="EN67" s="91">
        <f>SUM(EB67:EM67)</f>
        <v>-490465.77244070341</v>
      </c>
      <c r="EO67" s="89">
        <f>SUM(EO68:EO72)</f>
        <v>-79138.710393972724</v>
      </c>
      <c r="EP67" s="90">
        <f>SUM(EP68:EP72)</f>
        <v>-36625.338875910093</v>
      </c>
      <c r="EQ67" s="90">
        <f t="shared" ref="EQ67:EZ67" si="1019">SUM(EQ68:EQ72)</f>
        <v>-36625.338875910093</v>
      </c>
      <c r="ER67" s="90">
        <f t="shared" si="1019"/>
        <v>-36625.338875910093</v>
      </c>
      <c r="ES67" s="90">
        <f t="shared" si="1019"/>
        <v>-36625.338875910093</v>
      </c>
      <c r="ET67" s="90">
        <f t="shared" si="1019"/>
        <v>-36625.338875910093</v>
      </c>
      <c r="EU67" s="90">
        <f t="shared" si="1019"/>
        <v>-36625.338875910093</v>
      </c>
      <c r="EV67" s="90">
        <f t="shared" si="1019"/>
        <v>-36625.338875910093</v>
      </c>
      <c r="EW67" s="90">
        <f t="shared" si="1019"/>
        <v>-36625.338875910093</v>
      </c>
      <c r="EX67" s="90">
        <f t="shared" si="1019"/>
        <v>-36625.338875910093</v>
      </c>
      <c r="EY67" s="90">
        <f t="shared" si="1019"/>
        <v>-36625.338875910085</v>
      </c>
      <c r="EZ67" s="90">
        <f t="shared" si="1019"/>
        <v>-36625.338875910093</v>
      </c>
      <c r="FA67" s="91">
        <f>SUM(EO67:EZ67)</f>
        <v>-482017.43802898377</v>
      </c>
      <c r="FB67" s="89">
        <f>SUM(FB68:FB72)</f>
        <v>-68881.170160479203</v>
      </c>
      <c r="FC67" s="90">
        <f>SUM(FC68:FC72)</f>
        <v>-36651.524042187397</v>
      </c>
      <c r="FD67" s="90">
        <f t="shared" ref="FD67:FM67" si="1020">SUM(FD68:FD72)</f>
        <v>-36651.524042187397</v>
      </c>
      <c r="FE67" s="90">
        <f t="shared" si="1020"/>
        <v>-36651.524042187397</v>
      </c>
      <c r="FF67" s="90">
        <f t="shared" si="1020"/>
        <v>-36651.524042187397</v>
      </c>
      <c r="FG67" s="90">
        <f t="shared" si="1020"/>
        <v>-36651.524042187397</v>
      </c>
      <c r="FH67" s="90">
        <f t="shared" si="1020"/>
        <v>-36651.524042187397</v>
      </c>
      <c r="FI67" s="90">
        <f t="shared" si="1020"/>
        <v>-36651.524042187397</v>
      </c>
      <c r="FJ67" s="90">
        <f t="shared" si="1020"/>
        <v>-36651.524042187397</v>
      </c>
      <c r="FK67" s="90">
        <f t="shared" si="1020"/>
        <v>-36651.524042187397</v>
      </c>
      <c r="FL67" s="90">
        <f t="shared" si="1020"/>
        <v>-36651.52404218739</v>
      </c>
      <c r="FM67" s="90">
        <f t="shared" si="1020"/>
        <v>-36651.524042187397</v>
      </c>
      <c r="FN67" s="91">
        <f>SUM(FB67:FM67)</f>
        <v>-472047.9346245405</v>
      </c>
      <c r="FO67" s="89">
        <f>SUM(FO68:FO72)</f>
        <v>-56952.563084420493</v>
      </c>
      <c r="FP67" s="90">
        <f>SUM(FP68:FP72)</f>
        <v>-36678.494763453018</v>
      </c>
      <c r="FQ67" s="90">
        <f t="shared" ref="FQ67:FZ67" si="1021">SUM(FQ68:FQ72)</f>
        <v>-36678.494763453018</v>
      </c>
      <c r="FR67" s="90">
        <f t="shared" si="1021"/>
        <v>-36678.494763453018</v>
      </c>
      <c r="FS67" s="90">
        <f t="shared" si="1021"/>
        <v>-36678.494763453018</v>
      </c>
      <c r="FT67" s="90">
        <f t="shared" si="1021"/>
        <v>-36678.494763453018</v>
      </c>
      <c r="FU67" s="90">
        <f t="shared" si="1021"/>
        <v>-36678.494763453018</v>
      </c>
      <c r="FV67" s="90">
        <f t="shared" si="1021"/>
        <v>-36678.494763453018</v>
      </c>
      <c r="FW67" s="90">
        <f t="shared" si="1021"/>
        <v>-36678.494763453018</v>
      </c>
      <c r="FX67" s="90">
        <f t="shared" si="1021"/>
        <v>-36678.494763453018</v>
      </c>
      <c r="FY67" s="90">
        <f t="shared" si="1021"/>
        <v>-36678.494763453018</v>
      </c>
      <c r="FZ67" s="90">
        <f t="shared" si="1021"/>
        <v>-36678.494763453018</v>
      </c>
      <c r="GA67" s="91">
        <f>SUM(FO67:FZ67)</f>
        <v>-460416.00548240374</v>
      </c>
      <c r="GB67" s="89">
        <f>SUM(GB68:GB72)</f>
        <v>-43198.27811516056</v>
      </c>
      <c r="GC67" s="90">
        <f>SUM(GC68:GC72)</f>
        <v>-36706.274606356608</v>
      </c>
      <c r="GD67" s="90">
        <f t="shared" ref="GD67:GM67" si="1022">SUM(GD68:GD72)</f>
        <v>-36706.274606356608</v>
      </c>
      <c r="GE67" s="90">
        <f t="shared" si="1022"/>
        <v>-36706.274606356608</v>
      </c>
      <c r="GF67" s="90">
        <f t="shared" si="1022"/>
        <v>-36706.274606356608</v>
      </c>
      <c r="GG67" s="90">
        <f t="shared" si="1022"/>
        <v>-36706.274606356608</v>
      </c>
      <c r="GH67" s="90">
        <f t="shared" si="1022"/>
        <v>-36706.274606356608</v>
      </c>
      <c r="GI67" s="90">
        <f t="shared" si="1022"/>
        <v>-36706.274606356608</v>
      </c>
      <c r="GJ67" s="90">
        <f t="shared" si="1022"/>
        <v>-36706.274606356608</v>
      </c>
      <c r="GK67" s="90">
        <f t="shared" si="1022"/>
        <v>-36706.274606356608</v>
      </c>
      <c r="GL67" s="90">
        <f t="shared" si="1022"/>
        <v>-36706.274606356616</v>
      </c>
      <c r="GM67" s="90">
        <f t="shared" si="1022"/>
        <v>-61311.798649225144</v>
      </c>
      <c r="GN67" s="91">
        <f>SUM(GB67:GM67)</f>
        <v>-471572.82282795187</v>
      </c>
      <c r="GO67" s="89">
        <f>SUM(GO68:GO72)</f>
        <v>0</v>
      </c>
      <c r="GP67" s="90">
        <f>SUM(GP68:GP72)</f>
        <v>0</v>
      </c>
      <c r="GQ67" s="90">
        <f t="shared" ref="GQ67:GZ67" si="1023">SUM(GQ68:GQ72)</f>
        <v>0</v>
      </c>
      <c r="GR67" s="90">
        <f t="shared" si="1023"/>
        <v>0</v>
      </c>
      <c r="GS67" s="90">
        <f t="shared" si="1023"/>
        <v>0</v>
      </c>
      <c r="GT67" s="90">
        <f t="shared" si="1023"/>
        <v>0</v>
      </c>
      <c r="GU67" s="90">
        <f t="shared" si="1023"/>
        <v>0</v>
      </c>
      <c r="GV67" s="90">
        <f t="shared" si="1023"/>
        <v>0</v>
      </c>
      <c r="GW67" s="90">
        <f t="shared" si="1023"/>
        <v>0</v>
      </c>
      <c r="GX67" s="90">
        <f t="shared" si="1023"/>
        <v>0</v>
      </c>
      <c r="GY67" s="90">
        <f t="shared" si="1023"/>
        <v>0</v>
      </c>
      <c r="GZ67" s="90">
        <f t="shared" si="1023"/>
        <v>0</v>
      </c>
      <c r="HA67" s="91">
        <f>SUM(GO67:GZ67)</f>
        <v>0</v>
      </c>
      <c r="HB67" s="89">
        <f>SUM(HB68:HB72)</f>
        <v>0</v>
      </c>
      <c r="HC67" s="90">
        <f>SUM(HC68:HC72)</f>
        <v>0</v>
      </c>
      <c r="HD67" s="90">
        <f t="shared" ref="HD67:HM67" si="1024">SUM(HD68:HD72)</f>
        <v>0</v>
      </c>
      <c r="HE67" s="90">
        <f t="shared" si="1024"/>
        <v>0</v>
      </c>
      <c r="HF67" s="90">
        <f t="shared" si="1024"/>
        <v>0</v>
      </c>
      <c r="HG67" s="90">
        <f t="shared" si="1024"/>
        <v>0</v>
      </c>
      <c r="HH67" s="90">
        <f t="shared" si="1024"/>
        <v>0</v>
      </c>
      <c r="HI67" s="90">
        <f t="shared" si="1024"/>
        <v>0</v>
      </c>
      <c r="HJ67" s="90">
        <f t="shared" si="1024"/>
        <v>0</v>
      </c>
      <c r="HK67" s="90">
        <f t="shared" si="1024"/>
        <v>0</v>
      </c>
      <c r="HL67" s="90">
        <f t="shared" si="1024"/>
        <v>0</v>
      </c>
      <c r="HM67" s="90">
        <f t="shared" si="1024"/>
        <v>0</v>
      </c>
      <c r="HN67" s="91">
        <f>SUM(HB67:HM67)</f>
        <v>0</v>
      </c>
      <c r="HO67" s="89">
        <f>SUM(HO68:HO72)</f>
        <v>0</v>
      </c>
      <c r="HP67" s="90">
        <f>SUM(HP68:HP72)</f>
        <v>0</v>
      </c>
      <c r="HQ67" s="90">
        <f t="shared" ref="HQ67:HZ67" si="1025">SUM(HQ68:HQ72)</f>
        <v>0</v>
      </c>
      <c r="HR67" s="90">
        <f t="shared" si="1025"/>
        <v>0</v>
      </c>
      <c r="HS67" s="90">
        <f t="shared" si="1025"/>
        <v>0</v>
      </c>
      <c r="HT67" s="90">
        <f t="shared" si="1025"/>
        <v>0</v>
      </c>
      <c r="HU67" s="90">
        <f t="shared" si="1025"/>
        <v>0</v>
      </c>
      <c r="HV67" s="90">
        <f t="shared" si="1025"/>
        <v>0</v>
      </c>
      <c r="HW67" s="90">
        <f t="shared" si="1025"/>
        <v>0</v>
      </c>
      <c r="HX67" s="90">
        <f t="shared" si="1025"/>
        <v>0</v>
      </c>
      <c r="HY67" s="90">
        <f t="shared" si="1025"/>
        <v>0</v>
      </c>
      <c r="HZ67" s="90">
        <f t="shared" si="1025"/>
        <v>0</v>
      </c>
      <c r="IA67" s="91">
        <f>SUM(HO67:HZ67)</f>
        <v>0</v>
      </c>
      <c r="IB67" s="89">
        <f>SUM(IB68:IB72)</f>
        <v>0</v>
      </c>
      <c r="IC67" s="90">
        <f>SUM(IC68:IC72)</f>
        <v>0</v>
      </c>
      <c r="ID67" s="90">
        <f t="shared" ref="ID67:IM67" si="1026">SUM(ID68:ID72)</f>
        <v>0</v>
      </c>
      <c r="IE67" s="90">
        <f t="shared" si="1026"/>
        <v>0</v>
      </c>
      <c r="IF67" s="90">
        <f t="shared" si="1026"/>
        <v>0</v>
      </c>
      <c r="IG67" s="90">
        <f t="shared" si="1026"/>
        <v>0</v>
      </c>
      <c r="IH67" s="90">
        <f t="shared" si="1026"/>
        <v>0</v>
      </c>
      <c r="II67" s="90">
        <f t="shared" si="1026"/>
        <v>0</v>
      </c>
      <c r="IJ67" s="90">
        <f t="shared" si="1026"/>
        <v>0</v>
      </c>
      <c r="IK67" s="90">
        <f t="shared" si="1026"/>
        <v>0</v>
      </c>
      <c r="IL67" s="90">
        <f t="shared" si="1026"/>
        <v>0</v>
      </c>
      <c r="IM67" s="90">
        <f t="shared" si="1026"/>
        <v>0</v>
      </c>
      <c r="IN67" s="91">
        <f>SUM(IB67:IM67)</f>
        <v>0</v>
      </c>
      <c r="IO67" s="89">
        <f>SUM(IO68:IO72)</f>
        <v>0</v>
      </c>
      <c r="IP67" s="90">
        <f>SUM(IP68:IP72)</f>
        <v>0</v>
      </c>
      <c r="IQ67" s="90">
        <f t="shared" ref="IQ67:IZ67" si="1027">SUM(IQ68:IQ72)</f>
        <v>0</v>
      </c>
      <c r="IR67" s="90">
        <f t="shared" si="1027"/>
        <v>0</v>
      </c>
      <c r="IS67" s="90">
        <f t="shared" si="1027"/>
        <v>0</v>
      </c>
      <c r="IT67" s="90">
        <f t="shared" si="1027"/>
        <v>0</v>
      </c>
      <c r="IU67" s="90">
        <f t="shared" si="1027"/>
        <v>0</v>
      </c>
      <c r="IV67" s="90">
        <f t="shared" si="1027"/>
        <v>0</v>
      </c>
      <c r="IW67" s="90">
        <f t="shared" si="1027"/>
        <v>0</v>
      </c>
      <c r="IX67" s="90">
        <f t="shared" si="1027"/>
        <v>0</v>
      </c>
      <c r="IY67" s="90">
        <f t="shared" si="1027"/>
        <v>0</v>
      </c>
      <c r="IZ67" s="90">
        <f t="shared" si="1027"/>
        <v>0</v>
      </c>
      <c r="JA67" s="91">
        <f>SUM(IO67:IZ67)</f>
        <v>0</v>
      </c>
      <c r="JB67" s="89">
        <f>SUM(JB68:JB72)</f>
        <v>0</v>
      </c>
      <c r="JC67" s="90">
        <f>SUM(JC68:JC72)</f>
        <v>0</v>
      </c>
      <c r="JD67" s="90">
        <f t="shared" ref="JD67:JM67" si="1028">SUM(JD68:JD72)</f>
        <v>0</v>
      </c>
      <c r="JE67" s="90">
        <f t="shared" si="1028"/>
        <v>0</v>
      </c>
      <c r="JF67" s="90">
        <f t="shared" si="1028"/>
        <v>0</v>
      </c>
      <c r="JG67" s="90">
        <f t="shared" si="1028"/>
        <v>0</v>
      </c>
      <c r="JH67" s="90">
        <f t="shared" si="1028"/>
        <v>0</v>
      </c>
      <c r="JI67" s="90">
        <f t="shared" si="1028"/>
        <v>0</v>
      </c>
      <c r="JJ67" s="90">
        <f t="shared" si="1028"/>
        <v>0</v>
      </c>
      <c r="JK67" s="90">
        <f t="shared" si="1028"/>
        <v>0</v>
      </c>
      <c r="JL67" s="90">
        <f t="shared" si="1028"/>
        <v>0</v>
      </c>
      <c r="JM67" s="90">
        <f t="shared" si="1028"/>
        <v>0</v>
      </c>
      <c r="JN67" s="91">
        <f>SUM(JB67:JM67)</f>
        <v>0</v>
      </c>
      <c r="JO67" s="89">
        <f>SUM(JO68:JO72)</f>
        <v>0</v>
      </c>
      <c r="JP67" s="90">
        <f>SUM(JP68:JP72)</f>
        <v>0</v>
      </c>
      <c r="JQ67" s="90">
        <f t="shared" ref="JQ67:JZ67" si="1029">SUM(JQ68:JQ72)</f>
        <v>0</v>
      </c>
      <c r="JR67" s="90">
        <f t="shared" si="1029"/>
        <v>0</v>
      </c>
      <c r="JS67" s="90">
        <f t="shared" si="1029"/>
        <v>0</v>
      </c>
      <c r="JT67" s="90">
        <f t="shared" si="1029"/>
        <v>0</v>
      </c>
      <c r="JU67" s="90">
        <f t="shared" si="1029"/>
        <v>0</v>
      </c>
      <c r="JV67" s="90">
        <f t="shared" si="1029"/>
        <v>0</v>
      </c>
      <c r="JW67" s="90">
        <f t="shared" si="1029"/>
        <v>0</v>
      </c>
      <c r="JX67" s="90">
        <f t="shared" si="1029"/>
        <v>0</v>
      </c>
      <c r="JY67" s="90">
        <f t="shared" si="1029"/>
        <v>0</v>
      </c>
      <c r="JZ67" s="90">
        <f t="shared" si="1029"/>
        <v>0</v>
      </c>
      <c r="KA67" s="91">
        <f>SUM(JO67:JZ67)</f>
        <v>0</v>
      </c>
      <c r="KB67" s="89">
        <f>SUM(KB68:KB72)</f>
        <v>0</v>
      </c>
      <c r="KC67" s="90">
        <f>SUM(KC68:KC72)</f>
        <v>0</v>
      </c>
      <c r="KD67" s="90">
        <f t="shared" ref="KD67:KM67" si="1030">SUM(KD68:KD72)</f>
        <v>0</v>
      </c>
      <c r="KE67" s="90">
        <f t="shared" si="1030"/>
        <v>0</v>
      </c>
      <c r="KF67" s="90">
        <f t="shared" si="1030"/>
        <v>0</v>
      </c>
      <c r="KG67" s="90">
        <f t="shared" si="1030"/>
        <v>0</v>
      </c>
      <c r="KH67" s="90">
        <f t="shared" si="1030"/>
        <v>0</v>
      </c>
      <c r="KI67" s="90">
        <f t="shared" si="1030"/>
        <v>0</v>
      </c>
      <c r="KJ67" s="90">
        <f t="shared" si="1030"/>
        <v>0</v>
      </c>
      <c r="KK67" s="90">
        <f t="shared" si="1030"/>
        <v>0</v>
      </c>
      <c r="KL67" s="90">
        <f t="shared" si="1030"/>
        <v>0</v>
      </c>
      <c r="KM67" s="90">
        <f t="shared" si="1030"/>
        <v>0</v>
      </c>
      <c r="KN67" s="91">
        <f>SUM(KB67:KM67)</f>
        <v>0</v>
      </c>
      <c r="KO67" s="89">
        <f>SUM(KO68:KO72)</f>
        <v>0</v>
      </c>
      <c r="KP67" s="90">
        <f>SUM(KP68:KP72)</f>
        <v>0</v>
      </c>
      <c r="KQ67" s="90">
        <f t="shared" ref="KQ67:KZ67" si="1031">SUM(KQ68:KQ72)</f>
        <v>0</v>
      </c>
      <c r="KR67" s="90">
        <f t="shared" si="1031"/>
        <v>0</v>
      </c>
      <c r="KS67" s="90">
        <f t="shared" si="1031"/>
        <v>0</v>
      </c>
      <c r="KT67" s="90">
        <f t="shared" si="1031"/>
        <v>0</v>
      </c>
      <c r="KU67" s="90">
        <f t="shared" si="1031"/>
        <v>0</v>
      </c>
      <c r="KV67" s="90">
        <f t="shared" si="1031"/>
        <v>0</v>
      </c>
      <c r="KW67" s="90">
        <f t="shared" si="1031"/>
        <v>0</v>
      </c>
      <c r="KX67" s="90">
        <f t="shared" si="1031"/>
        <v>0</v>
      </c>
      <c r="KY67" s="90">
        <f t="shared" si="1031"/>
        <v>0</v>
      </c>
      <c r="KZ67" s="90">
        <f t="shared" si="1031"/>
        <v>0</v>
      </c>
      <c r="LA67" s="91">
        <f>SUM(KO67:KZ67)</f>
        <v>0</v>
      </c>
      <c r="LB67" s="89">
        <f>SUM(LB68:LB72)</f>
        <v>0</v>
      </c>
      <c r="LC67" s="90">
        <f>SUM(LC68:LC72)</f>
        <v>0</v>
      </c>
      <c r="LD67" s="90">
        <f t="shared" ref="LD67:LM67" si="1032">SUM(LD68:LD72)</f>
        <v>0</v>
      </c>
      <c r="LE67" s="90">
        <f t="shared" si="1032"/>
        <v>0</v>
      </c>
      <c r="LF67" s="90">
        <f t="shared" si="1032"/>
        <v>0</v>
      </c>
      <c r="LG67" s="90">
        <f t="shared" si="1032"/>
        <v>0</v>
      </c>
      <c r="LH67" s="90">
        <f t="shared" si="1032"/>
        <v>0</v>
      </c>
      <c r="LI67" s="90">
        <f t="shared" si="1032"/>
        <v>0</v>
      </c>
      <c r="LJ67" s="90">
        <f t="shared" si="1032"/>
        <v>0</v>
      </c>
      <c r="LK67" s="90">
        <f t="shared" si="1032"/>
        <v>0</v>
      </c>
      <c r="LL67" s="90">
        <f t="shared" si="1032"/>
        <v>0</v>
      </c>
      <c r="LM67" s="90">
        <f t="shared" si="1032"/>
        <v>0</v>
      </c>
      <c r="LN67" s="91">
        <f>SUM(LB67:LM67)</f>
        <v>0</v>
      </c>
    </row>
    <row r="68" spans="1:326">
      <c r="A68" s="58" t="s">
        <v>382</v>
      </c>
      <c r="B68" s="242"/>
      <c r="C68" s="242"/>
      <c r="D68" s="242"/>
      <c r="E68" s="242"/>
      <c r="F68" s="242"/>
      <c r="G68" s="242"/>
      <c r="H68" s="242"/>
      <c r="I68" s="242"/>
      <c r="J68" s="242"/>
      <c r="K68" s="242"/>
      <c r="L68" s="242"/>
      <c r="M68" s="242"/>
      <c r="N68" s="243">
        <f>SUM(B68:M68)</f>
        <v>0</v>
      </c>
      <c r="O68" s="25"/>
      <c r="P68" s="25"/>
      <c r="Q68" s="25"/>
      <c r="R68" s="25"/>
      <c r="S68" s="25"/>
      <c r="T68" s="25"/>
      <c r="U68" s="25"/>
      <c r="V68" s="25"/>
      <c r="W68" s="25"/>
      <c r="X68" s="25"/>
      <c r="Y68" s="25"/>
      <c r="Z68" s="25"/>
      <c r="AA68" s="29">
        <f>SUM(O68:Z68)</f>
        <v>0</v>
      </c>
      <c r="AB68" s="25"/>
      <c r="AC68" s="25"/>
      <c r="AD68" s="25"/>
      <c r="AE68" s="25"/>
      <c r="AF68" s="25"/>
      <c r="AG68" s="25"/>
      <c r="AH68" s="25"/>
      <c r="AI68" s="25"/>
      <c r="AJ68" s="25"/>
      <c r="AK68" s="25"/>
      <c r="AL68" s="25"/>
      <c r="AM68" s="25"/>
      <c r="AN68" s="29">
        <f>SUM(AB68:AM68)</f>
        <v>0</v>
      </c>
      <c r="AO68" s="25">
        <f>AO13*(1+'Bazinės prielaidos'!$E$19)+('Metinis atlyginimas'!AO33+'Metinis atlyginimas'!AO35+'Metinis atlyginimas'!AO38)*'Bazinės prielaidos'!$E$19</f>
        <v>61607.129681110964</v>
      </c>
      <c r="AP68" s="25">
        <f>AP13*(1+'Bazinės prielaidos'!$E$19)</f>
        <v>25165.60261239934</v>
      </c>
      <c r="AQ68" s="25">
        <f>AQ13*(1+'Bazinės prielaidos'!$E$19)</f>
        <v>25165.60261239934</v>
      </c>
      <c r="AR68" s="25">
        <f>AR13*(1+'Bazinės prielaidos'!$E$19)</f>
        <v>25165.60261239934</v>
      </c>
      <c r="AS68" s="25">
        <f>AS13*(1+'Bazinės prielaidos'!$E$19)</f>
        <v>25165.60261239934</v>
      </c>
      <c r="AT68" s="25">
        <f>AT13*(1+'Bazinės prielaidos'!$E$19)</f>
        <v>25165.60261239934</v>
      </c>
      <c r="AU68" s="25">
        <f>AU13*(1+'Bazinės prielaidos'!$E$19)</f>
        <v>25165.60261239934</v>
      </c>
      <c r="AV68" s="25">
        <f>AV13*(1+'Bazinės prielaidos'!$E$19)</f>
        <v>25165.60261239934</v>
      </c>
      <c r="AW68" s="25">
        <f>AW13*(1+'Bazinės prielaidos'!$E$19)</f>
        <v>25165.60261239934</v>
      </c>
      <c r="AX68" s="25">
        <f>AX13*(1+'Bazinės prielaidos'!$E$19)</f>
        <v>25165.60261239934</v>
      </c>
      <c r="AY68" s="25">
        <f>AY13*(1+'Bazinės prielaidos'!$E$19)</f>
        <v>56016.935738197477</v>
      </c>
      <c r="AZ68" s="25">
        <f>AZ13*(1+'Bazinės prielaidos'!$E$19)</f>
        <v>25165.60261239934</v>
      </c>
      <c r="BA68" s="29">
        <f>SUM(AO68:AZ68)</f>
        <v>369280.09154330182</v>
      </c>
      <c r="BB68" s="25">
        <f>BB13*(1+'Bazinės prielaidos'!$E$19)+('Metinis atlyginimas'!BB33+'Metinis atlyginimas'!BB35+'Metinis atlyginimas'!BB38)*'Bazinės prielaidos'!$E$19</f>
        <v>62382.768571544279</v>
      </c>
      <c r="BC68" s="25">
        <f>BC13*(1+'Bazinės prielaidos'!$E$19)</f>
        <v>25920.570690771314</v>
      </c>
      <c r="BD68" s="25">
        <f>BD13*(1+'Bazinės prielaidos'!$E$19)</f>
        <v>25920.570690771314</v>
      </c>
      <c r="BE68" s="25">
        <f>BE13*(1+'Bazinės prielaidos'!$E$19)</f>
        <v>25920.570690771314</v>
      </c>
      <c r="BF68" s="25">
        <f>BF13*(1+'Bazinės prielaidos'!$E$19)</f>
        <v>25920.570690771314</v>
      </c>
      <c r="BG68" s="25">
        <f>BG13*(1+'Bazinės prielaidos'!$E$19)</f>
        <v>25920.570690771314</v>
      </c>
      <c r="BH68" s="25">
        <f>BH13*(1+'Bazinės prielaidos'!$E$19)</f>
        <v>25920.570690771314</v>
      </c>
      <c r="BI68" s="25">
        <f>BI13*(1+'Bazinės prielaidos'!$E$19)</f>
        <v>25920.570690771314</v>
      </c>
      <c r="BJ68" s="25">
        <f>BJ13*(1+'Bazinės prielaidos'!$E$19)</f>
        <v>25920.570690771314</v>
      </c>
      <c r="BK68" s="25">
        <f>BK13*(1+'Bazinės prielaidos'!$E$19)</f>
        <v>25920.570690771314</v>
      </c>
      <c r="BL68" s="25">
        <f>BL13*(1+'Bazinės prielaidos'!$E$19)</f>
        <v>57697.443810343379</v>
      </c>
      <c r="BM68" s="25">
        <f>BM13*(1+'Bazinės prielaidos'!$E$19)</f>
        <v>25920.570690771314</v>
      </c>
      <c r="BN68" s="29">
        <f>SUM(BB68:BM68)</f>
        <v>379285.9192896008</v>
      </c>
      <c r="BO68" s="25">
        <f>BO13*(1+'Bazinės prielaidos'!$E$19)+('Metinis atlyginimas'!BO33+'Metinis atlyginimas'!BO35+'Metinis atlyginimas'!BO38)*'Bazinės prielaidos'!$E$19</f>
        <v>63181.676628690606</v>
      </c>
      <c r="BP68" s="25">
        <f>BP13*(1+'Bazinės prielaidos'!$E$19)</f>
        <v>26698.187811494452</v>
      </c>
      <c r="BQ68" s="25">
        <f>BQ13*(1+'Bazinės prielaidos'!$E$19)</f>
        <v>26698.187811494452</v>
      </c>
      <c r="BR68" s="25">
        <f>BR13*(1+'Bazinės prielaidos'!$E$19)</f>
        <v>26698.187811494452</v>
      </c>
      <c r="BS68" s="25">
        <f>BS13*(1+'Bazinės prielaidos'!$E$19)</f>
        <v>26698.187811494452</v>
      </c>
      <c r="BT68" s="25">
        <f>BT13*(1+'Bazinės prielaidos'!$E$19)</f>
        <v>26698.187811494452</v>
      </c>
      <c r="BU68" s="25">
        <f>BU13*(1+'Bazinės prielaidos'!$E$19)</f>
        <v>26698.187811494452</v>
      </c>
      <c r="BV68" s="25">
        <f>BV13*(1+'Bazinės prielaidos'!$E$19)</f>
        <v>26698.187811494452</v>
      </c>
      <c r="BW68" s="25">
        <f>BW13*(1+'Bazinės prielaidos'!$E$19)</f>
        <v>26698.187811494452</v>
      </c>
      <c r="BX68" s="25">
        <f>BX13*(1+'Bazinės prielaidos'!$E$19)</f>
        <v>26698.187811494452</v>
      </c>
      <c r="BY68" s="25">
        <f>BY13*(1+'Bazinės prielaidos'!$E$19)</f>
        <v>59428.367124653691</v>
      </c>
      <c r="BZ68" s="25">
        <f>BZ13*(1+'Bazinės prielaidos'!$E$19)</f>
        <v>26698.187811494452</v>
      </c>
      <c r="CA68" s="29">
        <f>SUM(BO68:BZ68)</f>
        <v>389591.92186828883</v>
      </c>
      <c r="CB68" s="25">
        <f>CB13*(1+'Bazinės prielaidos'!$E$19)+('Metinis atlyginimas'!CB33+'Metinis atlyginimas'!CB35+'Metinis atlyginimas'!CB38)*'Bazinės prielaidos'!$E$19</f>
        <v>64004.551927551336</v>
      </c>
      <c r="CC68" s="25">
        <f>CC13*(1+'Bazinės prielaidos'!$E$19)</f>
        <v>27499.133445839288</v>
      </c>
      <c r="CD68" s="25">
        <f>CD13*(1+'Bazinės prielaidos'!$E$19)</f>
        <v>27499.133445839288</v>
      </c>
      <c r="CE68" s="25">
        <f>CE13*(1+'Bazinės prielaidos'!$E$19)</f>
        <v>27499.133445839288</v>
      </c>
      <c r="CF68" s="25">
        <f>CF13*(1+'Bazinės prielaidos'!$E$19)</f>
        <v>27499.133445839288</v>
      </c>
      <c r="CG68" s="25">
        <f>CG13*(1+'Bazinės prielaidos'!$E$19)</f>
        <v>27499.133445839288</v>
      </c>
      <c r="CH68" s="25">
        <f>CH13*(1+'Bazinės prielaidos'!$E$19)</f>
        <v>27499.133445839288</v>
      </c>
      <c r="CI68" s="25">
        <f>CI13*(1+'Bazinės prielaidos'!$E$19)</f>
        <v>27499.133445839288</v>
      </c>
      <c r="CJ68" s="25">
        <f>CJ13*(1+'Bazinės prielaidos'!$E$19)</f>
        <v>27499.133445839288</v>
      </c>
      <c r="CK68" s="25">
        <f>CK13*(1+'Bazinės prielaidos'!$E$19)</f>
        <v>27499.133445839288</v>
      </c>
      <c r="CL68" s="25">
        <f>CL13*(1+'Bazinės prielaidos'!$E$19)</f>
        <v>61211.218138393284</v>
      </c>
      <c r="CM68" s="25">
        <f>CM13*(1+'Bazinės prielaidos'!$E$19)</f>
        <v>27499.133445839288</v>
      </c>
      <c r="CN68" s="29">
        <f>SUM(CB68:CM68)</f>
        <v>400207.10452433745</v>
      </c>
      <c r="CO68" s="25">
        <f>CO13*(1+'Bazinės prielaidos'!$E$19)+('Metinis atlyginimas'!CO33+'Metinis atlyginimas'!CO35+'Metinis atlyginimas'!CO38)*'Bazinės prielaidos'!$E$19</f>
        <v>64852.113485377864</v>
      </c>
      <c r="CP68" s="25">
        <f>CP13*(1+'Bazinės prielaidos'!$E$19)</f>
        <v>28324.107449214465</v>
      </c>
      <c r="CQ68" s="25">
        <f>CQ13*(1+'Bazinės prielaidos'!$E$19)</f>
        <v>28324.107449214465</v>
      </c>
      <c r="CR68" s="25">
        <f>CR13*(1+'Bazinės prielaidos'!$E$19)</f>
        <v>28324.107449214465</v>
      </c>
      <c r="CS68" s="25">
        <f>CS13*(1+'Bazinės prielaidos'!$E$19)</f>
        <v>28324.107449214465</v>
      </c>
      <c r="CT68" s="25">
        <f>CT13*(1+'Bazinės prielaidos'!$E$19)</f>
        <v>28324.107449214465</v>
      </c>
      <c r="CU68" s="25">
        <f>CU13*(1+'Bazinės prielaidos'!$E$19)</f>
        <v>28324.107449214465</v>
      </c>
      <c r="CV68" s="25">
        <f>CV13*(1+'Bazinės prielaidos'!$E$19)</f>
        <v>28324.107449214465</v>
      </c>
      <c r="CW68" s="25">
        <f>CW13*(1+'Bazinės prielaidos'!$E$19)</f>
        <v>28324.107449214465</v>
      </c>
      <c r="CX68" s="25">
        <f>CX13*(1+'Bazinės prielaidos'!$E$19)</f>
        <v>28324.107449214465</v>
      </c>
      <c r="CY68" s="25">
        <f>CY13*(1+'Bazinės prielaidos'!$E$19)</f>
        <v>63047.554682545102</v>
      </c>
      <c r="CZ68" s="25">
        <f>CZ13*(1+'Bazinės prielaidos'!$E$19)</f>
        <v>28324.107449214465</v>
      </c>
      <c r="DA68" s="29">
        <f>SUM(CO68:CZ68)</f>
        <v>411140.74266006751</v>
      </c>
      <c r="DB68" s="25">
        <f>DB13*(1+'Bazinės prielaidos'!$E$19)+('Metinis atlyginimas'!DB33+'Metinis atlyginimas'!DB35+'Metinis atlyginimas'!DB38)*'Bazinės prielaidos'!$E$19</f>
        <v>65725.101889939207</v>
      </c>
      <c r="DC68" s="25">
        <f>DC13*(1+'Bazinės prielaidos'!$E$19)</f>
        <v>29173.830672690896</v>
      </c>
      <c r="DD68" s="25">
        <f>DD13*(1+'Bazinės prielaidos'!$E$19)</f>
        <v>29173.830672690896</v>
      </c>
      <c r="DE68" s="25">
        <f>DE13*(1+'Bazinės prielaidos'!$E$19)</f>
        <v>29173.830672690896</v>
      </c>
      <c r="DF68" s="25">
        <f>DF13*(1+'Bazinės prielaidos'!$E$19)</f>
        <v>29173.830672690896</v>
      </c>
      <c r="DG68" s="25">
        <f>DG13*(1+'Bazinės prielaidos'!$E$19)</f>
        <v>29173.830672690896</v>
      </c>
      <c r="DH68" s="25">
        <f>DH13*(1+'Bazinės prielaidos'!$E$19)</f>
        <v>29173.830672690896</v>
      </c>
      <c r="DI68" s="25">
        <f>DI13*(1+'Bazinės prielaidos'!$E$19)</f>
        <v>29173.830672690896</v>
      </c>
      <c r="DJ68" s="25">
        <f>DJ13*(1+'Bazinės prielaidos'!$E$19)</f>
        <v>29173.830672690896</v>
      </c>
      <c r="DK68" s="25">
        <f>DK13*(1+'Bazinės prielaidos'!$E$19)</f>
        <v>29173.830672690896</v>
      </c>
      <c r="DL68" s="25">
        <f>DL13*(1+'Bazinės prielaidos'!$E$19)</f>
        <v>64938.981323021449</v>
      </c>
      <c r="DM68" s="25">
        <f>DM13*(1+'Bazinės prielaidos'!$E$19)</f>
        <v>29173.830672690896</v>
      </c>
      <c r="DN68" s="29">
        <f>SUM(DB68:DM68)</f>
        <v>422402.38993986958</v>
      </c>
      <c r="DO68" s="25">
        <f>DO13*(1+'Bazinės prielaidos'!$E$19)+('Metinis atlyginimas'!DO33+'Metinis atlyginimas'!DO35+'Metinis atlyginimas'!DO38)*'Bazinės prielaidos'!$E$19</f>
        <v>66624.279946637398</v>
      </c>
      <c r="DP68" s="25">
        <f>DP13*(1+'Bazinės prielaidos'!$E$19)</f>
        <v>30049.045592871626</v>
      </c>
      <c r="DQ68" s="25">
        <f>DQ13*(1+'Bazinės prielaidos'!$E$19)</f>
        <v>30049.045592871626</v>
      </c>
      <c r="DR68" s="25">
        <f>DR13*(1+'Bazinės prielaidos'!$E$19)</f>
        <v>30049.045592871626</v>
      </c>
      <c r="DS68" s="25">
        <f>DS13*(1+'Bazinės prielaidos'!$E$19)</f>
        <v>30049.045592871626</v>
      </c>
      <c r="DT68" s="25">
        <f>DT13*(1+'Bazinės prielaidos'!$E$19)</f>
        <v>30049.045592871626</v>
      </c>
      <c r="DU68" s="25">
        <f>DU13*(1+'Bazinės prielaidos'!$E$19)</f>
        <v>30049.045592871626</v>
      </c>
      <c r="DV68" s="25">
        <f>DV13*(1+'Bazinės prielaidos'!$E$19)</f>
        <v>30049.045592871626</v>
      </c>
      <c r="DW68" s="25">
        <f>DW13*(1+'Bazinės prielaidos'!$E$19)</f>
        <v>30049.045592871626</v>
      </c>
      <c r="DX68" s="25">
        <f>DX13*(1+'Bazinės prielaidos'!$E$19)</f>
        <v>30049.045592871626</v>
      </c>
      <c r="DY68" s="25">
        <f>DY13*(1+'Bazinės prielaidos'!$E$19)</f>
        <v>103725.22751459265</v>
      </c>
      <c r="DZ68" s="25">
        <f>DZ13*(1+'Bazinės prielaidos'!$E$19)</f>
        <v>30049.045592871626</v>
      </c>
      <c r="EA68" s="29">
        <f>SUM(DO68:DZ68)</f>
        <v>470839.96338994621</v>
      </c>
      <c r="EB68" s="25">
        <f>EB13*(1+'Bazinės prielaidos'!$E$19)+('Metinis atlyginimas'!EB33+'Metinis atlyginimas'!EB35+'Metinis atlyginimas'!EB38)*'Bazinės prielaidos'!$E$19</f>
        <v>67550.433345036494</v>
      </c>
      <c r="EC68" s="25">
        <f>EC13*(1+'Bazinės prielaidos'!$E$19)</f>
        <v>30950.516960657769</v>
      </c>
      <c r="ED68" s="25">
        <f>ED13*(1+'Bazinės prielaidos'!$E$19)</f>
        <v>30950.516960657769</v>
      </c>
      <c r="EE68" s="25">
        <f>EE13*(1+'Bazinės prielaidos'!$E$19)</f>
        <v>30950.516960657769</v>
      </c>
      <c r="EF68" s="25">
        <f>EF13*(1+'Bazinės prielaidos'!$E$19)</f>
        <v>30950.516960657769</v>
      </c>
      <c r="EG68" s="25">
        <f>EG13*(1+'Bazinės prielaidos'!$E$19)</f>
        <v>30950.516960657769</v>
      </c>
      <c r="EH68" s="25">
        <f>EH13*(1+'Bazinės prielaidos'!$E$19)</f>
        <v>30950.516960657769</v>
      </c>
      <c r="EI68" s="25">
        <f>EI13*(1+'Bazinės prielaidos'!$E$19)</f>
        <v>30950.516960657769</v>
      </c>
      <c r="EJ68" s="25">
        <f>EJ13*(1+'Bazinės prielaidos'!$E$19)</f>
        <v>30950.516960657769</v>
      </c>
      <c r="EK68" s="25">
        <f>EK13*(1+'Bazinės prielaidos'!$E$19)</f>
        <v>30950.516960657769</v>
      </c>
      <c r="EL68" s="25">
        <f>EL13*(1+'Bazinės prielaidos'!$E$19)</f>
        <v>106836.98434003038</v>
      </c>
      <c r="EM68" s="25">
        <f>EM13*(1+'Bazinės prielaidos'!$E$19)</f>
        <v>30950.516960657769</v>
      </c>
      <c r="EN68" s="29">
        <f>SUM(EB68:EM68)</f>
        <v>483892.58729164465</v>
      </c>
      <c r="EO68" s="25">
        <f>EO13*(1+'Bazinės prielaidos'!$E$19)+('Metinis atlyginimas'!EO33+'Metinis atlyginimas'!EO35+'Metinis atlyginimas'!EO38)*'Bazinės prielaidos'!$E$19</f>
        <v>68504.371345387597</v>
      </c>
      <c r="EP68" s="25">
        <f>EP13*(1+'Bazinės prielaidos'!$E$19)</f>
        <v>31879.032469477512</v>
      </c>
      <c r="EQ68" s="25">
        <f>EQ13*(1+'Bazinės prielaidos'!$E$19)</f>
        <v>31879.032469477512</v>
      </c>
      <c r="ER68" s="25">
        <f>ER13*(1+'Bazinės prielaidos'!$E$19)</f>
        <v>31879.032469477512</v>
      </c>
      <c r="ES68" s="25">
        <f>ES13*(1+'Bazinės prielaidos'!$E$19)</f>
        <v>31879.032469477512</v>
      </c>
      <c r="ET68" s="25">
        <f>ET13*(1+'Bazinės prielaidos'!$E$19)</f>
        <v>31879.032469477512</v>
      </c>
      <c r="EU68" s="25">
        <f>EU13*(1+'Bazinės prielaidos'!$E$19)</f>
        <v>31879.032469477512</v>
      </c>
      <c r="EV68" s="25">
        <f>EV13*(1+'Bazinės prielaidos'!$E$19)</f>
        <v>31879.032469477512</v>
      </c>
      <c r="EW68" s="25">
        <f>EW13*(1+'Bazinės prielaidos'!$E$19)</f>
        <v>31879.032469477512</v>
      </c>
      <c r="EX68" s="25">
        <f>EX13*(1+'Bazinės prielaidos'!$E$19)</f>
        <v>31879.032469477512</v>
      </c>
      <c r="EY68" s="25">
        <f>EY13*(1+'Bazinės prielaidos'!$E$19)</f>
        <v>110042.0938702313</v>
      </c>
      <c r="EZ68" s="25">
        <f>EZ13*(1+'Bazinės prielaidos'!$E$19)</f>
        <v>31879.032469477512</v>
      </c>
      <c r="FA68" s="29">
        <f>SUM(EO68:EZ68)</f>
        <v>497336.78991039394</v>
      </c>
      <c r="FB68" s="25">
        <f>FB13*(1+'Bazinės prielaidos'!$E$19)+('Metinis atlyginimas'!FB33+'Metinis atlyginimas'!FB35+'Metinis atlyginimas'!FB38)*'Bazinės prielaidos'!$E$19</f>
        <v>69486.927485749227</v>
      </c>
      <c r="FC68" s="25">
        <f>FC13*(1+'Bazinės prielaidos'!$E$19)</f>
        <v>32835.40344356183</v>
      </c>
      <c r="FD68" s="25">
        <f>FD13*(1+'Bazinės prielaidos'!$E$19)</f>
        <v>32835.40344356183</v>
      </c>
      <c r="FE68" s="25">
        <f>FE13*(1+'Bazinės prielaidos'!$E$19)</f>
        <v>32835.40344356183</v>
      </c>
      <c r="FF68" s="25">
        <f>FF13*(1+'Bazinės prielaidos'!$E$19)</f>
        <v>32835.40344356183</v>
      </c>
      <c r="FG68" s="25">
        <f>FG13*(1+'Bazinės prielaidos'!$E$19)</f>
        <v>32835.40344356183</v>
      </c>
      <c r="FH68" s="25">
        <f>FH13*(1+'Bazinės prielaidos'!$E$19)</f>
        <v>32835.40344356183</v>
      </c>
      <c r="FI68" s="25">
        <f>FI13*(1+'Bazinės prielaidos'!$E$19)</f>
        <v>32835.40344356183</v>
      </c>
      <c r="FJ68" s="25">
        <f>FJ13*(1+'Bazinės prielaidos'!$E$19)</f>
        <v>32835.40344356183</v>
      </c>
      <c r="FK68" s="25">
        <f>FK13*(1+'Bazinės prielaidos'!$E$19)</f>
        <v>32835.40344356183</v>
      </c>
      <c r="FL68" s="25">
        <f>FL13*(1+'Bazinės prielaidos'!$E$19)</f>
        <v>113343.35668633824</v>
      </c>
      <c r="FM68" s="25">
        <f>FM13*(1+'Bazinės prielaidos'!$E$19)</f>
        <v>32835.40344356183</v>
      </c>
      <c r="FN68" s="29">
        <f>SUM(FB68:FM68)</f>
        <v>511184.3186077057</v>
      </c>
      <c r="FO68" s="25">
        <f>FO13*(1+'Bazinės prielaidos'!$E$19)+('Metinis atlyginimas'!FO33+'Metinis atlyginimas'!FO35+'Metinis atlyginimas'!FO38)*'Bazinės prielaidos'!$E$19</f>
        <v>70498.960310321694</v>
      </c>
      <c r="FP68" s="25">
        <f>FP13*(1+'Bazinės prielaidos'!$E$19)</f>
        <v>33820.465546868676</v>
      </c>
      <c r="FQ68" s="25">
        <f>FQ13*(1+'Bazinės prielaidos'!$E$19)</f>
        <v>33820.465546868676</v>
      </c>
      <c r="FR68" s="25">
        <f>FR13*(1+'Bazinės prielaidos'!$E$19)</f>
        <v>33820.465546868676</v>
      </c>
      <c r="FS68" s="25">
        <f>FS13*(1+'Bazinės prielaidos'!$E$19)</f>
        <v>33820.465546868676</v>
      </c>
      <c r="FT68" s="25">
        <f>FT13*(1+'Bazinės prielaidos'!$E$19)</f>
        <v>33820.465546868676</v>
      </c>
      <c r="FU68" s="25">
        <f>FU13*(1+'Bazinės prielaidos'!$E$19)</f>
        <v>33820.465546868676</v>
      </c>
      <c r="FV68" s="25">
        <f>FV13*(1+'Bazinės prielaidos'!$E$19)</f>
        <v>33820.465546868676</v>
      </c>
      <c r="FW68" s="25">
        <f>FW13*(1+'Bazinės prielaidos'!$E$19)</f>
        <v>33820.465546868676</v>
      </c>
      <c r="FX68" s="25">
        <f>FX13*(1+'Bazinės prielaidos'!$E$19)</f>
        <v>33820.465546868676</v>
      </c>
      <c r="FY68" s="25">
        <f>FY13*(1+'Bazinės prielaidos'!$E$19)</f>
        <v>116743.65738692837</v>
      </c>
      <c r="FZ68" s="25">
        <f>FZ13*(1+'Bazinės prielaidos'!$E$19)</f>
        <v>33820.465546868676</v>
      </c>
      <c r="GA68" s="29">
        <f>SUM(FO68:FZ68)</f>
        <v>525447.27316593681</v>
      </c>
      <c r="GB68" s="25">
        <f>GB13*(1+'Bazinės prielaidos'!$E$19)+('Metinis atlyginimas'!GB33+'Metinis atlyginimas'!GB35+'Metinis atlyginimas'!GB38)*'Bazinės prielaidos'!$E$19</f>
        <v>71541.354119631345</v>
      </c>
      <c r="GC68" s="25">
        <f>GC13*(1+'Bazinės prielaidos'!$E$19)</f>
        <v>34835.079513274744</v>
      </c>
      <c r="GD68" s="25">
        <f>GD13*(1+'Bazinės prielaidos'!$E$19)</f>
        <v>34835.079513274744</v>
      </c>
      <c r="GE68" s="25">
        <f>GE13*(1+'Bazinės prielaidos'!$E$19)</f>
        <v>34835.079513274744</v>
      </c>
      <c r="GF68" s="25">
        <f>GF13*(1+'Bazinės prielaidos'!$E$19)</f>
        <v>34835.079513274744</v>
      </c>
      <c r="GG68" s="25">
        <f>GG13*(1+'Bazinės prielaidos'!$E$19)</f>
        <v>34835.079513274744</v>
      </c>
      <c r="GH68" s="25">
        <f>GH13*(1+'Bazinės prielaidos'!$E$19)</f>
        <v>34835.079513274744</v>
      </c>
      <c r="GI68" s="25">
        <f>GI13*(1+'Bazinės prielaidos'!$E$19)</f>
        <v>34835.079513274744</v>
      </c>
      <c r="GJ68" s="25">
        <f>GJ13*(1+'Bazinės prielaidos'!$E$19)</f>
        <v>34835.079513274744</v>
      </c>
      <c r="GK68" s="25">
        <f>GK13*(1+'Bazinės prielaidos'!$E$19)</f>
        <v>34835.079513274744</v>
      </c>
      <c r="GL68" s="25">
        <f>GL13*(1+'Bazinės prielaidos'!$E$19)</f>
        <v>120245.96710853625</v>
      </c>
      <c r="GM68" s="25">
        <f>GM13*(1+'Bazinės prielaidos'!$E$19)</f>
        <v>34835.079513274744</v>
      </c>
      <c r="GN68" s="29">
        <f>SUM(GB68:GM68)</f>
        <v>540138.11636091501</v>
      </c>
      <c r="GO68" s="25">
        <f>GO13*(1+'Bazinės prielaidos'!$E$19)+('Metinis atlyginimas'!GO33+'Metinis atlyginimas'!GO35+'Metinis atlyginimas'!GO38)*'Bazinės prielaidos'!$E$19</f>
        <v>0</v>
      </c>
      <c r="GP68" s="25">
        <f>GP13*(1+'Bazinės prielaidos'!$E$19)</f>
        <v>0</v>
      </c>
      <c r="GQ68" s="25">
        <f>GQ13*(1+'Bazinės prielaidos'!$E$19)</f>
        <v>0</v>
      </c>
      <c r="GR68" s="25">
        <f>GR13*(1+'Bazinės prielaidos'!$E$19)</f>
        <v>0</v>
      </c>
      <c r="GS68" s="25">
        <f>GS13*(1+'Bazinės prielaidos'!$E$19)</f>
        <v>0</v>
      </c>
      <c r="GT68" s="25">
        <f>GT13*(1+'Bazinės prielaidos'!$E$19)</f>
        <v>0</v>
      </c>
      <c r="GU68" s="25">
        <f>GU13*(1+'Bazinės prielaidos'!$E$19)</f>
        <v>0</v>
      </c>
      <c r="GV68" s="25">
        <f>GV13*(1+'Bazinės prielaidos'!$E$19)</f>
        <v>0</v>
      </c>
      <c r="GW68" s="25">
        <f>GW13*(1+'Bazinės prielaidos'!$E$19)</f>
        <v>0</v>
      </c>
      <c r="GX68" s="25">
        <f>GX13*(1+'Bazinės prielaidos'!$E$19)</f>
        <v>0</v>
      </c>
      <c r="GY68" s="25">
        <f>GY13*(1+'Bazinės prielaidos'!$E$19)</f>
        <v>0</v>
      </c>
      <c r="GZ68" s="25">
        <f>GZ13*(1+'Bazinės prielaidos'!$E$19)</f>
        <v>0</v>
      </c>
      <c r="HA68" s="29">
        <f>SUM(GO68:GZ68)</f>
        <v>0</v>
      </c>
      <c r="HB68" s="25">
        <f>HB13*(1+'Bazinės prielaidos'!$E$19)+('Metinis atlyginimas'!HB33+'Metinis atlyginimas'!HB35+'Metinis atlyginimas'!HB38)*'Bazinės prielaidos'!$E$19</f>
        <v>0</v>
      </c>
      <c r="HC68" s="25">
        <f>HC13*(1+'Bazinės prielaidos'!$E$19)</f>
        <v>0</v>
      </c>
      <c r="HD68" s="25">
        <f>HD13*(1+'Bazinės prielaidos'!$E$19)</f>
        <v>0</v>
      </c>
      <c r="HE68" s="25">
        <f>HE13*(1+'Bazinės prielaidos'!$E$19)</f>
        <v>0</v>
      </c>
      <c r="HF68" s="25">
        <f>HF13*(1+'Bazinės prielaidos'!$E$19)</f>
        <v>0</v>
      </c>
      <c r="HG68" s="25">
        <f>HG13*(1+'Bazinės prielaidos'!$E$19)</f>
        <v>0</v>
      </c>
      <c r="HH68" s="25">
        <f>HH13*(1+'Bazinės prielaidos'!$E$19)</f>
        <v>0</v>
      </c>
      <c r="HI68" s="25">
        <f>HI13*(1+'Bazinės prielaidos'!$E$19)</f>
        <v>0</v>
      </c>
      <c r="HJ68" s="25">
        <f>HJ13*(1+'Bazinės prielaidos'!$E$19)</f>
        <v>0</v>
      </c>
      <c r="HK68" s="25">
        <f>HK13*(1+'Bazinės prielaidos'!$E$19)</f>
        <v>0</v>
      </c>
      <c r="HL68" s="25">
        <f>HL13*(1+'Bazinės prielaidos'!$E$19)</f>
        <v>0</v>
      </c>
      <c r="HM68" s="25">
        <f>HM13*(1+'Bazinės prielaidos'!$E$19)</f>
        <v>0</v>
      </c>
      <c r="HN68" s="29">
        <f>SUM(HB68:HM68)</f>
        <v>0</v>
      </c>
      <c r="HO68" s="25">
        <f>HO13*(1+'Bazinės prielaidos'!$E$19)+('Metinis atlyginimas'!HO33+'Metinis atlyginimas'!HO35+'Metinis atlyginimas'!HO38)*'Bazinės prielaidos'!$E$19</f>
        <v>0</v>
      </c>
      <c r="HP68" s="25">
        <f>HP13*(1+'Bazinės prielaidos'!$E$19)</f>
        <v>0</v>
      </c>
      <c r="HQ68" s="25">
        <f>HQ13*(1+'Bazinės prielaidos'!$E$19)</f>
        <v>0</v>
      </c>
      <c r="HR68" s="25">
        <f>HR13*(1+'Bazinės prielaidos'!$E$19)</f>
        <v>0</v>
      </c>
      <c r="HS68" s="25">
        <f>HS13*(1+'Bazinės prielaidos'!$E$19)</f>
        <v>0</v>
      </c>
      <c r="HT68" s="25">
        <f>HT13*(1+'Bazinės prielaidos'!$E$19)</f>
        <v>0</v>
      </c>
      <c r="HU68" s="25">
        <f>HU13*(1+'Bazinės prielaidos'!$E$19)</f>
        <v>0</v>
      </c>
      <c r="HV68" s="25">
        <f>HV13*(1+'Bazinės prielaidos'!$E$19)</f>
        <v>0</v>
      </c>
      <c r="HW68" s="25">
        <f>HW13*(1+'Bazinės prielaidos'!$E$19)</f>
        <v>0</v>
      </c>
      <c r="HX68" s="25">
        <f>HX13*(1+'Bazinės prielaidos'!$E$19)</f>
        <v>0</v>
      </c>
      <c r="HY68" s="25">
        <f>HY13*(1+'Bazinės prielaidos'!$E$19)</f>
        <v>0</v>
      </c>
      <c r="HZ68" s="25">
        <f>HZ13*(1+'Bazinės prielaidos'!$E$19)</f>
        <v>0</v>
      </c>
      <c r="IA68" s="29">
        <f>SUM(HO68:HZ68)</f>
        <v>0</v>
      </c>
      <c r="IB68" s="25">
        <f>IB13*(1+'Bazinės prielaidos'!$E$19)+('Metinis atlyginimas'!IB33+'Metinis atlyginimas'!IB35+'Metinis atlyginimas'!IB38)*'Bazinės prielaidos'!$E$19</f>
        <v>0</v>
      </c>
      <c r="IC68" s="25">
        <f>IC13*(1+'Bazinės prielaidos'!$E$19)</f>
        <v>0</v>
      </c>
      <c r="ID68" s="25">
        <f>ID13*(1+'Bazinės prielaidos'!$E$19)</f>
        <v>0</v>
      </c>
      <c r="IE68" s="25">
        <f>IE13*(1+'Bazinės prielaidos'!$E$19)</f>
        <v>0</v>
      </c>
      <c r="IF68" s="25">
        <f>IF13*(1+'Bazinės prielaidos'!$E$19)</f>
        <v>0</v>
      </c>
      <c r="IG68" s="25">
        <f>IG13*(1+'Bazinės prielaidos'!$E$19)</f>
        <v>0</v>
      </c>
      <c r="IH68" s="25">
        <f>IH13*(1+'Bazinės prielaidos'!$E$19)</f>
        <v>0</v>
      </c>
      <c r="II68" s="25">
        <f>II13*(1+'Bazinės prielaidos'!$E$19)</f>
        <v>0</v>
      </c>
      <c r="IJ68" s="25">
        <f>IJ13*(1+'Bazinės prielaidos'!$E$19)</f>
        <v>0</v>
      </c>
      <c r="IK68" s="25">
        <f>IK13*(1+'Bazinės prielaidos'!$E$19)</f>
        <v>0</v>
      </c>
      <c r="IL68" s="25">
        <f>IL13*(1+'Bazinės prielaidos'!$E$19)</f>
        <v>0</v>
      </c>
      <c r="IM68" s="25">
        <f>IM13*(1+'Bazinės prielaidos'!$E$19)</f>
        <v>0</v>
      </c>
      <c r="IN68" s="29">
        <f>SUM(IB68:IM68)</f>
        <v>0</v>
      </c>
      <c r="IO68" s="25">
        <f>IO13*(1+'Bazinės prielaidos'!$E$19)+('Metinis atlyginimas'!IO33+'Metinis atlyginimas'!IO35+'Metinis atlyginimas'!IO38)*'Bazinės prielaidos'!$E$19</f>
        <v>0</v>
      </c>
      <c r="IP68" s="25">
        <f>IP13*(1+'Bazinės prielaidos'!$E$19)</f>
        <v>0</v>
      </c>
      <c r="IQ68" s="25">
        <f>IQ13*(1+'Bazinės prielaidos'!$E$19)</f>
        <v>0</v>
      </c>
      <c r="IR68" s="25">
        <f>IR13*(1+'Bazinės prielaidos'!$E$19)</f>
        <v>0</v>
      </c>
      <c r="IS68" s="25">
        <f>IS13*(1+'Bazinės prielaidos'!$E$19)</f>
        <v>0</v>
      </c>
      <c r="IT68" s="25">
        <f>IT13*(1+'Bazinės prielaidos'!$E$19)</f>
        <v>0</v>
      </c>
      <c r="IU68" s="25">
        <f>IU13*(1+'Bazinės prielaidos'!$E$19)</f>
        <v>0</v>
      </c>
      <c r="IV68" s="25">
        <f>IV13*(1+'Bazinės prielaidos'!$E$19)</f>
        <v>0</v>
      </c>
      <c r="IW68" s="25">
        <f>IW13*(1+'Bazinės prielaidos'!$E$19)</f>
        <v>0</v>
      </c>
      <c r="IX68" s="25">
        <f>IX13*(1+'Bazinės prielaidos'!$E$19)</f>
        <v>0</v>
      </c>
      <c r="IY68" s="25">
        <f>IY13*(1+'Bazinės prielaidos'!$E$19)</f>
        <v>0</v>
      </c>
      <c r="IZ68" s="25">
        <f>IZ13*(1+'Bazinės prielaidos'!$E$19)</f>
        <v>0</v>
      </c>
      <c r="JA68" s="29">
        <f>SUM(IO68:IZ68)</f>
        <v>0</v>
      </c>
      <c r="JB68" s="25">
        <f>JB13*(1+'Bazinės prielaidos'!$E$19)+('Metinis atlyginimas'!JB33+'Metinis atlyginimas'!JB35+'Metinis atlyginimas'!JB38)*'Bazinės prielaidos'!$E$19</f>
        <v>0</v>
      </c>
      <c r="JC68" s="25">
        <f>JC13*(1+'Bazinės prielaidos'!$E$19)</f>
        <v>0</v>
      </c>
      <c r="JD68" s="25">
        <f>JD13*(1+'Bazinės prielaidos'!$E$19)</f>
        <v>0</v>
      </c>
      <c r="JE68" s="25">
        <f>JE13*(1+'Bazinės prielaidos'!$E$19)</f>
        <v>0</v>
      </c>
      <c r="JF68" s="25">
        <f>JF13*(1+'Bazinės prielaidos'!$E$19)</f>
        <v>0</v>
      </c>
      <c r="JG68" s="25">
        <f>JG13*(1+'Bazinės prielaidos'!$E$19)</f>
        <v>0</v>
      </c>
      <c r="JH68" s="25">
        <f>JH13*(1+'Bazinės prielaidos'!$E$19)</f>
        <v>0</v>
      </c>
      <c r="JI68" s="25">
        <f>JI13*(1+'Bazinės prielaidos'!$E$19)</f>
        <v>0</v>
      </c>
      <c r="JJ68" s="25">
        <f>JJ13*(1+'Bazinės prielaidos'!$E$19)</f>
        <v>0</v>
      </c>
      <c r="JK68" s="25">
        <f>JK13*(1+'Bazinės prielaidos'!$E$19)</f>
        <v>0</v>
      </c>
      <c r="JL68" s="25">
        <f>JL13*(1+'Bazinės prielaidos'!$E$19)</f>
        <v>0</v>
      </c>
      <c r="JM68" s="25">
        <f>JM13*(1+'Bazinės prielaidos'!$E$19)</f>
        <v>0</v>
      </c>
      <c r="JN68" s="29">
        <f>SUM(JB68:JM68)</f>
        <v>0</v>
      </c>
      <c r="JO68" s="25">
        <f>JO13*(1+'Bazinės prielaidos'!$E$19)+('Metinis atlyginimas'!JO33+'Metinis atlyginimas'!JO35+'Metinis atlyginimas'!JO38)*'Bazinės prielaidos'!$E$19</f>
        <v>0</v>
      </c>
      <c r="JP68" s="25">
        <f>JP13*(1+'Bazinės prielaidos'!$E$19)</f>
        <v>0</v>
      </c>
      <c r="JQ68" s="25">
        <f>JQ13*(1+'Bazinės prielaidos'!$E$19)</f>
        <v>0</v>
      </c>
      <c r="JR68" s="25">
        <f>JR13*(1+'Bazinės prielaidos'!$E$19)</f>
        <v>0</v>
      </c>
      <c r="JS68" s="25">
        <f>JS13*(1+'Bazinės prielaidos'!$E$19)</f>
        <v>0</v>
      </c>
      <c r="JT68" s="25">
        <f>JT13*(1+'Bazinės prielaidos'!$E$19)</f>
        <v>0</v>
      </c>
      <c r="JU68" s="25">
        <f>JU13*(1+'Bazinės prielaidos'!$E$19)</f>
        <v>0</v>
      </c>
      <c r="JV68" s="25">
        <f>JV13*(1+'Bazinės prielaidos'!$E$19)</f>
        <v>0</v>
      </c>
      <c r="JW68" s="25">
        <f>JW13*(1+'Bazinės prielaidos'!$E$19)</f>
        <v>0</v>
      </c>
      <c r="JX68" s="25">
        <f>JX13*(1+'Bazinės prielaidos'!$E$19)</f>
        <v>0</v>
      </c>
      <c r="JY68" s="25">
        <f>JY13*(1+'Bazinės prielaidos'!$E$19)</f>
        <v>0</v>
      </c>
      <c r="JZ68" s="25">
        <f>JZ13*(1+'Bazinės prielaidos'!$E$19)</f>
        <v>0</v>
      </c>
      <c r="KA68" s="29">
        <f>SUM(JO68:JZ68)</f>
        <v>0</v>
      </c>
      <c r="KB68" s="25">
        <f>KB13*(1+'Bazinės prielaidos'!$E$19)+('Metinis atlyginimas'!KB33+'Metinis atlyginimas'!KB35+'Metinis atlyginimas'!KB38)*'Bazinės prielaidos'!$E$19</f>
        <v>0</v>
      </c>
      <c r="KC68" s="25">
        <f>KC13*(1+'Bazinės prielaidos'!$E$19)</f>
        <v>0</v>
      </c>
      <c r="KD68" s="25">
        <f>KD13*(1+'Bazinės prielaidos'!$E$19)</f>
        <v>0</v>
      </c>
      <c r="KE68" s="25">
        <f>KE13*(1+'Bazinės prielaidos'!$E$19)</f>
        <v>0</v>
      </c>
      <c r="KF68" s="25">
        <f>KF13*(1+'Bazinės prielaidos'!$E$19)</f>
        <v>0</v>
      </c>
      <c r="KG68" s="25">
        <f>KG13*(1+'Bazinės prielaidos'!$E$19)</f>
        <v>0</v>
      </c>
      <c r="KH68" s="25">
        <f>KH13*(1+'Bazinės prielaidos'!$E$19)</f>
        <v>0</v>
      </c>
      <c r="KI68" s="25">
        <f>KI13*(1+'Bazinės prielaidos'!$E$19)</f>
        <v>0</v>
      </c>
      <c r="KJ68" s="25">
        <f>KJ13*(1+'Bazinės prielaidos'!$E$19)</f>
        <v>0</v>
      </c>
      <c r="KK68" s="25">
        <f>KK13*(1+'Bazinės prielaidos'!$E$19)</f>
        <v>0</v>
      </c>
      <c r="KL68" s="25">
        <f>KL13*(1+'Bazinės prielaidos'!$E$19)</f>
        <v>0</v>
      </c>
      <c r="KM68" s="25">
        <f>KM13*(1+'Bazinės prielaidos'!$E$19)</f>
        <v>0</v>
      </c>
      <c r="KN68" s="29">
        <f>SUM(KB68:KM68)</f>
        <v>0</v>
      </c>
      <c r="KO68" s="25">
        <f>KO13*(1+'Bazinės prielaidos'!$E$19)+('Metinis atlyginimas'!KO33+'Metinis atlyginimas'!KO35+'Metinis atlyginimas'!KO38)*'Bazinės prielaidos'!$E$19</f>
        <v>0</v>
      </c>
      <c r="KP68" s="25">
        <f>KP13*(1+'Bazinės prielaidos'!$E$19)</f>
        <v>0</v>
      </c>
      <c r="KQ68" s="25">
        <f>KQ13*(1+'Bazinės prielaidos'!$E$19)</f>
        <v>0</v>
      </c>
      <c r="KR68" s="25">
        <f>KR13*(1+'Bazinės prielaidos'!$E$19)</f>
        <v>0</v>
      </c>
      <c r="KS68" s="25">
        <f>KS13*(1+'Bazinės prielaidos'!$E$19)</f>
        <v>0</v>
      </c>
      <c r="KT68" s="25">
        <f>KT13*(1+'Bazinės prielaidos'!$E$19)</f>
        <v>0</v>
      </c>
      <c r="KU68" s="25">
        <f>KU13*(1+'Bazinės prielaidos'!$E$19)</f>
        <v>0</v>
      </c>
      <c r="KV68" s="25">
        <f>KV13*(1+'Bazinės prielaidos'!$E$19)</f>
        <v>0</v>
      </c>
      <c r="KW68" s="25">
        <f>KW13*(1+'Bazinės prielaidos'!$E$19)</f>
        <v>0</v>
      </c>
      <c r="KX68" s="25">
        <f>KX13*(1+'Bazinės prielaidos'!$E$19)</f>
        <v>0</v>
      </c>
      <c r="KY68" s="25">
        <f>KY13*(1+'Bazinės prielaidos'!$E$19)</f>
        <v>0</v>
      </c>
      <c r="KZ68" s="25">
        <f>KZ13*(1+'Bazinės prielaidos'!$E$19)</f>
        <v>0</v>
      </c>
      <c r="LA68" s="29">
        <f>SUM(KO68:KZ68)</f>
        <v>0</v>
      </c>
      <c r="LB68" s="25">
        <f>LB13*(1+'Bazinės prielaidos'!$E$19)+('Metinis atlyginimas'!LB33+'Metinis atlyginimas'!LB35+'Metinis atlyginimas'!LB38)*'Bazinės prielaidos'!$E$19</f>
        <v>0</v>
      </c>
      <c r="LC68" s="25">
        <f>LC13*(1+'Bazinės prielaidos'!$E$19)</f>
        <v>0</v>
      </c>
      <c r="LD68" s="25">
        <f>LD13*(1+'Bazinės prielaidos'!$E$19)</f>
        <v>0</v>
      </c>
      <c r="LE68" s="25">
        <f>LE13*(1+'Bazinės prielaidos'!$E$19)</f>
        <v>0</v>
      </c>
      <c r="LF68" s="25">
        <f>LF13*(1+'Bazinės prielaidos'!$E$19)</f>
        <v>0</v>
      </c>
      <c r="LG68" s="25">
        <f>LG13*(1+'Bazinės prielaidos'!$E$19)</f>
        <v>0</v>
      </c>
      <c r="LH68" s="25">
        <f>LH13*(1+'Bazinės prielaidos'!$E$19)</f>
        <v>0</v>
      </c>
      <c r="LI68" s="25">
        <f>LI13*(1+'Bazinės prielaidos'!$E$19)</f>
        <v>0</v>
      </c>
      <c r="LJ68" s="25">
        <f>LJ13*(1+'Bazinės prielaidos'!$E$19)</f>
        <v>0</v>
      </c>
      <c r="LK68" s="25">
        <f>LK13*(1+'Bazinės prielaidos'!$E$19)</f>
        <v>0</v>
      </c>
      <c r="LL68" s="25">
        <f>LL13*(1+'Bazinės prielaidos'!$E$19)</f>
        <v>0</v>
      </c>
      <c r="LM68" s="25">
        <f>LM13*(1+'Bazinės prielaidos'!$E$19)</f>
        <v>0</v>
      </c>
      <c r="LN68" s="29">
        <f>SUM(LB68:LM68)</f>
        <v>0</v>
      </c>
    </row>
    <row r="69" spans="1:326">
      <c r="A69" s="58" t="s">
        <v>383</v>
      </c>
      <c r="B69" s="85"/>
      <c r="C69" s="25"/>
      <c r="D69" s="25"/>
      <c r="E69" s="25"/>
      <c r="F69" s="25"/>
      <c r="G69" s="25"/>
      <c r="H69" s="25"/>
      <c r="I69" s="25"/>
      <c r="J69" s="25"/>
      <c r="K69" s="25"/>
      <c r="L69" s="25"/>
      <c r="M69" s="25"/>
      <c r="N69" s="29">
        <f t="shared" ref="N69:N92" si="1033">SUM(B69:M69)</f>
        <v>0</v>
      </c>
      <c r="O69" s="25"/>
      <c r="P69" s="25"/>
      <c r="Q69" s="25"/>
      <c r="R69" s="25"/>
      <c r="S69" s="25"/>
      <c r="T69" s="25"/>
      <c r="U69" s="25"/>
      <c r="V69" s="25"/>
      <c r="W69" s="25"/>
      <c r="X69" s="25"/>
      <c r="Y69" s="25"/>
      <c r="Z69" s="25"/>
      <c r="AA69" s="29">
        <f t="shared" ref="AA69:AA92" si="1034">SUM(O69:Z69)</f>
        <v>0</v>
      </c>
      <c r="AB69" s="25"/>
      <c r="AC69" s="25"/>
      <c r="AD69" s="25"/>
      <c r="AE69" s="25"/>
      <c r="AF69" s="25"/>
      <c r="AG69" s="25"/>
      <c r="AH69" s="25"/>
      <c r="AI69" s="25"/>
      <c r="AJ69" s="25"/>
      <c r="AK69" s="25"/>
      <c r="AL69" s="25"/>
      <c r="AM69" s="25"/>
      <c r="AN69" s="29">
        <f t="shared" ref="AN69:AN90" si="1035">SUM(AB69:AM69)</f>
        <v>0</v>
      </c>
      <c r="AO69" s="25"/>
      <c r="AP69" s="25"/>
      <c r="AQ69" s="25"/>
      <c r="AR69" s="25"/>
      <c r="AS69" s="25"/>
      <c r="AT69" s="25"/>
      <c r="AU69" s="25"/>
      <c r="AV69" s="25"/>
      <c r="AW69" s="25"/>
      <c r="AX69" s="25"/>
      <c r="AY69" s="25"/>
      <c r="AZ69" s="25"/>
      <c r="BA69" s="29">
        <f t="shared" ref="BA69:BA70" si="1036">SUM(AO69:AZ69)</f>
        <v>0</v>
      </c>
      <c r="BB69" s="25"/>
      <c r="BC69" s="25"/>
      <c r="BD69" s="25"/>
      <c r="BE69" s="25"/>
      <c r="BF69" s="25"/>
      <c r="BG69" s="25"/>
      <c r="BH69" s="25"/>
      <c r="BI69" s="25"/>
      <c r="BJ69" s="25"/>
      <c r="BK69" s="25"/>
      <c r="BL69" s="25"/>
      <c r="BM69" s="25"/>
      <c r="BN69" s="29">
        <f t="shared" ref="BN69:BN70" si="1037">SUM(BB69:BM69)</f>
        <v>0</v>
      </c>
      <c r="BO69" s="25"/>
      <c r="BP69" s="25"/>
      <c r="BQ69" s="25"/>
      <c r="BR69" s="25"/>
      <c r="BS69" s="25"/>
      <c r="BT69" s="25"/>
      <c r="BU69" s="25"/>
      <c r="BV69" s="25"/>
      <c r="BW69" s="25"/>
      <c r="BX69" s="25"/>
      <c r="BY69" s="25"/>
      <c r="BZ69" s="25"/>
      <c r="CA69" s="29">
        <f t="shared" ref="CA69:CA70" si="1038">SUM(BO69:BZ69)</f>
        <v>0</v>
      </c>
      <c r="CB69" s="25"/>
      <c r="CC69" s="25"/>
      <c r="CD69" s="25"/>
      <c r="CE69" s="25"/>
      <c r="CF69" s="25"/>
      <c r="CG69" s="25"/>
      <c r="CH69" s="25"/>
      <c r="CI69" s="25"/>
      <c r="CJ69" s="25"/>
      <c r="CK69" s="25"/>
      <c r="CL69" s="25"/>
      <c r="CM69" s="25"/>
      <c r="CN69" s="29">
        <f t="shared" ref="CN69:CN70" si="1039">SUM(CB69:CM69)</f>
        <v>0</v>
      </c>
      <c r="CO69" s="25"/>
      <c r="CP69" s="25"/>
      <c r="CQ69" s="25"/>
      <c r="CR69" s="25"/>
      <c r="CS69" s="25"/>
      <c r="CT69" s="25"/>
      <c r="CU69" s="25"/>
      <c r="CV69" s="25"/>
      <c r="CW69" s="25"/>
      <c r="CX69" s="25"/>
      <c r="CY69" s="25"/>
      <c r="CZ69" s="25"/>
      <c r="DA69" s="29">
        <f t="shared" ref="DA69:DA70" si="1040">SUM(CO69:CZ69)</f>
        <v>0</v>
      </c>
      <c r="DB69" s="25"/>
      <c r="DC69" s="25"/>
      <c r="DD69" s="25"/>
      <c r="DE69" s="25"/>
      <c r="DF69" s="25"/>
      <c r="DG69" s="25"/>
      <c r="DH69" s="25"/>
      <c r="DI69" s="25"/>
      <c r="DJ69" s="25"/>
      <c r="DK69" s="25"/>
      <c r="DL69" s="25"/>
      <c r="DM69" s="25"/>
      <c r="DN69" s="29">
        <f t="shared" ref="DN69:DN70" si="1041">SUM(DB69:DM69)</f>
        <v>0</v>
      </c>
      <c r="DO69" s="25"/>
      <c r="DP69" s="25"/>
      <c r="DQ69" s="25"/>
      <c r="DR69" s="25"/>
      <c r="DS69" s="25"/>
      <c r="DT69" s="25"/>
      <c r="DU69" s="25"/>
      <c r="DV69" s="25"/>
      <c r="DW69" s="25"/>
      <c r="DX69" s="25"/>
      <c r="DY69" s="25"/>
      <c r="DZ69" s="25"/>
      <c r="EA69" s="29">
        <f t="shared" ref="EA69:EA70" si="1042">SUM(DO69:DZ69)</f>
        <v>0</v>
      </c>
      <c r="EB69" s="25"/>
      <c r="EC69" s="25"/>
      <c r="ED69" s="25"/>
      <c r="EE69" s="25"/>
      <c r="EF69" s="25"/>
      <c r="EG69" s="25"/>
      <c r="EH69" s="25"/>
      <c r="EI69" s="25"/>
      <c r="EJ69" s="25"/>
      <c r="EK69" s="25"/>
      <c r="EL69" s="25"/>
      <c r="EM69" s="25"/>
      <c r="EN69" s="29">
        <f t="shared" ref="EN69:EN70" si="1043">SUM(EB69:EM69)</f>
        <v>0</v>
      </c>
      <c r="EO69" s="25"/>
      <c r="EP69" s="25"/>
      <c r="EQ69" s="25"/>
      <c r="ER69" s="25"/>
      <c r="ES69" s="25"/>
      <c r="ET69" s="25"/>
      <c r="EU69" s="25"/>
      <c r="EV69" s="25"/>
      <c r="EW69" s="25"/>
      <c r="EX69" s="25"/>
      <c r="EY69" s="25"/>
      <c r="EZ69" s="25"/>
      <c r="FA69" s="29">
        <f t="shared" ref="FA69:FA70" si="1044">SUM(EO69:EZ69)</f>
        <v>0</v>
      </c>
      <c r="FB69" s="25"/>
      <c r="FC69" s="25"/>
      <c r="FD69" s="25"/>
      <c r="FE69" s="25"/>
      <c r="FF69" s="25"/>
      <c r="FG69" s="25"/>
      <c r="FH69" s="25"/>
      <c r="FI69" s="25"/>
      <c r="FJ69" s="25"/>
      <c r="FK69" s="25"/>
      <c r="FL69" s="25"/>
      <c r="FM69" s="25"/>
      <c r="FN69" s="29">
        <f t="shared" ref="FN69:FN70" si="1045">SUM(FB69:FM69)</f>
        <v>0</v>
      </c>
      <c r="FO69" s="25"/>
      <c r="FP69" s="25"/>
      <c r="FQ69" s="25"/>
      <c r="FR69" s="25"/>
      <c r="FS69" s="25"/>
      <c r="FT69" s="25"/>
      <c r="FU69" s="25"/>
      <c r="FV69" s="25"/>
      <c r="FW69" s="25"/>
      <c r="FX69" s="25"/>
      <c r="FY69" s="25"/>
      <c r="FZ69" s="25"/>
      <c r="GA69" s="29">
        <f t="shared" ref="GA69:GA70" si="1046">SUM(FO69:FZ69)</f>
        <v>0</v>
      </c>
      <c r="GB69" s="25"/>
      <c r="GC69" s="25"/>
      <c r="GD69" s="25"/>
      <c r="GE69" s="25"/>
      <c r="GF69" s="25"/>
      <c r="GG69" s="25"/>
      <c r="GH69" s="25"/>
      <c r="GI69" s="25"/>
      <c r="GJ69" s="25"/>
      <c r="GK69" s="25"/>
      <c r="GL69" s="25"/>
      <c r="GM69" s="25"/>
      <c r="GN69" s="29">
        <f t="shared" ref="GN69:GN70" si="1047">SUM(GB69:GM69)</f>
        <v>0</v>
      </c>
      <c r="GO69" s="25"/>
      <c r="GP69" s="25"/>
      <c r="GQ69" s="25"/>
      <c r="GR69" s="25"/>
      <c r="GS69" s="25"/>
      <c r="GT69" s="25"/>
      <c r="GU69" s="25"/>
      <c r="GV69" s="25"/>
      <c r="GW69" s="25"/>
      <c r="GX69" s="25"/>
      <c r="GY69" s="25"/>
      <c r="GZ69" s="25"/>
      <c r="HA69" s="29">
        <f t="shared" ref="HA69:HA70" si="1048">SUM(GO69:GZ69)</f>
        <v>0</v>
      </c>
      <c r="HB69" s="25"/>
      <c r="HC69" s="25"/>
      <c r="HD69" s="25"/>
      <c r="HE69" s="25"/>
      <c r="HF69" s="25"/>
      <c r="HG69" s="25"/>
      <c r="HH69" s="25"/>
      <c r="HI69" s="25"/>
      <c r="HJ69" s="25"/>
      <c r="HK69" s="25"/>
      <c r="HL69" s="25"/>
      <c r="HM69" s="25"/>
      <c r="HN69" s="29">
        <f t="shared" ref="HN69:HN70" si="1049">SUM(HB69:HM69)</f>
        <v>0</v>
      </c>
      <c r="HO69" s="25"/>
      <c r="HP69" s="25"/>
      <c r="HQ69" s="25"/>
      <c r="HR69" s="25"/>
      <c r="HS69" s="25"/>
      <c r="HT69" s="25"/>
      <c r="HU69" s="25"/>
      <c r="HV69" s="25"/>
      <c r="HW69" s="25"/>
      <c r="HX69" s="25"/>
      <c r="HY69" s="25"/>
      <c r="HZ69" s="25"/>
      <c r="IA69" s="29">
        <f t="shared" ref="IA69:IA70" si="1050">SUM(HO69:HZ69)</f>
        <v>0</v>
      </c>
      <c r="IB69" s="25"/>
      <c r="IC69" s="25"/>
      <c r="ID69" s="25"/>
      <c r="IE69" s="25"/>
      <c r="IF69" s="25"/>
      <c r="IG69" s="25"/>
      <c r="IH69" s="25"/>
      <c r="II69" s="25"/>
      <c r="IJ69" s="25"/>
      <c r="IK69" s="25"/>
      <c r="IL69" s="25"/>
      <c r="IM69" s="25"/>
      <c r="IN69" s="29">
        <f t="shared" ref="IN69:IN70" si="1051">SUM(IB69:IM69)</f>
        <v>0</v>
      </c>
      <c r="IO69" s="25"/>
      <c r="IP69" s="25"/>
      <c r="IQ69" s="25"/>
      <c r="IR69" s="25"/>
      <c r="IS69" s="25"/>
      <c r="IT69" s="25"/>
      <c r="IU69" s="25"/>
      <c r="IV69" s="25"/>
      <c r="IW69" s="25"/>
      <c r="IX69" s="25"/>
      <c r="IY69" s="25"/>
      <c r="IZ69" s="25"/>
      <c r="JA69" s="29">
        <f t="shared" ref="JA69:JA70" si="1052">SUM(IO69:IZ69)</f>
        <v>0</v>
      </c>
      <c r="JB69" s="25"/>
      <c r="JC69" s="25"/>
      <c r="JD69" s="25"/>
      <c r="JE69" s="25"/>
      <c r="JF69" s="25"/>
      <c r="JG69" s="25"/>
      <c r="JH69" s="25"/>
      <c r="JI69" s="25"/>
      <c r="JJ69" s="25"/>
      <c r="JK69" s="25"/>
      <c r="JL69" s="25"/>
      <c r="JM69" s="25"/>
      <c r="JN69" s="29">
        <f t="shared" ref="JN69:JN70" si="1053">SUM(JB69:JM69)</f>
        <v>0</v>
      </c>
      <c r="JO69" s="25"/>
      <c r="JP69" s="25"/>
      <c r="JQ69" s="25"/>
      <c r="JR69" s="25"/>
      <c r="JS69" s="25"/>
      <c r="JT69" s="25"/>
      <c r="JU69" s="25"/>
      <c r="JV69" s="25"/>
      <c r="JW69" s="25"/>
      <c r="JX69" s="25"/>
      <c r="JY69" s="25"/>
      <c r="JZ69" s="25"/>
      <c r="KA69" s="29">
        <f t="shared" ref="KA69:KA70" si="1054">SUM(JO69:JZ69)</f>
        <v>0</v>
      </c>
      <c r="KB69" s="25"/>
      <c r="KC69" s="25"/>
      <c r="KD69" s="25"/>
      <c r="KE69" s="25"/>
      <c r="KF69" s="25"/>
      <c r="KG69" s="25"/>
      <c r="KH69" s="25"/>
      <c r="KI69" s="25"/>
      <c r="KJ69" s="25"/>
      <c r="KK69" s="25"/>
      <c r="KL69" s="25"/>
      <c r="KM69" s="25"/>
      <c r="KN69" s="29">
        <f t="shared" ref="KN69:KN70" si="1055">SUM(KB69:KM69)</f>
        <v>0</v>
      </c>
      <c r="KO69" s="25"/>
      <c r="KP69" s="25"/>
      <c r="KQ69" s="25"/>
      <c r="KR69" s="25"/>
      <c r="KS69" s="25"/>
      <c r="KT69" s="25"/>
      <c r="KU69" s="25"/>
      <c r="KV69" s="25"/>
      <c r="KW69" s="25"/>
      <c r="KX69" s="25"/>
      <c r="KY69" s="25"/>
      <c r="KZ69" s="25"/>
      <c r="LA69" s="29">
        <f t="shared" ref="LA69:LA70" si="1056">SUM(KO69:KZ69)</f>
        <v>0</v>
      </c>
      <c r="LB69" s="25"/>
      <c r="LC69" s="25"/>
      <c r="LD69" s="25"/>
      <c r="LE69" s="25"/>
      <c r="LF69" s="25"/>
      <c r="LG69" s="25"/>
      <c r="LH69" s="25"/>
      <c r="LI69" s="25"/>
      <c r="LJ69" s="25"/>
      <c r="LK69" s="25"/>
      <c r="LL69" s="25"/>
      <c r="LM69" s="25"/>
      <c r="LN69" s="29">
        <f t="shared" ref="LN69:LN70" si="1057">SUM(LB69:LM69)</f>
        <v>0</v>
      </c>
    </row>
    <row r="70" spans="1:326">
      <c r="A70" s="58" t="s">
        <v>384</v>
      </c>
      <c r="B70" s="242"/>
      <c r="C70" s="242"/>
      <c r="D70" s="242"/>
      <c r="E70" s="242"/>
      <c r="F70" s="242"/>
      <c r="G70" s="242"/>
      <c r="H70" s="242"/>
      <c r="I70" s="242"/>
      <c r="J70" s="242"/>
      <c r="K70" s="242"/>
      <c r="L70" s="242"/>
      <c r="M70" s="242"/>
      <c r="N70" s="243">
        <f t="shared" si="1033"/>
        <v>0</v>
      </c>
      <c r="O70" s="242"/>
      <c r="P70" s="25"/>
      <c r="Q70" s="25"/>
      <c r="R70" s="25"/>
      <c r="S70" s="25"/>
      <c r="T70" s="25"/>
      <c r="U70" s="25"/>
      <c r="V70" s="25"/>
      <c r="W70" s="25"/>
      <c r="X70" s="25"/>
      <c r="Y70" s="25"/>
      <c r="Z70" s="25"/>
      <c r="AA70" s="29">
        <f t="shared" si="1034"/>
        <v>0</v>
      </c>
      <c r="AB70" s="25"/>
      <c r="AC70" s="25"/>
      <c r="AD70" s="25"/>
      <c r="AE70" s="25"/>
      <c r="AF70" s="25"/>
      <c r="AG70" s="25"/>
      <c r="AH70" s="25"/>
      <c r="AI70" s="25"/>
      <c r="AJ70" s="25"/>
      <c r="AK70" s="25"/>
      <c r="AL70" s="25"/>
      <c r="AM70" s="25"/>
      <c r="AN70" s="29">
        <f t="shared" si="1035"/>
        <v>0</v>
      </c>
      <c r="AO70" s="25">
        <f>(-AO14)*(1+'Bazinės prielaidos'!$E$19)</f>
        <v>-21860.103437399335</v>
      </c>
      <c r="AP70" s="25">
        <f>(-AP14)*(1+'Bazinės prielaidos'!$E$19)</f>
        <v>-21860.103437399335</v>
      </c>
      <c r="AQ70" s="25">
        <f>(-AQ14)*(1+'Bazinės prielaidos'!$E$19)</f>
        <v>-21860.103437399335</v>
      </c>
      <c r="AR70" s="25">
        <f>(-AR14)*(1+'Bazinės prielaidos'!$E$19)</f>
        <v>-21860.103437399335</v>
      </c>
      <c r="AS70" s="25">
        <f>(-AS14)*(1+'Bazinės prielaidos'!$E$19)</f>
        <v>-21860.103437399335</v>
      </c>
      <c r="AT70" s="25">
        <f>(-AT14)*(1+'Bazinės prielaidos'!$E$19)</f>
        <v>-21860.103437399335</v>
      </c>
      <c r="AU70" s="25">
        <f>(-AU14)*(1+'Bazinės prielaidos'!$E$19)</f>
        <v>-21860.103437399335</v>
      </c>
      <c r="AV70" s="25">
        <f>(-AV14)*(1+'Bazinės prielaidos'!$E$19)</f>
        <v>-21860.103437399335</v>
      </c>
      <c r="AW70" s="25">
        <f>(-AW14)*(1+'Bazinės prielaidos'!$E$19)</f>
        <v>-21860.103437399335</v>
      </c>
      <c r="AX70" s="25">
        <f>(-AX14)*(1+'Bazinės prielaidos'!$E$19)</f>
        <v>-21860.103437399335</v>
      </c>
      <c r="AY70" s="25">
        <f>(-AY14)*(1+'Bazinės prielaidos'!$E$19)</f>
        <v>-52711.43656319748</v>
      </c>
      <c r="AZ70" s="25">
        <f>(-AZ14)*(1+'Bazinės prielaidos'!$E$19)</f>
        <v>-21860.103437399335</v>
      </c>
      <c r="BA70" s="29">
        <f t="shared" si="1036"/>
        <v>-293172.57437459019</v>
      </c>
      <c r="BB70" s="25">
        <f>(-BB14)*(1+'Bazinės prielaidos'!$E$19)</f>
        <v>-22515.906540521315</v>
      </c>
      <c r="BC70" s="25">
        <f>(-BC14)*(1+'Bazinės prielaidos'!$E$19)</f>
        <v>-22515.906540521315</v>
      </c>
      <c r="BD70" s="25">
        <f>(-BD14)*(1+'Bazinės prielaidos'!$E$19)</f>
        <v>-22515.906540521315</v>
      </c>
      <c r="BE70" s="25">
        <f>(-BE14)*(1+'Bazinės prielaidos'!$E$19)</f>
        <v>-22515.906540521315</v>
      </c>
      <c r="BF70" s="25">
        <f>(-BF14)*(1+'Bazinės prielaidos'!$E$19)</f>
        <v>-22515.906540521315</v>
      </c>
      <c r="BG70" s="25">
        <f>(-BG14)*(1+'Bazinės prielaidos'!$E$19)</f>
        <v>-22515.906540521315</v>
      </c>
      <c r="BH70" s="25">
        <f>(-BH14)*(1+'Bazinės prielaidos'!$E$19)</f>
        <v>-22515.906540521315</v>
      </c>
      <c r="BI70" s="25">
        <f>(-BI14)*(1+'Bazinės prielaidos'!$E$19)</f>
        <v>-22515.906540521315</v>
      </c>
      <c r="BJ70" s="25">
        <f>(-BJ14)*(1+'Bazinės prielaidos'!$E$19)</f>
        <v>-22515.906540521315</v>
      </c>
      <c r="BK70" s="25">
        <f>(-BK14)*(1+'Bazinės prielaidos'!$E$19)</f>
        <v>-22515.906540521315</v>
      </c>
      <c r="BL70" s="25">
        <f>(-BL14)*(1+'Bazinės prielaidos'!$E$19)</f>
        <v>-54292.779660093387</v>
      </c>
      <c r="BM70" s="25">
        <f>(-BM14)*(1+'Bazinės prielaidos'!$E$19)</f>
        <v>-22515.906540521315</v>
      </c>
      <c r="BN70" s="29">
        <f t="shared" si="1037"/>
        <v>-301967.75160582777</v>
      </c>
      <c r="BO70" s="25">
        <f>(-BO14)*(1+'Bazinės prielaidos'!$E$19)</f>
        <v>-23191.383736736952</v>
      </c>
      <c r="BP70" s="25">
        <f>(-BP14)*(1+'Bazinės prielaidos'!$E$19)</f>
        <v>-23191.383736736952</v>
      </c>
      <c r="BQ70" s="25">
        <f>(-BQ14)*(1+'Bazinės prielaidos'!$E$19)</f>
        <v>-23191.383736736952</v>
      </c>
      <c r="BR70" s="25">
        <f>(-BR14)*(1+'Bazinės prielaidos'!$E$19)</f>
        <v>-23191.383736736952</v>
      </c>
      <c r="BS70" s="25">
        <f>(-BS14)*(1+'Bazinės prielaidos'!$E$19)</f>
        <v>-23191.383736736952</v>
      </c>
      <c r="BT70" s="25">
        <f>(-BT14)*(1+'Bazinės prielaidos'!$E$19)</f>
        <v>-23191.383736736952</v>
      </c>
      <c r="BU70" s="25">
        <f>(-BU14)*(1+'Bazinės prielaidos'!$E$19)</f>
        <v>-23191.383736736952</v>
      </c>
      <c r="BV70" s="25">
        <f>(-BV14)*(1+'Bazinės prielaidos'!$E$19)</f>
        <v>-23191.383736736952</v>
      </c>
      <c r="BW70" s="25">
        <f>(-BW14)*(1+'Bazinės prielaidos'!$E$19)</f>
        <v>-23191.383736736952</v>
      </c>
      <c r="BX70" s="25">
        <f>(-BX14)*(1+'Bazinės prielaidos'!$E$19)</f>
        <v>-23191.383736736952</v>
      </c>
      <c r="BY70" s="25">
        <f>(-BY14)*(1+'Bazinės prielaidos'!$E$19)</f>
        <v>-55921.563049896184</v>
      </c>
      <c r="BZ70" s="25">
        <f>(-BZ14)*(1+'Bazinės prielaidos'!$E$19)</f>
        <v>-23191.383736736952</v>
      </c>
      <c r="CA70" s="29">
        <f t="shared" si="1038"/>
        <v>-311026.78415400267</v>
      </c>
      <c r="CB70" s="25">
        <f>(-CB14)*(1+'Bazinės prielaidos'!$E$19)</f>
        <v>-23887.125248839064</v>
      </c>
      <c r="CC70" s="25">
        <f>(-CC14)*(1+'Bazinės prielaidos'!$E$19)</f>
        <v>-23887.125248839064</v>
      </c>
      <c r="CD70" s="25">
        <f>(-CD14)*(1+'Bazinės prielaidos'!$E$19)</f>
        <v>-23887.125248839064</v>
      </c>
      <c r="CE70" s="25">
        <f>(-CE14)*(1+'Bazinės prielaidos'!$E$19)</f>
        <v>-23887.125248839064</v>
      </c>
      <c r="CF70" s="25">
        <f>(-CF14)*(1+'Bazinės prielaidos'!$E$19)</f>
        <v>-23887.125248839064</v>
      </c>
      <c r="CG70" s="25">
        <f>(-CG14)*(1+'Bazinės prielaidos'!$E$19)</f>
        <v>-23887.125248839064</v>
      </c>
      <c r="CH70" s="25">
        <f>(-CH14)*(1+'Bazinės prielaidos'!$E$19)</f>
        <v>-23887.125248839064</v>
      </c>
      <c r="CI70" s="25">
        <f>(-CI14)*(1+'Bazinės prielaidos'!$E$19)</f>
        <v>-23887.125248839064</v>
      </c>
      <c r="CJ70" s="25">
        <f>(-CJ14)*(1+'Bazinės prielaidos'!$E$19)</f>
        <v>-23887.125248839064</v>
      </c>
      <c r="CK70" s="25">
        <f>(-CK14)*(1+'Bazinės prielaidos'!$E$19)</f>
        <v>-23887.125248839064</v>
      </c>
      <c r="CL70" s="25">
        <f>(-CL14)*(1+'Bazinės prielaidos'!$E$19)</f>
        <v>-57599.209941393055</v>
      </c>
      <c r="CM70" s="25">
        <f>(-CM14)*(1+'Bazinės prielaidos'!$E$19)</f>
        <v>-23887.125248839064</v>
      </c>
      <c r="CN70" s="29">
        <f t="shared" si="1039"/>
        <v>-320357.58767862275</v>
      </c>
      <c r="CO70" s="25">
        <f>(-CO14)*(1+'Bazinės prielaidos'!$E$19)</f>
        <v>-24603.739006304233</v>
      </c>
      <c r="CP70" s="25">
        <f>(-CP14)*(1+'Bazinės prielaidos'!$E$19)</f>
        <v>-24603.739006304233</v>
      </c>
      <c r="CQ70" s="25">
        <f>(-CQ14)*(1+'Bazinės prielaidos'!$E$19)</f>
        <v>-24603.739006304233</v>
      </c>
      <c r="CR70" s="25">
        <f>(-CR14)*(1+'Bazinės prielaidos'!$E$19)</f>
        <v>-24603.739006304233</v>
      </c>
      <c r="CS70" s="25">
        <f>(-CS14)*(1+'Bazinės prielaidos'!$E$19)</f>
        <v>-24603.739006304233</v>
      </c>
      <c r="CT70" s="25">
        <f>(-CT14)*(1+'Bazinės prielaidos'!$E$19)</f>
        <v>-24603.739006304233</v>
      </c>
      <c r="CU70" s="25">
        <f>(-CU14)*(1+'Bazinės prielaidos'!$E$19)</f>
        <v>-24603.739006304233</v>
      </c>
      <c r="CV70" s="25">
        <f>(-CV14)*(1+'Bazinės prielaidos'!$E$19)</f>
        <v>-24603.739006304233</v>
      </c>
      <c r="CW70" s="25">
        <f>(-CW14)*(1+'Bazinės prielaidos'!$E$19)</f>
        <v>-24603.739006304233</v>
      </c>
      <c r="CX70" s="25">
        <f>(-CX14)*(1+'Bazinės prielaidos'!$E$19)</f>
        <v>-24603.739006304233</v>
      </c>
      <c r="CY70" s="25">
        <f>(-CY14)*(1+'Bazinės prielaidos'!$E$19)</f>
        <v>-59327.186239634866</v>
      </c>
      <c r="CZ70" s="25">
        <f>(-CZ14)*(1+'Bazinės prielaidos'!$E$19)</f>
        <v>-24603.739006304233</v>
      </c>
      <c r="DA70" s="29">
        <f t="shared" si="1040"/>
        <v>-329968.31530898146</v>
      </c>
      <c r="DB70" s="25">
        <f>(-DB14)*(1+'Bazinės prielaidos'!$E$19)</f>
        <v>-25341.851176493357</v>
      </c>
      <c r="DC70" s="25">
        <f>(-DC14)*(1+'Bazinės prielaidos'!$E$19)</f>
        <v>-25341.851176493357</v>
      </c>
      <c r="DD70" s="25">
        <f>(-DD14)*(1+'Bazinės prielaidos'!$E$19)</f>
        <v>-25341.851176493357</v>
      </c>
      <c r="DE70" s="25">
        <f>(-DE14)*(1+'Bazinės prielaidos'!$E$19)</f>
        <v>-25341.851176493357</v>
      </c>
      <c r="DF70" s="25">
        <f>(-DF14)*(1+'Bazinės prielaidos'!$E$19)</f>
        <v>-25341.851176493357</v>
      </c>
      <c r="DG70" s="25">
        <f>(-DG14)*(1+'Bazinės prielaidos'!$E$19)</f>
        <v>-25341.851176493357</v>
      </c>
      <c r="DH70" s="25">
        <f>(-DH14)*(1+'Bazinės prielaidos'!$E$19)</f>
        <v>-25341.851176493357</v>
      </c>
      <c r="DI70" s="25">
        <f>(-DI14)*(1+'Bazinės prielaidos'!$E$19)</f>
        <v>-25341.851176493357</v>
      </c>
      <c r="DJ70" s="25">
        <f>(-DJ14)*(1+'Bazinės prielaidos'!$E$19)</f>
        <v>-25341.851176493357</v>
      </c>
      <c r="DK70" s="25">
        <f>(-DK14)*(1+'Bazinės prielaidos'!$E$19)</f>
        <v>-25341.851176493357</v>
      </c>
      <c r="DL70" s="25">
        <f>(-DL14)*(1+'Bazinės prielaidos'!$E$19)</f>
        <v>-61107.001826823907</v>
      </c>
      <c r="DM70" s="25">
        <f>(-DM14)*(1+'Bazinės prielaidos'!$E$19)</f>
        <v>-25341.851176493357</v>
      </c>
      <c r="DN70" s="29">
        <f t="shared" si="1041"/>
        <v>-339867.36476825085</v>
      </c>
      <c r="DO70" s="25">
        <f>(-DO14)*(1+'Bazinės prielaidos'!$E$19)</f>
        <v>-26102.106711788161</v>
      </c>
      <c r="DP70" s="25">
        <f>(-DP14)*(1+'Bazinės prielaidos'!$E$19)</f>
        <v>-26102.106711788161</v>
      </c>
      <c r="DQ70" s="25">
        <f>(-DQ14)*(1+'Bazinės prielaidos'!$E$19)</f>
        <v>-26102.106711788161</v>
      </c>
      <c r="DR70" s="25">
        <f>(-DR14)*(1+'Bazinės prielaidos'!$E$19)</f>
        <v>-26102.106711788161</v>
      </c>
      <c r="DS70" s="25">
        <f>(-DS14)*(1+'Bazinės prielaidos'!$E$19)</f>
        <v>-26102.106711788161</v>
      </c>
      <c r="DT70" s="25">
        <f>(-DT14)*(1+'Bazinės prielaidos'!$E$19)</f>
        <v>-26102.106711788161</v>
      </c>
      <c r="DU70" s="25">
        <f>(-DU14)*(1+'Bazinės prielaidos'!$E$19)</f>
        <v>-26102.106711788161</v>
      </c>
      <c r="DV70" s="25">
        <f>(-DV14)*(1+'Bazinės prielaidos'!$E$19)</f>
        <v>-26102.106711788161</v>
      </c>
      <c r="DW70" s="25">
        <f>(-DW14)*(1+'Bazinės prielaidos'!$E$19)</f>
        <v>-26102.106711788161</v>
      </c>
      <c r="DX70" s="25">
        <f>(-DX14)*(1+'Bazinės prielaidos'!$E$19)</f>
        <v>-26102.106711788161</v>
      </c>
      <c r="DY70" s="25">
        <f>(-DY14)*(1+'Bazinės prielaidos'!$E$19)</f>
        <v>-99778.28863350919</v>
      </c>
      <c r="DZ70" s="25">
        <f>(-DZ14)*(1+'Bazinės prielaidos'!$E$19)</f>
        <v>-26102.106711788161</v>
      </c>
      <c r="EA70" s="29">
        <f t="shared" si="1042"/>
        <v>-386901.46246317896</v>
      </c>
      <c r="EB70" s="25">
        <f>(-EB14)*(1+'Bazinės prielaidos'!$E$19)</f>
        <v>-26885.169913141803</v>
      </c>
      <c r="EC70" s="25">
        <f>(-EC14)*(1+'Bazinės prielaidos'!$E$19)</f>
        <v>-26885.169913141803</v>
      </c>
      <c r="ED70" s="25">
        <f>(-ED14)*(1+'Bazinės prielaidos'!$E$19)</f>
        <v>-26885.169913141803</v>
      </c>
      <c r="EE70" s="25">
        <f>(-EE14)*(1+'Bazinės prielaidos'!$E$19)</f>
        <v>-26885.169913141803</v>
      </c>
      <c r="EF70" s="25">
        <f>(-EF14)*(1+'Bazinės prielaidos'!$E$19)</f>
        <v>-26885.169913141803</v>
      </c>
      <c r="EG70" s="25">
        <f>(-EG14)*(1+'Bazinės prielaidos'!$E$19)</f>
        <v>-26885.169913141803</v>
      </c>
      <c r="EH70" s="25">
        <f>(-EH14)*(1+'Bazinės prielaidos'!$E$19)</f>
        <v>-26885.169913141803</v>
      </c>
      <c r="EI70" s="25">
        <f>(-EI14)*(1+'Bazinės prielaidos'!$E$19)</f>
        <v>-26885.169913141803</v>
      </c>
      <c r="EJ70" s="25">
        <f>(-EJ14)*(1+'Bazinės prielaidos'!$E$19)</f>
        <v>-26885.169913141803</v>
      </c>
      <c r="EK70" s="25">
        <f>(-EK14)*(1+'Bazinės prielaidos'!$E$19)</f>
        <v>-26885.169913141803</v>
      </c>
      <c r="EL70" s="25">
        <f>(-EL14)*(1+'Bazinės prielaidos'!$E$19)</f>
        <v>-102771.63729251442</v>
      </c>
      <c r="EM70" s="25">
        <f>(-EM14)*(1+'Bazinės prielaidos'!$E$19)</f>
        <v>-26885.169913141803</v>
      </c>
      <c r="EN70" s="29">
        <f t="shared" si="1043"/>
        <v>-398508.50633707433</v>
      </c>
      <c r="EO70" s="25">
        <f>(-EO14)*(1+'Bazinės prielaidos'!$E$19)</f>
        <v>-27691.725010536062</v>
      </c>
      <c r="EP70" s="25">
        <f>(-EP14)*(1+'Bazinės prielaidos'!$E$19)</f>
        <v>-27691.725010536062</v>
      </c>
      <c r="EQ70" s="25">
        <f>(-EQ14)*(1+'Bazinės prielaidos'!$E$19)</f>
        <v>-27691.725010536062</v>
      </c>
      <c r="ER70" s="25">
        <f>(-ER14)*(1+'Bazinės prielaidos'!$E$19)</f>
        <v>-27691.725010536062</v>
      </c>
      <c r="ES70" s="25">
        <f>(-ES14)*(1+'Bazinės prielaidos'!$E$19)</f>
        <v>-27691.725010536062</v>
      </c>
      <c r="ET70" s="25">
        <f>(-ET14)*(1+'Bazinės prielaidos'!$E$19)</f>
        <v>-27691.725010536062</v>
      </c>
      <c r="EU70" s="25">
        <f>(-EU14)*(1+'Bazinės prielaidos'!$E$19)</f>
        <v>-27691.725010536062</v>
      </c>
      <c r="EV70" s="25">
        <f>(-EV14)*(1+'Bazinės prielaidos'!$E$19)</f>
        <v>-27691.725010536062</v>
      </c>
      <c r="EW70" s="25">
        <f>(-EW14)*(1+'Bazinės prielaidos'!$E$19)</f>
        <v>-27691.725010536062</v>
      </c>
      <c r="EX70" s="25">
        <f>(-EX14)*(1+'Bazinės prielaidos'!$E$19)</f>
        <v>-27691.725010536062</v>
      </c>
      <c r="EY70" s="25">
        <f>(-EY14)*(1+'Bazinės prielaidos'!$E$19)</f>
        <v>-105854.78641128984</v>
      </c>
      <c r="EZ70" s="25">
        <f>(-EZ14)*(1+'Bazinės prielaidos'!$E$19)</f>
        <v>-27691.725010536062</v>
      </c>
      <c r="FA70" s="29">
        <f t="shared" si="1044"/>
        <v>-410463.76152718655</v>
      </c>
      <c r="FB70" s="25">
        <f>(-FB14)*(1+'Bazinės prielaidos'!$E$19)</f>
        <v>-28522.47676085214</v>
      </c>
      <c r="FC70" s="25">
        <f>(-FC14)*(1+'Bazinės prielaidos'!$E$19)</f>
        <v>-28522.47676085214</v>
      </c>
      <c r="FD70" s="25">
        <f>(-FD14)*(1+'Bazinės prielaidos'!$E$19)</f>
        <v>-28522.47676085214</v>
      </c>
      <c r="FE70" s="25">
        <f>(-FE14)*(1+'Bazinės prielaidos'!$E$19)</f>
        <v>-28522.47676085214</v>
      </c>
      <c r="FF70" s="25">
        <f>(-FF14)*(1+'Bazinės prielaidos'!$E$19)</f>
        <v>-28522.47676085214</v>
      </c>
      <c r="FG70" s="25">
        <f>(-FG14)*(1+'Bazinės prielaidos'!$E$19)</f>
        <v>-28522.47676085214</v>
      </c>
      <c r="FH70" s="25">
        <f>(-FH14)*(1+'Bazinės prielaidos'!$E$19)</f>
        <v>-28522.47676085214</v>
      </c>
      <c r="FI70" s="25">
        <f>(-FI14)*(1+'Bazinės prielaidos'!$E$19)</f>
        <v>-28522.47676085214</v>
      </c>
      <c r="FJ70" s="25">
        <f>(-FJ14)*(1+'Bazinės prielaidos'!$E$19)</f>
        <v>-28522.47676085214</v>
      </c>
      <c r="FK70" s="25">
        <f>(-FK14)*(1+'Bazinės prielaidos'!$E$19)</f>
        <v>-28522.47676085214</v>
      </c>
      <c r="FL70" s="25">
        <f>(-FL14)*(1+'Bazinės prielaidos'!$E$19)</f>
        <v>-109030.43000362854</v>
      </c>
      <c r="FM70" s="25">
        <f>(-FM14)*(1+'Bazinės prielaidos'!$E$19)</f>
        <v>-28522.47676085214</v>
      </c>
      <c r="FN70" s="29">
        <f t="shared" si="1045"/>
        <v>-422777.67437300214</v>
      </c>
      <c r="FO70" s="25">
        <f>(-FO14)*(1+'Bazinės prielaidos'!$E$19)</f>
        <v>-29378.151063677702</v>
      </c>
      <c r="FP70" s="25">
        <f>(-FP14)*(1+'Bazinės prielaidos'!$E$19)</f>
        <v>-29378.151063677702</v>
      </c>
      <c r="FQ70" s="25">
        <f>(-FQ14)*(1+'Bazinės prielaidos'!$E$19)</f>
        <v>-29378.151063677702</v>
      </c>
      <c r="FR70" s="25">
        <f>(-FR14)*(1+'Bazinės prielaidos'!$E$19)</f>
        <v>-29378.151063677702</v>
      </c>
      <c r="FS70" s="25">
        <f>(-FS14)*(1+'Bazinės prielaidos'!$E$19)</f>
        <v>-29378.151063677702</v>
      </c>
      <c r="FT70" s="25">
        <f>(-FT14)*(1+'Bazinės prielaidos'!$E$19)</f>
        <v>-29378.151063677702</v>
      </c>
      <c r="FU70" s="25">
        <f>(-FU14)*(1+'Bazinės prielaidos'!$E$19)</f>
        <v>-29378.151063677702</v>
      </c>
      <c r="FV70" s="25">
        <f>(-FV14)*(1+'Bazinės prielaidos'!$E$19)</f>
        <v>-29378.151063677702</v>
      </c>
      <c r="FW70" s="25">
        <f>(-FW14)*(1+'Bazinės prielaidos'!$E$19)</f>
        <v>-29378.151063677702</v>
      </c>
      <c r="FX70" s="25">
        <f>(-FX14)*(1+'Bazinės prielaidos'!$E$19)</f>
        <v>-29378.151063677702</v>
      </c>
      <c r="FY70" s="25">
        <f>(-FY14)*(1+'Bazinės prielaidos'!$E$19)</f>
        <v>-112301.3429037374</v>
      </c>
      <c r="FZ70" s="25">
        <f>(-FZ14)*(1+'Bazinės prielaidos'!$E$19)</f>
        <v>-29378.151063677702</v>
      </c>
      <c r="GA70" s="29">
        <f t="shared" si="1046"/>
        <v>-435461.0046041921</v>
      </c>
      <c r="GB70" s="25">
        <f>(-GB14)*(1+'Bazinės prielaidos'!$E$19)</f>
        <v>-30259.495595588036</v>
      </c>
      <c r="GC70" s="25">
        <f>(-GC14)*(1+'Bazinės prielaidos'!$E$19)</f>
        <v>-30259.495595588036</v>
      </c>
      <c r="GD70" s="25">
        <f>(-GD14)*(1+'Bazinės prielaidos'!$E$19)</f>
        <v>-30259.495595588036</v>
      </c>
      <c r="GE70" s="25">
        <f>(-GE14)*(1+'Bazinės prielaidos'!$E$19)</f>
        <v>-30259.495595588036</v>
      </c>
      <c r="GF70" s="25">
        <f>(-GF14)*(1+'Bazinės prielaidos'!$E$19)</f>
        <v>-30259.495595588036</v>
      </c>
      <c r="GG70" s="25">
        <f>(-GG14)*(1+'Bazinės prielaidos'!$E$19)</f>
        <v>-30259.495595588036</v>
      </c>
      <c r="GH70" s="25">
        <f>(-GH14)*(1+'Bazinės prielaidos'!$E$19)</f>
        <v>-30259.495595588036</v>
      </c>
      <c r="GI70" s="25">
        <f>(-GI14)*(1+'Bazinės prielaidos'!$E$19)</f>
        <v>-30259.495595588036</v>
      </c>
      <c r="GJ70" s="25">
        <f>(-GJ14)*(1+'Bazinės prielaidos'!$E$19)</f>
        <v>-30259.495595588036</v>
      </c>
      <c r="GK70" s="25">
        <f>(-GK14)*(1+'Bazinės prielaidos'!$E$19)</f>
        <v>-30259.495595588036</v>
      </c>
      <c r="GL70" s="25">
        <f>(-GL14)*(1+'Bazinės prielaidos'!$E$19)</f>
        <v>-115670.38319084955</v>
      </c>
      <c r="GM70" s="25">
        <f>(-GM14)*(1+'Bazinės prielaidos'!$E$19)</f>
        <v>-30259.495595588036</v>
      </c>
      <c r="GN70" s="29">
        <f t="shared" si="1047"/>
        <v>-448524.83474231797</v>
      </c>
      <c r="GO70" s="25">
        <f>(-GO14-'Ilgalaikio turto apskaita'!GO11)*(1+'Bazinės prielaidos'!$E$19)</f>
        <v>0</v>
      </c>
      <c r="GP70" s="25">
        <f>(-GP14-'Ilgalaikio turto apskaita'!GP11)*(1+'Bazinės prielaidos'!$E$19)</f>
        <v>0</v>
      </c>
      <c r="GQ70" s="25">
        <f>(-GQ14-'Ilgalaikio turto apskaita'!GQ11)*(1+'Bazinės prielaidos'!$E$19)</f>
        <v>0</v>
      </c>
      <c r="GR70" s="25">
        <f>(-GR14-'Ilgalaikio turto apskaita'!GR11)*(1+'Bazinės prielaidos'!$E$19)</f>
        <v>0</v>
      </c>
      <c r="GS70" s="25">
        <f>(-GS14-'Ilgalaikio turto apskaita'!GS11)*(1+'Bazinės prielaidos'!$E$19)</f>
        <v>0</v>
      </c>
      <c r="GT70" s="25">
        <f>(-GT14-'Ilgalaikio turto apskaita'!GT11)*(1+'Bazinės prielaidos'!$E$19)</f>
        <v>0</v>
      </c>
      <c r="GU70" s="25">
        <f>(-GU14-'Ilgalaikio turto apskaita'!GU11)*(1+'Bazinės prielaidos'!$E$19)</f>
        <v>0</v>
      </c>
      <c r="GV70" s="25">
        <f>(-GV14-'Ilgalaikio turto apskaita'!GV11)*(1+'Bazinės prielaidos'!$E$19)</f>
        <v>0</v>
      </c>
      <c r="GW70" s="25">
        <f>(-GW14-'Ilgalaikio turto apskaita'!GW11)*(1+'Bazinės prielaidos'!$E$19)</f>
        <v>0</v>
      </c>
      <c r="GX70" s="25">
        <f>(-GX14-'Ilgalaikio turto apskaita'!GX11)*(1+'Bazinės prielaidos'!$E$19)</f>
        <v>0</v>
      </c>
      <c r="GY70" s="25">
        <f>(-GY14-'Ilgalaikio turto apskaita'!GY11)*(1+'Bazinės prielaidos'!$E$19)</f>
        <v>0</v>
      </c>
      <c r="GZ70" s="25">
        <f>(-GZ14-'Ilgalaikio turto apskaita'!GZ11)*(1+'Bazinės prielaidos'!$E$19)</f>
        <v>0</v>
      </c>
      <c r="HA70" s="29">
        <f t="shared" si="1048"/>
        <v>0</v>
      </c>
      <c r="HB70" s="25">
        <f>(-HB14-'Ilgalaikio turto apskaita'!HB11)*(1+'Bazinės prielaidos'!$E$19)</f>
        <v>0</v>
      </c>
      <c r="HC70" s="25">
        <f>(-HC14-'Ilgalaikio turto apskaita'!HC11)*(1+'Bazinės prielaidos'!$E$19)</f>
        <v>0</v>
      </c>
      <c r="HD70" s="25">
        <f>(-HD14-'Ilgalaikio turto apskaita'!HD11)*(1+'Bazinės prielaidos'!$E$19)</f>
        <v>0</v>
      </c>
      <c r="HE70" s="25">
        <f>(-HE14-'Ilgalaikio turto apskaita'!HE11)*(1+'Bazinės prielaidos'!$E$19)</f>
        <v>0</v>
      </c>
      <c r="HF70" s="25">
        <f>(-HF14-'Ilgalaikio turto apskaita'!HF11)*(1+'Bazinės prielaidos'!$E$19)</f>
        <v>0</v>
      </c>
      <c r="HG70" s="25">
        <f>(-HG14-'Ilgalaikio turto apskaita'!HG11)*(1+'Bazinės prielaidos'!$E$19)</f>
        <v>0</v>
      </c>
      <c r="HH70" s="25">
        <f>(-HH14-'Ilgalaikio turto apskaita'!HH11)*(1+'Bazinės prielaidos'!$E$19)</f>
        <v>0</v>
      </c>
      <c r="HI70" s="25">
        <f>(-HI14-'Ilgalaikio turto apskaita'!HI11)*(1+'Bazinės prielaidos'!$E$19)</f>
        <v>0</v>
      </c>
      <c r="HJ70" s="25">
        <f>(-HJ14-'Ilgalaikio turto apskaita'!HJ11)*(1+'Bazinės prielaidos'!$E$19)</f>
        <v>0</v>
      </c>
      <c r="HK70" s="25">
        <f>(-HK14-'Ilgalaikio turto apskaita'!HK11)*(1+'Bazinės prielaidos'!$E$19)</f>
        <v>0</v>
      </c>
      <c r="HL70" s="25">
        <f>(-HL14-'Ilgalaikio turto apskaita'!HL11)*(1+'Bazinės prielaidos'!$E$19)</f>
        <v>0</v>
      </c>
      <c r="HM70" s="25">
        <f>(-HM14-'Ilgalaikio turto apskaita'!HM11)*(1+'Bazinės prielaidos'!$E$19)</f>
        <v>0</v>
      </c>
      <c r="HN70" s="29">
        <f t="shared" si="1049"/>
        <v>0</v>
      </c>
      <c r="HO70" s="25">
        <f>(-HO14-'Ilgalaikio turto apskaita'!HO11)*(1+'Bazinės prielaidos'!$E$19)</f>
        <v>0</v>
      </c>
      <c r="HP70" s="25">
        <f>(-HP14-'Ilgalaikio turto apskaita'!HP11)*(1+'Bazinės prielaidos'!$E$19)</f>
        <v>0</v>
      </c>
      <c r="HQ70" s="25">
        <f>(-HQ14-'Ilgalaikio turto apskaita'!HQ11)*(1+'Bazinės prielaidos'!$E$19)</f>
        <v>0</v>
      </c>
      <c r="HR70" s="25">
        <f>(-HR14-'Ilgalaikio turto apskaita'!HR11)*(1+'Bazinės prielaidos'!$E$19)</f>
        <v>0</v>
      </c>
      <c r="HS70" s="25">
        <f>(-HS14-'Ilgalaikio turto apskaita'!HS11)*(1+'Bazinės prielaidos'!$E$19)</f>
        <v>0</v>
      </c>
      <c r="HT70" s="25">
        <f>(-HT14-'Ilgalaikio turto apskaita'!HT11)*(1+'Bazinės prielaidos'!$E$19)</f>
        <v>0</v>
      </c>
      <c r="HU70" s="25">
        <f>(-HU14-'Ilgalaikio turto apskaita'!HU11)*(1+'Bazinės prielaidos'!$E$19)</f>
        <v>0</v>
      </c>
      <c r="HV70" s="25">
        <f>(-HV14-'Ilgalaikio turto apskaita'!HV11)*(1+'Bazinės prielaidos'!$E$19)</f>
        <v>0</v>
      </c>
      <c r="HW70" s="25">
        <f>(-HW14-'Ilgalaikio turto apskaita'!HW11)*(1+'Bazinės prielaidos'!$E$19)</f>
        <v>0</v>
      </c>
      <c r="HX70" s="25">
        <f>(-HX14-'Ilgalaikio turto apskaita'!HX11)*(1+'Bazinės prielaidos'!$E$19)</f>
        <v>0</v>
      </c>
      <c r="HY70" s="25">
        <f>(-HY14-'Ilgalaikio turto apskaita'!HY11)*(1+'Bazinės prielaidos'!$E$19)</f>
        <v>0</v>
      </c>
      <c r="HZ70" s="25">
        <f>(-HZ14-'Ilgalaikio turto apskaita'!HZ11)*(1+'Bazinės prielaidos'!$E$19)</f>
        <v>0</v>
      </c>
      <c r="IA70" s="29">
        <f t="shared" si="1050"/>
        <v>0</v>
      </c>
      <c r="IB70" s="25">
        <f>(-IB14-'Ilgalaikio turto apskaita'!IB11)*(1+'Bazinės prielaidos'!$E$19)</f>
        <v>0</v>
      </c>
      <c r="IC70" s="25">
        <f>(-IC14-'Ilgalaikio turto apskaita'!IC11)*(1+'Bazinės prielaidos'!$E$19)</f>
        <v>0</v>
      </c>
      <c r="ID70" s="25">
        <f>(-ID14-'Ilgalaikio turto apskaita'!ID11)*(1+'Bazinės prielaidos'!$E$19)</f>
        <v>0</v>
      </c>
      <c r="IE70" s="25">
        <f>(-IE14-'Ilgalaikio turto apskaita'!IE11)*(1+'Bazinės prielaidos'!$E$19)</f>
        <v>0</v>
      </c>
      <c r="IF70" s="25">
        <f>(-IF14-'Ilgalaikio turto apskaita'!IF11)*(1+'Bazinės prielaidos'!$E$19)</f>
        <v>0</v>
      </c>
      <c r="IG70" s="25">
        <f>(-IG14-'Ilgalaikio turto apskaita'!IG11)*(1+'Bazinės prielaidos'!$E$19)</f>
        <v>0</v>
      </c>
      <c r="IH70" s="25">
        <f>(-IH14-'Ilgalaikio turto apskaita'!IH11)*(1+'Bazinės prielaidos'!$E$19)</f>
        <v>0</v>
      </c>
      <c r="II70" s="25">
        <f>(-II14-'Ilgalaikio turto apskaita'!II11)*(1+'Bazinės prielaidos'!$E$19)</f>
        <v>0</v>
      </c>
      <c r="IJ70" s="25">
        <f>(-IJ14-'Ilgalaikio turto apskaita'!IJ11)*(1+'Bazinės prielaidos'!$E$19)</f>
        <v>0</v>
      </c>
      <c r="IK70" s="25">
        <f>(-IK14-'Ilgalaikio turto apskaita'!IK11)*(1+'Bazinės prielaidos'!$E$19)</f>
        <v>0</v>
      </c>
      <c r="IL70" s="25">
        <f>(-IL14-'Ilgalaikio turto apskaita'!IL11)*(1+'Bazinės prielaidos'!$E$19)</f>
        <v>0</v>
      </c>
      <c r="IM70" s="25">
        <f>(-IM14-'Ilgalaikio turto apskaita'!IM11)*(1+'Bazinės prielaidos'!$E$19)</f>
        <v>0</v>
      </c>
      <c r="IN70" s="29">
        <f t="shared" si="1051"/>
        <v>0</v>
      </c>
      <c r="IO70" s="25">
        <f>(-IO14-'Ilgalaikio turto apskaita'!IO11)*(1+'Bazinės prielaidos'!$E$19)</f>
        <v>0</v>
      </c>
      <c r="IP70" s="25">
        <f>(-IP14-'Ilgalaikio turto apskaita'!IP11)*(1+'Bazinės prielaidos'!$E$19)</f>
        <v>0</v>
      </c>
      <c r="IQ70" s="25">
        <f>(-IQ14-'Ilgalaikio turto apskaita'!IQ11)*(1+'Bazinės prielaidos'!$E$19)</f>
        <v>0</v>
      </c>
      <c r="IR70" s="25">
        <f>(-IR14-'Ilgalaikio turto apskaita'!IR11)*(1+'Bazinės prielaidos'!$E$19)</f>
        <v>0</v>
      </c>
      <c r="IS70" s="25">
        <f>(-IS14-'Ilgalaikio turto apskaita'!IS11)*(1+'Bazinės prielaidos'!$E$19)</f>
        <v>0</v>
      </c>
      <c r="IT70" s="25">
        <f>(-IT14-'Ilgalaikio turto apskaita'!IT11)*(1+'Bazinės prielaidos'!$E$19)</f>
        <v>0</v>
      </c>
      <c r="IU70" s="25">
        <f>(-IU14-'Ilgalaikio turto apskaita'!IU11)*(1+'Bazinės prielaidos'!$E$19)</f>
        <v>0</v>
      </c>
      <c r="IV70" s="25">
        <f>(-IV14-'Ilgalaikio turto apskaita'!IV11)*(1+'Bazinės prielaidos'!$E$19)</f>
        <v>0</v>
      </c>
      <c r="IW70" s="25">
        <f>(-IW14-'Ilgalaikio turto apskaita'!IW11)*(1+'Bazinės prielaidos'!$E$19)</f>
        <v>0</v>
      </c>
      <c r="IX70" s="25">
        <f>(-IX14-'Ilgalaikio turto apskaita'!IX11)*(1+'Bazinės prielaidos'!$E$19)</f>
        <v>0</v>
      </c>
      <c r="IY70" s="25">
        <f>(-IY14-'Ilgalaikio turto apskaita'!IY11)*(1+'Bazinės prielaidos'!$E$19)</f>
        <v>0</v>
      </c>
      <c r="IZ70" s="25">
        <f>(-IZ14-'Ilgalaikio turto apskaita'!IZ11)*(1+'Bazinės prielaidos'!$E$19)</f>
        <v>0</v>
      </c>
      <c r="JA70" s="29">
        <f t="shared" si="1052"/>
        <v>0</v>
      </c>
      <c r="JB70" s="25">
        <f>(-JB14-'Ilgalaikio turto apskaita'!JB11)*(1+'Bazinės prielaidos'!$E$19)</f>
        <v>0</v>
      </c>
      <c r="JC70" s="25">
        <f>(-JC14-'Ilgalaikio turto apskaita'!JC11)*(1+'Bazinės prielaidos'!$E$19)</f>
        <v>0</v>
      </c>
      <c r="JD70" s="25">
        <f>(-JD14-'Ilgalaikio turto apskaita'!JD11)*(1+'Bazinės prielaidos'!$E$19)</f>
        <v>0</v>
      </c>
      <c r="JE70" s="25">
        <f>(-JE14-'Ilgalaikio turto apskaita'!JE11)*(1+'Bazinės prielaidos'!$E$19)</f>
        <v>0</v>
      </c>
      <c r="JF70" s="25">
        <f>(-JF14-'Ilgalaikio turto apskaita'!JF11)*(1+'Bazinės prielaidos'!$E$19)</f>
        <v>0</v>
      </c>
      <c r="JG70" s="25">
        <f>(-JG14-'Ilgalaikio turto apskaita'!JG11)*(1+'Bazinės prielaidos'!$E$19)</f>
        <v>0</v>
      </c>
      <c r="JH70" s="25">
        <f>(-JH14-'Ilgalaikio turto apskaita'!JH11)*(1+'Bazinės prielaidos'!$E$19)</f>
        <v>0</v>
      </c>
      <c r="JI70" s="25">
        <f>(-JI14-'Ilgalaikio turto apskaita'!JI11)*(1+'Bazinės prielaidos'!$E$19)</f>
        <v>0</v>
      </c>
      <c r="JJ70" s="25">
        <f>(-JJ14-'Ilgalaikio turto apskaita'!JJ11)*(1+'Bazinės prielaidos'!$E$19)</f>
        <v>0</v>
      </c>
      <c r="JK70" s="25">
        <f>(-JK14-'Ilgalaikio turto apskaita'!JK11)*(1+'Bazinės prielaidos'!$E$19)</f>
        <v>0</v>
      </c>
      <c r="JL70" s="25">
        <f>(-JL14-'Ilgalaikio turto apskaita'!JL11)*(1+'Bazinės prielaidos'!$E$19)</f>
        <v>0</v>
      </c>
      <c r="JM70" s="25">
        <f>(-JM14-'Ilgalaikio turto apskaita'!JM11)*(1+'Bazinės prielaidos'!$E$19)</f>
        <v>0</v>
      </c>
      <c r="JN70" s="29">
        <f t="shared" si="1053"/>
        <v>0</v>
      </c>
      <c r="JO70" s="25">
        <f>(-JO14-'Ilgalaikio turto apskaita'!JO11)*(1+'Bazinės prielaidos'!$E$19)</f>
        <v>0</v>
      </c>
      <c r="JP70" s="25">
        <f>(-JP14-'Ilgalaikio turto apskaita'!JP11)*(1+'Bazinės prielaidos'!$E$19)</f>
        <v>0</v>
      </c>
      <c r="JQ70" s="25">
        <f>(-JQ14-'Ilgalaikio turto apskaita'!JQ11)*(1+'Bazinės prielaidos'!$E$19)</f>
        <v>0</v>
      </c>
      <c r="JR70" s="25">
        <f>(-JR14-'Ilgalaikio turto apskaita'!JR11)*(1+'Bazinės prielaidos'!$E$19)</f>
        <v>0</v>
      </c>
      <c r="JS70" s="25">
        <f>(-JS14-'Ilgalaikio turto apskaita'!JS11)*(1+'Bazinės prielaidos'!$E$19)</f>
        <v>0</v>
      </c>
      <c r="JT70" s="25">
        <f>(-JT14-'Ilgalaikio turto apskaita'!JT11)*(1+'Bazinės prielaidos'!$E$19)</f>
        <v>0</v>
      </c>
      <c r="JU70" s="25">
        <f>(-JU14-'Ilgalaikio turto apskaita'!JU11)*(1+'Bazinės prielaidos'!$E$19)</f>
        <v>0</v>
      </c>
      <c r="JV70" s="25">
        <f>(-JV14-'Ilgalaikio turto apskaita'!JV11)*(1+'Bazinės prielaidos'!$E$19)</f>
        <v>0</v>
      </c>
      <c r="JW70" s="25">
        <f>(-JW14-'Ilgalaikio turto apskaita'!JW11)*(1+'Bazinės prielaidos'!$E$19)</f>
        <v>0</v>
      </c>
      <c r="JX70" s="25">
        <f>(-JX14-'Ilgalaikio turto apskaita'!JX11)*(1+'Bazinės prielaidos'!$E$19)</f>
        <v>0</v>
      </c>
      <c r="JY70" s="25">
        <f>(-JY14-'Ilgalaikio turto apskaita'!JY11)*(1+'Bazinės prielaidos'!$E$19)</f>
        <v>0</v>
      </c>
      <c r="JZ70" s="25">
        <f>(-JZ14-'Ilgalaikio turto apskaita'!JZ11)*(1+'Bazinės prielaidos'!$E$19)</f>
        <v>0</v>
      </c>
      <c r="KA70" s="29">
        <f t="shared" si="1054"/>
        <v>0</v>
      </c>
      <c r="KB70" s="25">
        <f>(-KB14-'Ilgalaikio turto apskaita'!KB11)*(1+'Bazinės prielaidos'!$E$19)</f>
        <v>0</v>
      </c>
      <c r="KC70" s="25">
        <f>(-KC14-'Ilgalaikio turto apskaita'!KC11)*(1+'Bazinės prielaidos'!$E$19)</f>
        <v>0</v>
      </c>
      <c r="KD70" s="25">
        <f>(-KD14-'Ilgalaikio turto apskaita'!KD11)*(1+'Bazinės prielaidos'!$E$19)</f>
        <v>0</v>
      </c>
      <c r="KE70" s="25">
        <f>(-KE14-'Ilgalaikio turto apskaita'!KE11)*(1+'Bazinės prielaidos'!$E$19)</f>
        <v>0</v>
      </c>
      <c r="KF70" s="25">
        <f>(-KF14-'Ilgalaikio turto apskaita'!KF11)*(1+'Bazinės prielaidos'!$E$19)</f>
        <v>0</v>
      </c>
      <c r="KG70" s="25">
        <f>(-KG14-'Ilgalaikio turto apskaita'!KG11)*(1+'Bazinės prielaidos'!$E$19)</f>
        <v>0</v>
      </c>
      <c r="KH70" s="25">
        <f>(-KH14-'Ilgalaikio turto apskaita'!KH11)*(1+'Bazinės prielaidos'!$E$19)</f>
        <v>0</v>
      </c>
      <c r="KI70" s="25">
        <f>(-KI14-'Ilgalaikio turto apskaita'!KI11)*(1+'Bazinės prielaidos'!$E$19)</f>
        <v>0</v>
      </c>
      <c r="KJ70" s="25">
        <f>(-KJ14-'Ilgalaikio turto apskaita'!KJ11)*(1+'Bazinės prielaidos'!$E$19)</f>
        <v>0</v>
      </c>
      <c r="KK70" s="25">
        <f>(-KK14-'Ilgalaikio turto apskaita'!KK11)*(1+'Bazinės prielaidos'!$E$19)</f>
        <v>0</v>
      </c>
      <c r="KL70" s="25">
        <f>(-KL14-'Ilgalaikio turto apskaita'!KL11)*(1+'Bazinės prielaidos'!$E$19)</f>
        <v>0</v>
      </c>
      <c r="KM70" s="25">
        <f>(-KM14-'Ilgalaikio turto apskaita'!KM11)*(1+'Bazinės prielaidos'!$E$19)</f>
        <v>0</v>
      </c>
      <c r="KN70" s="29">
        <f t="shared" si="1055"/>
        <v>0</v>
      </c>
      <c r="KO70" s="25">
        <f>(-KO14-'Ilgalaikio turto apskaita'!KO11)*(1+'Bazinės prielaidos'!$E$19)</f>
        <v>0</v>
      </c>
      <c r="KP70" s="25">
        <f>(-KP14-'Ilgalaikio turto apskaita'!KP11)*(1+'Bazinės prielaidos'!$E$19)</f>
        <v>0</v>
      </c>
      <c r="KQ70" s="25">
        <f>(-KQ14-'Ilgalaikio turto apskaita'!KQ11)*(1+'Bazinės prielaidos'!$E$19)</f>
        <v>0</v>
      </c>
      <c r="KR70" s="25">
        <f>(-KR14-'Ilgalaikio turto apskaita'!KR11)*(1+'Bazinės prielaidos'!$E$19)</f>
        <v>0</v>
      </c>
      <c r="KS70" s="25">
        <f>(-KS14-'Ilgalaikio turto apskaita'!KS11)*(1+'Bazinės prielaidos'!$E$19)</f>
        <v>0</v>
      </c>
      <c r="KT70" s="25">
        <f>(-KT14-'Ilgalaikio turto apskaita'!KT11)*(1+'Bazinės prielaidos'!$E$19)</f>
        <v>0</v>
      </c>
      <c r="KU70" s="25">
        <f>(-KU14-'Ilgalaikio turto apskaita'!KU11)*(1+'Bazinės prielaidos'!$E$19)</f>
        <v>0</v>
      </c>
      <c r="KV70" s="25">
        <f>(-KV14-'Ilgalaikio turto apskaita'!KV11)*(1+'Bazinės prielaidos'!$E$19)</f>
        <v>0</v>
      </c>
      <c r="KW70" s="25">
        <f>(-KW14-'Ilgalaikio turto apskaita'!KW11)*(1+'Bazinės prielaidos'!$E$19)</f>
        <v>0</v>
      </c>
      <c r="KX70" s="25">
        <f>(-KX14-'Ilgalaikio turto apskaita'!KX11)*(1+'Bazinės prielaidos'!$E$19)</f>
        <v>0</v>
      </c>
      <c r="KY70" s="25">
        <f>(-KY14-'Ilgalaikio turto apskaita'!KY11)*(1+'Bazinės prielaidos'!$E$19)</f>
        <v>0</v>
      </c>
      <c r="KZ70" s="25">
        <f>(-KZ14-'Ilgalaikio turto apskaita'!KZ11)*(1+'Bazinės prielaidos'!$E$19)</f>
        <v>0</v>
      </c>
      <c r="LA70" s="29">
        <f t="shared" si="1056"/>
        <v>0</v>
      </c>
      <c r="LB70" s="25">
        <f>(-LB14-'Ilgalaikio turto apskaita'!LB11)*(1+'Bazinės prielaidos'!$E$19)</f>
        <v>0</v>
      </c>
      <c r="LC70" s="25">
        <f>(-LC14-'Ilgalaikio turto apskaita'!LC11)*(1+'Bazinės prielaidos'!$E$19)</f>
        <v>0</v>
      </c>
      <c r="LD70" s="25">
        <f>(-LD14-'Ilgalaikio turto apskaita'!LD11)*(1+'Bazinės prielaidos'!$E$19)</f>
        <v>0</v>
      </c>
      <c r="LE70" s="25">
        <f>(-LE14-'Ilgalaikio turto apskaita'!LE11)*(1+'Bazinės prielaidos'!$E$19)</f>
        <v>0</v>
      </c>
      <c r="LF70" s="25">
        <f>(-LF14-'Ilgalaikio turto apskaita'!LF11)*(1+'Bazinės prielaidos'!$E$19)</f>
        <v>0</v>
      </c>
      <c r="LG70" s="25">
        <f>(-LG14-'Ilgalaikio turto apskaita'!LG11)*(1+'Bazinės prielaidos'!$E$19)</f>
        <v>0</v>
      </c>
      <c r="LH70" s="25">
        <f>(-LH14-'Ilgalaikio turto apskaita'!LH11)*(1+'Bazinės prielaidos'!$E$19)</f>
        <v>0</v>
      </c>
      <c r="LI70" s="25">
        <f>(-LI14-'Ilgalaikio turto apskaita'!LI11)*(1+'Bazinės prielaidos'!$E$19)</f>
        <v>0</v>
      </c>
      <c r="LJ70" s="25">
        <f>(-LJ14-'Ilgalaikio turto apskaita'!LJ11)*(1+'Bazinės prielaidos'!$E$19)</f>
        <v>0</v>
      </c>
      <c r="LK70" s="25">
        <f>(-LK14-'Ilgalaikio turto apskaita'!LK11)*(1+'Bazinės prielaidos'!$E$19)</f>
        <v>0</v>
      </c>
      <c r="LL70" s="25">
        <f>(-LL14-'Ilgalaikio turto apskaita'!LL11)*(1+'Bazinės prielaidos'!$E$19)</f>
        <v>0</v>
      </c>
      <c r="LM70" s="25">
        <f>(-LM14-'Ilgalaikio turto apskaita'!LM11)*(1+'Bazinės prielaidos'!$E$19)</f>
        <v>0</v>
      </c>
      <c r="LN70" s="29">
        <f t="shared" si="1057"/>
        <v>0</v>
      </c>
    </row>
    <row r="71" spans="1:326">
      <c r="A71" s="58" t="s">
        <v>385</v>
      </c>
      <c r="B71" s="85"/>
      <c r="C71" s="25"/>
      <c r="D71" s="25"/>
      <c r="E71" s="25"/>
      <c r="F71" s="25"/>
      <c r="G71" s="25"/>
      <c r="H71" s="25"/>
      <c r="I71" s="25"/>
      <c r="J71" s="25"/>
      <c r="K71" s="25"/>
      <c r="L71" s="25"/>
      <c r="M71" s="25"/>
      <c r="N71" s="29">
        <f t="shared" si="1033"/>
        <v>0</v>
      </c>
      <c r="O71" s="25">
        <f t="shared" ref="O71:Z71" si="1058">-O18</f>
        <v>0</v>
      </c>
      <c r="P71" s="25">
        <f t="shared" si="1058"/>
        <v>0</v>
      </c>
      <c r="Q71" s="25">
        <f t="shared" si="1058"/>
        <v>0</v>
      </c>
      <c r="R71" s="25">
        <f t="shared" si="1058"/>
        <v>0</v>
      </c>
      <c r="S71" s="25">
        <f t="shared" si="1058"/>
        <v>0</v>
      </c>
      <c r="T71" s="25">
        <f t="shared" si="1058"/>
        <v>0</v>
      </c>
      <c r="U71" s="25">
        <f t="shared" si="1058"/>
        <v>0</v>
      </c>
      <c r="V71" s="25">
        <f t="shared" si="1058"/>
        <v>0</v>
      </c>
      <c r="W71" s="25">
        <f t="shared" si="1058"/>
        <v>0</v>
      </c>
      <c r="X71" s="25">
        <f t="shared" si="1058"/>
        <v>0</v>
      </c>
      <c r="Y71" s="25">
        <f t="shared" si="1058"/>
        <v>0</v>
      </c>
      <c r="Z71" s="25">
        <f t="shared" si="1058"/>
        <v>0</v>
      </c>
      <c r="AA71" s="29">
        <f t="shared" si="1034"/>
        <v>0</v>
      </c>
      <c r="AB71" s="25">
        <f t="shared" ref="AB71:AM71" si="1059">-AB18</f>
        <v>0</v>
      </c>
      <c r="AC71" s="25">
        <f t="shared" si="1059"/>
        <v>0</v>
      </c>
      <c r="AD71" s="25">
        <f t="shared" si="1059"/>
        <v>0</v>
      </c>
      <c r="AE71" s="25">
        <f t="shared" si="1059"/>
        <v>0</v>
      </c>
      <c r="AF71" s="25">
        <f t="shared" si="1059"/>
        <v>0</v>
      </c>
      <c r="AG71" s="25">
        <f t="shared" si="1059"/>
        <v>0</v>
      </c>
      <c r="AH71" s="25">
        <f t="shared" si="1059"/>
        <v>0</v>
      </c>
      <c r="AI71" s="25">
        <f t="shared" si="1059"/>
        <v>0</v>
      </c>
      <c r="AJ71" s="25">
        <f t="shared" si="1059"/>
        <v>0</v>
      </c>
      <c r="AK71" s="25">
        <f t="shared" si="1059"/>
        <v>0</v>
      </c>
      <c r="AL71" s="25">
        <f t="shared" si="1059"/>
        <v>0</v>
      </c>
      <c r="AM71" s="25">
        <f t="shared" si="1059"/>
        <v>0</v>
      </c>
      <c r="AN71" s="29">
        <f t="shared" si="1035"/>
        <v>0</v>
      </c>
      <c r="AO71" s="25">
        <f t="shared" ref="AO71:AZ71" si="1060">-AO18</f>
        <v>-2731.8175000000001</v>
      </c>
      <c r="AP71" s="25">
        <f t="shared" si="1060"/>
        <v>-2731.8175000000001</v>
      </c>
      <c r="AQ71" s="25">
        <f t="shared" si="1060"/>
        <v>-2731.8175000000001</v>
      </c>
      <c r="AR71" s="25">
        <f t="shared" si="1060"/>
        <v>-2731.8175000000001</v>
      </c>
      <c r="AS71" s="25">
        <f t="shared" si="1060"/>
        <v>-2731.8175000000001</v>
      </c>
      <c r="AT71" s="25">
        <f t="shared" si="1060"/>
        <v>-2731.8175000000001</v>
      </c>
      <c r="AU71" s="25">
        <f t="shared" si="1060"/>
        <v>-2731.8175000000001</v>
      </c>
      <c r="AV71" s="25">
        <f t="shared" si="1060"/>
        <v>-2731.8175000000001</v>
      </c>
      <c r="AW71" s="25">
        <f t="shared" si="1060"/>
        <v>-2731.8175000000001</v>
      </c>
      <c r="AX71" s="25">
        <f t="shared" si="1060"/>
        <v>-2731.8175000000001</v>
      </c>
      <c r="AY71" s="25">
        <f t="shared" si="1060"/>
        <v>-2731.8175000000001</v>
      </c>
      <c r="AZ71" s="25">
        <f t="shared" si="1060"/>
        <v>-2731.8175000000001</v>
      </c>
      <c r="BA71" s="29">
        <f t="shared" ref="BA71:BA90" si="1061">SUM(AO71:AZ71)</f>
        <v>-32781.810000000005</v>
      </c>
      <c r="BB71" s="25">
        <f t="shared" ref="BB71:BM71" si="1062">-BB18</f>
        <v>-2813.7720249999998</v>
      </c>
      <c r="BC71" s="25">
        <f t="shared" si="1062"/>
        <v>-2813.7720249999998</v>
      </c>
      <c r="BD71" s="25">
        <f t="shared" si="1062"/>
        <v>-2813.7720249999998</v>
      </c>
      <c r="BE71" s="25">
        <f t="shared" si="1062"/>
        <v>-2813.7720249999998</v>
      </c>
      <c r="BF71" s="25">
        <f t="shared" si="1062"/>
        <v>-2813.7720249999998</v>
      </c>
      <c r="BG71" s="25">
        <f t="shared" si="1062"/>
        <v>-2813.7720249999998</v>
      </c>
      <c r="BH71" s="25">
        <f t="shared" si="1062"/>
        <v>-2813.7720249999998</v>
      </c>
      <c r="BI71" s="25">
        <f t="shared" si="1062"/>
        <v>-2813.7720249999998</v>
      </c>
      <c r="BJ71" s="25">
        <f t="shared" si="1062"/>
        <v>-2813.7720249999998</v>
      </c>
      <c r="BK71" s="25">
        <f t="shared" si="1062"/>
        <v>-2813.7720249999998</v>
      </c>
      <c r="BL71" s="25">
        <f t="shared" si="1062"/>
        <v>-2813.7720249999998</v>
      </c>
      <c r="BM71" s="25">
        <f t="shared" si="1062"/>
        <v>-2813.7720249999998</v>
      </c>
      <c r="BN71" s="29">
        <f t="shared" ref="BN71:BN72" si="1063">SUM(BB71:BM71)</f>
        <v>-33765.264299999988</v>
      </c>
      <c r="BO71" s="25">
        <f t="shared" ref="BO71:BZ71" si="1064">-BO18</f>
        <v>-2898.1851857499996</v>
      </c>
      <c r="BP71" s="25">
        <f t="shared" si="1064"/>
        <v>-2898.1851857499996</v>
      </c>
      <c r="BQ71" s="25">
        <f t="shared" si="1064"/>
        <v>-2898.1851857499996</v>
      </c>
      <c r="BR71" s="25">
        <f t="shared" si="1064"/>
        <v>-2898.1851857499996</v>
      </c>
      <c r="BS71" s="25">
        <f t="shared" si="1064"/>
        <v>-2898.1851857499996</v>
      </c>
      <c r="BT71" s="25">
        <f t="shared" si="1064"/>
        <v>-2898.1851857499996</v>
      </c>
      <c r="BU71" s="25">
        <f t="shared" si="1064"/>
        <v>-2898.1851857499996</v>
      </c>
      <c r="BV71" s="25">
        <f t="shared" si="1064"/>
        <v>-2898.1851857499996</v>
      </c>
      <c r="BW71" s="25">
        <f t="shared" si="1064"/>
        <v>-2898.1851857499996</v>
      </c>
      <c r="BX71" s="25">
        <f t="shared" si="1064"/>
        <v>-2898.1851857499996</v>
      </c>
      <c r="BY71" s="25">
        <f t="shared" si="1064"/>
        <v>-2898.1851857499996</v>
      </c>
      <c r="BZ71" s="25">
        <f t="shared" si="1064"/>
        <v>-2898.1851857499996</v>
      </c>
      <c r="CA71" s="29">
        <f t="shared" ref="CA71:CA72" si="1065">SUM(BO71:BZ71)</f>
        <v>-34778.222228999999</v>
      </c>
      <c r="CB71" s="25">
        <f t="shared" ref="CB71:CM71" si="1066">-CB18</f>
        <v>-2985.1307413224999</v>
      </c>
      <c r="CC71" s="25">
        <f t="shared" si="1066"/>
        <v>-2985.1307413224999</v>
      </c>
      <c r="CD71" s="25">
        <f t="shared" si="1066"/>
        <v>-2985.1307413224999</v>
      </c>
      <c r="CE71" s="25">
        <f t="shared" si="1066"/>
        <v>-2985.1307413224999</v>
      </c>
      <c r="CF71" s="25">
        <f t="shared" si="1066"/>
        <v>-2985.1307413224999</v>
      </c>
      <c r="CG71" s="25">
        <f t="shared" si="1066"/>
        <v>-2985.1307413224999</v>
      </c>
      <c r="CH71" s="25">
        <f t="shared" si="1066"/>
        <v>-2985.1307413224999</v>
      </c>
      <c r="CI71" s="25">
        <f t="shared" si="1066"/>
        <v>-2985.1307413224999</v>
      </c>
      <c r="CJ71" s="25">
        <f t="shared" si="1066"/>
        <v>-2985.1307413224999</v>
      </c>
      <c r="CK71" s="25">
        <f t="shared" si="1066"/>
        <v>-2985.1307413224999</v>
      </c>
      <c r="CL71" s="25">
        <f t="shared" si="1066"/>
        <v>-2985.1307413224999</v>
      </c>
      <c r="CM71" s="25">
        <f t="shared" si="1066"/>
        <v>-2985.1307413224999</v>
      </c>
      <c r="CN71" s="29">
        <f t="shared" ref="CN71:CN72" si="1067">SUM(CB71:CM71)</f>
        <v>-35821.568895869998</v>
      </c>
      <c r="CO71" s="25">
        <f t="shared" ref="CO71:CZ71" si="1068">-CO18</f>
        <v>-3074.684663562175</v>
      </c>
      <c r="CP71" s="25">
        <f t="shared" si="1068"/>
        <v>-3074.684663562175</v>
      </c>
      <c r="CQ71" s="25">
        <f t="shared" si="1068"/>
        <v>-3074.684663562175</v>
      </c>
      <c r="CR71" s="25">
        <f t="shared" si="1068"/>
        <v>-3074.684663562175</v>
      </c>
      <c r="CS71" s="25">
        <f t="shared" si="1068"/>
        <v>-3074.684663562175</v>
      </c>
      <c r="CT71" s="25">
        <f t="shared" si="1068"/>
        <v>-3074.684663562175</v>
      </c>
      <c r="CU71" s="25">
        <f t="shared" si="1068"/>
        <v>-3074.684663562175</v>
      </c>
      <c r="CV71" s="25">
        <f t="shared" si="1068"/>
        <v>-3074.684663562175</v>
      </c>
      <c r="CW71" s="25">
        <f t="shared" si="1068"/>
        <v>-3074.684663562175</v>
      </c>
      <c r="CX71" s="25">
        <f t="shared" si="1068"/>
        <v>-3074.684663562175</v>
      </c>
      <c r="CY71" s="25">
        <f t="shared" si="1068"/>
        <v>-3074.684663562175</v>
      </c>
      <c r="CZ71" s="25">
        <f t="shared" si="1068"/>
        <v>-3074.684663562175</v>
      </c>
      <c r="DA71" s="29">
        <f t="shared" ref="DA71:DA72" si="1069">SUM(CO71:CZ71)</f>
        <v>-36896.215962746108</v>
      </c>
      <c r="DB71" s="25">
        <f t="shared" ref="DB71:DM71" si="1070">-DB18</f>
        <v>-3166.9252034690398</v>
      </c>
      <c r="DC71" s="25">
        <f t="shared" si="1070"/>
        <v>-3166.9252034690398</v>
      </c>
      <c r="DD71" s="25">
        <f t="shared" si="1070"/>
        <v>-3166.9252034690398</v>
      </c>
      <c r="DE71" s="25">
        <f t="shared" si="1070"/>
        <v>-3166.9252034690398</v>
      </c>
      <c r="DF71" s="25">
        <f t="shared" si="1070"/>
        <v>-3166.9252034690398</v>
      </c>
      <c r="DG71" s="25">
        <f t="shared" si="1070"/>
        <v>-3166.9252034690398</v>
      </c>
      <c r="DH71" s="25">
        <f t="shared" si="1070"/>
        <v>-3166.9252034690398</v>
      </c>
      <c r="DI71" s="25">
        <f t="shared" si="1070"/>
        <v>-3166.9252034690398</v>
      </c>
      <c r="DJ71" s="25">
        <f t="shared" si="1070"/>
        <v>-3166.9252034690398</v>
      </c>
      <c r="DK71" s="25">
        <f t="shared" si="1070"/>
        <v>-3166.9252034690398</v>
      </c>
      <c r="DL71" s="25">
        <f t="shared" si="1070"/>
        <v>-3166.9252034690398</v>
      </c>
      <c r="DM71" s="25">
        <f t="shared" si="1070"/>
        <v>-3166.9252034690398</v>
      </c>
      <c r="DN71" s="29">
        <f t="shared" ref="DN71:DN72" si="1071">SUM(DB71:DM71)</f>
        <v>-38003.102441628478</v>
      </c>
      <c r="DO71" s="25">
        <f t="shared" ref="DO71:DZ71" si="1072">-DO18</f>
        <v>-3261.932959573111</v>
      </c>
      <c r="DP71" s="25">
        <f t="shared" si="1072"/>
        <v>-3261.932959573111</v>
      </c>
      <c r="DQ71" s="25">
        <f t="shared" si="1072"/>
        <v>-3261.932959573111</v>
      </c>
      <c r="DR71" s="25">
        <f t="shared" si="1072"/>
        <v>-3261.932959573111</v>
      </c>
      <c r="DS71" s="25">
        <f t="shared" si="1072"/>
        <v>-3261.932959573111</v>
      </c>
      <c r="DT71" s="25">
        <f t="shared" si="1072"/>
        <v>-3261.932959573111</v>
      </c>
      <c r="DU71" s="25">
        <f t="shared" si="1072"/>
        <v>-3261.932959573111</v>
      </c>
      <c r="DV71" s="25">
        <f t="shared" si="1072"/>
        <v>-3261.932959573111</v>
      </c>
      <c r="DW71" s="25">
        <f t="shared" si="1072"/>
        <v>-3261.932959573111</v>
      </c>
      <c r="DX71" s="25">
        <f t="shared" si="1072"/>
        <v>-3261.932959573111</v>
      </c>
      <c r="DY71" s="25">
        <f t="shared" si="1072"/>
        <v>-3261.932959573111</v>
      </c>
      <c r="DZ71" s="25">
        <f t="shared" si="1072"/>
        <v>-3261.932959573111</v>
      </c>
      <c r="EA71" s="29">
        <f t="shared" ref="EA71:EA72" si="1073">SUM(DO71:DZ71)</f>
        <v>-39143.195514877334</v>
      </c>
      <c r="EB71" s="25">
        <f t="shared" ref="EB71:EM71" si="1074">-EB18</f>
        <v>-3359.7909483603044</v>
      </c>
      <c r="EC71" s="25">
        <f t="shared" si="1074"/>
        <v>-3359.7909483603044</v>
      </c>
      <c r="ED71" s="25">
        <f t="shared" si="1074"/>
        <v>-3359.7909483603044</v>
      </c>
      <c r="EE71" s="25">
        <f t="shared" si="1074"/>
        <v>-3359.7909483603044</v>
      </c>
      <c r="EF71" s="25">
        <f t="shared" si="1074"/>
        <v>-3359.7909483603044</v>
      </c>
      <c r="EG71" s="25">
        <f t="shared" si="1074"/>
        <v>-3359.7909483603044</v>
      </c>
      <c r="EH71" s="25">
        <f t="shared" si="1074"/>
        <v>-3359.7909483603044</v>
      </c>
      <c r="EI71" s="25">
        <f t="shared" si="1074"/>
        <v>-3359.7909483603044</v>
      </c>
      <c r="EJ71" s="25">
        <f t="shared" si="1074"/>
        <v>-3359.7909483603044</v>
      </c>
      <c r="EK71" s="25">
        <f t="shared" si="1074"/>
        <v>-3359.7909483603044</v>
      </c>
      <c r="EL71" s="25">
        <f t="shared" si="1074"/>
        <v>-3359.7909483603044</v>
      </c>
      <c r="EM71" s="25">
        <f t="shared" si="1074"/>
        <v>-3359.7909483603044</v>
      </c>
      <c r="EN71" s="29">
        <f t="shared" ref="EN71:EN72" si="1075">SUM(EB71:EM71)</f>
        <v>-40317.491380323656</v>
      </c>
      <c r="EO71" s="25">
        <f t="shared" ref="EO71:EZ71" si="1076">-EO18</f>
        <v>-3460.5846768111137</v>
      </c>
      <c r="EP71" s="25">
        <f t="shared" si="1076"/>
        <v>-3460.5846768111137</v>
      </c>
      <c r="EQ71" s="25">
        <f t="shared" si="1076"/>
        <v>-3460.5846768111137</v>
      </c>
      <c r="ER71" s="25">
        <f t="shared" si="1076"/>
        <v>-3460.5846768111137</v>
      </c>
      <c r="ES71" s="25">
        <f t="shared" si="1076"/>
        <v>-3460.5846768111137</v>
      </c>
      <c r="ET71" s="25">
        <f t="shared" si="1076"/>
        <v>-3460.5846768111137</v>
      </c>
      <c r="EU71" s="25">
        <f t="shared" si="1076"/>
        <v>-3460.5846768111137</v>
      </c>
      <c r="EV71" s="25">
        <f t="shared" si="1076"/>
        <v>-3460.5846768111137</v>
      </c>
      <c r="EW71" s="25">
        <f t="shared" si="1076"/>
        <v>-3460.5846768111137</v>
      </c>
      <c r="EX71" s="25">
        <f t="shared" si="1076"/>
        <v>-3460.5846768111137</v>
      </c>
      <c r="EY71" s="25">
        <f t="shared" si="1076"/>
        <v>-3460.5846768111137</v>
      </c>
      <c r="EZ71" s="25">
        <f t="shared" si="1076"/>
        <v>-3460.5846768111137</v>
      </c>
      <c r="FA71" s="29">
        <f t="shared" ref="FA71:FA72" si="1077">SUM(EO71:EZ71)</f>
        <v>-41527.016121733373</v>
      </c>
      <c r="FB71" s="25">
        <f t="shared" ref="FB71:FM71" si="1078">-FB18</f>
        <v>-3564.4022171154465</v>
      </c>
      <c r="FC71" s="25">
        <f t="shared" si="1078"/>
        <v>-3564.4022171154465</v>
      </c>
      <c r="FD71" s="25">
        <f t="shared" si="1078"/>
        <v>-3564.4022171154465</v>
      </c>
      <c r="FE71" s="25">
        <f t="shared" si="1078"/>
        <v>-3564.4022171154465</v>
      </c>
      <c r="FF71" s="25">
        <f t="shared" si="1078"/>
        <v>-3564.4022171154465</v>
      </c>
      <c r="FG71" s="25">
        <f t="shared" si="1078"/>
        <v>-3564.4022171154465</v>
      </c>
      <c r="FH71" s="25">
        <f t="shared" si="1078"/>
        <v>-3564.4022171154465</v>
      </c>
      <c r="FI71" s="25">
        <f t="shared" si="1078"/>
        <v>-3564.4022171154465</v>
      </c>
      <c r="FJ71" s="25">
        <f t="shared" si="1078"/>
        <v>-3564.4022171154465</v>
      </c>
      <c r="FK71" s="25">
        <f t="shared" si="1078"/>
        <v>-3564.4022171154465</v>
      </c>
      <c r="FL71" s="25">
        <f t="shared" si="1078"/>
        <v>-3564.4022171154465</v>
      </c>
      <c r="FM71" s="25">
        <f t="shared" si="1078"/>
        <v>-3564.4022171154465</v>
      </c>
      <c r="FN71" s="29">
        <f t="shared" ref="FN71:FN72" si="1079">SUM(FB71:FM71)</f>
        <v>-42772.826605385359</v>
      </c>
      <c r="FO71" s="25">
        <f t="shared" ref="FO71:FZ71" si="1080">-FO18</f>
        <v>-3671.3342836289098</v>
      </c>
      <c r="FP71" s="25">
        <f t="shared" si="1080"/>
        <v>-3671.3342836289098</v>
      </c>
      <c r="FQ71" s="25">
        <f t="shared" si="1080"/>
        <v>-3671.3342836289098</v>
      </c>
      <c r="FR71" s="25">
        <f t="shared" si="1080"/>
        <v>-3671.3342836289098</v>
      </c>
      <c r="FS71" s="25">
        <f t="shared" si="1080"/>
        <v>-3671.3342836289098</v>
      </c>
      <c r="FT71" s="25">
        <f t="shared" si="1080"/>
        <v>-3671.3342836289098</v>
      </c>
      <c r="FU71" s="25">
        <f t="shared" si="1080"/>
        <v>-3671.3342836289098</v>
      </c>
      <c r="FV71" s="25">
        <f t="shared" si="1080"/>
        <v>-3671.3342836289098</v>
      </c>
      <c r="FW71" s="25">
        <f t="shared" si="1080"/>
        <v>-3671.3342836289098</v>
      </c>
      <c r="FX71" s="25">
        <f t="shared" si="1080"/>
        <v>-3671.3342836289098</v>
      </c>
      <c r="FY71" s="25">
        <f t="shared" si="1080"/>
        <v>-3671.3342836289098</v>
      </c>
      <c r="FZ71" s="25">
        <f t="shared" si="1080"/>
        <v>-3671.3342836289098</v>
      </c>
      <c r="GA71" s="29">
        <f t="shared" ref="GA71:GA72" si="1081">SUM(FO71:FZ71)</f>
        <v>-44056.011403546909</v>
      </c>
      <c r="GB71" s="25">
        <f t="shared" ref="GB71:GM71" si="1082">-GB18</f>
        <v>-3781.4743121377774</v>
      </c>
      <c r="GC71" s="25">
        <f t="shared" si="1082"/>
        <v>-3781.4743121377774</v>
      </c>
      <c r="GD71" s="25">
        <f t="shared" si="1082"/>
        <v>-3781.4743121377774</v>
      </c>
      <c r="GE71" s="25">
        <f t="shared" si="1082"/>
        <v>-3781.4743121377774</v>
      </c>
      <c r="GF71" s="25">
        <f t="shared" si="1082"/>
        <v>-3781.4743121377774</v>
      </c>
      <c r="GG71" s="25">
        <f t="shared" si="1082"/>
        <v>-3781.4743121377774</v>
      </c>
      <c r="GH71" s="25">
        <f t="shared" si="1082"/>
        <v>-3781.4743121377774</v>
      </c>
      <c r="GI71" s="25">
        <f t="shared" si="1082"/>
        <v>-3781.4743121377774</v>
      </c>
      <c r="GJ71" s="25">
        <f t="shared" si="1082"/>
        <v>-3781.4743121377774</v>
      </c>
      <c r="GK71" s="25">
        <f t="shared" si="1082"/>
        <v>-3781.4743121377774</v>
      </c>
      <c r="GL71" s="25">
        <f t="shared" si="1082"/>
        <v>-3781.4743121377774</v>
      </c>
      <c r="GM71" s="25">
        <f t="shared" si="1082"/>
        <v>-3781.4743121377774</v>
      </c>
      <c r="GN71" s="29">
        <f t="shared" ref="GN71:GN72" si="1083">SUM(GB71:GM71)</f>
        <v>-45377.691745653319</v>
      </c>
      <c r="GO71" s="25">
        <f t="shared" ref="GO71:GZ71" si="1084">-GO18</f>
        <v>0</v>
      </c>
      <c r="GP71" s="25">
        <f t="shared" si="1084"/>
        <v>0</v>
      </c>
      <c r="GQ71" s="25">
        <f t="shared" si="1084"/>
        <v>0</v>
      </c>
      <c r="GR71" s="25">
        <f t="shared" si="1084"/>
        <v>0</v>
      </c>
      <c r="GS71" s="25">
        <f t="shared" si="1084"/>
        <v>0</v>
      </c>
      <c r="GT71" s="25">
        <f t="shared" si="1084"/>
        <v>0</v>
      </c>
      <c r="GU71" s="25">
        <f t="shared" si="1084"/>
        <v>0</v>
      </c>
      <c r="GV71" s="25">
        <f t="shared" si="1084"/>
        <v>0</v>
      </c>
      <c r="GW71" s="25">
        <f t="shared" si="1084"/>
        <v>0</v>
      </c>
      <c r="GX71" s="25">
        <f t="shared" si="1084"/>
        <v>0</v>
      </c>
      <c r="GY71" s="25">
        <f t="shared" si="1084"/>
        <v>0</v>
      </c>
      <c r="GZ71" s="25">
        <f t="shared" si="1084"/>
        <v>0</v>
      </c>
      <c r="HA71" s="29">
        <f t="shared" ref="HA71:HA72" si="1085">SUM(GO71:GZ71)</f>
        <v>0</v>
      </c>
      <c r="HB71" s="25">
        <f t="shared" ref="HB71:HM71" si="1086">-HB18</f>
        <v>0</v>
      </c>
      <c r="HC71" s="25">
        <f t="shared" si="1086"/>
        <v>0</v>
      </c>
      <c r="HD71" s="25">
        <f t="shared" si="1086"/>
        <v>0</v>
      </c>
      <c r="HE71" s="25">
        <f t="shared" si="1086"/>
        <v>0</v>
      </c>
      <c r="HF71" s="25">
        <f t="shared" si="1086"/>
        <v>0</v>
      </c>
      <c r="HG71" s="25">
        <f t="shared" si="1086"/>
        <v>0</v>
      </c>
      <c r="HH71" s="25">
        <f t="shared" si="1086"/>
        <v>0</v>
      </c>
      <c r="HI71" s="25">
        <f t="shared" si="1086"/>
        <v>0</v>
      </c>
      <c r="HJ71" s="25">
        <f t="shared" si="1086"/>
        <v>0</v>
      </c>
      <c r="HK71" s="25">
        <f t="shared" si="1086"/>
        <v>0</v>
      </c>
      <c r="HL71" s="25">
        <f t="shared" si="1086"/>
        <v>0</v>
      </c>
      <c r="HM71" s="25">
        <f t="shared" si="1086"/>
        <v>0</v>
      </c>
      <c r="HN71" s="29">
        <f t="shared" ref="HN71:HN72" si="1087">SUM(HB71:HM71)</f>
        <v>0</v>
      </c>
      <c r="HO71" s="25">
        <f t="shared" ref="HO71:HZ71" si="1088">-HO18</f>
        <v>0</v>
      </c>
      <c r="HP71" s="25">
        <f t="shared" si="1088"/>
        <v>0</v>
      </c>
      <c r="HQ71" s="25">
        <f t="shared" si="1088"/>
        <v>0</v>
      </c>
      <c r="HR71" s="25">
        <f t="shared" si="1088"/>
        <v>0</v>
      </c>
      <c r="HS71" s="25">
        <f t="shared" si="1088"/>
        <v>0</v>
      </c>
      <c r="HT71" s="25">
        <f t="shared" si="1088"/>
        <v>0</v>
      </c>
      <c r="HU71" s="25">
        <f t="shared" si="1088"/>
        <v>0</v>
      </c>
      <c r="HV71" s="25">
        <f t="shared" si="1088"/>
        <v>0</v>
      </c>
      <c r="HW71" s="25">
        <f t="shared" si="1088"/>
        <v>0</v>
      </c>
      <c r="HX71" s="25">
        <f t="shared" si="1088"/>
        <v>0</v>
      </c>
      <c r="HY71" s="25">
        <f t="shared" si="1088"/>
        <v>0</v>
      </c>
      <c r="HZ71" s="25">
        <f t="shared" si="1088"/>
        <v>0</v>
      </c>
      <c r="IA71" s="29">
        <f t="shared" ref="IA71:IA72" si="1089">SUM(HO71:HZ71)</f>
        <v>0</v>
      </c>
      <c r="IB71" s="25">
        <f t="shared" ref="IB71:IM71" si="1090">-IB18</f>
        <v>0</v>
      </c>
      <c r="IC71" s="25">
        <f t="shared" si="1090"/>
        <v>0</v>
      </c>
      <c r="ID71" s="25">
        <f t="shared" si="1090"/>
        <v>0</v>
      </c>
      <c r="IE71" s="25">
        <f t="shared" si="1090"/>
        <v>0</v>
      </c>
      <c r="IF71" s="25">
        <f t="shared" si="1090"/>
        <v>0</v>
      </c>
      <c r="IG71" s="25">
        <f t="shared" si="1090"/>
        <v>0</v>
      </c>
      <c r="IH71" s="25">
        <f t="shared" si="1090"/>
        <v>0</v>
      </c>
      <c r="II71" s="25">
        <f t="shared" si="1090"/>
        <v>0</v>
      </c>
      <c r="IJ71" s="25">
        <f t="shared" si="1090"/>
        <v>0</v>
      </c>
      <c r="IK71" s="25">
        <f t="shared" si="1090"/>
        <v>0</v>
      </c>
      <c r="IL71" s="25">
        <f t="shared" si="1090"/>
        <v>0</v>
      </c>
      <c r="IM71" s="25">
        <f t="shared" si="1090"/>
        <v>0</v>
      </c>
      <c r="IN71" s="29">
        <f t="shared" ref="IN71:IN72" si="1091">SUM(IB71:IM71)</f>
        <v>0</v>
      </c>
      <c r="IO71" s="25">
        <f t="shared" ref="IO71:IZ71" si="1092">-IO18</f>
        <v>0</v>
      </c>
      <c r="IP71" s="25">
        <f t="shared" si="1092"/>
        <v>0</v>
      </c>
      <c r="IQ71" s="25">
        <f t="shared" si="1092"/>
        <v>0</v>
      </c>
      <c r="IR71" s="25">
        <f t="shared" si="1092"/>
        <v>0</v>
      </c>
      <c r="IS71" s="25">
        <f t="shared" si="1092"/>
        <v>0</v>
      </c>
      <c r="IT71" s="25">
        <f t="shared" si="1092"/>
        <v>0</v>
      </c>
      <c r="IU71" s="25">
        <f t="shared" si="1092"/>
        <v>0</v>
      </c>
      <c r="IV71" s="25">
        <f t="shared" si="1092"/>
        <v>0</v>
      </c>
      <c r="IW71" s="25">
        <f t="shared" si="1092"/>
        <v>0</v>
      </c>
      <c r="IX71" s="25">
        <f t="shared" si="1092"/>
        <v>0</v>
      </c>
      <c r="IY71" s="25">
        <f t="shared" si="1092"/>
        <v>0</v>
      </c>
      <c r="IZ71" s="25">
        <f t="shared" si="1092"/>
        <v>0</v>
      </c>
      <c r="JA71" s="29">
        <f t="shared" ref="JA71:JA72" si="1093">SUM(IO71:IZ71)</f>
        <v>0</v>
      </c>
      <c r="JB71" s="25">
        <f t="shared" ref="JB71:JM71" si="1094">-JB18</f>
        <v>0</v>
      </c>
      <c r="JC71" s="25">
        <f t="shared" si="1094"/>
        <v>0</v>
      </c>
      <c r="JD71" s="25">
        <f t="shared" si="1094"/>
        <v>0</v>
      </c>
      <c r="JE71" s="25">
        <f t="shared" si="1094"/>
        <v>0</v>
      </c>
      <c r="JF71" s="25">
        <f t="shared" si="1094"/>
        <v>0</v>
      </c>
      <c r="JG71" s="25">
        <f t="shared" si="1094"/>
        <v>0</v>
      </c>
      <c r="JH71" s="25">
        <f t="shared" si="1094"/>
        <v>0</v>
      </c>
      <c r="JI71" s="25">
        <f t="shared" si="1094"/>
        <v>0</v>
      </c>
      <c r="JJ71" s="25">
        <f t="shared" si="1094"/>
        <v>0</v>
      </c>
      <c r="JK71" s="25">
        <f t="shared" si="1094"/>
        <v>0</v>
      </c>
      <c r="JL71" s="25">
        <f t="shared" si="1094"/>
        <v>0</v>
      </c>
      <c r="JM71" s="25">
        <f t="shared" si="1094"/>
        <v>0</v>
      </c>
      <c r="JN71" s="29">
        <f t="shared" ref="JN71:JN72" si="1095">SUM(JB71:JM71)</f>
        <v>0</v>
      </c>
      <c r="JO71" s="25">
        <f t="shared" ref="JO71:JZ71" si="1096">-JO18</f>
        <v>0</v>
      </c>
      <c r="JP71" s="25">
        <f t="shared" si="1096"/>
        <v>0</v>
      </c>
      <c r="JQ71" s="25">
        <f t="shared" si="1096"/>
        <v>0</v>
      </c>
      <c r="JR71" s="25">
        <f t="shared" si="1096"/>
        <v>0</v>
      </c>
      <c r="JS71" s="25">
        <f t="shared" si="1096"/>
        <v>0</v>
      </c>
      <c r="JT71" s="25">
        <f t="shared" si="1096"/>
        <v>0</v>
      </c>
      <c r="JU71" s="25">
        <f t="shared" si="1096"/>
        <v>0</v>
      </c>
      <c r="JV71" s="25">
        <f t="shared" si="1096"/>
        <v>0</v>
      </c>
      <c r="JW71" s="25">
        <f t="shared" si="1096"/>
        <v>0</v>
      </c>
      <c r="JX71" s="25">
        <f t="shared" si="1096"/>
        <v>0</v>
      </c>
      <c r="JY71" s="25">
        <f t="shared" si="1096"/>
        <v>0</v>
      </c>
      <c r="JZ71" s="25">
        <f t="shared" si="1096"/>
        <v>0</v>
      </c>
      <c r="KA71" s="29">
        <f t="shared" ref="KA71:KA72" si="1097">SUM(JO71:JZ71)</f>
        <v>0</v>
      </c>
      <c r="KB71" s="25">
        <f t="shared" ref="KB71:KM71" si="1098">-KB18</f>
        <v>0</v>
      </c>
      <c r="KC71" s="25">
        <f t="shared" si="1098"/>
        <v>0</v>
      </c>
      <c r="KD71" s="25">
        <f t="shared" si="1098"/>
        <v>0</v>
      </c>
      <c r="KE71" s="25">
        <f t="shared" si="1098"/>
        <v>0</v>
      </c>
      <c r="KF71" s="25">
        <f t="shared" si="1098"/>
        <v>0</v>
      </c>
      <c r="KG71" s="25">
        <f t="shared" si="1098"/>
        <v>0</v>
      </c>
      <c r="KH71" s="25">
        <f t="shared" si="1098"/>
        <v>0</v>
      </c>
      <c r="KI71" s="25">
        <f t="shared" si="1098"/>
        <v>0</v>
      </c>
      <c r="KJ71" s="25">
        <f t="shared" si="1098"/>
        <v>0</v>
      </c>
      <c r="KK71" s="25">
        <f t="shared" si="1098"/>
        <v>0</v>
      </c>
      <c r="KL71" s="25">
        <f t="shared" si="1098"/>
        <v>0</v>
      </c>
      <c r="KM71" s="25">
        <f t="shared" si="1098"/>
        <v>0</v>
      </c>
      <c r="KN71" s="29">
        <f t="shared" ref="KN71:KN72" si="1099">SUM(KB71:KM71)</f>
        <v>0</v>
      </c>
      <c r="KO71" s="25">
        <f t="shared" ref="KO71:KZ71" si="1100">-KO18</f>
        <v>0</v>
      </c>
      <c r="KP71" s="25">
        <f t="shared" si="1100"/>
        <v>0</v>
      </c>
      <c r="KQ71" s="25">
        <f t="shared" si="1100"/>
        <v>0</v>
      </c>
      <c r="KR71" s="25">
        <f t="shared" si="1100"/>
        <v>0</v>
      </c>
      <c r="KS71" s="25">
        <f t="shared" si="1100"/>
        <v>0</v>
      </c>
      <c r="KT71" s="25">
        <f t="shared" si="1100"/>
        <v>0</v>
      </c>
      <c r="KU71" s="25">
        <f t="shared" si="1100"/>
        <v>0</v>
      </c>
      <c r="KV71" s="25">
        <f t="shared" si="1100"/>
        <v>0</v>
      </c>
      <c r="KW71" s="25">
        <f t="shared" si="1100"/>
        <v>0</v>
      </c>
      <c r="KX71" s="25">
        <f t="shared" si="1100"/>
        <v>0</v>
      </c>
      <c r="KY71" s="25">
        <f t="shared" si="1100"/>
        <v>0</v>
      </c>
      <c r="KZ71" s="25">
        <f t="shared" si="1100"/>
        <v>0</v>
      </c>
      <c r="LA71" s="29">
        <f t="shared" ref="LA71:LA72" si="1101">SUM(KO71:KZ71)</f>
        <v>0</v>
      </c>
      <c r="LB71" s="25">
        <f t="shared" ref="LB71:LM71" si="1102">-LB18</f>
        <v>0</v>
      </c>
      <c r="LC71" s="25">
        <f t="shared" si="1102"/>
        <v>0</v>
      </c>
      <c r="LD71" s="25">
        <f t="shared" si="1102"/>
        <v>0</v>
      </c>
      <c r="LE71" s="25">
        <f t="shared" si="1102"/>
        <v>0</v>
      </c>
      <c r="LF71" s="25">
        <f t="shared" si="1102"/>
        <v>0</v>
      </c>
      <c r="LG71" s="25">
        <f t="shared" si="1102"/>
        <v>0</v>
      </c>
      <c r="LH71" s="25">
        <f t="shared" si="1102"/>
        <v>0</v>
      </c>
      <c r="LI71" s="25">
        <f t="shared" si="1102"/>
        <v>0</v>
      </c>
      <c r="LJ71" s="25">
        <f t="shared" si="1102"/>
        <v>0</v>
      </c>
      <c r="LK71" s="25">
        <f t="shared" si="1102"/>
        <v>0</v>
      </c>
      <c r="LL71" s="25">
        <f t="shared" si="1102"/>
        <v>0</v>
      </c>
      <c r="LM71" s="25">
        <f t="shared" si="1102"/>
        <v>0</v>
      </c>
      <c r="LN71" s="29">
        <f t="shared" ref="LN71:LN72" si="1103">SUM(LB71:LM71)</f>
        <v>0</v>
      </c>
    </row>
    <row r="72" spans="1:326" ht="15.75" thickBot="1">
      <c r="A72" s="84" t="s">
        <v>386</v>
      </c>
      <c r="B72" s="92"/>
      <c r="C72" s="93"/>
      <c r="D72" s="93"/>
      <c r="E72" s="93"/>
      <c r="F72" s="93"/>
      <c r="G72" s="93"/>
      <c r="H72" s="93"/>
      <c r="I72" s="93"/>
      <c r="J72" s="93"/>
      <c r="K72" s="93"/>
      <c r="L72" s="93"/>
      <c r="M72" s="93"/>
      <c r="N72" s="94">
        <f t="shared" si="1033"/>
        <v>0</v>
      </c>
      <c r="O72" s="93">
        <f>-(O13*(1+'Bazinės prielaidos'!$E$19)-O13-O14*(1+'Bazinės prielaidos'!$E$19)+O14)</f>
        <v>0</v>
      </c>
      <c r="P72" s="93">
        <f>-(P13*(1+'Bazinės prielaidos'!$E$19)-P13-P14*(1+'Bazinės prielaidos'!$E$19)+P14)</f>
        <v>0</v>
      </c>
      <c r="Q72" s="93">
        <f>-(Q13*(1+'Bazinės prielaidos'!$E$19)-Q13-Q14*(1+'Bazinės prielaidos'!$E$19)+Q14)</f>
        <v>0</v>
      </c>
      <c r="R72" s="93">
        <f>-(R13*(1+'Bazinės prielaidos'!$E$19)-R13-R14*(1+'Bazinės prielaidos'!$E$19)+R14)</f>
        <v>0</v>
      </c>
      <c r="S72" s="93">
        <f>-(S13*(1+'Bazinės prielaidos'!$E$19)-S13-S14*(1+'Bazinės prielaidos'!$E$19)+S14)</f>
        <v>0</v>
      </c>
      <c r="T72" s="93">
        <f>-(T13*(1+'Bazinės prielaidos'!$E$19)-T13-T14*(1+'Bazinės prielaidos'!$E$19)+T14)</f>
        <v>0</v>
      </c>
      <c r="U72" s="93">
        <f>-(U13*(1+'Bazinės prielaidos'!$E$19)-U13-U14*(1+'Bazinės prielaidos'!$E$19)+U14)</f>
        <v>0</v>
      </c>
      <c r="V72" s="93">
        <f>-(V13*(1+'Bazinės prielaidos'!$E$19)-V13-V14*(1+'Bazinės prielaidos'!$E$19)+V14)</f>
        <v>0</v>
      </c>
      <c r="W72" s="93">
        <f>-(W13*(1+'Bazinės prielaidos'!$E$19)-W13-W14*(1+'Bazinės prielaidos'!$E$19)+W14)</f>
        <v>0</v>
      </c>
      <c r="X72" s="93">
        <f>-(X13*(1+'Bazinės prielaidos'!$E$19)-X13-X14*(1+'Bazinės prielaidos'!$E$19)+X14)</f>
        <v>0</v>
      </c>
      <c r="Y72" s="93">
        <f>-(Y13*(1+'Bazinės prielaidos'!$E$19)-Y13-Y14*(1+'Bazinės prielaidos'!$E$19)+Y14)</f>
        <v>0</v>
      </c>
      <c r="Z72" s="93">
        <f>-(Z13*(1+'Bazinės prielaidos'!$E$19)-Z13-Z14*(1+'Bazinės prielaidos'!$E$19)+Z14)-AA27</f>
        <v>0</v>
      </c>
      <c r="AA72" s="94">
        <f t="shared" si="1034"/>
        <v>0</v>
      </c>
      <c r="AB72" s="93">
        <f>-(AB13*(1+'Bazinės prielaidos'!$E$19)-AB13-AB14*(1+'Bazinės prielaidos'!$E$19)+AB14)</f>
        <v>0</v>
      </c>
      <c r="AC72" s="93">
        <f>-(AC13*(1+'Bazinės prielaidos'!$E$19)-AC13-AC14*(1+'Bazinės prielaidos'!$E$19)+AC14)</f>
        <v>0</v>
      </c>
      <c r="AD72" s="93">
        <f>-(AD13*(1+'Bazinės prielaidos'!$E$19)-AD13-AD14*(1+'Bazinės prielaidos'!$E$19)+AD14)</f>
        <v>0</v>
      </c>
      <c r="AE72" s="93">
        <f>-(AE13*(1+'Bazinės prielaidos'!$E$19)-AE13-AE14*(1+'Bazinės prielaidos'!$E$19)+AE14)</f>
        <v>0</v>
      </c>
      <c r="AF72" s="93">
        <f>-(AF13*(1+'Bazinės prielaidos'!$E$19)-AF13-AF14*(1+'Bazinės prielaidos'!$E$19)+AF14)</f>
        <v>0</v>
      </c>
      <c r="AG72" s="536">
        <f>-(AG13*(1+'Bazinės prielaidos'!$E$19)-AG13-AG14*(1+'Bazinės prielaidos'!$E$19)+AG14)</f>
        <v>0</v>
      </c>
      <c r="AH72" s="536">
        <f>-(AH13*(1+'Bazinės prielaidos'!$E$19)-AH13-AH14*(1+'Bazinės prielaidos'!$E$19)+AH14)</f>
        <v>0</v>
      </c>
      <c r="AI72" s="536">
        <f>-(AI13*(1+'Bazinės prielaidos'!$E$19)-AI13-AI14*(1+'Bazinės prielaidos'!$E$19)+AI14)</f>
        <v>0</v>
      </c>
      <c r="AJ72" s="536">
        <f>-(AJ13*(1+'Bazinės prielaidos'!$E$19)-AJ13-AJ14*(1+'Bazinės prielaidos'!$E$19)+AJ14)</f>
        <v>0</v>
      </c>
      <c r="AK72" s="536">
        <f>-(AK13*(1+'Bazinės prielaidos'!$E$19)-AK13-AK14*(1+'Bazinės prielaidos'!$E$19)+AK14)</f>
        <v>0</v>
      </c>
      <c r="AL72" s="536">
        <f>-(AL13*(1+'Bazinės prielaidos'!$E$19)-AL13-AL14*(1+'Bazinės prielaidos'!$E$19)+AL14)</f>
        <v>0</v>
      </c>
      <c r="AM72" s="536">
        <f>-(AM13*(1+'Bazinės prielaidos'!$E$19)-AM13-AM14*(1+'Bazinės prielaidos'!$E$19)+AM14)</f>
        <v>0</v>
      </c>
      <c r="AN72" s="94">
        <f t="shared" si="1035"/>
        <v>0</v>
      </c>
      <c r="AO72" s="93">
        <f>-(AO13*(1+'Bazinės prielaidos'!$E$19)-AO13-AO14*(1+'Bazinės prielaidos'!$E$19)+AO14)-'Investuotojas ir Finansuotojas'!AO30-('Metinis atlyginimas'!AO33+'Metinis atlyginimas'!AO35+'Metinis atlyginimas'!AO38)*('Bazinės prielaidos'!$E$19)</f>
        <v>-38266.271509259379</v>
      </c>
      <c r="AP72" s="93">
        <f>-(AP13*(1+'Bazinės prielaidos'!$E$19)-AP13-AP14*(1+'Bazinės prielaidos'!$E$19)+AP14)-'Investuotojas ir Finansuotojas'!AP30-('Metinis atlyginimas'!AP33+'Metinis atlyginimas'!AP35+'Metinis atlyginimas'!AP38)*('Bazinės prielaidos'!$E$19)</f>
        <v>-37015.208743711628</v>
      </c>
      <c r="AQ72" s="93">
        <f>-(AQ13*(1+'Bazinės prielaidos'!$E$19)-AQ13-AQ14*(1+'Bazinės prielaidos'!$E$19)+AQ14)-'Investuotojas ir Finansuotojas'!AQ30-('Metinis atlyginimas'!AQ33+'Metinis atlyginimas'!AQ35+'Metinis atlyginimas'!AQ38)*('Bazinės prielaidos'!$E$19)</f>
        <v>-37015.208743711628</v>
      </c>
      <c r="AR72" s="93">
        <f>-(AR13*(1+'Bazinės prielaidos'!$E$19)-AR13-AR14*(1+'Bazinės prielaidos'!$E$19)+AR14)-'Investuotojas ir Finansuotojas'!AR30-('Metinis atlyginimas'!AR33+'Metinis atlyginimas'!AR35+'Metinis atlyginimas'!AR38)*('Bazinės prielaidos'!$E$19)</f>
        <v>-37015.208743711628</v>
      </c>
      <c r="AS72" s="93">
        <f>-(AS13*(1+'Bazinės prielaidos'!$E$19)-AS13-AS14*(1+'Bazinės prielaidos'!$E$19)+AS14)-'Investuotojas ir Finansuotojas'!AS30-('Metinis atlyginimas'!AS33+'Metinis atlyginimas'!AS35+'Metinis atlyginimas'!AS38)*('Bazinės prielaidos'!$E$19)</f>
        <v>-37015.208743711628</v>
      </c>
      <c r="AT72" s="93">
        <f>-(AT13*(1+'Bazinės prielaidos'!$E$19)-AT13-AT14*(1+'Bazinės prielaidos'!$E$19)+AT14)-'Investuotojas ir Finansuotojas'!AT30-('Metinis atlyginimas'!AT33+'Metinis atlyginimas'!AT35+'Metinis atlyginimas'!AT38)*('Bazinės prielaidos'!$E$19)</f>
        <v>-37015.208743711628</v>
      </c>
      <c r="AU72" s="93">
        <f>-(AU13*(1+'Bazinės prielaidos'!$E$19)-AU13-AU14*(1+'Bazinės prielaidos'!$E$19)+AU14)-'Investuotojas ir Finansuotojas'!AU30-('Metinis atlyginimas'!AU33+'Metinis atlyginimas'!AU35+'Metinis atlyginimas'!AU38)*('Bazinės prielaidos'!$E$19)</f>
        <v>-37015.208743711628</v>
      </c>
      <c r="AV72" s="93">
        <f>-(AV13*(1+'Bazinės prielaidos'!$E$19)-AV13-AV14*(1+'Bazinės prielaidos'!$E$19)+AV14)-'Investuotojas ir Finansuotojas'!AV30-('Metinis atlyginimas'!AV33+'Metinis atlyginimas'!AV35+'Metinis atlyginimas'!AV38)*('Bazinės prielaidos'!$E$19)</f>
        <v>-37015.208743711628</v>
      </c>
      <c r="AW72" s="93">
        <f>-(AW13*(1+'Bazinės prielaidos'!$E$19)-AW13-AW14*(1+'Bazinės prielaidos'!$E$19)+AW14)-'Investuotojas ir Finansuotojas'!AW30-('Metinis atlyginimas'!AW33+'Metinis atlyginimas'!AW35+'Metinis atlyginimas'!AW38)*('Bazinės prielaidos'!$E$19)</f>
        <v>-37015.208743711628</v>
      </c>
      <c r="AX72" s="93">
        <f>-(AX13*(1+'Bazinės prielaidos'!$E$19)-AX13-AX14*(1+'Bazinės prielaidos'!$E$19)+AX14)-'Investuotojas ir Finansuotojas'!AX30-('Metinis atlyginimas'!AX33+'Metinis atlyginimas'!AX35+'Metinis atlyginimas'!AX38)*('Bazinės prielaidos'!$E$19)</f>
        <v>-37015.208743711628</v>
      </c>
      <c r="AY72" s="93">
        <f>-(AY13*(1+'Bazinės prielaidos'!$E$19)-AY13-AY14*(1+'Bazinės prielaidos'!$E$19)+AY14)-'Investuotojas ir Finansuotojas'!AY30-('Metinis atlyginimas'!AY33+'Metinis atlyginimas'!AY35+'Metinis atlyginimas'!AY38)*('Bazinės prielaidos'!$E$19)</f>
        <v>-37015.208743711628</v>
      </c>
      <c r="AZ72" s="93">
        <f>-(AZ13*(1+'Bazinės prielaidos'!$E$19)-AZ13-AZ14*(1+'Bazinės prielaidos'!$E$19)+AZ14)-'Investuotojas ir Finansuotojas'!AZ30-('Metinis atlyginimas'!AZ33+'Metinis atlyginimas'!AZ35+'Metinis atlyginimas'!AZ38)*('Bazinės prielaidos'!$E$19)</f>
        <v>-37015.208743711628</v>
      </c>
      <c r="BA72" s="94">
        <f t="shared" si="1061"/>
        <v>-445433.56769008737</v>
      </c>
      <c r="BB72" s="93">
        <f>-(BB13*(1+'Bazinės prielaidos'!$E$19)-BB13-BB14*(1+'Bazinės prielaidos'!$E$19)+BB14)-'Investuotojas ir Finansuotojas'!BB30-('Metinis atlyginimas'!BB33+'Metinis atlyginimas'!BB35+'Metinis atlyginimas'!BB38)*('Bazinės prielaidos'!$E$19)</f>
        <v>-97958.073170295902</v>
      </c>
      <c r="BC72" s="93">
        <f>-(BC13*(1+'Bazinės prielaidos'!$E$19)-BC13-BC14*(1+'Bazinės prielaidos'!$E$19)+BC14)-'Investuotojas ir Finansuotojas'!BC30-('Metinis atlyginimas'!BC33+'Metinis atlyginimas'!BC35+'Metinis atlyginimas'!BC38)*('Bazinės prielaidos'!$E$19)</f>
        <v>-37053.090006022969</v>
      </c>
      <c r="BD72" s="93">
        <f>-(BD13*(1+'Bazinės prielaidos'!$E$19)-BD13-BD14*(1+'Bazinės prielaidos'!$E$19)+BD14)-'Investuotojas ir Finansuotojas'!BD30-('Metinis atlyginimas'!BD33+'Metinis atlyginimas'!BD35+'Metinis atlyginimas'!BD38)*('Bazinės prielaidos'!$E$19)</f>
        <v>-37053.090006022969</v>
      </c>
      <c r="BE72" s="93">
        <f>-(BE13*(1+'Bazinės prielaidos'!$E$19)-BE13-BE14*(1+'Bazinės prielaidos'!$E$19)+BE14)-'Investuotojas ir Finansuotojas'!BE30-('Metinis atlyginimas'!BE33+'Metinis atlyginimas'!BE35+'Metinis atlyginimas'!BE38)*('Bazinės prielaidos'!$E$19)</f>
        <v>-37053.090006022969</v>
      </c>
      <c r="BF72" s="93">
        <f>-(BF13*(1+'Bazinės prielaidos'!$E$19)-BF13-BF14*(1+'Bazinės prielaidos'!$E$19)+BF14)-'Investuotojas ir Finansuotojas'!BF30-('Metinis atlyginimas'!BF33+'Metinis atlyginimas'!BF35+'Metinis atlyginimas'!BF38)*('Bazinės prielaidos'!$E$19)</f>
        <v>-37053.090006022969</v>
      </c>
      <c r="BG72" s="93">
        <f>-(BG13*(1+'Bazinės prielaidos'!$E$19)-BG13-BG14*(1+'Bazinės prielaidos'!$E$19)+BG14)-'Investuotojas ir Finansuotojas'!BG30-('Metinis atlyginimas'!BG33+'Metinis atlyginimas'!BG35+'Metinis atlyginimas'!BG38)*('Bazinės prielaidos'!$E$19)</f>
        <v>-37053.090006022969</v>
      </c>
      <c r="BH72" s="93">
        <f>-(BH13*(1+'Bazinės prielaidos'!$E$19)-BH13-BH14*(1+'Bazinės prielaidos'!$E$19)+BH14)-'Investuotojas ir Finansuotojas'!BH30-('Metinis atlyginimas'!BH33+'Metinis atlyginimas'!BH35+'Metinis atlyginimas'!BH38)*('Bazinės prielaidos'!$E$19)</f>
        <v>-37053.090006022969</v>
      </c>
      <c r="BI72" s="93">
        <f>-(BI13*(1+'Bazinės prielaidos'!$E$19)-BI13-BI14*(1+'Bazinės prielaidos'!$E$19)+BI14)-'Investuotojas ir Finansuotojas'!BI30-('Metinis atlyginimas'!BI33+'Metinis atlyginimas'!BI35+'Metinis atlyginimas'!BI38)*('Bazinės prielaidos'!$E$19)</f>
        <v>-37053.090006022969</v>
      </c>
      <c r="BJ72" s="93">
        <f>-(BJ13*(1+'Bazinės prielaidos'!$E$19)-BJ13-BJ14*(1+'Bazinės prielaidos'!$E$19)+BJ14)-'Investuotojas ir Finansuotojas'!BJ30-('Metinis atlyginimas'!BJ33+'Metinis atlyginimas'!BJ35+'Metinis atlyginimas'!BJ38)*('Bazinės prielaidos'!$E$19)</f>
        <v>-37053.090006022969</v>
      </c>
      <c r="BK72" s="93">
        <f>-(BK13*(1+'Bazinės prielaidos'!$E$19)-BK13-BK14*(1+'Bazinės prielaidos'!$E$19)+BK14)-'Investuotojas ir Finansuotojas'!BK30-('Metinis atlyginimas'!BK33+'Metinis atlyginimas'!BK35+'Metinis atlyginimas'!BK38)*('Bazinės prielaidos'!$E$19)</f>
        <v>-37053.090006022969</v>
      </c>
      <c r="BL72" s="93">
        <f>-(BL13*(1+'Bazinės prielaidos'!$E$19)-BL13-BL14*(1+'Bazinės prielaidos'!$E$19)+BL14)-'Investuotojas ir Finansuotojas'!BL30-('Metinis atlyginimas'!BL33+'Metinis atlyginimas'!BL35+'Metinis atlyginimas'!BL38)*('Bazinės prielaidos'!$E$19)</f>
        <v>-37053.090006022961</v>
      </c>
      <c r="BM72" s="93">
        <f>-(BM13*(1+'Bazinės prielaidos'!$E$19)-BM13-BM14*(1+'Bazinės prielaidos'!$E$19)+BM14)-'Investuotojas ir Finansuotojas'!BM30-('Metinis atlyginimas'!BM33+'Metinis atlyginimas'!BM35+'Metinis atlyginimas'!BM38)*('Bazinės prielaidos'!$E$19)</f>
        <v>-37053.090006022969</v>
      </c>
      <c r="BN72" s="94">
        <f t="shared" si="1063"/>
        <v>-505542.06323654845</v>
      </c>
      <c r="BO72" s="93">
        <f>-(BO13*(1+'Bazinės prielaidos'!$E$19)-BO13-BO14*(1+'Bazinės prielaidos'!$E$19)+BO14)-'Investuotojas ir Finansuotojas'!BO30-('Metinis atlyginimas'!BO33+'Metinis atlyginimas'!BO35+'Metinis atlyginimas'!BO38)*('Bazinės prielaidos'!$E$19)</f>
        <v>-138251.03822387877</v>
      </c>
      <c r="BP72" s="93">
        <f>-(BP13*(1+'Bazinės prielaidos'!$E$19)-BP13-BP14*(1+'Bazinės prielaidos'!$E$19)+BP14)-'Investuotojas ir Finansuotojas'!BP30-('Metinis atlyginimas'!BP33+'Metinis atlyginimas'!BP35+'Metinis atlyginimas'!BP38)*('Bazinės prielaidos'!$E$19)</f>
        <v>-37092.107706203657</v>
      </c>
      <c r="BQ72" s="93">
        <f>-(BQ13*(1+'Bazinės prielaidos'!$E$19)-BQ13-BQ14*(1+'Bazinės prielaidos'!$E$19)+BQ14)-'Investuotojas ir Finansuotojas'!BQ30-('Metinis atlyginimas'!BQ33+'Metinis atlyginimas'!BQ35+'Metinis atlyginimas'!BQ38)*('Bazinės prielaidos'!$E$19)</f>
        <v>-37092.107706203657</v>
      </c>
      <c r="BR72" s="93">
        <f>-(BR13*(1+'Bazinės prielaidos'!$E$19)-BR13-BR14*(1+'Bazinės prielaidos'!$E$19)+BR14)-'Investuotojas ir Finansuotojas'!BR30-('Metinis atlyginimas'!BR33+'Metinis atlyginimas'!BR35+'Metinis atlyginimas'!BR38)*('Bazinės prielaidos'!$E$19)</f>
        <v>-37092.107706203657</v>
      </c>
      <c r="BS72" s="93">
        <f>-(BS13*(1+'Bazinės prielaidos'!$E$19)-BS13-BS14*(1+'Bazinės prielaidos'!$E$19)+BS14)-'Investuotojas ir Finansuotojas'!BS30-('Metinis atlyginimas'!BS33+'Metinis atlyginimas'!BS35+'Metinis atlyginimas'!BS38)*('Bazinės prielaidos'!$E$19)</f>
        <v>-37092.107706203657</v>
      </c>
      <c r="BT72" s="93">
        <f>-(BT13*(1+'Bazinės prielaidos'!$E$19)-BT13-BT14*(1+'Bazinės prielaidos'!$E$19)+BT14)-'Investuotojas ir Finansuotojas'!BT30-('Metinis atlyginimas'!BT33+'Metinis atlyginimas'!BT35+'Metinis atlyginimas'!BT38)*('Bazinės prielaidos'!$E$19)</f>
        <v>-37092.107706203657</v>
      </c>
      <c r="BU72" s="93">
        <f>-(BU13*(1+'Bazinės prielaidos'!$E$19)-BU13-BU14*(1+'Bazinės prielaidos'!$E$19)+BU14)-'Investuotojas ir Finansuotojas'!BU30-('Metinis atlyginimas'!BU33+'Metinis atlyginimas'!BU35+'Metinis atlyginimas'!BU38)*('Bazinės prielaidos'!$E$19)</f>
        <v>-37092.107706203657</v>
      </c>
      <c r="BV72" s="93">
        <f>-(BV13*(1+'Bazinės prielaidos'!$E$19)-BV13-BV14*(1+'Bazinės prielaidos'!$E$19)+BV14)-'Investuotojas ir Finansuotojas'!BV30-('Metinis atlyginimas'!BV33+'Metinis atlyginimas'!BV35+'Metinis atlyginimas'!BV38)*('Bazinės prielaidos'!$E$19)</f>
        <v>-37092.107706203657</v>
      </c>
      <c r="BW72" s="93">
        <f>-(BW13*(1+'Bazinės prielaidos'!$E$19)-BW13-BW14*(1+'Bazinės prielaidos'!$E$19)+BW14)-'Investuotojas ir Finansuotojas'!BW30-('Metinis atlyginimas'!BW33+'Metinis atlyginimas'!BW35+'Metinis atlyginimas'!BW38)*('Bazinės prielaidos'!$E$19)</f>
        <v>-37092.107706203657</v>
      </c>
      <c r="BX72" s="93">
        <f>-(BX13*(1+'Bazinės prielaidos'!$E$19)-BX13-BX14*(1+'Bazinės prielaidos'!$E$19)+BX14)-'Investuotojas ir Finansuotojas'!BX30-('Metinis atlyginimas'!BX33+'Metinis atlyginimas'!BX35+'Metinis atlyginimas'!BX38)*('Bazinės prielaidos'!$E$19)</f>
        <v>-37092.107706203657</v>
      </c>
      <c r="BY72" s="93">
        <f>-(BY13*(1+'Bazinės prielaidos'!$E$19)-BY13-BY14*(1+'Bazinės prielaidos'!$E$19)+BY14)-'Investuotojas ir Finansuotojas'!BY30-('Metinis atlyginimas'!BY33+'Metinis atlyginimas'!BY35+'Metinis atlyginimas'!BY38)*('Bazinės prielaidos'!$E$19)</f>
        <v>-37092.107706203664</v>
      </c>
      <c r="BZ72" s="93">
        <f>-(BZ13*(1+'Bazinės prielaidos'!$E$19)-BZ13-BZ14*(1+'Bazinės prielaidos'!$E$19)+BZ14)-'Investuotojas ir Finansuotojas'!BZ30-('Metinis atlyginimas'!BZ33+'Metinis atlyginimas'!BZ35+'Metinis atlyginimas'!BZ38)*('Bazinės prielaidos'!$E$19)</f>
        <v>-37092.107706203657</v>
      </c>
      <c r="CA72" s="94">
        <f t="shared" si="1065"/>
        <v>-546264.22299211891</v>
      </c>
      <c r="CB72" s="93">
        <f>-(CB13*(1+'Bazinės prielaidos'!$E$19)-CB13-CB14*(1+'Bazinės prielaidos'!$E$19)+CB14)-'Investuotojas ir Finansuotojas'!CB30-('Metinis atlyginimas'!CB33+'Metinis atlyginimas'!CB35+'Metinis atlyginimas'!CB38)*('Bazinės prielaidos'!$E$19)</f>
        <v>-145136.09568400949</v>
      </c>
      <c r="CC72" s="93">
        <f>-(CC13*(1+'Bazinės prielaidos'!$E$19)-CC13-CC14*(1+'Bazinės prielaidos'!$E$19)+CC14)-'Investuotojas ir Finansuotojas'!CC30-('Metinis atlyginimas'!CC33+'Metinis atlyginimas'!CC35+'Metinis atlyginimas'!CC38)*('Bazinės prielaidos'!$E$19)</f>
        <v>-37132.295937389776</v>
      </c>
      <c r="CD72" s="93">
        <f>-(CD13*(1+'Bazinės prielaidos'!$E$19)-CD13-CD14*(1+'Bazinės prielaidos'!$E$19)+CD14)-'Investuotojas ir Finansuotojas'!CD30-('Metinis atlyginimas'!CD33+'Metinis atlyginimas'!CD35+'Metinis atlyginimas'!CD38)*('Bazinės prielaidos'!$E$19)</f>
        <v>-37132.295937389776</v>
      </c>
      <c r="CE72" s="93">
        <f>-(CE13*(1+'Bazinės prielaidos'!$E$19)-CE13-CE14*(1+'Bazinės prielaidos'!$E$19)+CE14)-'Investuotojas ir Finansuotojas'!CE30-('Metinis atlyginimas'!CE33+'Metinis atlyginimas'!CE35+'Metinis atlyginimas'!CE38)*('Bazinės prielaidos'!$E$19)</f>
        <v>-37132.295937389776</v>
      </c>
      <c r="CF72" s="93">
        <f>-(CF13*(1+'Bazinės prielaidos'!$E$19)-CF13-CF14*(1+'Bazinės prielaidos'!$E$19)+CF14)-'Investuotojas ir Finansuotojas'!CF30-('Metinis atlyginimas'!CF33+'Metinis atlyginimas'!CF35+'Metinis atlyginimas'!CF38)*('Bazinės prielaidos'!$E$19)</f>
        <v>-37132.295937389776</v>
      </c>
      <c r="CG72" s="93">
        <f>-(CG13*(1+'Bazinės prielaidos'!$E$19)-CG13-CG14*(1+'Bazinės prielaidos'!$E$19)+CG14)-'Investuotojas ir Finansuotojas'!CG30-('Metinis atlyginimas'!CG33+'Metinis atlyginimas'!CG35+'Metinis atlyginimas'!CG38)*('Bazinės prielaidos'!$E$19)</f>
        <v>-37132.295937389776</v>
      </c>
      <c r="CH72" s="93">
        <f>-(CH13*(1+'Bazinės prielaidos'!$E$19)-CH13-CH14*(1+'Bazinės prielaidos'!$E$19)+CH14)-'Investuotojas ir Finansuotojas'!CH30-('Metinis atlyginimas'!CH33+'Metinis atlyginimas'!CH35+'Metinis atlyginimas'!CH38)*('Bazinės prielaidos'!$E$19)</f>
        <v>-37132.295937389776</v>
      </c>
      <c r="CI72" s="93">
        <f>-(CI13*(1+'Bazinės prielaidos'!$E$19)-CI13-CI14*(1+'Bazinės prielaidos'!$E$19)+CI14)-'Investuotojas ir Finansuotojas'!CI30-('Metinis atlyginimas'!CI33+'Metinis atlyginimas'!CI35+'Metinis atlyginimas'!CI38)*('Bazinės prielaidos'!$E$19)</f>
        <v>-37132.295937389776</v>
      </c>
      <c r="CJ72" s="93">
        <f>-(CJ13*(1+'Bazinės prielaidos'!$E$19)-CJ13-CJ14*(1+'Bazinės prielaidos'!$E$19)+CJ14)-'Investuotojas ir Finansuotojas'!CJ30-('Metinis atlyginimas'!CJ33+'Metinis atlyginimas'!CJ35+'Metinis atlyginimas'!CJ38)*('Bazinės prielaidos'!$E$19)</f>
        <v>-37132.295937389776</v>
      </c>
      <c r="CK72" s="93">
        <f>-(CK13*(1+'Bazinės prielaidos'!$E$19)-CK13-CK14*(1+'Bazinės prielaidos'!$E$19)+CK14)-'Investuotojas ir Finansuotojas'!CK30-('Metinis atlyginimas'!CK33+'Metinis atlyginimas'!CK35+'Metinis atlyginimas'!CK38)*('Bazinės prielaidos'!$E$19)</f>
        <v>-37132.295937389776</v>
      </c>
      <c r="CL72" s="93">
        <f>-(CL13*(1+'Bazinės prielaidos'!$E$19)-CL13-CL14*(1+'Bazinės prielaidos'!$E$19)+CL14)-'Investuotojas ir Finansuotojas'!CL30-('Metinis atlyginimas'!CL33+'Metinis atlyginimas'!CL35+'Metinis atlyginimas'!CL38)*('Bazinės prielaidos'!$E$19)</f>
        <v>-37132.295937389776</v>
      </c>
      <c r="CM72" s="93">
        <f>-(CM13*(1+'Bazinės prielaidos'!$E$19)-CM13-CM14*(1+'Bazinės prielaidos'!$E$19)+CM14)-'Investuotojas ir Finansuotojas'!CM30-('Metinis atlyginimas'!CM33+'Metinis atlyginimas'!CM35+'Metinis atlyginimas'!CM38)*('Bazinės prielaidos'!$E$19)</f>
        <v>-37132.295937389776</v>
      </c>
      <c r="CN72" s="94">
        <f t="shared" si="1067"/>
        <v>-553591.35099529708</v>
      </c>
      <c r="CO72" s="93">
        <f>-(CO13*(1+'Bazinės prielaidos'!$E$19)-CO13-CO14*(1+'Bazinės prielaidos'!$E$19)+CO14)-'Investuotojas ir Finansuotojas'!CO30-('Metinis atlyginimas'!CO33+'Metinis atlyginimas'!CO35+'Metinis atlyginimas'!CO38)*('Bazinės prielaidos'!$E$19)</f>
        <v>-144291.32330981654</v>
      </c>
      <c r="CP72" s="93">
        <f>-(CP13*(1+'Bazinės prielaidos'!$E$19)-CP13-CP14*(1+'Bazinės prielaidos'!$E$19)+CP14)-'Investuotojas ir Finansuotojas'!CP30-('Metinis atlyginimas'!CP33+'Metinis atlyginimas'!CP35+'Metinis atlyginimas'!CP38)*('Bazinės prielaidos'!$E$19)</f>
        <v>-37173.689815511461</v>
      </c>
      <c r="CQ72" s="93">
        <f>-(CQ13*(1+'Bazinės prielaidos'!$E$19)-CQ13-CQ14*(1+'Bazinės prielaidos'!$E$19)+CQ14)-'Investuotojas ir Finansuotojas'!CQ30-('Metinis atlyginimas'!CQ33+'Metinis atlyginimas'!CQ35+'Metinis atlyginimas'!CQ38)*('Bazinės prielaidos'!$E$19)</f>
        <v>-37173.689815511461</v>
      </c>
      <c r="CR72" s="93">
        <f>-(CR13*(1+'Bazinės prielaidos'!$E$19)-CR13-CR14*(1+'Bazinės prielaidos'!$E$19)+CR14)-'Investuotojas ir Finansuotojas'!CR30-('Metinis atlyginimas'!CR33+'Metinis atlyginimas'!CR35+'Metinis atlyginimas'!CR38)*('Bazinės prielaidos'!$E$19)</f>
        <v>-37173.689815511461</v>
      </c>
      <c r="CS72" s="93">
        <f>-(CS13*(1+'Bazinės prielaidos'!$E$19)-CS13-CS14*(1+'Bazinės prielaidos'!$E$19)+CS14)-'Investuotojas ir Finansuotojas'!CS30-('Metinis atlyginimas'!CS33+'Metinis atlyginimas'!CS35+'Metinis atlyginimas'!CS38)*('Bazinės prielaidos'!$E$19)</f>
        <v>-37173.689815511461</v>
      </c>
      <c r="CT72" s="93">
        <f>-(CT13*(1+'Bazinės prielaidos'!$E$19)-CT13-CT14*(1+'Bazinės prielaidos'!$E$19)+CT14)-'Investuotojas ir Finansuotojas'!CT30-('Metinis atlyginimas'!CT33+'Metinis atlyginimas'!CT35+'Metinis atlyginimas'!CT38)*('Bazinės prielaidos'!$E$19)</f>
        <v>-37173.689815511461</v>
      </c>
      <c r="CU72" s="93">
        <f>-(CU13*(1+'Bazinės prielaidos'!$E$19)-CU13-CU14*(1+'Bazinės prielaidos'!$E$19)+CU14)-'Investuotojas ir Finansuotojas'!CU30-('Metinis atlyginimas'!CU33+'Metinis atlyginimas'!CU35+'Metinis atlyginimas'!CU38)*('Bazinės prielaidos'!$E$19)</f>
        <v>-37173.689815511461</v>
      </c>
      <c r="CV72" s="93">
        <f>-(CV13*(1+'Bazinės prielaidos'!$E$19)-CV13-CV14*(1+'Bazinės prielaidos'!$E$19)+CV14)-'Investuotojas ir Finansuotojas'!CV30-('Metinis atlyginimas'!CV33+'Metinis atlyginimas'!CV35+'Metinis atlyginimas'!CV38)*('Bazinės prielaidos'!$E$19)</f>
        <v>-37173.689815511461</v>
      </c>
      <c r="CW72" s="93">
        <f>-(CW13*(1+'Bazinės prielaidos'!$E$19)-CW13-CW14*(1+'Bazinės prielaidos'!$E$19)+CW14)-'Investuotojas ir Finansuotojas'!CW30-('Metinis atlyginimas'!CW33+'Metinis atlyginimas'!CW35+'Metinis atlyginimas'!CW38)*('Bazinės prielaidos'!$E$19)</f>
        <v>-37173.689815511461</v>
      </c>
      <c r="CX72" s="93">
        <f>-(CX13*(1+'Bazinės prielaidos'!$E$19)-CX13-CX14*(1+'Bazinės prielaidos'!$E$19)+CX14)-'Investuotojas ir Finansuotojas'!CX30-('Metinis atlyginimas'!CX33+'Metinis atlyginimas'!CX35+'Metinis atlyginimas'!CX38)*('Bazinės prielaidos'!$E$19)</f>
        <v>-37173.689815511461</v>
      </c>
      <c r="CY72" s="93">
        <f>-(CY13*(1+'Bazinės prielaidos'!$E$19)-CY13-CY14*(1+'Bazinės prielaidos'!$E$19)+CY14)-'Investuotojas ir Finansuotojas'!CY30-('Metinis atlyginimas'!CY33+'Metinis atlyginimas'!CY35+'Metinis atlyginimas'!CY38)*('Bazinės prielaidos'!$E$19)</f>
        <v>-37173.689815511461</v>
      </c>
      <c r="CZ72" s="93">
        <f>-(CZ13*(1+'Bazinės prielaidos'!$E$19)-CZ13-CZ14*(1+'Bazinės prielaidos'!$E$19)+CZ14)-'Investuotojas ir Finansuotojas'!CZ30-('Metinis atlyginimas'!CZ33+'Metinis atlyginimas'!CZ35+'Metinis atlyginimas'!CZ38)*('Bazinės prielaidos'!$E$19)</f>
        <v>-37173.689815511461</v>
      </c>
      <c r="DA72" s="94">
        <f t="shared" si="1069"/>
        <v>-553201.91128044261</v>
      </c>
      <c r="DB72" s="93">
        <f>-(DB13*(1+'Bazinės prielaidos'!$E$19)-DB13-DB14*(1+'Bazinės prielaidos'!$E$19)+DB14)-'Investuotojas ir Finansuotojas'!DB30-('Metinis atlyginimas'!DB33+'Metinis atlyginimas'!DB35+'Metinis atlyginimas'!DB38)*('Bazinės prielaidos'!$E$19)</f>
        <v>-139166.32966335193</v>
      </c>
      <c r="DC72" s="93">
        <f>-(DC13*(1+'Bazinės prielaidos'!$E$19)-DC13-DC14*(1+'Bazinės prielaidos'!$E$19)+DC14)-'Investuotojas ir Finansuotojas'!DC30-('Metinis atlyginimas'!DC33+'Metinis atlyginimas'!DC35+'Metinis atlyginimas'!DC38)*('Bazinės prielaidos'!$E$19)</f>
        <v>-37216.325509976807</v>
      </c>
      <c r="DD72" s="93">
        <f>-(DD13*(1+'Bazinės prielaidos'!$E$19)-DD13-DD14*(1+'Bazinės prielaidos'!$E$19)+DD14)-'Investuotojas ir Finansuotojas'!DD30-('Metinis atlyginimas'!DD33+'Metinis atlyginimas'!DD35+'Metinis atlyginimas'!DD38)*('Bazinės prielaidos'!$E$19)</f>
        <v>-37216.325509976807</v>
      </c>
      <c r="DE72" s="93">
        <f>-(DE13*(1+'Bazinės prielaidos'!$E$19)-DE13-DE14*(1+'Bazinės prielaidos'!$E$19)+DE14)-'Investuotojas ir Finansuotojas'!DE30-('Metinis atlyginimas'!DE33+'Metinis atlyginimas'!DE35+'Metinis atlyginimas'!DE38)*('Bazinės prielaidos'!$E$19)</f>
        <v>-37216.325509976807</v>
      </c>
      <c r="DF72" s="93">
        <f>-(DF13*(1+'Bazinės prielaidos'!$E$19)-DF13-DF14*(1+'Bazinės prielaidos'!$E$19)+DF14)-'Investuotojas ir Finansuotojas'!DF30-('Metinis atlyginimas'!DF33+'Metinis atlyginimas'!DF35+'Metinis atlyginimas'!DF38)*('Bazinės prielaidos'!$E$19)</f>
        <v>-37216.325509976807</v>
      </c>
      <c r="DG72" s="93">
        <f>-(DG13*(1+'Bazinės prielaidos'!$E$19)-DG13-DG14*(1+'Bazinės prielaidos'!$E$19)+DG14)-'Investuotojas ir Finansuotojas'!DG30-('Metinis atlyginimas'!DG33+'Metinis atlyginimas'!DG35+'Metinis atlyginimas'!DG38)*('Bazinės prielaidos'!$E$19)</f>
        <v>-37216.325509976807</v>
      </c>
      <c r="DH72" s="93">
        <f>-(DH13*(1+'Bazinės prielaidos'!$E$19)-DH13-DH14*(1+'Bazinės prielaidos'!$E$19)+DH14)-'Investuotojas ir Finansuotojas'!DH30-('Metinis atlyginimas'!DH33+'Metinis atlyginimas'!DH35+'Metinis atlyginimas'!DH38)*('Bazinės prielaidos'!$E$19)</f>
        <v>-37216.325509976807</v>
      </c>
      <c r="DI72" s="93">
        <f>-(DI13*(1+'Bazinės prielaidos'!$E$19)-DI13-DI14*(1+'Bazinės prielaidos'!$E$19)+DI14)-'Investuotojas ir Finansuotojas'!DI30-('Metinis atlyginimas'!DI33+'Metinis atlyginimas'!DI35+'Metinis atlyginimas'!DI38)*('Bazinės prielaidos'!$E$19)</f>
        <v>-37216.325509976807</v>
      </c>
      <c r="DJ72" s="93">
        <f>-(DJ13*(1+'Bazinės prielaidos'!$E$19)-DJ13-DJ14*(1+'Bazinės prielaidos'!$E$19)+DJ14)-'Investuotojas ir Finansuotojas'!DJ30-('Metinis atlyginimas'!DJ33+'Metinis atlyginimas'!DJ35+'Metinis atlyginimas'!DJ38)*('Bazinės prielaidos'!$E$19)</f>
        <v>-37216.325509976807</v>
      </c>
      <c r="DK72" s="93">
        <f>-(DK13*(1+'Bazinės prielaidos'!$E$19)-DK13-DK14*(1+'Bazinės prielaidos'!$E$19)+DK14)-'Investuotojas ir Finansuotojas'!DK30-('Metinis atlyginimas'!DK33+'Metinis atlyginimas'!DK35+'Metinis atlyginimas'!DK38)*('Bazinės prielaidos'!$E$19)</f>
        <v>-37216.325509976807</v>
      </c>
      <c r="DL72" s="93">
        <f>-(DL13*(1+'Bazinės prielaidos'!$E$19)-DL13-DL14*(1+'Bazinės prielaidos'!$E$19)+DL14)-'Investuotojas ir Finansuotojas'!DL30-('Metinis atlyginimas'!DL33+'Metinis atlyginimas'!DL35+'Metinis atlyginimas'!DL38)*('Bazinės prielaidos'!$E$19)</f>
        <v>-37216.325509976807</v>
      </c>
      <c r="DM72" s="93">
        <f>-(DM13*(1+'Bazinės prielaidos'!$E$19)-DM13-DM14*(1+'Bazinės prielaidos'!$E$19)+DM14)-'Investuotojas ir Finansuotojas'!DM30-('Metinis atlyginimas'!DM33+'Metinis atlyginimas'!DM35+'Metinis atlyginimas'!DM38)*('Bazinės prielaidos'!$E$19)</f>
        <v>-37216.325509976807</v>
      </c>
      <c r="DN72" s="94">
        <f t="shared" si="1071"/>
        <v>-548545.91027309687</v>
      </c>
      <c r="DO72" s="93">
        <f>-(DO13*(1+'Bazinės prielaidos'!$E$19)-DO13-DO14*(1+'Bazinės prielaidos'!$E$19)+DO14)-'Investuotojas ir Finansuotojas'!DO30-('Metinis atlyginimas'!DO33+'Metinis atlyginimas'!DO35+'Metinis atlyginimas'!DO38)*('Bazinės prielaidos'!$E$19)</f>
        <v>-132830.74542285866</v>
      </c>
      <c r="DP72" s="93">
        <f>-(DP13*(1+'Bazinės prielaidos'!$E$19)-DP13-DP14*(1+'Bazinės prielaidos'!$E$19)+DP14)-'Investuotojas ir Finansuotojas'!DP30-('Metinis atlyginimas'!DP33+'Metinis atlyginimas'!DP35+'Metinis atlyginimas'!DP38)*('Bazinės prielaidos'!$E$19)</f>
        <v>-37260.240275276119</v>
      </c>
      <c r="DQ72" s="93">
        <f>-(DQ13*(1+'Bazinės prielaidos'!$E$19)-DQ13-DQ14*(1+'Bazinės prielaidos'!$E$19)+DQ14)-'Investuotojas ir Finansuotojas'!DQ30-('Metinis atlyginimas'!DQ33+'Metinis atlyginimas'!DQ35+'Metinis atlyginimas'!DQ38)*('Bazinės prielaidos'!$E$19)</f>
        <v>-37260.240275276119</v>
      </c>
      <c r="DR72" s="93">
        <f>-(DR13*(1+'Bazinės prielaidos'!$E$19)-DR13-DR14*(1+'Bazinės prielaidos'!$E$19)+DR14)-'Investuotojas ir Finansuotojas'!DR30-('Metinis atlyginimas'!DR33+'Metinis atlyginimas'!DR35+'Metinis atlyginimas'!DR38)*('Bazinės prielaidos'!$E$19)</f>
        <v>-37260.240275276119</v>
      </c>
      <c r="DS72" s="93">
        <f>-(DS13*(1+'Bazinės prielaidos'!$E$19)-DS13-DS14*(1+'Bazinės prielaidos'!$E$19)+DS14)-'Investuotojas ir Finansuotojas'!DS30-('Metinis atlyginimas'!DS33+'Metinis atlyginimas'!DS35+'Metinis atlyginimas'!DS38)*('Bazinės prielaidos'!$E$19)</f>
        <v>-37260.240275276119</v>
      </c>
      <c r="DT72" s="93">
        <f>-(DT13*(1+'Bazinės prielaidos'!$E$19)-DT13-DT14*(1+'Bazinės prielaidos'!$E$19)+DT14)-'Investuotojas ir Finansuotojas'!DT30-('Metinis atlyginimas'!DT33+'Metinis atlyginimas'!DT35+'Metinis atlyginimas'!DT38)*('Bazinės prielaidos'!$E$19)</f>
        <v>-37260.240275276119</v>
      </c>
      <c r="DU72" s="93">
        <f>-(DU13*(1+'Bazinės prielaidos'!$E$19)-DU13-DU14*(1+'Bazinės prielaidos'!$E$19)+DU14)-'Investuotojas ir Finansuotojas'!DU30-('Metinis atlyginimas'!DU33+'Metinis atlyginimas'!DU35+'Metinis atlyginimas'!DU38)*('Bazinės prielaidos'!$E$19)</f>
        <v>-37260.240275276119</v>
      </c>
      <c r="DV72" s="93">
        <f>-(DV13*(1+'Bazinės prielaidos'!$E$19)-DV13-DV14*(1+'Bazinės prielaidos'!$E$19)+DV14)-'Investuotojas ir Finansuotojas'!DV30-('Metinis atlyginimas'!DV33+'Metinis atlyginimas'!DV35+'Metinis atlyginimas'!DV38)*('Bazinės prielaidos'!$E$19)</f>
        <v>-37260.240275276119</v>
      </c>
      <c r="DW72" s="93">
        <f>-(DW13*(1+'Bazinės prielaidos'!$E$19)-DW13-DW14*(1+'Bazinės prielaidos'!$E$19)+DW14)-'Investuotojas ir Finansuotojas'!DW30-('Metinis atlyginimas'!DW33+'Metinis atlyginimas'!DW35+'Metinis atlyginimas'!DW38)*('Bazinės prielaidos'!$E$19)</f>
        <v>-37260.240275276119</v>
      </c>
      <c r="DX72" s="93">
        <f>-(DX13*(1+'Bazinės prielaidos'!$E$19)-DX13-DX14*(1+'Bazinės prielaidos'!$E$19)+DX14)-'Investuotojas ir Finansuotojas'!DX30-('Metinis atlyginimas'!DX33+'Metinis atlyginimas'!DX35+'Metinis atlyginimas'!DX38)*('Bazinės prielaidos'!$E$19)</f>
        <v>-37260.240275276119</v>
      </c>
      <c r="DY72" s="93">
        <f>-(DY13*(1+'Bazinės prielaidos'!$E$19)-DY13-DY14*(1+'Bazinės prielaidos'!$E$19)+DY14)-'Investuotojas ir Finansuotojas'!DY30-('Metinis atlyginimas'!DY33+'Metinis atlyginimas'!DY35+'Metinis atlyginimas'!DY38)*('Bazinės prielaidos'!$E$19)</f>
        <v>-37260.240275276119</v>
      </c>
      <c r="DZ72" s="93">
        <f>-(DZ13*(1+'Bazinės prielaidos'!$E$19)-DZ13-DZ14*(1+'Bazinės prielaidos'!$E$19)+DZ14)-'Investuotojas ir Finansuotojas'!DZ30-('Metinis atlyginimas'!DZ33+'Metinis atlyginimas'!DZ35+'Metinis atlyginimas'!DZ38)*('Bazinės prielaidos'!$E$19)</f>
        <v>-37260.240275276119</v>
      </c>
      <c r="EA72" s="94">
        <f t="shared" si="1073"/>
        <v>-542693.38845089602</v>
      </c>
      <c r="EB72" s="93">
        <f>-(EB13*(1+'Bazinės prielaidos'!$E$19)-EB13-EB14*(1+'Bazinės prielaidos'!$E$19)+EB14)-'Investuotojas ir Finansuotojas'!EB30-('Metinis atlyginimas'!EB33+'Metinis atlyginimas'!EB35+'Metinis atlyginimas'!EB38)*('Bazinės prielaidos'!$E$19)</f>
        <v>-125172.16469607168</v>
      </c>
      <c r="EC72" s="93">
        <f>-(EC13*(1+'Bazinės prielaidos'!$E$19)-EC13-EC14*(1+'Bazinės prielaidos'!$E$19)+EC14)-'Investuotojas ir Finansuotojas'!EC30-('Metinis atlyginimas'!EC33+'Metinis atlyginimas'!EC35+'Metinis atlyginimas'!EC38)*('Bazinės prielaidos'!$E$19)</f>
        <v>-37305.472483534395</v>
      </c>
      <c r="ED72" s="93">
        <f>-(ED13*(1+'Bazinės prielaidos'!$E$19)-ED13-ED14*(1+'Bazinės prielaidos'!$E$19)+ED14)-'Investuotojas ir Finansuotojas'!ED30-('Metinis atlyginimas'!ED33+'Metinis atlyginimas'!ED35+'Metinis atlyginimas'!ED38)*('Bazinės prielaidos'!$E$19)</f>
        <v>-37305.472483534395</v>
      </c>
      <c r="EE72" s="93">
        <f>-(EE13*(1+'Bazinės prielaidos'!$E$19)-EE13-EE14*(1+'Bazinės prielaidos'!$E$19)+EE14)-'Investuotojas ir Finansuotojas'!EE30-('Metinis atlyginimas'!EE33+'Metinis atlyginimas'!EE35+'Metinis atlyginimas'!EE38)*('Bazinės prielaidos'!$E$19)</f>
        <v>-37305.472483534395</v>
      </c>
      <c r="EF72" s="93">
        <f>-(EF13*(1+'Bazinės prielaidos'!$E$19)-EF13-EF14*(1+'Bazinės prielaidos'!$E$19)+EF14)-'Investuotojas ir Finansuotojas'!EF30-('Metinis atlyginimas'!EF33+'Metinis atlyginimas'!EF35+'Metinis atlyginimas'!EF38)*('Bazinės prielaidos'!$E$19)</f>
        <v>-37305.472483534395</v>
      </c>
      <c r="EG72" s="93">
        <f>-(EG13*(1+'Bazinės prielaidos'!$E$19)-EG13-EG14*(1+'Bazinės prielaidos'!$E$19)+EG14)-'Investuotojas ir Finansuotojas'!EG30-('Metinis atlyginimas'!EG33+'Metinis atlyginimas'!EG35+'Metinis atlyginimas'!EG38)*('Bazinės prielaidos'!$E$19)</f>
        <v>-37305.472483534395</v>
      </c>
      <c r="EH72" s="93">
        <f>-(EH13*(1+'Bazinės prielaidos'!$E$19)-EH13-EH14*(1+'Bazinės prielaidos'!$E$19)+EH14)-'Investuotojas ir Finansuotojas'!EH30-('Metinis atlyginimas'!EH33+'Metinis atlyginimas'!EH35+'Metinis atlyginimas'!EH38)*('Bazinės prielaidos'!$E$19)</f>
        <v>-37305.472483534395</v>
      </c>
      <c r="EI72" s="93">
        <f>-(EI13*(1+'Bazinės prielaidos'!$E$19)-EI13-EI14*(1+'Bazinės prielaidos'!$E$19)+EI14)-'Investuotojas ir Finansuotojas'!EI30-('Metinis atlyginimas'!EI33+'Metinis atlyginimas'!EI35+'Metinis atlyginimas'!EI38)*('Bazinės prielaidos'!$E$19)</f>
        <v>-37305.472483534395</v>
      </c>
      <c r="EJ72" s="93">
        <f>-(EJ13*(1+'Bazinės prielaidos'!$E$19)-EJ13-EJ14*(1+'Bazinės prielaidos'!$E$19)+EJ14)-'Investuotojas ir Finansuotojas'!EJ30-('Metinis atlyginimas'!EJ33+'Metinis atlyginimas'!EJ35+'Metinis atlyginimas'!EJ38)*('Bazinės prielaidos'!$E$19)</f>
        <v>-37305.472483534395</v>
      </c>
      <c r="EK72" s="93">
        <f>-(EK13*(1+'Bazinės prielaidos'!$E$19)-EK13-EK14*(1+'Bazinės prielaidos'!$E$19)+EK14)-'Investuotojas ir Finansuotojas'!EK30-('Metinis atlyginimas'!EK33+'Metinis atlyginimas'!EK35+'Metinis atlyginimas'!EK38)*('Bazinės prielaidos'!$E$19)</f>
        <v>-37305.472483534395</v>
      </c>
      <c r="EL72" s="93">
        <f>-(EL13*(1+'Bazinės prielaidos'!$E$19)-EL13-EL14*(1+'Bazinės prielaidos'!$E$19)+EL14)-'Investuotojas ir Finansuotojas'!EL30-('Metinis atlyginimas'!EL33+'Metinis atlyginimas'!EL35+'Metinis atlyginimas'!EL38)*('Bazinės prielaidos'!$E$19)</f>
        <v>-37305.472483534388</v>
      </c>
      <c r="EM72" s="93">
        <f>-(EM13*(1+'Bazinės prielaidos'!$E$19)-EM13-EM14*(1+'Bazinės prielaidos'!$E$19)+EM14)-'Investuotojas ir Finansuotojas'!EM30-('Metinis atlyginimas'!EM33+'Metinis atlyginimas'!EM35+'Metinis atlyginimas'!EM38)*('Bazinės prielaidos'!$E$19)</f>
        <v>-37305.472483534395</v>
      </c>
      <c r="EN72" s="94">
        <f t="shared" si="1075"/>
        <v>-535532.36201494979</v>
      </c>
      <c r="EO72" s="93">
        <f>-(EO13*(1+'Bazinės prielaidos'!$E$19)-EO13-EO14*(1+'Bazinės prielaidos'!$E$19)+EO14)-'Investuotojas ir Finansuotojas'!EO30-('Metinis atlyginimas'!EO33+'Metinis atlyginimas'!EO35+'Metinis atlyginimas'!EO38)*('Bazinės prielaidos'!$E$19)</f>
        <v>-116490.77205201316</v>
      </c>
      <c r="EP72" s="93">
        <f>-(EP13*(1+'Bazinės prielaidos'!$E$19)-EP13-EP14*(1+'Bazinės prielaidos'!$E$19)+EP14)-'Investuotojas ir Finansuotojas'!EP30-('Metinis atlyginimas'!EP33+'Metinis atlyginimas'!EP35+'Metinis atlyginimas'!EP38)*('Bazinės prielaidos'!$E$19)</f>
        <v>-37352.061658040431</v>
      </c>
      <c r="EQ72" s="93">
        <f>-(EQ13*(1+'Bazinės prielaidos'!$E$19)-EQ13-EQ14*(1+'Bazinės prielaidos'!$E$19)+EQ14)-'Investuotojas ir Finansuotojas'!EQ30-('Metinis atlyginimas'!EQ33+'Metinis atlyginimas'!EQ35+'Metinis atlyginimas'!EQ38)*('Bazinės prielaidos'!$E$19)</f>
        <v>-37352.061658040431</v>
      </c>
      <c r="ER72" s="93">
        <f>-(ER13*(1+'Bazinės prielaidos'!$E$19)-ER13-ER14*(1+'Bazinės prielaidos'!$E$19)+ER14)-'Investuotojas ir Finansuotojas'!ER30-('Metinis atlyginimas'!ER33+'Metinis atlyginimas'!ER35+'Metinis atlyginimas'!ER38)*('Bazinės prielaidos'!$E$19)</f>
        <v>-37352.061658040431</v>
      </c>
      <c r="ES72" s="93">
        <f>-(ES13*(1+'Bazinės prielaidos'!$E$19)-ES13-ES14*(1+'Bazinės prielaidos'!$E$19)+ES14)-'Investuotojas ir Finansuotojas'!ES30-('Metinis atlyginimas'!ES33+'Metinis atlyginimas'!ES35+'Metinis atlyginimas'!ES38)*('Bazinės prielaidos'!$E$19)</f>
        <v>-37352.061658040431</v>
      </c>
      <c r="ET72" s="93">
        <f>-(ET13*(1+'Bazinės prielaidos'!$E$19)-ET13-ET14*(1+'Bazinės prielaidos'!$E$19)+ET14)-'Investuotojas ir Finansuotojas'!ET30-('Metinis atlyginimas'!ET33+'Metinis atlyginimas'!ET35+'Metinis atlyginimas'!ET38)*('Bazinės prielaidos'!$E$19)</f>
        <v>-37352.061658040431</v>
      </c>
      <c r="EU72" s="93">
        <f>-(EU13*(1+'Bazinės prielaidos'!$E$19)-EU13-EU14*(1+'Bazinės prielaidos'!$E$19)+EU14)-'Investuotojas ir Finansuotojas'!EU30-('Metinis atlyginimas'!EU33+'Metinis atlyginimas'!EU35+'Metinis atlyginimas'!EU38)*('Bazinės prielaidos'!$E$19)</f>
        <v>-37352.061658040431</v>
      </c>
      <c r="EV72" s="93">
        <f>-(EV13*(1+'Bazinės prielaidos'!$E$19)-EV13-EV14*(1+'Bazinės prielaidos'!$E$19)+EV14)-'Investuotojas ir Finansuotojas'!EV30-('Metinis atlyginimas'!EV33+'Metinis atlyginimas'!EV35+'Metinis atlyginimas'!EV38)*('Bazinės prielaidos'!$E$19)</f>
        <v>-37352.061658040431</v>
      </c>
      <c r="EW72" s="93">
        <f>-(EW13*(1+'Bazinės prielaidos'!$E$19)-EW13-EW14*(1+'Bazinės prielaidos'!$E$19)+EW14)-'Investuotojas ir Finansuotojas'!EW30-('Metinis atlyginimas'!EW33+'Metinis atlyginimas'!EW35+'Metinis atlyginimas'!EW38)*('Bazinės prielaidos'!$E$19)</f>
        <v>-37352.061658040431</v>
      </c>
      <c r="EX72" s="93">
        <f>-(EX13*(1+'Bazinės prielaidos'!$E$19)-EX13-EX14*(1+'Bazinės prielaidos'!$E$19)+EX14)-'Investuotojas ir Finansuotojas'!EX30-('Metinis atlyginimas'!EX33+'Metinis atlyginimas'!EX35+'Metinis atlyginimas'!EX38)*('Bazinės prielaidos'!$E$19)</f>
        <v>-37352.061658040431</v>
      </c>
      <c r="EY72" s="93">
        <f>-(EY13*(1+'Bazinės prielaidos'!$E$19)-EY13-EY14*(1+'Bazinės prielaidos'!$E$19)+EY14)-'Investuotojas ir Finansuotojas'!EY30-('Metinis atlyginimas'!EY33+'Metinis atlyginimas'!EY35+'Metinis atlyginimas'!EY38)*('Bazinės prielaidos'!$E$19)</f>
        <v>-37352.061658040431</v>
      </c>
      <c r="EZ72" s="93">
        <f>-(EZ13*(1+'Bazinės prielaidos'!$E$19)-EZ13-EZ14*(1+'Bazinės prielaidos'!$E$19)+EZ14)-'Investuotojas ir Finansuotojas'!EZ30-('Metinis atlyginimas'!EZ33+'Metinis atlyginimas'!EZ35+'Metinis atlyginimas'!EZ38)*('Bazinės prielaidos'!$E$19)</f>
        <v>-37352.061658040431</v>
      </c>
      <c r="FA72" s="94">
        <f t="shared" si="1077"/>
        <v>-527363.45029045804</v>
      </c>
      <c r="FB72" s="93">
        <f>-(FB13*(1+'Bazinės prielaidos'!$E$19)-FB13-FB14*(1+'Bazinės prielaidos'!$E$19)+FB14)-'Investuotojas ir Finansuotojas'!FB30-('Metinis atlyginimas'!FB33+'Metinis atlyginimas'!FB35+'Metinis atlyginimas'!FB38)*('Bazinės prielaidos'!$E$19)</f>
        <v>-106281.21866826084</v>
      </c>
      <c r="FC72" s="93">
        <f>-(FC13*(1+'Bazinės prielaidos'!$E$19)-FC13-FC14*(1+'Bazinės prielaidos'!$E$19)+FC14)-'Investuotojas ir Finansuotojas'!FC30-('Metinis atlyginimas'!FC33+'Metinis atlyginimas'!FC35+'Metinis atlyginimas'!FC38)*('Bazinės prielaidos'!$E$19)</f>
        <v>-37400.048507781641</v>
      </c>
      <c r="FD72" s="93">
        <f>-(FD13*(1+'Bazinės prielaidos'!$E$19)-FD13-FD14*(1+'Bazinės prielaidos'!$E$19)+FD14)-'Investuotojas ir Finansuotojas'!FD30-('Metinis atlyginimas'!FD33+'Metinis atlyginimas'!FD35+'Metinis atlyginimas'!FD38)*('Bazinės prielaidos'!$E$19)</f>
        <v>-37400.048507781641</v>
      </c>
      <c r="FE72" s="93">
        <f>-(FE13*(1+'Bazinės prielaidos'!$E$19)-FE13-FE14*(1+'Bazinės prielaidos'!$E$19)+FE14)-'Investuotojas ir Finansuotojas'!FE30-('Metinis atlyginimas'!FE33+'Metinis atlyginimas'!FE35+'Metinis atlyginimas'!FE38)*('Bazinės prielaidos'!$E$19)</f>
        <v>-37400.048507781641</v>
      </c>
      <c r="FF72" s="93">
        <f>-(FF13*(1+'Bazinės prielaidos'!$E$19)-FF13-FF14*(1+'Bazinės prielaidos'!$E$19)+FF14)-'Investuotojas ir Finansuotojas'!FF30-('Metinis atlyginimas'!FF33+'Metinis atlyginimas'!FF35+'Metinis atlyginimas'!FF38)*('Bazinės prielaidos'!$E$19)</f>
        <v>-37400.048507781641</v>
      </c>
      <c r="FG72" s="93">
        <f>-(FG13*(1+'Bazinės prielaidos'!$E$19)-FG13-FG14*(1+'Bazinės prielaidos'!$E$19)+FG14)-'Investuotojas ir Finansuotojas'!FG30-('Metinis atlyginimas'!FG33+'Metinis atlyginimas'!FG35+'Metinis atlyginimas'!FG38)*('Bazinės prielaidos'!$E$19)</f>
        <v>-37400.048507781641</v>
      </c>
      <c r="FH72" s="93">
        <f>-(FH13*(1+'Bazinės prielaidos'!$E$19)-FH13-FH14*(1+'Bazinės prielaidos'!$E$19)+FH14)-'Investuotojas ir Finansuotojas'!FH30-('Metinis atlyginimas'!FH33+'Metinis atlyginimas'!FH35+'Metinis atlyginimas'!FH38)*('Bazinės prielaidos'!$E$19)</f>
        <v>-37400.048507781641</v>
      </c>
      <c r="FI72" s="93">
        <f>-(FI13*(1+'Bazinės prielaidos'!$E$19)-FI13-FI14*(1+'Bazinės prielaidos'!$E$19)+FI14)-'Investuotojas ir Finansuotojas'!FI30-('Metinis atlyginimas'!FI33+'Metinis atlyginimas'!FI35+'Metinis atlyginimas'!FI38)*('Bazinės prielaidos'!$E$19)</f>
        <v>-37400.048507781641</v>
      </c>
      <c r="FJ72" s="93">
        <f>-(FJ13*(1+'Bazinės prielaidos'!$E$19)-FJ13-FJ14*(1+'Bazinės prielaidos'!$E$19)+FJ14)-'Investuotojas ir Finansuotojas'!FJ30-('Metinis atlyginimas'!FJ33+'Metinis atlyginimas'!FJ35+'Metinis atlyginimas'!FJ38)*('Bazinės prielaidos'!$E$19)</f>
        <v>-37400.048507781641</v>
      </c>
      <c r="FK72" s="93">
        <f>-(FK13*(1+'Bazinės prielaidos'!$E$19)-FK13-FK14*(1+'Bazinės prielaidos'!$E$19)+FK14)-'Investuotojas ir Finansuotojas'!FK30-('Metinis atlyginimas'!FK33+'Metinis atlyginimas'!FK35+'Metinis atlyginimas'!FK38)*('Bazinės prielaidos'!$E$19)</f>
        <v>-37400.048507781641</v>
      </c>
      <c r="FL72" s="93">
        <f>-(FL13*(1+'Bazinės prielaidos'!$E$19)-FL13-FL14*(1+'Bazinės prielaidos'!$E$19)+FL14)-'Investuotojas ir Finansuotojas'!FL30-('Metinis atlyginimas'!FL33+'Metinis atlyginimas'!FL35+'Metinis atlyginimas'!FL38)*('Bazinės prielaidos'!$E$19)</f>
        <v>-37400.048507781648</v>
      </c>
      <c r="FM72" s="93">
        <f>-(FM13*(1+'Bazinės prielaidos'!$E$19)-FM13-FM14*(1+'Bazinės prielaidos'!$E$19)+FM14)-'Investuotojas ir Finansuotojas'!FM30-('Metinis atlyginimas'!FM33+'Metinis atlyginimas'!FM35+'Metinis atlyginimas'!FM38)*('Bazinės prielaidos'!$E$19)</f>
        <v>-37400.048507781641</v>
      </c>
      <c r="FN72" s="94">
        <f t="shared" si="1079"/>
        <v>-517681.7522538589</v>
      </c>
      <c r="FO72" s="93">
        <f>-(FO13*(1+'Bazinės prielaidos'!$E$19)-FO13-FO14*(1+'Bazinės prielaidos'!$E$19)+FO14)-'Investuotojas ir Finansuotojas'!FO30-('Metinis atlyginimas'!FO33+'Metinis atlyginimas'!FO35+'Metinis atlyginimas'!FO38)*('Bazinės prielaidos'!$E$19)</f>
        <v>-94402.038047435577</v>
      </c>
      <c r="FP72" s="93">
        <f>-(FP13*(1+'Bazinės prielaidos'!$E$19)-FP13-FP14*(1+'Bazinės prielaidos'!$E$19)+FP14)-'Investuotojas ir Finansuotojas'!FP30-('Metinis atlyginimas'!FP33+'Metinis atlyginimas'!FP35+'Metinis atlyginimas'!FP38)*('Bazinės prielaidos'!$E$19)</f>
        <v>-37449.474963015084</v>
      </c>
      <c r="FQ72" s="93">
        <f>-(FQ13*(1+'Bazinės prielaidos'!$E$19)-FQ13-FQ14*(1+'Bazinės prielaidos'!$E$19)+FQ14)-'Investuotojas ir Finansuotojas'!FQ30-('Metinis atlyginimas'!FQ33+'Metinis atlyginimas'!FQ35+'Metinis atlyginimas'!FQ38)*('Bazinės prielaidos'!$E$19)</f>
        <v>-37449.474963015084</v>
      </c>
      <c r="FR72" s="93">
        <f>-(FR13*(1+'Bazinės prielaidos'!$E$19)-FR13-FR14*(1+'Bazinės prielaidos'!$E$19)+FR14)-'Investuotojas ir Finansuotojas'!FR30-('Metinis atlyginimas'!FR33+'Metinis atlyginimas'!FR35+'Metinis atlyginimas'!FR38)*('Bazinės prielaidos'!$E$19)</f>
        <v>-37449.474963015084</v>
      </c>
      <c r="FS72" s="93">
        <f>-(FS13*(1+'Bazinės prielaidos'!$E$19)-FS13-FS14*(1+'Bazinės prielaidos'!$E$19)+FS14)-'Investuotojas ir Finansuotojas'!FS30-('Metinis atlyginimas'!FS33+'Metinis atlyginimas'!FS35+'Metinis atlyginimas'!FS38)*('Bazinės prielaidos'!$E$19)</f>
        <v>-37449.474963015084</v>
      </c>
      <c r="FT72" s="93">
        <f>-(FT13*(1+'Bazinės prielaidos'!$E$19)-FT13-FT14*(1+'Bazinės prielaidos'!$E$19)+FT14)-'Investuotojas ir Finansuotojas'!FT30-('Metinis atlyginimas'!FT33+'Metinis atlyginimas'!FT35+'Metinis atlyginimas'!FT38)*('Bazinės prielaidos'!$E$19)</f>
        <v>-37449.474963015084</v>
      </c>
      <c r="FU72" s="93">
        <f>-(FU13*(1+'Bazinės prielaidos'!$E$19)-FU13-FU14*(1+'Bazinės prielaidos'!$E$19)+FU14)-'Investuotojas ir Finansuotojas'!FU30-('Metinis atlyginimas'!FU33+'Metinis atlyginimas'!FU35+'Metinis atlyginimas'!FU38)*('Bazinės prielaidos'!$E$19)</f>
        <v>-37449.474963015084</v>
      </c>
      <c r="FV72" s="93">
        <f>-(FV13*(1+'Bazinės prielaidos'!$E$19)-FV13-FV14*(1+'Bazinės prielaidos'!$E$19)+FV14)-'Investuotojas ir Finansuotojas'!FV30-('Metinis atlyginimas'!FV33+'Metinis atlyginimas'!FV35+'Metinis atlyginimas'!FV38)*('Bazinės prielaidos'!$E$19)</f>
        <v>-37449.474963015084</v>
      </c>
      <c r="FW72" s="93">
        <f>-(FW13*(1+'Bazinės prielaidos'!$E$19)-FW13-FW14*(1+'Bazinės prielaidos'!$E$19)+FW14)-'Investuotojas ir Finansuotojas'!FW30-('Metinis atlyginimas'!FW33+'Metinis atlyginimas'!FW35+'Metinis atlyginimas'!FW38)*('Bazinės prielaidos'!$E$19)</f>
        <v>-37449.474963015084</v>
      </c>
      <c r="FX72" s="93">
        <f>-(FX13*(1+'Bazinės prielaidos'!$E$19)-FX13-FX14*(1+'Bazinės prielaidos'!$E$19)+FX14)-'Investuotojas ir Finansuotojas'!FX30-('Metinis atlyginimas'!FX33+'Metinis atlyginimas'!FX35+'Metinis atlyginimas'!FX38)*('Bazinės prielaidos'!$E$19)</f>
        <v>-37449.474963015084</v>
      </c>
      <c r="FY72" s="93">
        <f>-(FY13*(1+'Bazinės prielaidos'!$E$19)-FY13-FY14*(1+'Bazinės prielaidos'!$E$19)+FY14)-'Investuotojas ir Finansuotojas'!FY30-('Metinis atlyginimas'!FY33+'Metinis atlyginimas'!FY35+'Metinis atlyginimas'!FY38)*('Bazinės prielaidos'!$E$19)</f>
        <v>-37449.474963015084</v>
      </c>
      <c r="FZ72" s="93">
        <f>-(FZ13*(1+'Bazinės prielaidos'!$E$19)-FZ13-FZ14*(1+'Bazinės prielaidos'!$E$19)+FZ14)-'Investuotojas ir Finansuotojas'!FZ30-('Metinis atlyginimas'!FZ33+'Metinis atlyginimas'!FZ35+'Metinis atlyginimas'!FZ38)*('Bazinės prielaidos'!$E$19)</f>
        <v>-37449.474963015084</v>
      </c>
      <c r="GA72" s="94">
        <f t="shared" si="1081"/>
        <v>-506346.26264060137</v>
      </c>
      <c r="GB72" s="93">
        <f>-(GB13*(1+'Bazinės prielaidos'!$E$19)-GB13-GB14*(1+'Bazinės prielaidos'!$E$19)+GB14)-'Investuotojas ir Finansuotojas'!GB30-('Metinis atlyginimas'!GB33+'Metinis atlyginimas'!GB35+'Metinis atlyginimas'!GB38)*('Bazinės prielaidos'!$E$19)</f>
        <v>-80698.662327066093</v>
      </c>
      <c r="GC72" s="93">
        <f>-(GC13*(1+'Bazinės prielaidos'!$E$19)-GC13-GC14*(1+'Bazinės prielaidos'!$E$19)+GC14)-'Investuotojas ir Finansuotojas'!GC30-('Metinis atlyginimas'!GC33+'Metinis atlyginimas'!GC35+'Metinis atlyginimas'!GC38)*('Bazinės prielaidos'!$E$19)</f>
        <v>-37500.384211905541</v>
      </c>
      <c r="GD72" s="93">
        <f>-(GD13*(1+'Bazinės prielaidos'!$E$19)-GD13-GD14*(1+'Bazinės prielaidos'!$E$19)+GD14)-'Investuotojas ir Finansuotojas'!GD30-('Metinis atlyginimas'!GD33+'Metinis atlyginimas'!GD35+'Metinis atlyginimas'!GD38)*('Bazinės prielaidos'!$E$19)</f>
        <v>-37500.384211905541</v>
      </c>
      <c r="GE72" s="93">
        <f>-(GE13*(1+'Bazinės prielaidos'!$E$19)-GE13-GE14*(1+'Bazinės prielaidos'!$E$19)+GE14)-'Investuotojas ir Finansuotojas'!GE30-('Metinis atlyginimas'!GE33+'Metinis atlyginimas'!GE35+'Metinis atlyginimas'!GE38)*('Bazinės prielaidos'!$E$19)</f>
        <v>-37500.384211905541</v>
      </c>
      <c r="GF72" s="93">
        <f>-(GF13*(1+'Bazinės prielaidos'!$E$19)-GF13-GF14*(1+'Bazinės prielaidos'!$E$19)+GF14)-'Investuotojas ir Finansuotojas'!GF30-('Metinis atlyginimas'!GF33+'Metinis atlyginimas'!GF35+'Metinis atlyginimas'!GF38)*('Bazinės prielaidos'!$E$19)</f>
        <v>-37500.384211905541</v>
      </c>
      <c r="GG72" s="93">
        <f>-(GG13*(1+'Bazinės prielaidos'!$E$19)-GG13-GG14*(1+'Bazinės prielaidos'!$E$19)+GG14)-'Investuotojas ir Finansuotojas'!GG30-('Metinis atlyginimas'!GG33+'Metinis atlyginimas'!GG35+'Metinis atlyginimas'!GG38)*('Bazinės prielaidos'!$E$19)</f>
        <v>-37500.384211905541</v>
      </c>
      <c r="GH72" s="93">
        <f>-(GH13*(1+'Bazinės prielaidos'!$E$19)-GH13-GH14*(1+'Bazinės prielaidos'!$E$19)+GH14)-'Investuotojas ir Finansuotojas'!GH30-('Metinis atlyginimas'!GH33+'Metinis atlyginimas'!GH35+'Metinis atlyginimas'!GH38)*('Bazinės prielaidos'!$E$19)</f>
        <v>-37500.384211905541</v>
      </c>
      <c r="GI72" s="93">
        <f>-(GI13*(1+'Bazinės prielaidos'!$E$19)-GI13-GI14*(1+'Bazinės prielaidos'!$E$19)+GI14)-'Investuotojas ir Finansuotojas'!GI30-('Metinis atlyginimas'!GI33+'Metinis atlyginimas'!GI35+'Metinis atlyginimas'!GI38)*('Bazinės prielaidos'!$E$19)</f>
        <v>-37500.384211905541</v>
      </c>
      <c r="GJ72" s="93">
        <f>-(GJ13*(1+'Bazinės prielaidos'!$E$19)-GJ13-GJ14*(1+'Bazinės prielaidos'!$E$19)+GJ14)-'Investuotojas ir Finansuotojas'!GJ30-('Metinis atlyginimas'!GJ33+'Metinis atlyginimas'!GJ35+'Metinis atlyginimas'!GJ38)*('Bazinės prielaidos'!$E$19)</f>
        <v>-37500.384211905541</v>
      </c>
      <c r="GK72" s="93">
        <f>-(GK13*(1+'Bazinės prielaidos'!$E$19)-GK13-GK14*(1+'Bazinės prielaidos'!$E$19)+GK14)-'Investuotojas ir Finansuotojas'!GK30-('Metinis atlyginimas'!GK33+'Metinis atlyginimas'!GK35+'Metinis atlyginimas'!GK38)*('Bazinės prielaidos'!$E$19)</f>
        <v>-37500.384211905541</v>
      </c>
      <c r="GL72" s="93">
        <f>-(GL13*(1+'Bazinės prielaidos'!$E$19)-GL13-GL14*(1+'Bazinės prielaidos'!$E$19)+GL14)-'Investuotojas ir Finansuotojas'!GL30-('Metinis atlyginimas'!GL33+'Metinis atlyginimas'!GL35+'Metinis atlyginimas'!GL38)*('Bazinės prielaidos'!$E$19)</f>
        <v>-37500.384211905541</v>
      </c>
      <c r="GM72" s="93">
        <f>-(GM13*(1+'Bazinės prielaidos'!$E$19)-GM13-GM14*(1+'Bazinės prielaidos'!$E$19)+GM14)-'Investuotojas ir Finansuotojas'!GM30-('Metinis atlyginimas'!GM33+'Metinis atlyginimas'!GM35+'Metinis atlyginimas'!GM38)*('Bazinės prielaidos'!$E$19)</f>
        <v>-62105.908254774076</v>
      </c>
      <c r="GN72" s="94">
        <f t="shared" si="1083"/>
        <v>-517808.41270089551</v>
      </c>
      <c r="GO72" s="93">
        <f>-(GO13*(1+'Bazinės prielaidos'!$E$19)-GO13-GO14*(1+'Bazinės prielaidos'!$E$19)+GO14)-'Investuotojas ir Finansuotojas'!GO30</f>
        <v>0</v>
      </c>
      <c r="GP72" s="93">
        <f>-(GP13*(1+'Bazinės prielaidos'!$E$19)-GP13-GP14*(1+'Bazinės prielaidos'!$E$19)+GP14)-'Investuotojas ir Finansuotojas'!GP30</f>
        <v>0</v>
      </c>
      <c r="GQ72" s="93">
        <f>-(GQ13*(1+'Bazinės prielaidos'!$E$19)-GQ13-GQ14*(1+'Bazinės prielaidos'!$E$19)+GQ14)-'Investuotojas ir Finansuotojas'!GQ30</f>
        <v>0</v>
      </c>
      <c r="GR72" s="93">
        <f>-(GR13*(1+'Bazinės prielaidos'!$E$19)-GR13-GR14*(1+'Bazinės prielaidos'!$E$19)+GR14)-'Investuotojas ir Finansuotojas'!GR30</f>
        <v>0</v>
      </c>
      <c r="GS72" s="93">
        <f>-(GS13*(1+'Bazinės prielaidos'!$E$19)-GS13-GS14*(1+'Bazinės prielaidos'!$E$19)+GS14)-'Investuotojas ir Finansuotojas'!GS30</f>
        <v>0</v>
      </c>
      <c r="GT72" s="93">
        <f>-(GT13*(1+'Bazinės prielaidos'!$E$19)-GT13-GT14*(1+'Bazinės prielaidos'!$E$19)+GT14)-'Investuotojas ir Finansuotojas'!GT30</f>
        <v>0</v>
      </c>
      <c r="GU72" s="93">
        <f>-(GU13*(1+'Bazinės prielaidos'!$E$19)-GU13-GU14*(1+'Bazinės prielaidos'!$E$19)+GU14)-'Investuotojas ir Finansuotojas'!GU30</f>
        <v>0</v>
      </c>
      <c r="GV72" s="93">
        <f>-(GV13*(1+'Bazinės prielaidos'!$E$19)-GV13-GV14*(1+'Bazinės prielaidos'!$E$19)+GV14)-'Investuotojas ir Finansuotojas'!GV30</f>
        <v>0</v>
      </c>
      <c r="GW72" s="93">
        <f>-(GW13*(1+'Bazinės prielaidos'!$E$19)-GW13-GW14*(1+'Bazinės prielaidos'!$E$19)+GW14)-'Investuotojas ir Finansuotojas'!GW30</f>
        <v>0</v>
      </c>
      <c r="GX72" s="93">
        <f>-(GX13*(1+'Bazinės prielaidos'!$E$19)-GX13-GX14*(1+'Bazinės prielaidos'!$E$19)+GX14)-'Investuotojas ir Finansuotojas'!GX30</f>
        <v>0</v>
      </c>
      <c r="GY72" s="93">
        <f>-(GY13*(1+'Bazinės prielaidos'!$E$19)-GY13-GY14*(1+'Bazinės prielaidos'!$E$19)+GY14)-'Investuotojas ir Finansuotojas'!GY30</f>
        <v>0</v>
      </c>
      <c r="GZ72" s="395">
        <f>-(GZ13*(1+'Bazinės prielaidos'!$E$19)-GZ13-GZ14*(1+'Bazinės prielaidos'!$E$19)+GZ14)-'Investuotojas ir Finansuotojas'!GZ30-('Infrastruk. sukūrimo sąnaudos'!GY10-'Ilgalaikio turto apskaita'!GY11)*'Bazinės prielaidos'!$E$19</f>
        <v>0</v>
      </c>
      <c r="HA72" s="94">
        <f t="shared" si="1085"/>
        <v>0</v>
      </c>
      <c r="HB72" s="93">
        <f>-(HB13*(1+'Bazinės prielaidos'!$E$19)-HB13-HB14*(1+'Bazinės prielaidos'!$E$19)+HB14)-'Investuotojas ir Finansuotojas'!HB30</f>
        <v>0</v>
      </c>
      <c r="HC72" s="93">
        <f>-(HC13*(1+'Bazinės prielaidos'!$E$19)-HC13-HC14*(1+'Bazinės prielaidos'!$E$19)+HC14)-'Investuotojas ir Finansuotojas'!HC30</f>
        <v>0</v>
      </c>
      <c r="HD72" s="93">
        <f>-(HD13*(1+'Bazinės prielaidos'!$E$19)-HD13-HD14*(1+'Bazinės prielaidos'!$E$19)+HD14)-'Investuotojas ir Finansuotojas'!HD30</f>
        <v>0</v>
      </c>
      <c r="HE72" s="93">
        <f>-(HE13*(1+'Bazinės prielaidos'!$E$19)-HE13-HE14*(1+'Bazinės prielaidos'!$E$19)+HE14)-'Investuotojas ir Finansuotojas'!HE30</f>
        <v>0</v>
      </c>
      <c r="HF72" s="93">
        <f>-(HF13*(1+'Bazinės prielaidos'!$E$19)-HF13-HF14*(1+'Bazinės prielaidos'!$E$19)+HF14)-'Investuotojas ir Finansuotojas'!HF30</f>
        <v>0</v>
      </c>
      <c r="HG72" s="93">
        <f>-(HG13*(1+'Bazinės prielaidos'!$E$19)-HG13-HG14*(1+'Bazinės prielaidos'!$E$19)+HG14)-'Investuotojas ir Finansuotojas'!HG30</f>
        <v>0</v>
      </c>
      <c r="HH72" s="93">
        <f>-(HH13*(1+'Bazinės prielaidos'!$E$19)-HH13-HH14*(1+'Bazinės prielaidos'!$E$19)+HH14)-'Investuotojas ir Finansuotojas'!HH30</f>
        <v>0</v>
      </c>
      <c r="HI72" s="93">
        <f>-(HI13*(1+'Bazinės prielaidos'!$E$19)-HI13-HI14*(1+'Bazinės prielaidos'!$E$19)+HI14)-'Investuotojas ir Finansuotojas'!HI30</f>
        <v>0</v>
      </c>
      <c r="HJ72" s="93">
        <f>-(HJ13*(1+'Bazinės prielaidos'!$E$19)-HJ13-HJ14*(1+'Bazinės prielaidos'!$E$19)+HJ14)-'Investuotojas ir Finansuotojas'!HJ30</f>
        <v>0</v>
      </c>
      <c r="HK72" s="93">
        <f>-(HK13*(1+'Bazinės prielaidos'!$E$19)-HK13-HK14*(1+'Bazinės prielaidos'!$E$19)+HK14)-'Investuotojas ir Finansuotojas'!HK30</f>
        <v>0</v>
      </c>
      <c r="HL72" s="93">
        <f>-(HL13*(1+'Bazinės prielaidos'!$E$19)-HL13-HL14*(1+'Bazinės prielaidos'!$E$19)+HL14)-'Investuotojas ir Finansuotojas'!HL30</f>
        <v>0</v>
      </c>
      <c r="HM72" s="395">
        <f>-(HM13*(1+'Bazinės prielaidos'!$E$19)-HM13-HM14*(1+'Bazinės prielaidos'!$E$19)+HM14)-'Investuotojas ir Finansuotojas'!HM30-('Infrastruk. sukūrimo sąnaudos'!HL10-'Ilgalaikio turto apskaita'!HL11)*'Bazinės prielaidos'!$E$19</f>
        <v>0</v>
      </c>
      <c r="HN72" s="94">
        <f t="shared" si="1087"/>
        <v>0</v>
      </c>
      <c r="HO72" s="93">
        <f>-(HO13*(1+'Bazinės prielaidos'!$E$19)-HO13-HO14*(1+'Bazinės prielaidos'!$E$19)+HO14)-'Investuotojas ir Finansuotojas'!HO30</f>
        <v>0</v>
      </c>
      <c r="HP72" s="93">
        <f>-(HP13*(1+'Bazinės prielaidos'!$E$19)-HP13-HP14*(1+'Bazinės prielaidos'!$E$19)+HP14)-'Investuotojas ir Finansuotojas'!HP30</f>
        <v>0</v>
      </c>
      <c r="HQ72" s="93">
        <f>-(HQ13*(1+'Bazinės prielaidos'!$E$19)-HQ13-HQ14*(1+'Bazinės prielaidos'!$E$19)+HQ14)-'Investuotojas ir Finansuotojas'!HQ30</f>
        <v>0</v>
      </c>
      <c r="HR72" s="93">
        <f>-(HR13*(1+'Bazinės prielaidos'!$E$19)-HR13-HR14*(1+'Bazinės prielaidos'!$E$19)+HR14)-'Investuotojas ir Finansuotojas'!HR30</f>
        <v>0</v>
      </c>
      <c r="HS72" s="93">
        <f>-(HS13*(1+'Bazinės prielaidos'!$E$19)-HS13-HS14*(1+'Bazinės prielaidos'!$E$19)+HS14)-'Investuotojas ir Finansuotojas'!HS30</f>
        <v>0</v>
      </c>
      <c r="HT72" s="93">
        <f>-(HT13*(1+'Bazinės prielaidos'!$E$19)-HT13-HT14*(1+'Bazinės prielaidos'!$E$19)+HT14)-'Investuotojas ir Finansuotojas'!HT30</f>
        <v>0</v>
      </c>
      <c r="HU72" s="93">
        <f>-(HU13*(1+'Bazinės prielaidos'!$E$19)-HU13-HU14*(1+'Bazinės prielaidos'!$E$19)+HU14)-'Investuotojas ir Finansuotojas'!HU30</f>
        <v>0</v>
      </c>
      <c r="HV72" s="93">
        <f>-(HV13*(1+'Bazinės prielaidos'!$E$19)-HV13-HV14*(1+'Bazinės prielaidos'!$E$19)+HV14)-'Investuotojas ir Finansuotojas'!HV30</f>
        <v>0</v>
      </c>
      <c r="HW72" s="93">
        <f>-(HW13*(1+'Bazinės prielaidos'!$E$19)-HW13-HW14*(1+'Bazinės prielaidos'!$E$19)+HW14)-'Investuotojas ir Finansuotojas'!HW30</f>
        <v>0</v>
      </c>
      <c r="HX72" s="93">
        <f>-(HX13*(1+'Bazinės prielaidos'!$E$19)-HX13-HX14*(1+'Bazinės prielaidos'!$E$19)+HX14)-'Investuotojas ir Finansuotojas'!HX30</f>
        <v>0</v>
      </c>
      <c r="HY72" s="93">
        <f>-(HY13*(1+'Bazinės prielaidos'!$E$19)-HY13-HY14*(1+'Bazinės prielaidos'!$E$19)+HY14)-'Investuotojas ir Finansuotojas'!HY30</f>
        <v>0</v>
      </c>
      <c r="HZ72" s="395">
        <f>-(HZ13*(1+'Bazinės prielaidos'!$E$19)-HZ13-HZ14*(1+'Bazinės prielaidos'!$E$19)+HZ14)-'Investuotojas ir Finansuotojas'!HZ30-('Infrastruk. sukūrimo sąnaudos'!HY10-'Ilgalaikio turto apskaita'!HY11)*'Bazinės prielaidos'!$E$19</f>
        <v>0</v>
      </c>
      <c r="IA72" s="94">
        <f t="shared" si="1089"/>
        <v>0</v>
      </c>
      <c r="IB72" s="93">
        <f>-(IB13*(1+'Bazinės prielaidos'!$E$19)-IB13-IB14*(1+'Bazinės prielaidos'!$E$19)+IB14)-'Investuotojas ir Finansuotojas'!IB30</f>
        <v>0</v>
      </c>
      <c r="IC72" s="93">
        <f>-(IC13*(1+'Bazinės prielaidos'!$E$19)-IC13-IC14*(1+'Bazinės prielaidos'!$E$19)+IC14)-'Investuotojas ir Finansuotojas'!IC30</f>
        <v>0</v>
      </c>
      <c r="ID72" s="93">
        <f>-(ID13*(1+'Bazinės prielaidos'!$E$19)-ID13-ID14*(1+'Bazinės prielaidos'!$E$19)+ID14)-'Investuotojas ir Finansuotojas'!ID30</f>
        <v>0</v>
      </c>
      <c r="IE72" s="93">
        <f>-(IE13*(1+'Bazinės prielaidos'!$E$19)-IE13-IE14*(1+'Bazinės prielaidos'!$E$19)+IE14)-'Investuotojas ir Finansuotojas'!IE30</f>
        <v>0</v>
      </c>
      <c r="IF72" s="93">
        <f>-(IF13*(1+'Bazinės prielaidos'!$E$19)-IF13-IF14*(1+'Bazinės prielaidos'!$E$19)+IF14)-'Investuotojas ir Finansuotojas'!IF30</f>
        <v>0</v>
      </c>
      <c r="IG72" s="93">
        <f>-(IG13*(1+'Bazinės prielaidos'!$E$19)-IG13-IG14*(1+'Bazinės prielaidos'!$E$19)+IG14)-'Investuotojas ir Finansuotojas'!IG30</f>
        <v>0</v>
      </c>
      <c r="IH72" s="93">
        <f>-(IH13*(1+'Bazinės prielaidos'!$E$19)-IH13-IH14*(1+'Bazinės prielaidos'!$E$19)+IH14)-'Investuotojas ir Finansuotojas'!IH30</f>
        <v>0</v>
      </c>
      <c r="II72" s="93">
        <f>-(II13*(1+'Bazinės prielaidos'!$E$19)-II13-II14*(1+'Bazinės prielaidos'!$E$19)+II14)-'Investuotojas ir Finansuotojas'!II30</f>
        <v>0</v>
      </c>
      <c r="IJ72" s="93">
        <f>-(IJ13*(1+'Bazinės prielaidos'!$E$19)-IJ13-IJ14*(1+'Bazinės prielaidos'!$E$19)+IJ14)-'Investuotojas ir Finansuotojas'!IJ30</f>
        <v>0</v>
      </c>
      <c r="IK72" s="93">
        <f>-(IK13*(1+'Bazinės prielaidos'!$E$19)-IK13-IK14*(1+'Bazinės prielaidos'!$E$19)+IK14)-'Investuotojas ir Finansuotojas'!IK30</f>
        <v>0</v>
      </c>
      <c r="IL72" s="93">
        <f>-(IL13*(1+'Bazinės prielaidos'!$E$19)-IL13-IL14*(1+'Bazinės prielaidos'!$E$19)+IL14)-'Investuotojas ir Finansuotojas'!IL30</f>
        <v>0</v>
      </c>
      <c r="IM72" s="395">
        <f>-(IM13*(1+'Bazinės prielaidos'!$E$19)-IM13-IM14*(1+'Bazinės prielaidos'!$E$19)+IM14)-'Investuotojas ir Finansuotojas'!IM30-('Infrastruk. sukūrimo sąnaudos'!IL10-'Ilgalaikio turto apskaita'!IL11)*'Bazinės prielaidos'!$E$19</f>
        <v>0</v>
      </c>
      <c r="IN72" s="94">
        <f t="shared" si="1091"/>
        <v>0</v>
      </c>
      <c r="IO72" s="93">
        <f>-(IO13*(1+'Bazinės prielaidos'!$E$19)-IO13-IO14*(1+'Bazinės prielaidos'!$E$19)+IO14)-'Investuotojas ir Finansuotojas'!IO30</f>
        <v>0</v>
      </c>
      <c r="IP72" s="93">
        <f>-(IP13*(1+'Bazinės prielaidos'!$E$19)-IP13-IP14*(1+'Bazinės prielaidos'!$E$19)+IP14)-'Investuotojas ir Finansuotojas'!IP30</f>
        <v>0</v>
      </c>
      <c r="IQ72" s="93">
        <f>-(IQ13*(1+'Bazinės prielaidos'!$E$19)-IQ13-IQ14*(1+'Bazinės prielaidos'!$E$19)+IQ14)-'Investuotojas ir Finansuotojas'!IQ30</f>
        <v>0</v>
      </c>
      <c r="IR72" s="93">
        <f>-(IR13*(1+'Bazinės prielaidos'!$E$19)-IR13-IR14*(1+'Bazinės prielaidos'!$E$19)+IR14)-'Investuotojas ir Finansuotojas'!IR30</f>
        <v>0</v>
      </c>
      <c r="IS72" s="93">
        <f>-(IS13*(1+'Bazinės prielaidos'!$E$19)-IS13-IS14*(1+'Bazinės prielaidos'!$E$19)+IS14)-'Investuotojas ir Finansuotojas'!IS30</f>
        <v>0</v>
      </c>
      <c r="IT72" s="93">
        <f>-(IT13*(1+'Bazinės prielaidos'!$E$19)-IT13-IT14*(1+'Bazinės prielaidos'!$E$19)+IT14)-'Investuotojas ir Finansuotojas'!IT30</f>
        <v>0</v>
      </c>
      <c r="IU72" s="93">
        <f>-(IU13*(1+'Bazinės prielaidos'!$E$19)-IU13-IU14*(1+'Bazinės prielaidos'!$E$19)+IU14)-'Investuotojas ir Finansuotojas'!IU30</f>
        <v>0</v>
      </c>
      <c r="IV72" s="93">
        <f>-(IV13*(1+'Bazinės prielaidos'!$E$19)-IV13-IV14*(1+'Bazinės prielaidos'!$E$19)+IV14)-'Investuotojas ir Finansuotojas'!IV30</f>
        <v>0</v>
      </c>
      <c r="IW72" s="93">
        <f>-(IW13*(1+'Bazinės prielaidos'!$E$19)-IW13-IW14*(1+'Bazinės prielaidos'!$E$19)+IW14)-'Investuotojas ir Finansuotojas'!IW30</f>
        <v>0</v>
      </c>
      <c r="IX72" s="93">
        <f>-(IX13*(1+'Bazinės prielaidos'!$E$19)-IX13-IX14*(1+'Bazinės prielaidos'!$E$19)+IX14)-'Investuotojas ir Finansuotojas'!IX30</f>
        <v>0</v>
      </c>
      <c r="IY72" s="93">
        <f>-(IY13*(1+'Bazinės prielaidos'!$E$19)-IY13-IY14*(1+'Bazinės prielaidos'!$E$19)+IY14)-'Investuotojas ir Finansuotojas'!IY30</f>
        <v>0</v>
      </c>
      <c r="IZ72" s="395">
        <f>-(IZ13*(1+'Bazinės prielaidos'!$E$19)-IZ13-IZ14*(1+'Bazinės prielaidos'!$E$19)+IZ14)-'Investuotojas ir Finansuotojas'!IZ30-('Infrastruk. sukūrimo sąnaudos'!IY10-'Ilgalaikio turto apskaita'!IY11)*'Bazinės prielaidos'!$E$19</f>
        <v>0</v>
      </c>
      <c r="JA72" s="94">
        <f t="shared" si="1093"/>
        <v>0</v>
      </c>
      <c r="JB72" s="93">
        <f>-(JB13*(1+'Bazinės prielaidos'!$E$19)-JB13-JB14*(1+'Bazinės prielaidos'!$E$19)+JB14)-'Investuotojas ir Finansuotojas'!JB30</f>
        <v>0</v>
      </c>
      <c r="JC72" s="93">
        <f>-(JC13*(1+'Bazinės prielaidos'!$E$19)-JC13-JC14*(1+'Bazinės prielaidos'!$E$19)+JC14)-'Investuotojas ir Finansuotojas'!JC30</f>
        <v>0</v>
      </c>
      <c r="JD72" s="93">
        <f>-(JD13*(1+'Bazinės prielaidos'!$E$19)-JD13-JD14*(1+'Bazinės prielaidos'!$E$19)+JD14)-'Investuotojas ir Finansuotojas'!JD30</f>
        <v>0</v>
      </c>
      <c r="JE72" s="93">
        <f>-(JE13*(1+'Bazinės prielaidos'!$E$19)-JE13-JE14*(1+'Bazinės prielaidos'!$E$19)+JE14)-'Investuotojas ir Finansuotojas'!JE30</f>
        <v>0</v>
      </c>
      <c r="JF72" s="93">
        <f>-(JF13*(1+'Bazinės prielaidos'!$E$19)-JF13-JF14*(1+'Bazinės prielaidos'!$E$19)+JF14)-'Investuotojas ir Finansuotojas'!JF30</f>
        <v>0</v>
      </c>
      <c r="JG72" s="93">
        <f>-(JG13*(1+'Bazinės prielaidos'!$E$19)-JG13-JG14*(1+'Bazinės prielaidos'!$E$19)+JG14)-'Investuotojas ir Finansuotojas'!JG30</f>
        <v>0</v>
      </c>
      <c r="JH72" s="93">
        <f>-(JH13*(1+'Bazinės prielaidos'!$E$19)-JH13-JH14*(1+'Bazinės prielaidos'!$E$19)+JH14)-'Investuotojas ir Finansuotojas'!JH30</f>
        <v>0</v>
      </c>
      <c r="JI72" s="93">
        <f>-(JI13*(1+'Bazinės prielaidos'!$E$19)-JI13-JI14*(1+'Bazinės prielaidos'!$E$19)+JI14)-'Investuotojas ir Finansuotojas'!JI30</f>
        <v>0</v>
      </c>
      <c r="JJ72" s="93">
        <f>-(JJ13*(1+'Bazinės prielaidos'!$E$19)-JJ13-JJ14*(1+'Bazinės prielaidos'!$E$19)+JJ14)-'Investuotojas ir Finansuotojas'!JJ30</f>
        <v>0</v>
      </c>
      <c r="JK72" s="93">
        <f>-(JK13*(1+'Bazinės prielaidos'!$E$19)-JK13-JK14*(1+'Bazinės prielaidos'!$E$19)+JK14)-'Investuotojas ir Finansuotojas'!JK30</f>
        <v>0</v>
      </c>
      <c r="JL72" s="93">
        <f>-(JL13*(1+'Bazinės prielaidos'!$E$19)-JL13-JL14*(1+'Bazinės prielaidos'!$E$19)+JL14)-'Investuotojas ir Finansuotojas'!JL30</f>
        <v>0</v>
      </c>
      <c r="JM72" s="395">
        <f>-(JM13*(1+'Bazinės prielaidos'!$E$19)-JM13-JM14*(1+'Bazinės prielaidos'!$E$19)+JM14)-'Investuotojas ir Finansuotojas'!JM30-('Infrastruk. sukūrimo sąnaudos'!JL10-'Ilgalaikio turto apskaita'!JL11)*'Bazinės prielaidos'!$E$19</f>
        <v>0</v>
      </c>
      <c r="JN72" s="94">
        <f t="shared" si="1095"/>
        <v>0</v>
      </c>
      <c r="JO72" s="93">
        <f>-(JO13*(1+'Bazinės prielaidos'!$E$19)-JO13-JO14*(1+'Bazinės prielaidos'!$E$19)+JO14)-'Investuotojas ir Finansuotojas'!JO30</f>
        <v>0</v>
      </c>
      <c r="JP72" s="93">
        <f>-(JP13*(1+'Bazinės prielaidos'!$E$19)-JP13-JP14*(1+'Bazinės prielaidos'!$E$19)+JP14)-'Investuotojas ir Finansuotojas'!JP30</f>
        <v>0</v>
      </c>
      <c r="JQ72" s="93">
        <f>-(JQ13*(1+'Bazinės prielaidos'!$E$19)-JQ13-JQ14*(1+'Bazinės prielaidos'!$E$19)+JQ14)-'Investuotojas ir Finansuotojas'!JQ30</f>
        <v>0</v>
      </c>
      <c r="JR72" s="93">
        <f>-(JR13*(1+'Bazinės prielaidos'!$E$19)-JR13-JR14*(1+'Bazinės prielaidos'!$E$19)+JR14)-'Investuotojas ir Finansuotojas'!JR30</f>
        <v>0</v>
      </c>
      <c r="JS72" s="93">
        <f>-(JS13*(1+'Bazinės prielaidos'!$E$19)-JS13-JS14*(1+'Bazinės prielaidos'!$E$19)+JS14)-'Investuotojas ir Finansuotojas'!JS30</f>
        <v>0</v>
      </c>
      <c r="JT72" s="93">
        <f>-(JT13*(1+'Bazinės prielaidos'!$E$19)-JT13-JT14*(1+'Bazinės prielaidos'!$E$19)+JT14)-'Investuotojas ir Finansuotojas'!JT30</f>
        <v>0</v>
      </c>
      <c r="JU72" s="93">
        <f>-(JU13*(1+'Bazinės prielaidos'!$E$19)-JU13-JU14*(1+'Bazinės prielaidos'!$E$19)+JU14)-'Investuotojas ir Finansuotojas'!JU30</f>
        <v>0</v>
      </c>
      <c r="JV72" s="93">
        <f>-(JV13*(1+'Bazinės prielaidos'!$E$19)-JV13-JV14*(1+'Bazinės prielaidos'!$E$19)+JV14)-'Investuotojas ir Finansuotojas'!JV30</f>
        <v>0</v>
      </c>
      <c r="JW72" s="93">
        <f>-(JW13*(1+'Bazinės prielaidos'!$E$19)-JW13-JW14*(1+'Bazinės prielaidos'!$E$19)+JW14)-'Investuotojas ir Finansuotojas'!JW30</f>
        <v>0</v>
      </c>
      <c r="JX72" s="93">
        <f>-(JX13*(1+'Bazinės prielaidos'!$E$19)-JX13-JX14*(1+'Bazinės prielaidos'!$E$19)+JX14)-'Investuotojas ir Finansuotojas'!JX30</f>
        <v>0</v>
      </c>
      <c r="JY72" s="93">
        <f>-(JY13*(1+'Bazinės prielaidos'!$E$19)-JY13-JY14*(1+'Bazinės prielaidos'!$E$19)+JY14)-'Investuotojas ir Finansuotojas'!JY30</f>
        <v>0</v>
      </c>
      <c r="JZ72" s="395">
        <f>-(JZ13*(1+'Bazinės prielaidos'!$E$19)-JZ13-JZ14*(1+'Bazinės prielaidos'!$E$19)+JZ14)-'Investuotojas ir Finansuotojas'!JZ30-('Infrastruk. sukūrimo sąnaudos'!JY10-'Ilgalaikio turto apskaita'!JY11)*'Bazinės prielaidos'!$E$19</f>
        <v>0</v>
      </c>
      <c r="KA72" s="94">
        <f t="shared" si="1097"/>
        <v>0</v>
      </c>
      <c r="KB72" s="93">
        <f>-(KB13*(1+'Bazinės prielaidos'!$E$19)-KB13-KB14*(1+'Bazinės prielaidos'!$E$19)+KB14)-'Investuotojas ir Finansuotojas'!KB30</f>
        <v>0</v>
      </c>
      <c r="KC72" s="93">
        <f>-(KC13*(1+'Bazinės prielaidos'!$E$19)-KC13-KC14*(1+'Bazinės prielaidos'!$E$19)+KC14)-'Investuotojas ir Finansuotojas'!KC30</f>
        <v>0</v>
      </c>
      <c r="KD72" s="93">
        <f>-(KD13*(1+'Bazinės prielaidos'!$E$19)-KD13-KD14*(1+'Bazinės prielaidos'!$E$19)+KD14)-'Investuotojas ir Finansuotojas'!KD30</f>
        <v>0</v>
      </c>
      <c r="KE72" s="93">
        <f>-(KE13*(1+'Bazinės prielaidos'!$E$19)-KE13-KE14*(1+'Bazinės prielaidos'!$E$19)+KE14)-'Investuotojas ir Finansuotojas'!KE30</f>
        <v>0</v>
      </c>
      <c r="KF72" s="93">
        <f>-(KF13*(1+'Bazinės prielaidos'!$E$19)-KF13-KF14*(1+'Bazinės prielaidos'!$E$19)+KF14)-'Investuotojas ir Finansuotojas'!KF30</f>
        <v>0</v>
      </c>
      <c r="KG72" s="93">
        <f>-(KG13*(1+'Bazinės prielaidos'!$E$19)-KG13-KG14*(1+'Bazinės prielaidos'!$E$19)+KG14)-'Investuotojas ir Finansuotojas'!KG30</f>
        <v>0</v>
      </c>
      <c r="KH72" s="93">
        <f>-(KH13*(1+'Bazinės prielaidos'!$E$19)-KH13-KH14*(1+'Bazinės prielaidos'!$E$19)+KH14)-'Investuotojas ir Finansuotojas'!KH30</f>
        <v>0</v>
      </c>
      <c r="KI72" s="93">
        <f>-(KI13*(1+'Bazinės prielaidos'!$E$19)-KI13-KI14*(1+'Bazinės prielaidos'!$E$19)+KI14)-'Investuotojas ir Finansuotojas'!KI30</f>
        <v>0</v>
      </c>
      <c r="KJ72" s="93">
        <f>-(KJ13*(1+'Bazinės prielaidos'!$E$19)-KJ13-KJ14*(1+'Bazinės prielaidos'!$E$19)+KJ14)-'Investuotojas ir Finansuotojas'!KJ30</f>
        <v>0</v>
      </c>
      <c r="KK72" s="93">
        <f>-(KK13*(1+'Bazinės prielaidos'!$E$19)-KK13-KK14*(1+'Bazinės prielaidos'!$E$19)+KK14)-'Investuotojas ir Finansuotojas'!KK30</f>
        <v>0</v>
      </c>
      <c r="KL72" s="93">
        <f>-(KL13*(1+'Bazinės prielaidos'!$E$19)-KL13-KL14*(1+'Bazinės prielaidos'!$E$19)+KL14)-'Investuotojas ir Finansuotojas'!KL30</f>
        <v>0</v>
      </c>
      <c r="KM72" s="395">
        <f>-(KM13*(1+'Bazinės prielaidos'!$E$19)-KM13-KM14*(1+'Bazinės prielaidos'!$E$19)+KM14)-'Investuotojas ir Finansuotojas'!KM30-('Infrastruk. sukūrimo sąnaudos'!KL10-'Ilgalaikio turto apskaita'!KL11)*'Bazinės prielaidos'!$E$19</f>
        <v>0</v>
      </c>
      <c r="KN72" s="94">
        <f t="shared" si="1099"/>
        <v>0</v>
      </c>
      <c r="KO72" s="93">
        <f>-(KO13*(1+'Bazinės prielaidos'!$E$19)-KO13-KO14*(1+'Bazinės prielaidos'!$E$19)+KO14)-'Investuotojas ir Finansuotojas'!KO30</f>
        <v>0</v>
      </c>
      <c r="KP72" s="93">
        <f>-(KP13*(1+'Bazinės prielaidos'!$E$19)-KP13-KP14*(1+'Bazinės prielaidos'!$E$19)+KP14)-'Investuotojas ir Finansuotojas'!KP30</f>
        <v>0</v>
      </c>
      <c r="KQ72" s="93">
        <f>-(KQ13*(1+'Bazinės prielaidos'!$E$19)-KQ13-KQ14*(1+'Bazinės prielaidos'!$E$19)+KQ14)-'Investuotojas ir Finansuotojas'!KQ30</f>
        <v>0</v>
      </c>
      <c r="KR72" s="93">
        <f>-(KR13*(1+'Bazinės prielaidos'!$E$19)-KR13-KR14*(1+'Bazinės prielaidos'!$E$19)+KR14)-'Investuotojas ir Finansuotojas'!KR30</f>
        <v>0</v>
      </c>
      <c r="KS72" s="93">
        <f>-(KS13*(1+'Bazinės prielaidos'!$E$19)-KS13-KS14*(1+'Bazinės prielaidos'!$E$19)+KS14)-'Investuotojas ir Finansuotojas'!KS30</f>
        <v>0</v>
      </c>
      <c r="KT72" s="93">
        <f>-(KT13*(1+'Bazinės prielaidos'!$E$19)-KT13-KT14*(1+'Bazinės prielaidos'!$E$19)+KT14)-'Investuotojas ir Finansuotojas'!KT30</f>
        <v>0</v>
      </c>
      <c r="KU72" s="93">
        <f>-(KU13*(1+'Bazinės prielaidos'!$E$19)-KU13-KU14*(1+'Bazinės prielaidos'!$E$19)+KU14)-'Investuotojas ir Finansuotojas'!KU30</f>
        <v>0</v>
      </c>
      <c r="KV72" s="93">
        <f>-(KV13*(1+'Bazinės prielaidos'!$E$19)-KV13-KV14*(1+'Bazinės prielaidos'!$E$19)+KV14)-'Investuotojas ir Finansuotojas'!KV30</f>
        <v>0</v>
      </c>
      <c r="KW72" s="93">
        <f>-(KW13*(1+'Bazinės prielaidos'!$E$19)-KW13-KW14*(1+'Bazinės prielaidos'!$E$19)+KW14)-'Investuotojas ir Finansuotojas'!KW30</f>
        <v>0</v>
      </c>
      <c r="KX72" s="93">
        <f>-(KX13*(1+'Bazinės prielaidos'!$E$19)-KX13-KX14*(1+'Bazinės prielaidos'!$E$19)+KX14)-'Investuotojas ir Finansuotojas'!KX30</f>
        <v>0</v>
      </c>
      <c r="KY72" s="93">
        <f>-(KY13*(1+'Bazinės prielaidos'!$E$19)-KY13-KY14*(1+'Bazinės prielaidos'!$E$19)+KY14)-'Investuotojas ir Finansuotojas'!KY30</f>
        <v>0</v>
      </c>
      <c r="KZ72" s="395">
        <f>-(KZ13*(1+'Bazinės prielaidos'!$E$19)-KZ13-KZ14*(1+'Bazinės prielaidos'!$E$19)+KZ14)-'Investuotojas ir Finansuotojas'!KZ30-('Infrastruk. sukūrimo sąnaudos'!KY10-'Ilgalaikio turto apskaita'!KY11)*'Bazinės prielaidos'!$E$19</f>
        <v>0</v>
      </c>
      <c r="LA72" s="94">
        <f t="shared" si="1101"/>
        <v>0</v>
      </c>
      <c r="LB72" s="93">
        <f>-(LB13*(1+'Bazinės prielaidos'!$E$19)-LB13-LB14*(1+'Bazinės prielaidos'!$E$19)+LB14)-'Investuotojas ir Finansuotojas'!LB30</f>
        <v>0</v>
      </c>
      <c r="LC72" s="93">
        <f>-(LC13*(1+'Bazinės prielaidos'!$E$19)-LC13-LC14*(1+'Bazinės prielaidos'!$E$19)+LC14)-'Investuotojas ir Finansuotojas'!LC30</f>
        <v>0</v>
      </c>
      <c r="LD72" s="93">
        <f>-(LD13*(1+'Bazinės prielaidos'!$E$19)-LD13-LD14*(1+'Bazinės prielaidos'!$E$19)+LD14)-'Investuotojas ir Finansuotojas'!LD30</f>
        <v>0</v>
      </c>
      <c r="LE72" s="93">
        <f>-(LE13*(1+'Bazinės prielaidos'!$E$19)-LE13-LE14*(1+'Bazinės prielaidos'!$E$19)+LE14)-'Investuotojas ir Finansuotojas'!LE30</f>
        <v>0</v>
      </c>
      <c r="LF72" s="93">
        <f>-(LF13*(1+'Bazinės prielaidos'!$E$19)-LF13-LF14*(1+'Bazinės prielaidos'!$E$19)+LF14)-'Investuotojas ir Finansuotojas'!LF30</f>
        <v>0</v>
      </c>
      <c r="LG72" s="93">
        <f>-(LG13*(1+'Bazinės prielaidos'!$E$19)-LG13-LG14*(1+'Bazinės prielaidos'!$E$19)+LG14)-'Investuotojas ir Finansuotojas'!LG30</f>
        <v>0</v>
      </c>
      <c r="LH72" s="93">
        <f>-(LH13*(1+'Bazinės prielaidos'!$E$19)-LH13-LH14*(1+'Bazinės prielaidos'!$E$19)+LH14)-'Investuotojas ir Finansuotojas'!LH30</f>
        <v>0</v>
      </c>
      <c r="LI72" s="93">
        <f>-(LI13*(1+'Bazinės prielaidos'!$E$19)-LI13-LI14*(1+'Bazinės prielaidos'!$E$19)+LI14)-'Investuotojas ir Finansuotojas'!LI30</f>
        <v>0</v>
      </c>
      <c r="LJ72" s="93">
        <f>-(LJ13*(1+'Bazinės prielaidos'!$E$19)-LJ13-LJ14*(1+'Bazinės prielaidos'!$E$19)+LJ14)-'Investuotojas ir Finansuotojas'!LJ30</f>
        <v>0</v>
      </c>
      <c r="LK72" s="93">
        <f>-(LK13*(1+'Bazinės prielaidos'!$E$19)-LK13-LK14*(1+'Bazinės prielaidos'!$E$19)+LK14)-'Investuotojas ir Finansuotojas'!LK30</f>
        <v>0</v>
      </c>
      <c r="LL72" s="93">
        <f>-(LL13*(1+'Bazinės prielaidos'!$E$19)-LL13-LL14*(1+'Bazinės prielaidos'!$E$19)+LL14)-'Investuotojas ir Finansuotojas'!LL30</f>
        <v>0</v>
      </c>
      <c r="LM72" s="395">
        <f>-(LM13*(1+'Bazinės prielaidos'!$E$19)-LM13-LM14*(1+'Bazinės prielaidos'!$E$19)+LM14)-'Investuotojas ir Finansuotojas'!LM30-('Infrastruk. sukūrimo sąnaudos'!LL10-'Ilgalaikio turto apskaita'!LL11)*'Bazinės prielaidos'!$E$19</f>
        <v>0</v>
      </c>
      <c r="LN72" s="94">
        <f t="shared" si="1103"/>
        <v>0</v>
      </c>
    </row>
    <row r="73" spans="1:326" ht="15.75" thickBot="1">
      <c r="A73" s="83" t="s">
        <v>387</v>
      </c>
      <c r="B73" s="95">
        <f>B67</f>
        <v>0</v>
      </c>
      <c r="C73" s="87">
        <f>C67</f>
        <v>0</v>
      </c>
      <c r="D73" s="87">
        <f t="shared" ref="D73:M73" si="1104">D67</f>
        <v>0</v>
      </c>
      <c r="E73" s="87">
        <f t="shared" si="1104"/>
        <v>0</v>
      </c>
      <c r="F73" s="87">
        <f t="shared" si="1104"/>
        <v>0</v>
      </c>
      <c r="G73" s="87">
        <f t="shared" si="1104"/>
        <v>0</v>
      </c>
      <c r="H73" s="87">
        <f t="shared" si="1104"/>
        <v>0</v>
      </c>
      <c r="I73" s="87">
        <f t="shared" si="1104"/>
        <v>0</v>
      </c>
      <c r="J73" s="87">
        <f t="shared" si="1104"/>
        <v>0</v>
      </c>
      <c r="K73" s="87">
        <f t="shared" si="1104"/>
        <v>0</v>
      </c>
      <c r="L73" s="87">
        <f t="shared" si="1104"/>
        <v>0</v>
      </c>
      <c r="M73" s="87">
        <f t="shared" si="1104"/>
        <v>0</v>
      </c>
      <c r="N73" s="88">
        <f t="shared" si="1033"/>
        <v>0</v>
      </c>
      <c r="O73" s="95">
        <f>O67</f>
        <v>0</v>
      </c>
      <c r="P73" s="87">
        <f>P67</f>
        <v>0</v>
      </c>
      <c r="Q73" s="87">
        <f t="shared" ref="Q73:Z73" si="1105">Q67</f>
        <v>0</v>
      </c>
      <c r="R73" s="87">
        <f t="shared" si="1105"/>
        <v>0</v>
      </c>
      <c r="S73" s="87">
        <f t="shared" si="1105"/>
        <v>0</v>
      </c>
      <c r="T73" s="87">
        <f t="shared" si="1105"/>
        <v>0</v>
      </c>
      <c r="U73" s="87">
        <f t="shared" si="1105"/>
        <v>0</v>
      </c>
      <c r="V73" s="87">
        <f t="shared" si="1105"/>
        <v>0</v>
      </c>
      <c r="W73" s="87">
        <f t="shared" si="1105"/>
        <v>0</v>
      </c>
      <c r="X73" s="87">
        <f t="shared" si="1105"/>
        <v>0</v>
      </c>
      <c r="Y73" s="87">
        <f t="shared" si="1105"/>
        <v>0</v>
      </c>
      <c r="Z73" s="87">
        <f t="shared" si="1105"/>
        <v>0</v>
      </c>
      <c r="AA73" s="88">
        <f t="shared" si="1034"/>
        <v>0</v>
      </c>
      <c r="AB73" s="95">
        <f>AB67</f>
        <v>0</v>
      </c>
      <c r="AC73" s="87">
        <f>AC67</f>
        <v>0</v>
      </c>
      <c r="AD73" s="87">
        <f t="shared" ref="AD73:AM73" si="1106">AD67</f>
        <v>0</v>
      </c>
      <c r="AE73" s="87">
        <f t="shared" si="1106"/>
        <v>0</v>
      </c>
      <c r="AF73" s="87">
        <f t="shared" si="1106"/>
        <v>0</v>
      </c>
      <c r="AG73" s="87">
        <f t="shared" si="1106"/>
        <v>0</v>
      </c>
      <c r="AH73" s="87">
        <f t="shared" si="1106"/>
        <v>0</v>
      </c>
      <c r="AI73" s="87">
        <f t="shared" si="1106"/>
        <v>0</v>
      </c>
      <c r="AJ73" s="87">
        <f t="shared" si="1106"/>
        <v>0</v>
      </c>
      <c r="AK73" s="87">
        <f t="shared" si="1106"/>
        <v>0</v>
      </c>
      <c r="AL73" s="87">
        <f t="shared" si="1106"/>
        <v>0</v>
      </c>
      <c r="AM73" s="87">
        <f t="shared" si="1106"/>
        <v>0</v>
      </c>
      <c r="AN73" s="88">
        <f t="shared" si="1035"/>
        <v>0</v>
      </c>
      <c r="AO73" s="95">
        <f>AO67</f>
        <v>-1251.0627655477438</v>
      </c>
      <c r="AP73" s="87">
        <f>AP67</f>
        <v>-36441.527068711621</v>
      </c>
      <c r="AQ73" s="87">
        <f t="shared" ref="AQ73:AZ73" si="1107">AQ67</f>
        <v>-36441.527068711621</v>
      </c>
      <c r="AR73" s="87">
        <f t="shared" si="1107"/>
        <v>-36441.527068711621</v>
      </c>
      <c r="AS73" s="87">
        <f t="shared" si="1107"/>
        <v>-36441.527068711621</v>
      </c>
      <c r="AT73" s="87">
        <f t="shared" si="1107"/>
        <v>-36441.527068711621</v>
      </c>
      <c r="AU73" s="87">
        <f t="shared" si="1107"/>
        <v>-36441.527068711621</v>
      </c>
      <c r="AV73" s="87">
        <f t="shared" si="1107"/>
        <v>-36441.527068711621</v>
      </c>
      <c r="AW73" s="87">
        <f t="shared" si="1107"/>
        <v>-36441.527068711621</v>
      </c>
      <c r="AX73" s="87">
        <f t="shared" si="1107"/>
        <v>-36441.527068711621</v>
      </c>
      <c r="AY73" s="87">
        <f t="shared" si="1107"/>
        <v>-36441.527068711628</v>
      </c>
      <c r="AZ73" s="87">
        <f t="shared" si="1107"/>
        <v>-36441.527068711621</v>
      </c>
      <c r="BA73" s="88">
        <f t="shared" si="1061"/>
        <v>-402107.86052137561</v>
      </c>
      <c r="BB73" s="95">
        <f>BB67</f>
        <v>-60904.98316427294</v>
      </c>
      <c r="BC73" s="87">
        <f>BC67</f>
        <v>-36462.197880772968</v>
      </c>
      <c r="BD73" s="87">
        <f t="shared" ref="BD73:BM73" si="1108">BD67</f>
        <v>-36462.197880772968</v>
      </c>
      <c r="BE73" s="87">
        <f t="shared" si="1108"/>
        <v>-36462.197880772968</v>
      </c>
      <c r="BF73" s="87">
        <f t="shared" si="1108"/>
        <v>-36462.197880772968</v>
      </c>
      <c r="BG73" s="87">
        <f t="shared" si="1108"/>
        <v>-36462.197880772968</v>
      </c>
      <c r="BH73" s="87">
        <f t="shared" si="1108"/>
        <v>-36462.197880772968</v>
      </c>
      <c r="BI73" s="87">
        <f t="shared" si="1108"/>
        <v>-36462.197880772968</v>
      </c>
      <c r="BJ73" s="87">
        <f t="shared" si="1108"/>
        <v>-36462.197880772968</v>
      </c>
      <c r="BK73" s="87">
        <f t="shared" si="1108"/>
        <v>-36462.197880772968</v>
      </c>
      <c r="BL73" s="87">
        <f t="shared" si="1108"/>
        <v>-36462.197880772968</v>
      </c>
      <c r="BM73" s="87">
        <f t="shared" si="1108"/>
        <v>-36462.197880772968</v>
      </c>
      <c r="BN73" s="88">
        <f t="shared" ref="BN73:BN90" si="1109">SUM(BB73:BM73)</f>
        <v>-461989.15985277569</v>
      </c>
      <c r="BO73" s="95">
        <f>BO67</f>
        <v>-101158.93051767512</v>
      </c>
      <c r="BP73" s="87">
        <f>BP67</f>
        <v>-36483.488817196157</v>
      </c>
      <c r="BQ73" s="87">
        <f t="shared" ref="BQ73:BZ73" si="1110">BQ67</f>
        <v>-36483.488817196157</v>
      </c>
      <c r="BR73" s="87">
        <f t="shared" si="1110"/>
        <v>-36483.488817196157</v>
      </c>
      <c r="BS73" s="87">
        <f t="shared" si="1110"/>
        <v>-36483.488817196157</v>
      </c>
      <c r="BT73" s="87">
        <f t="shared" si="1110"/>
        <v>-36483.488817196157</v>
      </c>
      <c r="BU73" s="87">
        <f t="shared" si="1110"/>
        <v>-36483.488817196157</v>
      </c>
      <c r="BV73" s="87">
        <f t="shared" si="1110"/>
        <v>-36483.488817196157</v>
      </c>
      <c r="BW73" s="87">
        <f t="shared" si="1110"/>
        <v>-36483.488817196157</v>
      </c>
      <c r="BX73" s="87">
        <f t="shared" si="1110"/>
        <v>-36483.488817196157</v>
      </c>
      <c r="BY73" s="87">
        <f t="shared" si="1110"/>
        <v>-36483.488817196157</v>
      </c>
      <c r="BZ73" s="87">
        <f t="shared" si="1110"/>
        <v>-36483.488817196157</v>
      </c>
      <c r="CA73" s="88">
        <f t="shared" ref="CA73:CA90" si="1111">SUM(BO73:BZ73)</f>
        <v>-502477.30750683293</v>
      </c>
      <c r="CB73" s="95">
        <f>CB67</f>
        <v>-108003.79974661971</v>
      </c>
      <c r="CC73" s="87">
        <f>CC67</f>
        <v>-36505.418481712048</v>
      </c>
      <c r="CD73" s="87">
        <f t="shared" ref="CD73:CM73" si="1112">CD67</f>
        <v>-36505.418481712048</v>
      </c>
      <c r="CE73" s="87">
        <f t="shared" si="1112"/>
        <v>-36505.418481712048</v>
      </c>
      <c r="CF73" s="87">
        <f t="shared" si="1112"/>
        <v>-36505.418481712048</v>
      </c>
      <c r="CG73" s="87">
        <f t="shared" si="1112"/>
        <v>-36505.418481712048</v>
      </c>
      <c r="CH73" s="87">
        <f t="shared" si="1112"/>
        <v>-36505.418481712048</v>
      </c>
      <c r="CI73" s="87">
        <f t="shared" si="1112"/>
        <v>-36505.418481712048</v>
      </c>
      <c r="CJ73" s="87">
        <f t="shared" si="1112"/>
        <v>-36505.418481712048</v>
      </c>
      <c r="CK73" s="87">
        <f t="shared" si="1112"/>
        <v>-36505.418481712048</v>
      </c>
      <c r="CL73" s="87">
        <f t="shared" si="1112"/>
        <v>-36505.418481712048</v>
      </c>
      <c r="CM73" s="87">
        <f t="shared" si="1112"/>
        <v>-36505.418481712048</v>
      </c>
      <c r="CN73" s="88">
        <f t="shared" ref="CN73:CN90" si="1113">SUM(CB73:CM73)</f>
        <v>-509563.40304545232</v>
      </c>
      <c r="CO73" s="95">
        <f>CO67</f>
        <v>-107117.63349430508</v>
      </c>
      <c r="CP73" s="87">
        <f>CP67</f>
        <v>-36528.006036163402</v>
      </c>
      <c r="CQ73" s="87">
        <f t="shared" ref="CQ73:CZ73" si="1114">CQ67</f>
        <v>-36528.006036163402</v>
      </c>
      <c r="CR73" s="87">
        <f t="shared" si="1114"/>
        <v>-36528.006036163402</v>
      </c>
      <c r="CS73" s="87">
        <f t="shared" si="1114"/>
        <v>-36528.006036163402</v>
      </c>
      <c r="CT73" s="87">
        <f t="shared" si="1114"/>
        <v>-36528.006036163402</v>
      </c>
      <c r="CU73" s="87">
        <f t="shared" si="1114"/>
        <v>-36528.006036163402</v>
      </c>
      <c r="CV73" s="87">
        <f t="shared" si="1114"/>
        <v>-36528.006036163402</v>
      </c>
      <c r="CW73" s="87">
        <f t="shared" si="1114"/>
        <v>-36528.006036163402</v>
      </c>
      <c r="CX73" s="87">
        <f t="shared" si="1114"/>
        <v>-36528.006036163402</v>
      </c>
      <c r="CY73" s="87">
        <f t="shared" si="1114"/>
        <v>-36528.006036163402</v>
      </c>
      <c r="CZ73" s="87">
        <f t="shared" si="1114"/>
        <v>-36528.006036163402</v>
      </c>
      <c r="DA73" s="88">
        <f t="shared" ref="DA73:DA90" si="1115">SUM(CO73:CZ73)</f>
        <v>-508925.69989210262</v>
      </c>
      <c r="DB73" s="95">
        <f>DB67</f>
        <v>-101950.00415337512</v>
      </c>
      <c r="DC73" s="87">
        <f>DC67</f>
        <v>-36551.271217248308</v>
      </c>
      <c r="DD73" s="87">
        <f t="shared" ref="DD73:DM73" si="1116">DD67</f>
        <v>-36551.271217248308</v>
      </c>
      <c r="DE73" s="87">
        <f t="shared" si="1116"/>
        <v>-36551.271217248308</v>
      </c>
      <c r="DF73" s="87">
        <f t="shared" si="1116"/>
        <v>-36551.271217248308</v>
      </c>
      <c r="DG73" s="87">
        <f t="shared" si="1116"/>
        <v>-36551.271217248308</v>
      </c>
      <c r="DH73" s="87">
        <f t="shared" si="1116"/>
        <v>-36551.271217248308</v>
      </c>
      <c r="DI73" s="87">
        <f t="shared" si="1116"/>
        <v>-36551.271217248308</v>
      </c>
      <c r="DJ73" s="87">
        <f t="shared" si="1116"/>
        <v>-36551.271217248308</v>
      </c>
      <c r="DK73" s="87">
        <f t="shared" si="1116"/>
        <v>-36551.271217248308</v>
      </c>
      <c r="DL73" s="87">
        <f t="shared" si="1116"/>
        <v>-36551.271217248301</v>
      </c>
      <c r="DM73" s="87">
        <f t="shared" si="1116"/>
        <v>-36551.271217248308</v>
      </c>
      <c r="DN73" s="88">
        <f t="shared" ref="DN73:DN90" si="1117">SUM(DB73:DM73)</f>
        <v>-504013.98754310637</v>
      </c>
      <c r="DO73" s="95">
        <f>DO67</f>
        <v>-95570.505147582531</v>
      </c>
      <c r="DP73" s="87">
        <f>DP67</f>
        <v>-36575.234353765765</v>
      </c>
      <c r="DQ73" s="87">
        <f t="shared" ref="DQ73:DZ73" si="1118">DQ67</f>
        <v>-36575.234353765765</v>
      </c>
      <c r="DR73" s="87">
        <f t="shared" si="1118"/>
        <v>-36575.234353765765</v>
      </c>
      <c r="DS73" s="87">
        <f t="shared" si="1118"/>
        <v>-36575.234353765765</v>
      </c>
      <c r="DT73" s="87">
        <f t="shared" si="1118"/>
        <v>-36575.234353765765</v>
      </c>
      <c r="DU73" s="87">
        <f t="shared" si="1118"/>
        <v>-36575.234353765765</v>
      </c>
      <c r="DV73" s="87">
        <f t="shared" si="1118"/>
        <v>-36575.234353765765</v>
      </c>
      <c r="DW73" s="87">
        <f t="shared" si="1118"/>
        <v>-36575.234353765765</v>
      </c>
      <c r="DX73" s="87">
        <f t="shared" si="1118"/>
        <v>-36575.234353765765</v>
      </c>
      <c r="DY73" s="87">
        <f t="shared" si="1118"/>
        <v>-36575.234353765765</v>
      </c>
      <c r="DZ73" s="87">
        <f t="shared" si="1118"/>
        <v>-36575.234353765765</v>
      </c>
      <c r="EA73" s="88">
        <f t="shared" ref="EA73:EA90" si="1119">SUM(DO73:DZ73)</f>
        <v>-497898.08303900604</v>
      </c>
      <c r="EB73" s="95">
        <f>EB67</f>
        <v>-87866.69221253728</v>
      </c>
      <c r="EC73" s="87">
        <f>EC67</f>
        <v>-36599.916384378732</v>
      </c>
      <c r="ED73" s="87">
        <f t="shared" ref="ED73:EM73" si="1120">ED67</f>
        <v>-36599.916384378732</v>
      </c>
      <c r="EE73" s="87">
        <f t="shared" si="1120"/>
        <v>-36599.916384378732</v>
      </c>
      <c r="EF73" s="87">
        <f t="shared" si="1120"/>
        <v>-36599.916384378732</v>
      </c>
      <c r="EG73" s="87">
        <f t="shared" si="1120"/>
        <v>-36599.916384378732</v>
      </c>
      <c r="EH73" s="87">
        <f t="shared" si="1120"/>
        <v>-36599.916384378732</v>
      </c>
      <c r="EI73" s="87">
        <f t="shared" si="1120"/>
        <v>-36599.916384378732</v>
      </c>
      <c r="EJ73" s="87">
        <f t="shared" si="1120"/>
        <v>-36599.916384378732</v>
      </c>
      <c r="EK73" s="87">
        <f t="shared" si="1120"/>
        <v>-36599.916384378732</v>
      </c>
      <c r="EL73" s="87">
        <f t="shared" si="1120"/>
        <v>-36599.916384378739</v>
      </c>
      <c r="EM73" s="87">
        <f t="shared" si="1120"/>
        <v>-36599.916384378732</v>
      </c>
      <c r="EN73" s="88">
        <f t="shared" ref="EN73:EN90" si="1121">SUM(EB73:EM73)</f>
        <v>-490465.77244070341</v>
      </c>
      <c r="EO73" s="95">
        <f>EO67</f>
        <v>-79138.710393972724</v>
      </c>
      <c r="EP73" s="87">
        <f>EP67</f>
        <v>-36625.338875910093</v>
      </c>
      <c r="EQ73" s="87">
        <f t="shared" ref="EQ73:EZ73" si="1122">EQ67</f>
        <v>-36625.338875910093</v>
      </c>
      <c r="ER73" s="87">
        <f t="shared" si="1122"/>
        <v>-36625.338875910093</v>
      </c>
      <c r="ES73" s="87">
        <f t="shared" si="1122"/>
        <v>-36625.338875910093</v>
      </c>
      <c r="ET73" s="87">
        <f t="shared" si="1122"/>
        <v>-36625.338875910093</v>
      </c>
      <c r="EU73" s="87">
        <f t="shared" si="1122"/>
        <v>-36625.338875910093</v>
      </c>
      <c r="EV73" s="87">
        <f t="shared" si="1122"/>
        <v>-36625.338875910093</v>
      </c>
      <c r="EW73" s="87">
        <f t="shared" si="1122"/>
        <v>-36625.338875910093</v>
      </c>
      <c r="EX73" s="87">
        <f t="shared" si="1122"/>
        <v>-36625.338875910093</v>
      </c>
      <c r="EY73" s="87">
        <f t="shared" si="1122"/>
        <v>-36625.338875910085</v>
      </c>
      <c r="EZ73" s="87">
        <f t="shared" si="1122"/>
        <v>-36625.338875910093</v>
      </c>
      <c r="FA73" s="88">
        <f t="shared" ref="FA73:FA90" si="1123">SUM(EO73:EZ73)</f>
        <v>-482017.43802898377</v>
      </c>
      <c r="FB73" s="95">
        <f>FB67</f>
        <v>-68881.170160479203</v>
      </c>
      <c r="FC73" s="87">
        <f>FC67</f>
        <v>-36651.524042187397</v>
      </c>
      <c r="FD73" s="87">
        <f t="shared" ref="FD73:FM73" si="1124">FD67</f>
        <v>-36651.524042187397</v>
      </c>
      <c r="FE73" s="87">
        <f t="shared" si="1124"/>
        <v>-36651.524042187397</v>
      </c>
      <c r="FF73" s="87">
        <f t="shared" si="1124"/>
        <v>-36651.524042187397</v>
      </c>
      <c r="FG73" s="87">
        <f t="shared" si="1124"/>
        <v>-36651.524042187397</v>
      </c>
      <c r="FH73" s="87">
        <f t="shared" si="1124"/>
        <v>-36651.524042187397</v>
      </c>
      <c r="FI73" s="87">
        <f t="shared" si="1124"/>
        <v>-36651.524042187397</v>
      </c>
      <c r="FJ73" s="87">
        <f t="shared" si="1124"/>
        <v>-36651.524042187397</v>
      </c>
      <c r="FK73" s="87">
        <f t="shared" si="1124"/>
        <v>-36651.524042187397</v>
      </c>
      <c r="FL73" s="87">
        <f t="shared" si="1124"/>
        <v>-36651.52404218739</v>
      </c>
      <c r="FM73" s="87">
        <f t="shared" si="1124"/>
        <v>-36651.524042187397</v>
      </c>
      <c r="FN73" s="88">
        <f t="shared" ref="FN73:FN90" si="1125">SUM(FB73:FM73)</f>
        <v>-472047.9346245405</v>
      </c>
      <c r="FO73" s="95">
        <f>FO67</f>
        <v>-56952.563084420493</v>
      </c>
      <c r="FP73" s="87">
        <f>FP67</f>
        <v>-36678.494763453018</v>
      </c>
      <c r="FQ73" s="87">
        <f t="shared" ref="FQ73:FZ73" si="1126">FQ67</f>
        <v>-36678.494763453018</v>
      </c>
      <c r="FR73" s="87">
        <f t="shared" si="1126"/>
        <v>-36678.494763453018</v>
      </c>
      <c r="FS73" s="87">
        <f t="shared" si="1126"/>
        <v>-36678.494763453018</v>
      </c>
      <c r="FT73" s="87">
        <f t="shared" si="1126"/>
        <v>-36678.494763453018</v>
      </c>
      <c r="FU73" s="87">
        <f t="shared" si="1126"/>
        <v>-36678.494763453018</v>
      </c>
      <c r="FV73" s="87">
        <f t="shared" si="1126"/>
        <v>-36678.494763453018</v>
      </c>
      <c r="FW73" s="87">
        <f t="shared" si="1126"/>
        <v>-36678.494763453018</v>
      </c>
      <c r="FX73" s="87">
        <f t="shared" si="1126"/>
        <v>-36678.494763453018</v>
      </c>
      <c r="FY73" s="87">
        <f t="shared" si="1126"/>
        <v>-36678.494763453018</v>
      </c>
      <c r="FZ73" s="87">
        <f t="shared" si="1126"/>
        <v>-36678.494763453018</v>
      </c>
      <c r="GA73" s="88">
        <f t="shared" ref="GA73:GA90" si="1127">SUM(FO73:FZ73)</f>
        <v>-460416.00548240374</v>
      </c>
      <c r="GB73" s="95">
        <f>GB67</f>
        <v>-43198.27811516056</v>
      </c>
      <c r="GC73" s="87">
        <f>GC67</f>
        <v>-36706.274606356608</v>
      </c>
      <c r="GD73" s="87">
        <f t="shared" ref="GD73:GM73" si="1128">GD67</f>
        <v>-36706.274606356608</v>
      </c>
      <c r="GE73" s="87">
        <f t="shared" si="1128"/>
        <v>-36706.274606356608</v>
      </c>
      <c r="GF73" s="87">
        <f t="shared" si="1128"/>
        <v>-36706.274606356608</v>
      </c>
      <c r="GG73" s="87">
        <f t="shared" si="1128"/>
        <v>-36706.274606356608</v>
      </c>
      <c r="GH73" s="87">
        <f t="shared" si="1128"/>
        <v>-36706.274606356608</v>
      </c>
      <c r="GI73" s="87">
        <f t="shared" si="1128"/>
        <v>-36706.274606356608</v>
      </c>
      <c r="GJ73" s="87">
        <f t="shared" si="1128"/>
        <v>-36706.274606356608</v>
      </c>
      <c r="GK73" s="87">
        <f t="shared" si="1128"/>
        <v>-36706.274606356608</v>
      </c>
      <c r="GL73" s="87">
        <f t="shared" si="1128"/>
        <v>-36706.274606356616</v>
      </c>
      <c r="GM73" s="87">
        <f t="shared" si="1128"/>
        <v>-61311.798649225144</v>
      </c>
      <c r="GN73" s="88">
        <f t="shared" ref="GN73:GN90" si="1129">SUM(GB73:GM73)</f>
        <v>-471572.82282795187</v>
      </c>
      <c r="GO73" s="95">
        <f>GO67</f>
        <v>0</v>
      </c>
      <c r="GP73" s="87">
        <f>GP67</f>
        <v>0</v>
      </c>
      <c r="GQ73" s="87">
        <f t="shared" ref="GQ73:GZ73" si="1130">GQ67</f>
        <v>0</v>
      </c>
      <c r="GR73" s="87">
        <f t="shared" si="1130"/>
        <v>0</v>
      </c>
      <c r="GS73" s="87">
        <f t="shared" si="1130"/>
        <v>0</v>
      </c>
      <c r="GT73" s="87">
        <f t="shared" si="1130"/>
        <v>0</v>
      </c>
      <c r="GU73" s="87">
        <f t="shared" si="1130"/>
        <v>0</v>
      </c>
      <c r="GV73" s="87">
        <f t="shared" si="1130"/>
        <v>0</v>
      </c>
      <c r="GW73" s="87">
        <f t="shared" si="1130"/>
        <v>0</v>
      </c>
      <c r="GX73" s="87">
        <f t="shared" si="1130"/>
        <v>0</v>
      </c>
      <c r="GY73" s="87">
        <f t="shared" si="1130"/>
        <v>0</v>
      </c>
      <c r="GZ73" s="87">
        <f t="shared" si="1130"/>
        <v>0</v>
      </c>
      <c r="HA73" s="88">
        <f t="shared" ref="HA73:HA90" si="1131">SUM(GO73:GZ73)</f>
        <v>0</v>
      </c>
      <c r="HB73" s="95">
        <f>HB67</f>
        <v>0</v>
      </c>
      <c r="HC73" s="87">
        <f>HC67</f>
        <v>0</v>
      </c>
      <c r="HD73" s="87">
        <f t="shared" ref="HD73:HM73" si="1132">HD67</f>
        <v>0</v>
      </c>
      <c r="HE73" s="87">
        <f t="shared" si="1132"/>
        <v>0</v>
      </c>
      <c r="HF73" s="87">
        <f t="shared" si="1132"/>
        <v>0</v>
      </c>
      <c r="HG73" s="87">
        <f t="shared" si="1132"/>
        <v>0</v>
      </c>
      <c r="HH73" s="87">
        <f t="shared" si="1132"/>
        <v>0</v>
      </c>
      <c r="HI73" s="87">
        <f t="shared" si="1132"/>
        <v>0</v>
      </c>
      <c r="HJ73" s="87">
        <f t="shared" si="1132"/>
        <v>0</v>
      </c>
      <c r="HK73" s="87">
        <f t="shared" si="1132"/>
        <v>0</v>
      </c>
      <c r="HL73" s="87">
        <f t="shared" si="1132"/>
        <v>0</v>
      </c>
      <c r="HM73" s="87">
        <f t="shared" si="1132"/>
        <v>0</v>
      </c>
      <c r="HN73" s="88">
        <f t="shared" ref="HN73:HN90" si="1133">SUM(HB73:HM73)</f>
        <v>0</v>
      </c>
      <c r="HO73" s="95">
        <f>HO67</f>
        <v>0</v>
      </c>
      <c r="HP73" s="87">
        <f>HP67</f>
        <v>0</v>
      </c>
      <c r="HQ73" s="87">
        <f t="shared" ref="HQ73:HZ73" si="1134">HQ67</f>
        <v>0</v>
      </c>
      <c r="HR73" s="87">
        <f t="shared" si="1134"/>
        <v>0</v>
      </c>
      <c r="HS73" s="87">
        <f t="shared" si="1134"/>
        <v>0</v>
      </c>
      <c r="HT73" s="87">
        <f t="shared" si="1134"/>
        <v>0</v>
      </c>
      <c r="HU73" s="87">
        <f t="shared" si="1134"/>
        <v>0</v>
      </c>
      <c r="HV73" s="87">
        <f t="shared" si="1134"/>
        <v>0</v>
      </c>
      <c r="HW73" s="87">
        <f t="shared" si="1134"/>
        <v>0</v>
      </c>
      <c r="HX73" s="87">
        <f t="shared" si="1134"/>
        <v>0</v>
      </c>
      <c r="HY73" s="87">
        <f t="shared" si="1134"/>
        <v>0</v>
      </c>
      <c r="HZ73" s="87">
        <f t="shared" si="1134"/>
        <v>0</v>
      </c>
      <c r="IA73" s="88">
        <f t="shared" ref="IA73:IA90" si="1135">SUM(HO73:HZ73)</f>
        <v>0</v>
      </c>
      <c r="IB73" s="95">
        <f>IB67</f>
        <v>0</v>
      </c>
      <c r="IC73" s="87">
        <f>IC67</f>
        <v>0</v>
      </c>
      <c r="ID73" s="87">
        <f t="shared" ref="ID73:IM73" si="1136">ID67</f>
        <v>0</v>
      </c>
      <c r="IE73" s="87">
        <f t="shared" si="1136"/>
        <v>0</v>
      </c>
      <c r="IF73" s="87">
        <f t="shared" si="1136"/>
        <v>0</v>
      </c>
      <c r="IG73" s="87">
        <f t="shared" si="1136"/>
        <v>0</v>
      </c>
      <c r="IH73" s="87">
        <f t="shared" si="1136"/>
        <v>0</v>
      </c>
      <c r="II73" s="87">
        <f t="shared" si="1136"/>
        <v>0</v>
      </c>
      <c r="IJ73" s="87">
        <f t="shared" si="1136"/>
        <v>0</v>
      </c>
      <c r="IK73" s="87">
        <f t="shared" si="1136"/>
        <v>0</v>
      </c>
      <c r="IL73" s="87">
        <f t="shared" si="1136"/>
        <v>0</v>
      </c>
      <c r="IM73" s="87">
        <f t="shared" si="1136"/>
        <v>0</v>
      </c>
      <c r="IN73" s="88">
        <f t="shared" ref="IN73:IN90" si="1137">SUM(IB73:IM73)</f>
        <v>0</v>
      </c>
      <c r="IO73" s="95">
        <f>IO67</f>
        <v>0</v>
      </c>
      <c r="IP73" s="87">
        <f>IP67</f>
        <v>0</v>
      </c>
      <c r="IQ73" s="87">
        <f t="shared" ref="IQ73:IZ73" si="1138">IQ67</f>
        <v>0</v>
      </c>
      <c r="IR73" s="87">
        <f t="shared" si="1138"/>
        <v>0</v>
      </c>
      <c r="IS73" s="87">
        <f t="shared" si="1138"/>
        <v>0</v>
      </c>
      <c r="IT73" s="87">
        <f t="shared" si="1138"/>
        <v>0</v>
      </c>
      <c r="IU73" s="87">
        <f t="shared" si="1138"/>
        <v>0</v>
      </c>
      <c r="IV73" s="87">
        <f t="shared" si="1138"/>
        <v>0</v>
      </c>
      <c r="IW73" s="87">
        <f t="shared" si="1138"/>
        <v>0</v>
      </c>
      <c r="IX73" s="87">
        <f t="shared" si="1138"/>
        <v>0</v>
      </c>
      <c r="IY73" s="87">
        <f t="shared" si="1138"/>
        <v>0</v>
      </c>
      <c r="IZ73" s="87">
        <f t="shared" si="1138"/>
        <v>0</v>
      </c>
      <c r="JA73" s="88">
        <f t="shared" ref="JA73:JA90" si="1139">SUM(IO73:IZ73)</f>
        <v>0</v>
      </c>
      <c r="JB73" s="95">
        <f>JB67</f>
        <v>0</v>
      </c>
      <c r="JC73" s="87">
        <f>JC67</f>
        <v>0</v>
      </c>
      <c r="JD73" s="87">
        <f t="shared" ref="JD73:JM73" si="1140">JD67</f>
        <v>0</v>
      </c>
      <c r="JE73" s="87">
        <f t="shared" si="1140"/>
        <v>0</v>
      </c>
      <c r="JF73" s="87">
        <f t="shared" si="1140"/>
        <v>0</v>
      </c>
      <c r="JG73" s="87">
        <f t="shared" si="1140"/>
        <v>0</v>
      </c>
      <c r="JH73" s="87">
        <f t="shared" si="1140"/>
        <v>0</v>
      </c>
      <c r="JI73" s="87">
        <f t="shared" si="1140"/>
        <v>0</v>
      </c>
      <c r="JJ73" s="87">
        <f t="shared" si="1140"/>
        <v>0</v>
      </c>
      <c r="JK73" s="87">
        <f t="shared" si="1140"/>
        <v>0</v>
      </c>
      <c r="JL73" s="87">
        <f t="shared" si="1140"/>
        <v>0</v>
      </c>
      <c r="JM73" s="87">
        <f t="shared" si="1140"/>
        <v>0</v>
      </c>
      <c r="JN73" s="88">
        <f t="shared" ref="JN73:JN90" si="1141">SUM(JB73:JM73)</f>
        <v>0</v>
      </c>
      <c r="JO73" s="95">
        <f>JO67</f>
        <v>0</v>
      </c>
      <c r="JP73" s="87">
        <f>JP67</f>
        <v>0</v>
      </c>
      <c r="JQ73" s="87">
        <f t="shared" ref="JQ73:JZ73" si="1142">JQ67</f>
        <v>0</v>
      </c>
      <c r="JR73" s="87">
        <f t="shared" si="1142"/>
        <v>0</v>
      </c>
      <c r="JS73" s="87">
        <f t="shared" si="1142"/>
        <v>0</v>
      </c>
      <c r="JT73" s="87">
        <f t="shared" si="1142"/>
        <v>0</v>
      </c>
      <c r="JU73" s="87">
        <f t="shared" si="1142"/>
        <v>0</v>
      </c>
      <c r="JV73" s="87">
        <f t="shared" si="1142"/>
        <v>0</v>
      </c>
      <c r="JW73" s="87">
        <f t="shared" si="1142"/>
        <v>0</v>
      </c>
      <c r="JX73" s="87">
        <f t="shared" si="1142"/>
        <v>0</v>
      </c>
      <c r="JY73" s="87">
        <f t="shared" si="1142"/>
        <v>0</v>
      </c>
      <c r="JZ73" s="87">
        <f t="shared" si="1142"/>
        <v>0</v>
      </c>
      <c r="KA73" s="88">
        <f t="shared" ref="KA73:KA90" si="1143">SUM(JO73:JZ73)</f>
        <v>0</v>
      </c>
      <c r="KB73" s="95">
        <f>KB67</f>
        <v>0</v>
      </c>
      <c r="KC73" s="87">
        <f>KC67</f>
        <v>0</v>
      </c>
      <c r="KD73" s="87">
        <f t="shared" ref="KD73:KM73" si="1144">KD67</f>
        <v>0</v>
      </c>
      <c r="KE73" s="87">
        <f t="shared" si="1144"/>
        <v>0</v>
      </c>
      <c r="KF73" s="87">
        <f t="shared" si="1144"/>
        <v>0</v>
      </c>
      <c r="KG73" s="87">
        <f t="shared" si="1144"/>
        <v>0</v>
      </c>
      <c r="KH73" s="87">
        <f t="shared" si="1144"/>
        <v>0</v>
      </c>
      <c r="KI73" s="87">
        <f t="shared" si="1144"/>
        <v>0</v>
      </c>
      <c r="KJ73" s="87">
        <f t="shared" si="1144"/>
        <v>0</v>
      </c>
      <c r="KK73" s="87">
        <f t="shared" si="1144"/>
        <v>0</v>
      </c>
      <c r="KL73" s="87">
        <f t="shared" si="1144"/>
        <v>0</v>
      </c>
      <c r="KM73" s="87">
        <f t="shared" si="1144"/>
        <v>0</v>
      </c>
      <c r="KN73" s="88">
        <f t="shared" ref="KN73:KN90" si="1145">SUM(KB73:KM73)</f>
        <v>0</v>
      </c>
      <c r="KO73" s="95">
        <f>KO67</f>
        <v>0</v>
      </c>
      <c r="KP73" s="87">
        <f>KP67</f>
        <v>0</v>
      </c>
      <c r="KQ73" s="87">
        <f t="shared" ref="KQ73:KZ73" si="1146">KQ67</f>
        <v>0</v>
      </c>
      <c r="KR73" s="87">
        <f t="shared" si="1146"/>
        <v>0</v>
      </c>
      <c r="KS73" s="87">
        <f t="shared" si="1146"/>
        <v>0</v>
      </c>
      <c r="KT73" s="87">
        <f t="shared" si="1146"/>
        <v>0</v>
      </c>
      <c r="KU73" s="87">
        <f t="shared" si="1146"/>
        <v>0</v>
      </c>
      <c r="KV73" s="87">
        <f t="shared" si="1146"/>
        <v>0</v>
      </c>
      <c r="KW73" s="87">
        <f t="shared" si="1146"/>
        <v>0</v>
      </c>
      <c r="KX73" s="87">
        <f t="shared" si="1146"/>
        <v>0</v>
      </c>
      <c r="KY73" s="87">
        <f t="shared" si="1146"/>
        <v>0</v>
      </c>
      <c r="KZ73" s="87">
        <f t="shared" si="1146"/>
        <v>0</v>
      </c>
      <c r="LA73" s="88">
        <f t="shared" ref="LA73:LA90" si="1147">SUM(KO73:KZ73)</f>
        <v>0</v>
      </c>
      <c r="LB73" s="95">
        <f>LB67</f>
        <v>0</v>
      </c>
      <c r="LC73" s="87">
        <f>LC67</f>
        <v>0</v>
      </c>
      <c r="LD73" s="87">
        <f t="shared" ref="LD73:LM73" si="1148">LD67</f>
        <v>0</v>
      </c>
      <c r="LE73" s="87">
        <f t="shared" si="1148"/>
        <v>0</v>
      </c>
      <c r="LF73" s="87">
        <f t="shared" si="1148"/>
        <v>0</v>
      </c>
      <c r="LG73" s="87">
        <f t="shared" si="1148"/>
        <v>0</v>
      </c>
      <c r="LH73" s="87">
        <f t="shared" si="1148"/>
        <v>0</v>
      </c>
      <c r="LI73" s="87">
        <f t="shared" si="1148"/>
        <v>0</v>
      </c>
      <c r="LJ73" s="87">
        <f t="shared" si="1148"/>
        <v>0</v>
      </c>
      <c r="LK73" s="87">
        <f t="shared" si="1148"/>
        <v>0</v>
      </c>
      <c r="LL73" s="87">
        <f t="shared" si="1148"/>
        <v>0</v>
      </c>
      <c r="LM73" s="87">
        <f t="shared" si="1148"/>
        <v>0</v>
      </c>
      <c r="LN73" s="88">
        <f t="shared" ref="LN73:LN90" si="1149">SUM(LB73:LM73)</f>
        <v>0</v>
      </c>
    </row>
    <row r="74" spans="1:326">
      <c r="A74" s="82" t="s">
        <v>388</v>
      </c>
      <c r="B74" s="89">
        <f>SUM(B75:B83)</f>
        <v>-28942.91760507871</v>
      </c>
      <c r="C74" s="90">
        <f>SUM(C75:C83)</f>
        <v>-28942.91760507871</v>
      </c>
      <c r="D74" s="90">
        <f t="shared" ref="D74:M74" si="1150">SUM(D75:D83)</f>
        <v>-28942.91760507871</v>
      </c>
      <c r="E74" s="90">
        <f t="shared" si="1150"/>
        <v>-28942.91760507871</v>
      </c>
      <c r="F74" s="90">
        <f t="shared" si="1150"/>
        <v>-28942.91760507871</v>
      </c>
      <c r="G74" s="90">
        <f t="shared" si="1150"/>
        <v>-28942.91760507871</v>
      </c>
      <c r="H74" s="90">
        <f t="shared" si="1150"/>
        <v>-28942.91760507871</v>
      </c>
      <c r="I74" s="90">
        <f t="shared" si="1150"/>
        <v>-28942.91760507871</v>
      </c>
      <c r="J74" s="90">
        <f t="shared" si="1150"/>
        <v>-28942.91760507871</v>
      </c>
      <c r="K74" s="90">
        <f t="shared" si="1150"/>
        <v>-28942.91760507871</v>
      </c>
      <c r="L74" s="90">
        <f t="shared" si="1150"/>
        <v>-28942.91760507871</v>
      </c>
      <c r="M74" s="90">
        <f t="shared" si="1150"/>
        <v>-28942.91760507871</v>
      </c>
      <c r="N74" s="91">
        <f t="shared" si="1033"/>
        <v>-347315.01126094459</v>
      </c>
      <c r="O74" s="89">
        <f>SUM(O75:O83)</f>
        <v>-484728.21041737526</v>
      </c>
      <c r="P74" s="90">
        <f>SUM(P75:P83)</f>
        <v>-484728.21041737526</v>
      </c>
      <c r="Q74" s="90">
        <f t="shared" ref="Q74" si="1151">SUM(Q75:Q83)</f>
        <v>-484728.21041737526</v>
      </c>
      <c r="R74" s="90">
        <f t="shared" ref="R74" si="1152">SUM(R75:R83)</f>
        <v>-484728.21041737526</v>
      </c>
      <c r="S74" s="90">
        <f t="shared" ref="S74" si="1153">SUM(S75:S83)</f>
        <v>-484728.21041737526</v>
      </c>
      <c r="T74" s="90">
        <f t="shared" ref="T74" si="1154">SUM(T75:T83)</f>
        <v>-484728.21041737526</v>
      </c>
      <c r="U74" s="90">
        <f t="shared" ref="U74" si="1155">SUM(U75:U83)</f>
        <v>-484728.21041737526</v>
      </c>
      <c r="V74" s="90">
        <f t="shared" ref="V74" si="1156">SUM(V75:V83)</f>
        <v>-484728.21041737526</v>
      </c>
      <c r="W74" s="90">
        <f t="shared" ref="W74" si="1157">SUM(W75:W83)</f>
        <v>-484728.21041737526</v>
      </c>
      <c r="X74" s="90">
        <f t="shared" ref="X74" si="1158">SUM(X75:X83)</f>
        <v>-484728.21041737526</v>
      </c>
      <c r="Y74" s="90">
        <f t="shared" ref="Y74" si="1159">SUM(Y75:Y83)</f>
        <v>-484728.21041737526</v>
      </c>
      <c r="Z74" s="90">
        <f t="shared" ref="Z74" si="1160">SUM(Z75:Z83)</f>
        <v>-484728.21041737526</v>
      </c>
      <c r="AA74" s="91">
        <f t="shared" si="1034"/>
        <v>-5816738.5250085024</v>
      </c>
      <c r="AB74" s="89">
        <f>SUM(AB75:AB83)</f>
        <v>-641219.61440655484</v>
      </c>
      <c r="AC74" s="90">
        <f>SUM(AC75:AC83)</f>
        <v>-641219.61440655484</v>
      </c>
      <c r="AD74" s="90">
        <f t="shared" ref="AD74" si="1161">SUM(AD75:AD83)</f>
        <v>-641219.61440655484</v>
      </c>
      <c r="AE74" s="90">
        <f t="shared" ref="AE74" si="1162">SUM(AE75:AE83)</f>
        <v>-641219.61440655484</v>
      </c>
      <c r="AF74" s="90">
        <f t="shared" ref="AF74" si="1163">SUM(AF75:AF83)</f>
        <v>-641219.61440655484</v>
      </c>
      <c r="AG74" s="90">
        <f t="shared" ref="AG74" si="1164">SUM(AG75:AG83)</f>
        <v>-641219.61440655484</v>
      </c>
      <c r="AH74" s="90">
        <f t="shared" ref="AH74" si="1165">SUM(AH75:AH83)</f>
        <v>-641219.61440655484</v>
      </c>
      <c r="AI74" s="90">
        <f t="shared" ref="AI74" si="1166">SUM(AI75:AI83)</f>
        <v>-641219.61440655484</v>
      </c>
      <c r="AJ74" s="90">
        <f t="shared" ref="AJ74" si="1167">SUM(AJ75:AJ83)</f>
        <v>-641219.61440655484</v>
      </c>
      <c r="AK74" s="90">
        <f t="shared" ref="AK74" si="1168">SUM(AK75:AK83)</f>
        <v>-641219.61440655484</v>
      </c>
      <c r="AL74" s="90">
        <f t="shared" ref="AL74" si="1169">SUM(AL75:AL83)</f>
        <v>-641219.61440655484</v>
      </c>
      <c r="AM74" s="90">
        <f t="shared" ref="AM74" si="1170">SUM(AM75:AM83)</f>
        <v>-641219.61440655484</v>
      </c>
      <c r="AN74" s="91">
        <f t="shared" si="1035"/>
        <v>-7694635.3728786586</v>
      </c>
      <c r="AO74" s="89">
        <f>SUM(AO75:AO83)</f>
        <v>173531.08127957917</v>
      </c>
      <c r="AP74" s="90">
        <f>SUM(AP75:AP83)</f>
        <v>209972.60834829079</v>
      </c>
      <c r="AQ74" s="90">
        <f t="shared" ref="AQ74" si="1171">SUM(AQ75:AQ83)</f>
        <v>209972.60834829079</v>
      </c>
      <c r="AR74" s="90">
        <f t="shared" ref="AR74" si="1172">SUM(AR75:AR83)</f>
        <v>209972.60834829079</v>
      </c>
      <c r="AS74" s="90">
        <f t="shared" ref="AS74" si="1173">SUM(AS75:AS83)</f>
        <v>209972.60834829079</v>
      </c>
      <c r="AT74" s="90">
        <f t="shared" ref="AT74" si="1174">SUM(AT75:AT83)</f>
        <v>209972.60834829079</v>
      </c>
      <c r="AU74" s="90">
        <f t="shared" ref="AU74" si="1175">SUM(AU75:AU83)</f>
        <v>209972.60834829079</v>
      </c>
      <c r="AV74" s="90">
        <f t="shared" ref="AV74" si="1176">SUM(AV75:AV83)</f>
        <v>209972.60834829079</v>
      </c>
      <c r="AW74" s="90">
        <f t="shared" ref="AW74" si="1177">SUM(AW75:AW83)</f>
        <v>209972.60834829079</v>
      </c>
      <c r="AX74" s="90">
        <f t="shared" ref="AX74" si="1178">SUM(AX75:AX83)</f>
        <v>209972.60834829079</v>
      </c>
      <c r="AY74" s="90">
        <f t="shared" ref="AY74" si="1179">SUM(AY75:AY83)</f>
        <v>184475.63882283779</v>
      </c>
      <c r="AZ74" s="90">
        <f t="shared" ref="AZ74" si="1180">SUM(AZ75:AZ83)</f>
        <v>209972.60834829079</v>
      </c>
      <c r="BA74" s="91">
        <f t="shared" si="1061"/>
        <v>2457732.8035853254</v>
      </c>
      <c r="BB74" s="89">
        <f>SUM(BB75:BB83)</f>
        <v>173629.51371796653</v>
      </c>
      <c r="BC74" s="90">
        <f>SUM(BC75:BC83)</f>
        <v>210091.71159873949</v>
      </c>
      <c r="BD74" s="90">
        <f t="shared" ref="BD74" si="1181">SUM(BD75:BD83)</f>
        <v>210091.71159873949</v>
      </c>
      <c r="BE74" s="90">
        <f t="shared" ref="BE74" si="1182">SUM(BE75:BE83)</f>
        <v>210091.71159873949</v>
      </c>
      <c r="BF74" s="90">
        <f t="shared" ref="BF74" si="1183">SUM(BF75:BF83)</f>
        <v>210091.71159873949</v>
      </c>
      <c r="BG74" s="90">
        <f t="shared" ref="BG74" si="1184">SUM(BG75:BG83)</f>
        <v>210091.71159873949</v>
      </c>
      <c r="BH74" s="90">
        <f t="shared" ref="BH74" si="1185">SUM(BH75:BH83)</f>
        <v>210091.71159873949</v>
      </c>
      <c r="BI74" s="90">
        <f t="shared" ref="BI74" si="1186">SUM(BI75:BI83)</f>
        <v>210091.71159873949</v>
      </c>
      <c r="BJ74" s="90">
        <f t="shared" ref="BJ74" si="1187">SUM(BJ75:BJ83)</f>
        <v>210091.71159873949</v>
      </c>
      <c r="BK74" s="90">
        <f t="shared" ref="BK74" si="1188">SUM(BK75:BK83)</f>
        <v>210091.71159873949</v>
      </c>
      <c r="BL74" s="90">
        <f t="shared" ref="BL74" si="1189">SUM(BL75:BL83)</f>
        <v>183829.83298752291</v>
      </c>
      <c r="BM74" s="90">
        <f t="shared" ref="BM74" si="1190">SUM(BM75:BM83)</f>
        <v>210091.71159873949</v>
      </c>
      <c r="BN74" s="91">
        <f t="shared" si="1109"/>
        <v>2458376.4626928843</v>
      </c>
      <c r="BO74" s="89">
        <f>SUM(BO75:BO83)</f>
        <v>173730.89912950553</v>
      </c>
      <c r="BP74" s="90">
        <f>SUM(BP75:BP83)</f>
        <v>210214.3879467017</v>
      </c>
      <c r="BQ74" s="90">
        <f t="shared" ref="BQ74" si="1191">SUM(BQ75:BQ83)</f>
        <v>210214.3879467017</v>
      </c>
      <c r="BR74" s="90">
        <f t="shared" ref="BR74" si="1192">SUM(BR75:BR83)</f>
        <v>210214.3879467017</v>
      </c>
      <c r="BS74" s="90">
        <f t="shared" ref="BS74" si="1193">SUM(BS75:BS83)</f>
        <v>210214.3879467017</v>
      </c>
      <c r="BT74" s="90">
        <f t="shared" ref="BT74" si="1194">SUM(BT75:BT83)</f>
        <v>210214.3879467017</v>
      </c>
      <c r="BU74" s="90">
        <f t="shared" ref="BU74" si="1195">SUM(BU75:BU83)</f>
        <v>210214.3879467017</v>
      </c>
      <c r="BV74" s="90">
        <f t="shared" ref="BV74" si="1196">SUM(BV75:BV83)</f>
        <v>210214.3879467017</v>
      </c>
      <c r="BW74" s="90">
        <f t="shared" ref="BW74" si="1197">SUM(BW75:BW83)</f>
        <v>210214.3879467017</v>
      </c>
      <c r="BX74" s="90">
        <f t="shared" ref="BX74" si="1198">SUM(BX75:BX83)</f>
        <v>210214.3879467017</v>
      </c>
      <c r="BY74" s="90">
        <f t="shared" ref="BY74" si="1199">SUM(BY75:BY83)</f>
        <v>183164.65297714859</v>
      </c>
      <c r="BZ74" s="90">
        <f t="shared" ref="BZ74" si="1200">SUM(BZ75:BZ83)</f>
        <v>210214.3879467017</v>
      </c>
      <c r="CA74" s="91">
        <f t="shared" si="1111"/>
        <v>2459039.4315736708</v>
      </c>
      <c r="CB74" s="89">
        <f>SUM(CB75:CB83)</f>
        <v>173835.32610339072</v>
      </c>
      <c r="CC74" s="90">
        <f>SUM(CC75:CC83)</f>
        <v>210340.74458510277</v>
      </c>
      <c r="CD74" s="90">
        <f t="shared" ref="CD74" si="1201">SUM(CD75:CD83)</f>
        <v>210340.74458510277</v>
      </c>
      <c r="CE74" s="90">
        <f t="shared" ref="CE74" si="1202">SUM(CE75:CE83)</f>
        <v>210340.74458510277</v>
      </c>
      <c r="CF74" s="90">
        <f t="shared" ref="CF74" si="1203">SUM(CF75:CF83)</f>
        <v>210340.74458510277</v>
      </c>
      <c r="CG74" s="90">
        <f t="shared" ref="CG74" si="1204">SUM(CG75:CG83)</f>
        <v>210340.74458510277</v>
      </c>
      <c r="CH74" s="90">
        <f t="shared" ref="CH74" si="1205">SUM(CH75:CH83)</f>
        <v>210340.74458510277</v>
      </c>
      <c r="CI74" s="90">
        <f t="shared" ref="CI74" si="1206">SUM(CI75:CI83)</f>
        <v>210340.74458510277</v>
      </c>
      <c r="CJ74" s="90">
        <f t="shared" ref="CJ74" si="1207">SUM(CJ75:CJ83)</f>
        <v>210340.74458510277</v>
      </c>
      <c r="CK74" s="90">
        <f t="shared" ref="CK74" si="1208">SUM(CK75:CK83)</f>
        <v>210340.74458510277</v>
      </c>
      <c r="CL74" s="90">
        <f t="shared" ref="CL74" si="1209">SUM(CL75:CL83)</f>
        <v>182479.5175664631</v>
      </c>
      <c r="CM74" s="90">
        <f t="shared" ref="CM74" si="1210">SUM(CM75:CM83)</f>
        <v>210340.74458510277</v>
      </c>
      <c r="CN74" s="91">
        <f t="shared" si="1113"/>
        <v>2459722.2895208821</v>
      </c>
      <c r="CO74" s="89">
        <f>SUM(CO75:CO83)</f>
        <v>173942.88588649241</v>
      </c>
      <c r="CP74" s="90">
        <f>SUM(CP75:CP83)</f>
        <v>210470.89192265581</v>
      </c>
      <c r="CQ74" s="90">
        <f t="shared" ref="CQ74" si="1211">SUM(CQ75:CQ83)</f>
        <v>210470.89192265581</v>
      </c>
      <c r="CR74" s="90">
        <f t="shared" ref="CR74" si="1212">SUM(CR75:CR83)</f>
        <v>210470.89192265581</v>
      </c>
      <c r="CS74" s="90">
        <f t="shared" ref="CS74" si="1213">SUM(CS75:CS83)</f>
        <v>210470.89192265581</v>
      </c>
      <c r="CT74" s="90">
        <f t="shared" ref="CT74" si="1214">SUM(CT75:CT83)</f>
        <v>210470.89192265581</v>
      </c>
      <c r="CU74" s="90">
        <f t="shared" ref="CU74" si="1215">SUM(CU75:CU83)</f>
        <v>210470.89192265581</v>
      </c>
      <c r="CV74" s="90">
        <f t="shared" ref="CV74" si="1216">SUM(CV75:CV83)</f>
        <v>210470.89192265581</v>
      </c>
      <c r="CW74" s="90">
        <f t="shared" ref="CW74" si="1217">SUM(CW75:CW83)</f>
        <v>210470.89192265581</v>
      </c>
      <c r="CX74" s="90">
        <f t="shared" ref="CX74" si="1218">SUM(CX75:CX83)</f>
        <v>210470.89192265581</v>
      </c>
      <c r="CY74" s="90">
        <f t="shared" ref="CY74" si="1219">SUM(CY75:CY83)</f>
        <v>181773.82809345692</v>
      </c>
      <c r="CZ74" s="90">
        <f t="shared" ref="CZ74" si="1220">SUM(CZ75:CZ83)</f>
        <v>210470.89192265581</v>
      </c>
      <c r="DA74" s="91">
        <f t="shared" si="1115"/>
        <v>2460425.6332065072</v>
      </c>
      <c r="DB74" s="89">
        <f>SUM(DB75:DB83)</f>
        <v>174053.67246308719</v>
      </c>
      <c r="DC74" s="90">
        <f>SUM(DC75:DC83)</f>
        <v>210604.94368033551</v>
      </c>
      <c r="DD74" s="90">
        <f t="shared" ref="DD74" si="1221">SUM(DD75:DD83)</f>
        <v>210604.94368033551</v>
      </c>
      <c r="DE74" s="90">
        <f t="shared" ref="DE74" si="1222">SUM(DE75:DE83)</f>
        <v>210604.94368033551</v>
      </c>
      <c r="DF74" s="90">
        <f t="shared" ref="DF74" si="1223">SUM(DF75:DF83)</f>
        <v>210604.94368033551</v>
      </c>
      <c r="DG74" s="90">
        <f t="shared" ref="DG74" si="1224">SUM(DG75:DG83)</f>
        <v>210604.94368033551</v>
      </c>
      <c r="DH74" s="90">
        <f t="shared" ref="DH74" si="1225">SUM(DH75:DH83)</f>
        <v>210604.94368033551</v>
      </c>
      <c r="DI74" s="90">
        <f t="shared" ref="DI74" si="1226">SUM(DI75:DI83)</f>
        <v>210604.94368033551</v>
      </c>
      <c r="DJ74" s="90">
        <f t="shared" ref="DJ74" si="1227">SUM(DJ75:DJ83)</f>
        <v>210604.94368033551</v>
      </c>
      <c r="DK74" s="90">
        <f t="shared" ref="DK74" si="1228">SUM(DK75:DK83)</f>
        <v>210604.94368033551</v>
      </c>
      <c r="DL74" s="90">
        <f t="shared" ref="DL74" si="1229">SUM(DL75:DL83)</f>
        <v>181046.96793626068</v>
      </c>
      <c r="DM74" s="90">
        <f t="shared" ref="DM74" si="1230">SUM(DM75:DM83)</f>
        <v>210604.94368033551</v>
      </c>
      <c r="DN74" s="91">
        <f t="shared" si="1117"/>
        <v>2461150.0772027029</v>
      </c>
      <c r="DO74" s="89">
        <f>SUM(DO75:DO83)</f>
        <v>174167.78263697983</v>
      </c>
      <c r="DP74" s="90">
        <f>SUM(DP75:DP83)</f>
        <v>210743.01699074559</v>
      </c>
      <c r="DQ74" s="90">
        <f t="shared" ref="DQ74" si="1231">SUM(DQ75:DQ83)</f>
        <v>210743.01699074559</v>
      </c>
      <c r="DR74" s="90">
        <f t="shared" ref="DR74" si="1232">SUM(DR75:DR83)</f>
        <v>210743.01699074559</v>
      </c>
      <c r="DS74" s="90">
        <f t="shared" ref="DS74" si="1233">SUM(DS75:DS83)</f>
        <v>210743.01699074559</v>
      </c>
      <c r="DT74" s="90">
        <f t="shared" ref="DT74" si="1234">SUM(DT75:DT83)</f>
        <v>210743.01699074559</v>
      </c>
      <c r="DU74" s="90">
        <f t="shared" ref="DU74" si="1235">SUM(DU75:DU83)</f>
        <v>210743.01699074559</v>
      </c>
      <c r="DV74" s="90">
        <f t="shared" ref="DV74" si="1236">SUM(DV75:DV83)</f>
        <v>210743.01699074559</v>
      </c>
      <c r="DW74" s="90">
        <f t="shared" ref="DW74" si="1237">SUM(DW75:DW83)</f>
        <v>210743.01699074559</v>
      </c>
      <c r="DX74" s="90">
        <f t="shared" ref="DX74" si="1238">SUM(DX75:DX83)</f>
        <v>210743.01699074559</v>
      </c>
      <c r="DY74" s="90">
        <f t="shared" ref="DY74" si="1239">SUM(DY75:DY83)</f>
        <v>149853.6104438687</v>
      </c>
      <c r="DZ74" s="90">
        <f t="shared" ref="DZ74" si="1240">SUM(DZ75:DZ83)</f>
        <v>210743.01699074559</v>
      </c>
      <c r="EA74" s="91">
        <f t="shared" si="1119"/>
        <v>2431451.5629883045</v>
      </c>
      <c r="EB74" s="89">
        <f>SUM(EB75:EB83)</f>
        <v>174285.31611608921</v>
      </c>
      <c r="EC74" s="90">
        <f>SUM(EC75:EC83)</f>
        <v>210885.23250046794</v>
      </c>
      <c r="ED74" s="90">
        <f t="shared" ref="ED74" si="1241">SUM(ED75:ED83)</f>
        <v>210885.23250046794</v>
      </c>
      <c r="EE74" s="90">
        <f t="shared" ref="EE74" si="1242">SUM(EE75:EE83)</f>
        <v>210885.23250046794</v>
      </c>
      <c r="EF74" s="90">
        <f t="shared" ref="EF74" si="1243">SUM(EF75:EF83)</f>
        <v>210885.23250046794</v>
      </c>
      <c r="EG74" s="90">
        <f t="shared" ref="EG74" si="1244">SUM(EG75:EG83)</f>
        <v>210885.23250046794</v>
      </c>
      <c r="EH74" s="90">
        <f t="shared" ref="EH74" si="1245">SUM(EH75:EH83)</f>
        <v>210885.23250046794</v>
      </c>
      <c r="EI74" s="90">
        <f t="shared" ref="EI74" si="1246">SUM(EI75:EI83)</f>
        <v>210885.23250046794</v>
      </c>
      <c r="EJ74" s="90">
        <f t="shared" ref="EJ74" si="1247">SUM(EJ75:EJ83)</f>
        <v>210885.23250046794</v>
      </c>
      <c r="EK74" s="90">
        <f t="shared" ref="EK74" si="1248">SUM(EK75:EK83)</f>
        <v>210885.23250046794</v>
      </c>
      <c r="EL74" s="90">
        <f t="shared" ref="EL74" si="1249">SUM(EL75:EL83)</f>
        <v>148169.14375718479</v>
      </c>
      <c r="EM74" s="90">
        <f t="shared" ref="EM74" si="1250">SUM(EM75:EM83)</f>
        <v>210885.23250046794</v>
      </c>
      <c r="EN74" s="91">
        <f t="shared" si="1121"/>
        <v>2431306.7848779531</v>
      </c>
      <c r="EO74" s="89">
        <f>SUM(EO75:EO83)</f>
        <v>174406.37559957188</v>
      </c>
      <c r="EP74" s="90">
        <f>SUM(EP75:EP83)</f>
        <v>211031.71447548197</v>
      </c>
      <c r="EQ74" s="90">
        <f t="shared" ref="EQ74" si="1251">SUM(EQ75:EQ83)</f>
        <v>211031.71447548197</v>
      </c>
      <c r="ER74" s="90">
        <f t="shared" ref="ER74" si="1252">SUM(ER75:ER83)</f>
        <v>211031.71447548197</v>
      </c>
      <c r="ES74" s="90">
        <f t="shared" ref="ES74" si="1253">SUM(ES75:ES83)</f>
        <v>211031.71447548197</v>
      </c>
      <c r="ET74" s="90">
        <f t="shared" ref="ET74" si="1254">SUM(ET75:ET83)</f>
        <v>211031.71447548197</v>
      </c>
      <c r="EU74" s="90">
        <f t="shared" ref="EU74" si="1255">SUM(EU75:EU83)</f>
        <v>211031.71447548197</v>
      </c>
      <c r="EV74" s="90">
        <f t="shared" ref="EV74" si="1256">SUM(EV75:EV83)</f>
        <v>211031.71447548197</v>
      </c>
      <c r="EW74" s="90">
        <f t="shared" ref="EW74" si="1257">SUM(EW75:EW83)</f>
        <v>211031.71447548197</v>
      </c>
      <c r="EX74" s="90">
        <f t="shared" ref="EX74" si="1258">SUM(EX75:EX83)</f>
        <v>211031.71447548197</v>
      </c>
      <c r="EY74" s="90">
        <f t="shared" ref="EY74" si="1259">SUM(EY75:EY83)</f>
        <v>146434.14306990034</v>
      </c>
      <c r="EZ74" s="90">
        <f t="shared" ref="EZ74" si="1260">SUM(EZ75:EZ83)</f>
        <v>211031.71447548197</v>
      </c>
      <c r="FA74" s="91">
        <f t="shared" si="1123"/>
        <v>2431157.6634242916</v>
      </c>
      <c r="FB74" s="89">
        <f>SUM(FB75:FB83)</f>
        <v>174531.06686755904</v>
      </c>
      <c r="FC74" s="90">
        <f>SUM(FC75:FC83)</f>
        <v>211182.59090974645</v>
      </c>
      <c r="FD74" s="90">
        <f t="shared" ref="FD74" si="1261">SUM(FD75:FD83)</f>
        <v>211182.59090974645</v>
      </c>
      <c r="FE74" s="90">
        <f t="shared" ref="FE74" si="1262">SUM(FE75:FE83)</f>
        <v>211182.59090974645</v>
      </c>
      <c r="FF74" s="90">
        <f t="shared" ref="FF74" si="1263">SUM(FF75:FF83)</f>
        <v>211182.59090974645</v>
      </c>
      <c r="FG74" s="90">
        <f t="shared" ref="FG74" si="1264">SUM(FG75:FG83)</f>
        <v>211182.59090974645</v>
      </c>
      <c r="FH74" s="90">
        <f t="shared" ref="FH74" si="1265">SUM(FH75:FH83)</f>
        <v>211182.59090974645</v>
      </c>
      <c r="FI74" s="90">
        <f t="shared" ref="FI74" si="1266">SUM(FI75:FI83)</f>
        <v>211182.59090974645</v>
      </c>
      <c r="FJ74" s="90">
        <f t="shared" ref="FJ74" si="1267">SUM(FJ75:FJ83)</f>
        <v>211182.59090974645</v>
      </c>
      <c r="FK74" s="90">
        <f t="shared" ref="FK74" si="1268">SUM(FK75:FK83)</f>
        <v>211182.59090974645</v>
      </c>
      <c r="FL74" s="90">
        <f t="shared" ref="FL74" si="1269">SUM(FL75:FL83)</f>
        <v>144647.09236199735</v>
      </c>
      <c r="FM74" s="90">
        <f t="shared" ref="FM74" si="1270">SUM(FM75:FM83)</f>
        <v>211182.59090974645</v>
      </c>
      <c r="FN74" s="91">
        <f t="shared" si="1125"/>
        <v>2431004.0683270209</v>
      </c>
      <c r="FO74" s="89">
        <f>SUM(FO75:FO83)</f>
        <v>174659.49887358581</v>
      </c>
      <c r="FP74" s="90">
        <f>SUM(FP75:FP83)</f>
        <v>211337.99363703883</v>
      </c>
      <c r="FQ74" s="90">
        <f t="shared" ref="FQ74" si="1271">SUM(FQ75:FQ83)</f>
        <v>211337.99363703883</v>
      </c>
      <c r="FR74" s="90">
        <f t="shared" ref="FR74" si="1272">SUM(FR75:FR83)</f>
        <v>211337.99363703883</v>
      </c>
      <c r="FS74" s="90">
        <f t="shared" ref="FS74" si="1273">SUM(FS75:FS83)</f>
        <v>211337.99363703883</v>
      </c>
      <c r="FT74" s="90">
        <f t="shared" ref="FT74" si="1274">SUM(FT75:FT83)</f>
        <v>211337.99363703883</v>
      </c>
      <c r="FU74" s="90">
        <f t="shared" ref="FU74" si="1275">SUM(FU75:FU83)</f>
        <v>211337.99363703883</v>
      </c>
      <c r="FV74" s="90">
        <f t="shared" ref="FV74" si="1276">SUM(FV75:FV83)</f>
        <v>211337.99363703883</v>
      </c>
      <c r="FW74" s="90">
        <f t="shared" ref="FW74" si="1277">SUM(FW75:FW83)</f>
        <v>211337.99363703883</v>
      </c>
      <c r="FX74" s="90">
        <f t="shared" ref="FX74" si="1278">SUM(FX75:FX83)</f>
        <v>211337.99363703883</v>
      </c>
      <c r="FY74" s="90">
        <f t="shared" ref="FY74" si="1279">SUM(FY75:FY83)</f>
        <v>142806.43013285726</v>
      </c>
      <c r="FZ74" s="90">
        <f t="shared" ref="FZ74" si="1280">SUM(FZ75:FZ83)</f>
        <v>211337.99363703883</v>
      </c>
      <c r="GA74" s="91">
        <f t="shared" si="1127"/>
        <v>2430845.8653768315</v>
      </c>
      <c r="GB74" s="89">
        <f>SUM(GB75:GB83)</f>
        <v>174791.78383979338</v>
      </c>
      <c r="GC74" s="90">
        <f>SUM(GC75:GC83)</f>
        <v>211498.05844614998</v>
      </c>
      <c r="GD74" s="90">
        <f t="shared" ref="GD74" si="1281">SUM(GD75:GD83)</f>
        <v>211498.05844614998</v>
      </c>
      <c r="GE74" s="90">
        <f t="shared" ref="GE74" si="1282">SUM(GE75:GE83)</f>
        <v>211498.05844614998</v>
      </c>
      <c r="GF74" s="90">
        <f t="shared" ref="GF74" si="1283">SUM(GF75:GF83)</f>
        <v>211498.05844614998</v>
      </c>
      <c r="GG74" s="90">
        <f t="shared" ref="GG74" si="1284">SUM(GG75:GG83)</f>
        <v>211498.05844614998</v>
      </c>
      <c r="GH74" s="90">
        <f t="shared" ref="GH74" si="1285">SUM(GH75:GH83)</f>
        <v>211498.05844614998</v>
      </c>
      <c r="GI74" s="90">
        <f t="shared" ref="GI74" si="1286">SUM(GI75:GI83)</f>
        <v>211498.05844614998</v>
      </c>
      <c r="GJ74" s="90">
        <f t="shared" ref="GJ74" si="1287">SUM(GJ75:GJ83)</f>
        <v>211498.05844614998</v>
      </c>
      <c r="GK74" s="90">
        <f t="shared" ref="GK74" si="1288">SUM(GK75:GK83)</f>
        <v>211498.05844614998</v>
      </c>
      <c r="GL74" s="90">
        <f t="shared" ref="GL74" si="1289">SUM(GL75:GL83)</f>
        <v>140910.54803684296</v>
      </c>
      <c r="GM74" s="90">
        <f t="shared" ref="GM74" si="1290">SUM(GM75:GM83)</f>
        <v>211498.05844614998</v>
      </c>
      <c r="GN74" s="91">
        <f t="shared" si="1129"/>
        <v>2430682.9163381364</v>
      </c>
      <c r="GO74" s="89">
        <f>SUM(GO75:GO83)</f>
        <v>0</v>
      </c>
      <c r="GP74" s="90">
        <f>SUM(GP75:GP83)</f>
        <v>0</v>
      </c>
      <c r="GQ74" s="90">
        <f t="shared" ref="GQ74" si="1291">SUM(GQ75:GQ83)</f>
        <v>0</v>
      </c>
      <c r="GR74" s="90">
        <f t="shared" ref="GR74" si="1292">SUM(GR75:GR83)</f>
        <v>0</v>
      </c>
      <c r="GS74" s="90">
        <f t="shared" ref="GS74" si="1293">SUM(GS75:GS83)</f>
        <v>0</v>
      </c>
      <c r="GT74" s="90">
        <f t="shared" ref="GT74" si="1294">SUM(GT75:GT83)</f>
        <v>0</v>
      </c>
      <c r="GU74" s="90">
        <f t="shared" ref="GU74" si="1295">SUM(GU75:GU83)</f>
        <v>0</v>
      </c>
      <c r="GV74" s="90">
        <f t="shared" ref="GV74" si="1296">SUM(GV75:GV83)</f>
        <v>0</v>
      </c>
      <c r="GW74" s="90">
        <f t="shared" ref="GW74" si="1297">SUM(GW75:GW83)</f>
        <v>0</v>
      </c>
      <c r="GX74" s="90">
        <f t="shared" ref="GX74" si="1298">SUM(GX75:GX83)</f>
        <v>0</v>
      </c>
      <c r="GY74" s="90">
        <f t="shared" ref="GY74" si="1299">SUM(GY75:GY83)</f>
        <v>0</v>
      </c>
      <c r="GZ74" s="90">
        <f t="shared" ref="GZ74" si="1300">SUM(GZ75:GZ83)</f>
        <v>0</v>
      </c>
      <c r="HA74" s="91">
        <f t="shared" si="1131"/>
        <v>0</v>
      </c>
      <c r="HB74" s="89">
        <f>SUM(HB75:HB83)</f>
        <v>0</v>
      </c>
      <c r="HC74" s="90">
        <f>SUM(HC75:HC83)</f>
        <v>0</v>
      </c>
      <c r="HD74" s="90">
        <f t="shared" ref="HD74" si="1301">SUM(HD75:HD83)</f>
        <v>0</v>
      </c>
      <c r="HE74" s="90">
        <f t="shared" ref="HE74" si="1302">SUM(HE75:HE83)</f>
        <v>0</v>
      </c>
      <c r="HF74" s="90">
        <f t="shared" ref="HF74" si="1303">SUM(HF75:HF83)</f>
        <v>0</v>
      </c>
      <c r="HG74" s="90">
        <f t="shared" ref="HG74" si="1304">SUM(HG75:HG83)</f>
        <v>0</v>
      </c>
      <c r="HH74" s="90">
        <f t="shared" ref="HH74" si="1305">SUM(HH75:HH83)</f>
        <v>0</v>
      </c>
      <c r="HI74" s="90">
        <f t="shared" ref="HI74" si="1306">SUM(HI75:HI83)</f>
        <v>0</v>
      </c>
      <c r="HJ74" s="90">
        <f t="shared" ref="HJ74" si="1307">SUM(HJ75:HJ83)</f>
        <v>0</v>
      </c>
      <c r="HK74" s="90">
        <f t="shared" ref="HK74" si="1308">SUM(HK75:HK83)</f>
        <v>0</v>
      </c>
      <c r="HL74" s="90">
        <f t="shared" ref="HL74" si="1309">SUM(HL75:HL83)</f>
        <v>0</v>
      </c>
      <c r="HM74" s="90">
        <f t="shared" ref="HM74" si="1310">SUM(HM75:HM83)</f>
        <v>0</v>
      </c>
      <c r="HN74" s="91">
        <f t="shared" si="1133"/>
        <v>0</v>
      </c>
      <c r="HO74" s="89">
        <f>SUM(HO75:HO83)</f>
        <v>0</v>
      </c>
      <c r="HP74" s="90">
        <f>SUM(HP75:HP83)</f>
        <v>0</v>
      </c>
      <c r="HQ74" s="90">
        <f t="shared" ref="HQ74" si="1311">SUM(HQ75:HQ83)</f>
        <v>0</v>
      </c>
      <c r="HR74" s="90">
        <f t="shared" ref="HR74" si="1312">SUM(HR75:HR83)</f>
        <v>0</v>
      </c>
      <c r="HS74" s="90">
        <f t="shared" ref="HS74" si="1313">SUM(HS75:HS83)</f>
        <v>0</v>
      </c>
      <c r="HT74" s="90">
        <f t="shared" ref="HT74" si="1314">SUM(HT75:HT83)</f>
        <v>0</v>
      </c>
      <c r="HU74" s="90">
        <f t="shared" ref="HU74" si="1315">SUM(HU75:HU83)</f>
        <v>0</v>
      </c>
      <c r="HV74" s="90">
        <f t="shared" ref="HV74" si="1316">SUM(HV75:HV83)</f>
        <v>0</v>
      </c>
      <c r="HW74" s="90">
        <f t="shared" ref="HW74" si="1317">SUM(HW75:HW83)</f>
        <v>0</v>
      </c>
      <c r="HX74" s="90">
        <f t="shared" ref="HX74" si="1318">SUM(HX75:HX83)</f>
        <v>0</v>
      </c>
      <c r="HY74" s="90">
        <f t="shared" ref="HY74" si="1319">SUM(HY75:HY83)</f>
        <v>0</v>
      </c>
      <c r="HZ74" s="90">
        <f t="shared" ref="HZ74" si="1320">SUM(HZ75:HZ83)</f>
        <v>0</v>
      </c>
      <c r="IA74" s="91">
        <f t="shared" si="1135"/>
        <v>0</v>
      </c>
      <c r="IB74" s="89">
        <f>SUM(IB75:IB83)</f>
        <v>0</v>
      </c>
      <c r="IC74" s="90">
        <f>SUM(IC75:IC83)</f>
        <v>0</v>
      </c>
      <c r="ID74" s="90">
        <f t="shared" ref="ID74" si="1321">SUM(ID75:ID83)</f>
        <v>0</v>
      </c>
      <c r="IE74" s="90">
        <f t="shared" ref="IE74" si="1322">SUM(IE75:IE83)</f>
        <v>0</v>
      </c>
      <c r="IF74" s="90">
        <f t="shared" ref="IF74" si="1323">SUM(IF75:IF83)</f>
        <v>0</v>
      </c>
      <c r="IG74" s="90">
        <f t="shared" ref="IG74" si="1324">SUM(IG75:IG83)</f>
        <v>0</v>
      </c>
      <c r="IH74" s="90">
        <f t="shared" ref="IH74" si="1325">SUM(IH75:IH83)</f>
        <v>0</v>
      </c>
      <c r="II74" s="90">
        <f t="shared" ref="II74" si="1326">SUM(II75:II83)</f>
        <v>0</v>
      </c>
      <c r="IJ74" s="90">
        <f t="shared" ref="IJ74" si="1327">SUM(IJ75:IJ83)</f>
        <v>0</v>
      </c>
      <c r="IK74" s="90">
        <f t="shared" ref="IK74" si="1328">SUM(IK75:IK83)</f>
        <v>0</v>
      </c>
      <c r="IL74" s="90">
        <f t="shared" ref="IL74" si="1329">SUM(IL75:IL83)</f>
        <v>0</v>
      </c>
      <c r="IM74" s="90">
        <f t="shared" ref="IM74" si="1330">SUM(IM75:IM83)</f>
        <v>0</v>
      </c>
      <c r="IN74" s="91">
        <f t="shared" si="1137"/>
        <v>0</v>
      </c>
      <c r="IO74" s="89">
        <f>SUM(IO75:IO83)</f>
        <v>0</v>
      </c>
      <c r="IP74" s="90">
        <f>SUM(IP75:IP83)</f>
        <v>0</v>
      </c>
      <c r="IQ74" s="90">
        <f t="shared" ref="IQ74" si="1331">SUM(IQ75:IQ83)</f>
        <v>0</v>
      </c>
      <c r="IR74" s="90">
        <f t="shared" ref="IR74" si="1332">SUM(IR75:IR83)</f>
        <v>0</v>
      </c>
      <c r="IS74" s="90">
        <f t="shared" ref="IS74" si="1333">SUM(IS75:IS83)</f>
        <v>0</v>
      </c>
      <c r="IT74" s="90">
        <f t="shared" ref="IT74" si="1334">SUM(IT75:IT83)</f>
        <v>0</v>
      </c>
      <c r="IU74" s="90">
        <f t="shared" ref="IU74" si="1335">SUM(IU75:IU83)</f>
        <v>0</v>
      </c>
      <c r="IV74" s="90">
        <f t="shared" ref="IV74" si="1336">SUM(IV75:IV83)</f>
        <v>0</v>
      </c>
      <c r="IW74" s="90">
        <f t="shared" ref="IW74" si="1337">SUM(IW75:IW83)</f>
        <v>0</v>
      </c>
      <c r="IX74" s="90">
        <f t="shared" ref="IX74" si="1338">SUM(IX75:IX83)</f>
        <v>0</v>
      </c>
      <c r="IY74" s="90">
        <f t="shared" ref="IY74" si="1339">SUM(IY75:IY83)</f>
        <v>0</v>
      </c>
      <c r="IZ74" s="90">
        <f t="shared" ref="IZ74" si="1340">SUM(IZ75:IZ83)</f>
        <v>0</v>
      </c>
      <c r="JA74" s="91">
        <f t="shared" si="1139"/>
        <v>0</v>
      </c>
      <c r="JB74" s="89">
        <f>SUM(JB75:JB83)</f>
        <v>0</v>
      </c>
      <c r="JC74" s="90">
        <f>SUM(JC75:JC83)</f>
        <v>0</v>
      </c>
      <c r="JD74" s="90">
        <f t="shared" ref="JD74" si="1341">SUM(JD75:JD83)</f>
        <v>0</v>
      </c>
      <c r="JE74" s="90">
        <f t="shared" ref="JE74" si="1342">SUM(JE75:JE83)</f>
        <v>0</v>
      </c>
      <c r="JF74" s="90">
        <f t="shared" ref="JF74" si="1343">SUM(JF75:JF83)</f>
        <v>0</v>
      </c>
      <c r="JG74" s="90">
        <f t="shared" ref="JG74" si="1344">SUM(JG75:JG83)</f>
        <v>0</v>
      </c>
      <c r="JH74" s="90">
        <f t="shared" ref="JH74" si="1345">SUM(JH75:JH83)</f>
        <v>0</v>
      </c>
      <c r="JI74" s="90">
        <f t="shared" ref="JI74" si="1346">SUM(JI75:JI83)</f>
        <v>0</v>
      </c>
      <c r="JJ74" s="90">
        <f t="shared" ref="JJ74" si="1347">SUM(JJ75:JJ83)</f>
        <v>0</v>
      </c>
      <c r="JK74" s="90">
        <f t="shared" ref="JK74" si="1348">SUM(JK75:JK83)</f>
        <v>0</v>
      </c>
      <c r="JL74" s="90">
        <f t="shared" ref="JL74" si="1349">SUM(JL75:JL83)</f>
        <v>0</v>
      </c>
      <c r="JM74" s="90">
        <f t="shared" ref="JM74" si="1350">SUM(JM75:JM83)</f>
        <v>0</v>
      </c>
      <c r="JN74" s="91">
        <f t="shared" si="1141"/>
        <v>0</v>
      </c>
      <c r="JO74" s="89">
        <f>SUM(JO75:JO83)</f>
        <v>0</v>
      </c>
      <c r="JP74" s="90">
        <f>SUM(JP75:JP83)</f>
        <v>0</v>
      </c>
      <c r="JQ74" s="90">
        <f t="shared" ref="JQ74" si="1351">SUM(JQ75:JQ83)</f>
        <v>0</v>
      </c>
      <c r="JR74" s="90">
        <f t="shared" ref="JR74" si="1352">SUM(JR75:JR83)</f>
        <v>0</v>
      </c>
      <c r="JS74" s="90">
        <f t="shared" ref="JS74" si="1353">SUM(JS75:JS83)</f>
        <v>0</v>
      </c>
      <c r="JT74" s="90">
        <f t="shared" ref="JT74" si="1354">SUM(JT75:JT83)</f>
        <v>0</v>
      </c>
      <c r="JU74" s="90">
        <f t="shared" ref="JU74" si="1355">SUM(JU75:JU83)</f>
        <v>0</v>
      </c>
      <c r="JV74" s="90">
        <f t="shared" ref="JV74" si="1356">SUM(JV75:JV83)</f>
        <v>0</v>
      </c>
      <c r="JW74" s="90">
        <f t="shared" ref="JW74" si="1357">SUM(JW75:JW83)</f>
        <v>0</v>
      </c>
      <c r="JX74" s="90">
        <f t="shared" ref="JX74" si="1358">SUM(JX75:JX83)</f>
        <v>0</v>
      </c>
      <c r="JY74" s="90">
        <f t="shared" ref="JY74" si="1359">SUM(JY75:JY83)</f>
        <v>0</v>
      </c>
      <c r="JZ74" s="90">
        <f t="shared" ref="JZ74" si="1360">SUM(JZ75:JZ83)</f>
        <v>0</v>
      </c>
      <c r="KA74" s="91">
        <f t="shared" si="1143"/>
        <v>0</v>
      </c>
      <c r="KB74" s="89">
        <f>SUM(KB75:KB83)</f>
        <v>0</v>
      </c>
      <c r="KC74" s="90">
        <f>SUM(KC75:KC83)</f>
        <v>0</v>
      </c>
      <c r="KD74" s="90">
        <f t="shared" ref="KD74" si="1361">SUM(KD75:KD83)</f>
        <v>0</v>
      </c>
      <c r="KE74" s="90">
        <f t="shared" ref="KE74" si="1362">SUM(KE75:KE83)</f>
        <v>0</v>
      </c>
      <c r="KF74" s="90">
        <f t="shared" ref="KF74" si="1363">SUM(KF75:KF83)</f>
        <v>0</v>
      </c>
      <c r="KG74" s="90">
        <f t="shared" ref="KG74" si="1364">SUM(KG75:KG83)</f>
        <v>0</v>
      </c>
      <c r="KH74" s="90">
        <f t="shared" ref="KH74" si="1365">SUM(KH75:KH83)</f>
        <v>0</v>
      </c>
      <c r="KI74" s="90">
        <f t="shared" ref="KI74" si="1366">SUM(KI75:KI83)</f>
        <v>0</v>
      </c>
      <c r="KJ74" s="90">
        <f t="shared" ref="KJ74" si="1367">SUM(KJ75:KJ83)</f>
        <v>0</v>
      </c>
      <c r="KK74" s="90">
        <f t="shared" ref="KK74" si="1368">SUM(KK75:KK83)</f>
        <v>0</v>
      </c>
      <c r="KL74" s="90">
        <f t="shared" ref="KL74" si="1369">SUM(KL75:KL83)</f>
        <v>0</v>
      </c>
      <c r="KM74" s="90">
        <f t="shared" ref="KM74" si="1370">SUM(KM75:KM83)</f>
        <v>0</v>
      </c>
      <c r="KN74" s="91">
        <f t="shared" si="1145"/>
        <v>0</v>
      </c>
      <c r="KO74" s="89">
        <f>SUM(KO75:KO83)</f>
        <v>0</v>
      </c>
      <c r="KP74" s="90">
        <f>SUM(KP75:KP83)</f>
        <v>0</v>
      </c>
      <c r="KQ74" s="90">
        <f t="shared" ref="KQ74" si="1371">SUM(KQ75:KQ83)</f>
        <v>0</v>
      </c>
      <c r="KR74" s="90">
        <f t="shared" ref="KR74" si="1372">SUM(KR75:KR83)</f>
        <v>0</v>
      </c>
      <c r="KS74" s="90">
        <f t="shared" ref="KS74" si="1373">SUM(KS75:KS83)</f>
        <v>0</v>
      </c>
      <c r="KT74" s="90">
        <f t="shared" ref="KT74" si="1374">SUM(KT75:KT83)</f>
        <v>0</v>
      </c>
      <c r="KU74" s="90">
        <f t="shared" ref="KU74" si="1375">SUM(KU75:KU83)</f>
        <v>0</v>
      </c>
      <c r="KV74" s="90">
        <f t="shared" ref="KV74" si="1376">SUM(KV75:KV83)</f>
        <v>0</v>
      </c>
      <c r="KW74" s="90">
        <f t="shared" ref="KW74" si="1377">SUM(KW75:KW83)</f>
        <v>0</v>
      </c>
      <c r="KX74" s="90">
        <f t="shared" ref="KX74" si="1378">SUM(KX75:KX83)</f>
        <v>0</v>
      </c>
      <c r="KY74" s="90">
        <f t="shared" ref="KY74" si="1379">SUM(KY75:KY83)</f>
        <v>0</v>
      </c>
      <c r="KZ74" s="90">
        <f t="shared" ref="KZ74" si="1380">SUM(KZ75:KZ83)</f>
        <v>0</v>
      </c>
      <c r="LA74" s="91">
        <f t="shared" si="1147"/>
        <v>0</v>
      </c>
      <c r="LB74" s="89">
        <f>SUM(LB75:LB83)</f>
        <v>0</v>
      </c>
      <c r="LC74" s="90">
        <f>SUM(LC75:LC83)</f>
        <v>0</v>
      </c>
      <c r="LD74" s="90">
        <f t="shared" ref="LD74" si="1381">SUM(LD75:LD83)</f>
        <v>0</v>
      </c>
      <c r="LE74" s="90">
        <f t="shared" ref="LE74" si="1382">SUM(LE75:LE83)</f>
        <v>0</v>
      </c>
      <c r="LF74" s="90">
        <f t="shared" ref="LF74" si="1383">SUM(LF75:LF83)</f>
        <v>0</v>
      </c>
      <c r="LG74" s="90">
        <f t="shared" ref="LG74" si="1384">SUM(LG75:LG83)</f>
        <v>0</v>
      </c>
      <c r="LH74" s="90">
        <f t="shared" ref="LH74" si="1385">SUM(LH75:LH83)</f>
        <v>0</v>
      </c>
      <c r="LI74" s="90">
        <f t="shared" ref="LI74" si="1386">SUM(LI75:LI83)</f>
        <v>0</v>
      </c>
      <c r="LJ74" s="90">
        <f t="shared" ref="LJ74" si="1387">SUM(LJ75:LJ83)</f>
        <v>0</v>
      </c>
      <c r="LK74" s="90">
        <f t="shared" ref="LK74" si="1388">SUM(LK75:LK83)</f>
        <v>0</v>
      </c>
      <c r="LL74" s="90">
        <f t="shared" ref="LL74" si="1389">SUM(LL75:LL83)</f>
        <v>0</v>
      </c>
      <c r="LM74" s="90">
        <f t="shared" ref="LM74" si="1390">SUM(LM75:LM83)</f>
        <v>0</v>
      </c>
      <c r="LN74" s="91">
        <f t="shared" si="1149"/>
        <v>0</v>
      </c>
    </row>
    <row r="75" spans="1:326">
      <c r="A75" s="58" t="s">
        <v>389</v>
      </c>
      <c r="B75" s="85"/>
      <c r="C75" s="25"/>
      <c r="D75" s="25"/>
      <c r="E75" s="25"/>
      <c r="F75" s="25"/>
      <c r="G75" s="25"/>
      <c r="H75" s="25"/>
      <c r="I75" s="25"/>
      <c r="J75" s="25"/>
      <c r="K75" s="25"/>
      <c r="L75" s="25"/>
      <c r="M75" s="25"/>
      <c r="N75" s="29">
        <f t="shared" si="1033"/>
        <v>0</v>
      </c>
      <c r="O75" s="25"/>
      <c r="P75" s="25"/>
      <c r="Q75" s="25"/>
      <c r="R75" s="25"/>
      <c r="S75" s="25"/>
      <c r="T75" s="25"/>
      <c r="U75" s="25"/>
      <c r="V75" s="25"/>
      <c r="W75" s="25"/>
      <c r="X75" s="25"/>
      <c r="Y75" s="25"/>
      <c r="Z75" s="25"/>
      <c r="AA75" s="29">
        <f t="shared" si="1034"/>
        <v>0</v>
      </c>
      <c r="AB75" s="25"/>
      <c r="AC75" s="25"/>
      <c r="AD75" s="25"/>
      <c r="AE75" s="25"/>
      <c r="AF75" s="25"/>
      <c r="AG75" s="25"/>
      <c r="AH75" s="25"/>
      <c r="AI75" s="25"/>
      <c r="AJ75" s="25"/>
      <c r="AK75" s="25"/>
      <c r="AL75" s="25"/>
      <c r="AM75" s="25"/>
      <c r="AN75" s="29">
        <f t="shared" si="1035"/>
        <v>0</v>
      </c>
      <c r="AO75" s="25"/>
      <c r="AP75" s="25"/>
      <c r="AQ75" s="25"/>
      <c r="AR75" s="25"/>
      <c r="AS75" s="25"/>
      <c r="AT75" s="25"/>
      <c r="AU75" s="25"/>
      <c r="AV75" s="25"/>
      <c r="AW75" s="25"/>
      <c r="AX75" s="25"/>
      <c r="AY75" s="25"/>
      <c r="AZ75" s="25"/>
      <c r="BA75" s="29">
        <f t="shared" si="1061"/>
        <v>0</v>
      </c>
      <c r="BB75" s="25"/>
      <c r="BC75" s="25"/>
      <c r="BD75" s="25"/>
      <c r="BE75" s="25"/>
      <c r="BF75" s="25"/>
      <c r="BG75" s="25"/>
      <c r="BH75" s="25"/>
      <c r="BI75" s="25"/>
      <c r="BJ75" s="25"/>
      <c r="BK75" s="25"/>
      <c r="BL75" s="25"/>
      <c r="BM75" s="25"/>
      <c r="BN75" s="29">
        <f t="shared" si="1109"/>
        <v>0</v>
      </c>
      <c r="BO75" s="25"/>
      <c r="BP75" s="25"/>
      <c r="BQ75" s="25"/>
      <c r="BR75" s="25"/>
      <c r="BS75" s="25"/>
      <c r="BT75" s="25"/>
      <c r="BU75" s="25"/>
      <c r="BV75" s="25"/>
      <c r="BW75" s="25"/>
      <c r="BX75" s="25"/>
      <c r="BY75" s="25"/>
      <c r="BZ75" s="25"/>
      <c r="CA75" s="29">
        <f t="shared" si="1111"/>
        <v>0</v>
      </c>
      <c r="CB75" s="25"/>
      <c r="CC75" s="25"/>
      <c r="CD75" s="25"/>
      <c r="CE75" s="25"/>
      <c r="CF75" s="25"/>
      <c r="CG75" s="25"/>
      <c r="CH75" s="25"/>
      <c r="CI75" s="25"/>
      <c r="CJ75" s="25"/>
      <c r="CK75" s="25"/>
      <c r="CL75" s="25"/>
      <c r="CM75" s="25"/>
      <c r="CN75" s="29">
        <f t="shared" si="1113"/>
        <v>0</v>
      </c>
      <c r="CO75" s="25"/>
      <c r="CP75" s="25"/>
      <c r="CQ75" s="25"/>
      <c r="CR75" s="25"/>
      <c r="CS75" s="25"/>
      <c r="CT75" s="25"/>
      <c r="CU75" s="25"/>
      <c r="CV75" s="25"/>
      <c r="CW75" s="25"/>
      <c r="CX75" s="25"/>
      <c r="CY75" s="25"/>
      <c r="CZ75" s="25"/>
      <c r="DA75" s="29">
        <f t="shared" si="1115"/>
        <v>0</v>
      </c>
      <c r="DB75" s="25"/>
      <c r="DC75" s="25"/>
      <c r="DD75" s="25"/>
      <c r="DE75" s="25"/>
      <c r="DF75" s="25"/>
      <c r="DG75" s="25"/>
      <c r="DH75" s="25"/>
      <c r="DI75" s="25"/>
      <c r="DJ75" s="25"/>
      <c r="DK75" s="25"/>
      <c r="DL75" s="25"/>
      <c r="DM75" s="25"/>
      <c r="DN75" s="29">
        <f t="shared" si="1117"/>
        <v>0</v>
      </c>
      <c r="DO75" s="25"/>
      <c r="DP75" s="25"/>
      <c r="DQ75" s="25"/>
      <c r="DR75" s="25"/>
      <c r="DS75" s="25"/>
      <c r="DT75" s="25"/>
      <c r="DU75" s="25"/>
      <c r="DV75" s="25"/>
      <c r="DW75" s="25"/>
      <c r="DX75" s="25"/>
      <c r="DY75" s="25"/>
      <c r="DZ75" s="25"/>
      <c r="EA75" s="29">
        <f t="shared" si="1119"/>
        <v>0</v>
      </c>
      <c r="EB75" s="25"/>
      <c r="EC75" s="25"/>
      <c r="ED75" s="25"/>
      <c r="EE75" s="25"/>
      <c r="EF75" s="25"/>
      <c r="EG75" s="25"/>
      <c r="EH75" s="25"/>
      <c r="EI75" s="25"/>
      <c r="EJ75" s="25"/>
      <c r="EK75" s="25"/>
      <c r="EL75" s="25"/>
      <c r="EM75" s="25"/>
      <c r="EN75" s="29">
        <f t="shared" si="1121"/>
        <v>0</v>
      </c>
      <c r="EO75" s="25"/>
      <c r="EP75" s="25"/>
      <c r="EQ75" s="25"/>
      <c r="ER75" s="25"/>
      <c r="ES75" s="25"/>
      <c r="ET75" s="25"/>
      <c r="EU75" s="25"/>
      <c r="EV75" s="25"/>
      <c r="EW75" s="25"/>
      <c r="EX75" s="25"/>
      <c r="EY75" s="25"/>
      <c r="EZ75" s="25"/>
      <c r="FA75" s="29">
        <f t="shared" si="1123"/>
        <v>0</v>
      </c>
      <c r="FB75" s="25"/>
      <c r="FC75" s="25"/>
      <c r="FD75" s="25"/>
      <c r="FE75" s="25"/>
      <c r="FF75" s="25"/>
      <c r="FG75" s="25"/>
      <c r="FH75" s="25"/>
      <c r="FI75" s="25"/>
      <c r="FJ75" s="25"/>
      <c r="FK75" s="25"/>
      <c r="FL75" s="25"/>
      <c r="FM75" s="25"/>
      <c r="FN75" s="29">
        <f t="shared" si="1125"/>
        <v>0</v>
      </c>
      <c r="FO75" s="25"/>
      <c r="FP75" s="25"/>
      <c r="FQ75" s="25"/>
      <c r="FR75" s="25"/>
      <c r="FS75" s="25"/>
      <c r="FT75" s="25"/>
      <c r="FU75" s="25"/>
      <c r="FV75" s="25"/>
      <c r="FW75" s="25"/>
      <c r="FX75" s="25"/>
      <c r="FY75" s="25"/>
      <c r="FZ75" s="25"/>
      <c r="GA75" s="29">
        <f t="shared" si="1127"/>
        <v>0</v>
      </c>
      <c r="GB75" s="25"/>
      <c r="GC75" s="25"/>
      <c r="GD75" s="25"/>
      <c r="GE75" s="25"/>
      <c r="GF75" s="25"/>
      <c r="GG75" s="25"/>
      <c r="GH75" s="25"/>
      <c r="GI75" s="25"/>
      <c r="GJ75" s="25"/>
      <c r="GK75" s="25"/>
      <c r="GL75" s="25"/>
      <c r="GM75" s="25"/>
      <c r="GN75" s="29">
        <f t="shared" si="1129"/>
        <v>0</v>
      </c>
      <c r="GO75" s="25"/>
      <c r="GP75" s="25"/>
      <c r="GQ75" s="25"/>
      <c r="GR75" s="25"/>
      <c r="GS75" s="25"/>
      <c r="GT75" s="25"/>
      <c r="GU75" s="25"/>
      <c r="GV75" s="25"/>
      <c r="GW75" s="25"/>
      <c r="GX75" s="25"/>
      <c r="GY75" s="25"/>
      <c r="GZ75" s="25"/>
      <c r="HA75" s="29">
        <f t="shared" si="1131"/>
        <v>0</v>
      </c>
      <c r="HB75" s="25"/>
      <c r="HC75" s="25"/>
      <c r="HD75" s="25"/>
      <c r="HE75" s="25"/>
      <c r="HF75" s="25"/>
      <c r="HG75" s="25"/>
      <c r="HH75" s="25"/>
      <c r="HI75" s="25"/>
      <c r="HJ75" s="25"/>
      <c r="HK75" s="25"/>
      <c r="HL75" s="25"/>
      <c r="HM75" s="25"/>
      <c r="HN75" s="29">
        <f t="shared" si="1133"/>
        <v>0</v>
      </c>
      <c r="HO75" s="25"/>
      <c r="HP75" s="25"/>
      <c r="HQ75" s="25"/>
      <c r="HR75" s="25"/>
      <c r="HS75" s="25"/>
      <c r="HT75" s="25"/>
      <c r="HU75" s="25"/>
      <c r="HV75" s="25"/>
      <c r="HW75" s="25"/>
      <c r="HX75" s="25"/>
      <c r="HY75" s="25"/>
      <c r="HZ75" s="25"/>
      <c r="IA75" s="29">
        <f t="shared" si="1135"/>
        <v>0</v>
      </c>
      <c r="IB75" s="25"/>
      <c r="IC75" s="25"/>
      <c r="ID75" s="25"/>
      <c r="IE75" s="25"/>
      <c r="IF75" s="25"/>
      <c r="IG75" s="25"/>
      <c r="IH75" s="25"/>
      <c r="II75" s="25"/>
      <c r="IJ75" s="25"/>
      <c r="IK75" s="25"/>
      <c r="IL75" s="25"/>
      <c r="IM75" s="25"/>
      <c r="IN75" s="29">
        <f t="shared" si="1137"/>
        <v>0</v>
      </c>
      <c r="IO75" s="25"/>
      <c r="IP75" s="25"/>
      <c r="IQ75" s="25"/>
      <c r="IR75" s="25"/>
      <c r="IS75" s="25"/>
      <c r="IT75" s="25"/>
      <c r="IU75" s="25"/>
      <c r="IV75" s="25"/>
      <c r="IW75" s="25"/>
      <c r="IX75" s="25"/>
      <c r="IY75" s="25"/>
      <c r="IZ75" s="25"/>
      <c r="JA75" s="29">
        <f t="shared" si="1139"/>
        <v>0</v>
      </c>
      <c r="JB75" s="25"/>
      <c r="JC75" s="25"/>
      <c r="JD75" s="25"/>
      <c r="JE75" s="25"/>
      <c r="JF75" s="25"/>
      <c r="JG75" s="25"/>
      <c r="JH75" s="25"/>
      <c r="JI75" s="25"/>
      <c r="JJ75" s="25"/>
      <c r="JK75" s="25"/>
      <c r="JL75" s="25"/>
      <c r="JM75" s="25"/>
      <c r="JN75" s="29">
        <f t="shared" si="1141"/>
        <v>0</v>
      </c>
      <c r="JO75" s="25"/>
      <c r="JP75" s="25"/>
      <c r="JQ75" s="25"/>
      <c r="JR75" s="25"/>
      <c r="JS75" s="25"/>
      <c r="JT75" s="25"/>
      <c r="JU75" s="25"/>
      <c r="JV75" s="25"/>
      <c r="JW75" s="25"/>
      <c r="JX75" s="25"/>
      <c r="JY75" s="25"/>
      <c r="JZ75" s="25"/>
      <c r="KA75" s="29">
        <f t="shared" si="1143"/>
        <v>0</v>
      </c>
      <c r="KB75" s="25"/>
      <c r="KC75" s="25"/>
      <c r="KD75" s="25"/>
      <c r="KE75" s="25"/>
      <c r="KF75" s="25"/>
      <c r="KG75" s="25"/>
      <c r="KH75" s="25"/>
      <c r="KI75" s="25"/>
      <c r="KJ75" s="25"/>
      <c r="KK75" s="25"/>
      <c r="KL75" s="25"/>
      <c r="KM75" s="25"/>
      <c r="KN75" s="29">
        <f t="shared" si="1145"/>
        <v>0</v>
      </c>
      <c r="KO75" s="25"/>
      <c r="KP75" s="25"/>
      <c r="KQ75" s="25"/>
      <c r="KR75" s="25"/>
      <c r="KS75" s="25"/>
      <c r="KT75" s="25"/>
      <c r="KU75" s="25"/>
      <c r="KV75" s="25"/>
      <c r="KW75" s="25"/>
      <c r="KX75" s="25"/>
      <c r="KY75" s="25"/>
      <c r="KZ75" s="25"/>
      <c r="LA75" s="29">
        <f t="shared" si="1147"/>
        <v>0</v>
      </c>
      <c r="LB75" s="25"/>
      <c r="LC75" s="25"/>
      <c r="LD75" s="25"/>
      <c r="LE75" s="25"/>
      <c r="LF75" s="25"/>
      <c r="LG75" s="25"/>
      <c r="LH75" s="25"/>
      <c r="LI75" s="25"/>
      <c r="LJ75" s="25"/>
      <c r="LK75" s="25"/>
      <c r="LL75" s="25"/>
      <c r="LM75" s="25"/>
      <c r="LN75" s="29">
        <f t="shared" si="1149"/>
        <v>0</v>
      </c>
    </row>
    <row r="76" spans="1:326">
      <c r="A76" s="58" t="s">
        <v>390</v>
      </c>
      <c r="B76" s="85"/>
      <c r="C76" s="25"/>
      <c r="D76" s="25"/>
      <c r="E76" s="25"/>
      <c r="F76" s="25"/>
      <c r="G76" s="25"/>
      <c r="H76" s="25"/>
      <c r="I76" s="25"/>
      <c r="J76" s="25"/>
      <c r="K76" s="25"/>
      <c r="L76" s="25"/>
      <c r="M76" s="25"/>
      <c r="N76" s="29">
        <f t="shared" si="1033"/>
        <v>0</v>
      </c>
      <c r="O76" s="25"/>
      <c r="P76" s="25"/>
      <c r="Q76" s="25"/>
      <c r="R76" s="25"/>
      <c r="S76" s="25"/>
      <c r="T76" s="25"/>
      <c r="U76" s="25"/>
      <c r="V76" s="25"/>
      <c r="W76" s="25"/>
      <c r="X76" s="25"/>
      <c r="Y76" s="25"/>
      <c r="Z76" s="25"/>
      <c r="AA76" s="29">
        <f t="shared" si="1034"/>
        <v>0</v>
      </c>
      <c r="AB76" s="25"/>
      <c r="AC76" s="25"/>
      <c r="AD76" s="25"/>
      <c r="AE76" s="25"/>
      <c r="AF76" s="25"/>
      <c r="AG76" s="25"/>
      <c r="AH76" s="25"/>
      <c r="AI76" s="25"/>
      <c r="AJ76" s="25"/>
      <c r="AK76" s="25"/>
      <c r="AL76" s="25"/>
      <c r="AM76" s="25"/>
      <c r="AN76" s="29">
        <f t="shared" si="1035"/>
        <v>0</v>
      </c>
      <c r="AO76" s="25"/>
      <c r="AP76" s="25"/>
      <c r="AQ76" s="25"/>
      <c r="AR76" s="25"/>
      <c r="AS76" s="25"/>
      <c r="AT76" s="25"/>
      <c r="AU76" s="25"/>
      <c r="AV76" s="25"/>
      <c r="AW76" s="25"/>
      <c r="AX76" s="25"/>
      <c r="AY76" s="25"/>
      <c r="AZ76" s="25"/>
      <c r="BA76" s="29">
        <f t="shared" si="1061"/>
        <v>0</v>
      </c>
      <c r="BB76" s="25"/>
      <c r="BC76" s="25"/>
      <c r="BD76" s="25"/>
      <c r="BE76" s="25"/>
      <c r="BF76" s="25"/>
      <c r="BG76" s="25"/>
      <c r="BH76" s="25"/>
      <c r="BI76" s="25"/>
      <c r="BJ76" s="25"/>
      <c r="BK76" s="25"/>
      <c r="BL76" s="25"/>
      <c r="BM76" s="25"/>
      <c r="BN76" s="29">
        <f t="shared" si="1109"/>
        <v>0</v>
      </c>
      <c r="BO76" s="25"/>
      <c r="BP76" s="25"/>
      <c r="BQ76" s="25"/>
      <c r="BR76" s="25"/>
      <c r="BS76" s="25"/>
      <c r="BT76" s="25"/>
      <c r="BU76" s="25"/>
      <c r="BV76" s="25"/>
      <c r="BW76" s="25"/>
      <c r="BX76" s="25"/>
      <c r="BY76" s="25"/>
      <c r="BZ76" s="25"/>
      <c r="CA76" s="29">
        <f t="shared" si="1111"/>
        <v>0</v>
      </c>
      <c r="CB76" s="25"/>
      <c r="CC76" s="25"/>
      <c r="CD76" s="25"/>
      <c r="CE76" s="25"/>
      <c r="CF76" s="25"/>
      <c r="CG76" s="25"/>
      <c r="CH76" s="25"/>
      <c r="CI76" s="25"/>
      <c r="CJ76" s="25"/>
      <c r="CK76" s="25"/>
      <c r="CL76" s="25"/>
      <c r="CM76" s="25"/>
      <c r="CN76" s="29">
        <f t="shared" si="1113"/>
        <v>0</v>
      </c>
      <c r="CO76" s="25"/>
      <c r="CP76" s="25"/>
      <c r="CQ76" s="25"/>
      <c r="CR76" s="25"/>
      <c r="CS76" s="25"/>
      <c r="CT76" s="25"/>
      <c r="CU76" s="25"/>
      <c r="CV76" s="25"/>
      <c r="CW76" s="25"/>
      <c r="CX76" s="25"/>
      <c r="CY76" s="25"/>
      <c r="CZ76" s="25"/>
      <c r="DA76" s="29">
        <f t="shared" si="1115"/>
        <v>0</v>
      </c>
      <c r="DB76" s="25"/>
      <c r="DC76" s="25"/>
      <c r="DD76" s="25"/>
      <c r="DE76" s="25"/>
      <c r="DF76" s="25"/>
      <c r="DG76" s="25"/>
      <c r="DH76" s="25"/>
      <c r="DI76" s="25"/>
      <c r="DJ76" s="25"/>
      <c r="DK76" s="25"/>
      <c r="DL76" s="25"/>
      <c r="DM76" s="25"/>
      <c r="DN76" s="29">
        <f t="shared" si="1117"/>
        <v>0</v>
      </c>
      <c r="DO76" s="25"/>
      <c r="DP76" s="25"/>
      <c r="DQ76" s="25"/>
      <c r="DR76" s="25"/>
      <c r="DS76" s="25"/>
      <c r="DT76" s="25"/>
      <c r="DU76" s="25"/>
      <c r="DV76" s="25"/>
      <c r="DW76" s="25"/>
      <c r="DX76" s="25"/>
      <c r="DY76" s="25"/>
      <c r="DZ76" s="25"/>
      <c r="EA76" s="29">
        <f t="shared" si="1119"/>
        <v>0</v>
      </c>
      <c r="EB76" s="25"/>
      <c r="EC76" s="25"/>
      <c r="ED76" s="25"/>
      <c r="EE76" s="25"/>
      <c r="EF76" s="25"/>
      <c r="EG76" s="25"/>
      <c r="EH76" s="25"/>
      <c r="EI76" s="25"/>
      <c r="EJ76" s="25"/>
      <c r="EK76" s="25"/>
      <c r="EL76" s="25"/>
      <c r="EM76" s="25"/>
      <c r="EN76" s="29">
        <f t="shared" si="1121"/>
        <v>0</v>
      </c>
      <c r="EO76" s="25"/>
      <c r="EP76" s="25"/>
      <c r="EQ76" s="25"/>
      <c r="ER76" s="25"/>
      <c r="ES76" s="25"/>
      <c r="ET76" s="25"/>
      <c r="EU76" s="25"/>
      <c r="EV76" s="25"/>
      <c r="EW76" s="25"/>
      <c r="EX76" s="25"/>
      <c r="EY76" s="25"/>
      <c r="EZ76" s="25"/>
      <c r="FA76" s="29">
        <f t="shared" si="1123"/>
        <v>0</v>
      </c>
      <c r="FB76" s="25"/>
      <c r="FC76" s="25"/>
      <c r="FD76" s="25"/>
      <c r="FE76" s="25"/>
      <c r="FF76" s="25"/>
      <c r="FG76" s="25"/>
      <c r="FH76" s="25"/>
      <c r="FI76" s="25"/>
      <c r="FJ76" s="25"/>
      <c r="FK76" s="25"/>
      <c r="FL76" s="25"/>
      <c r="FM76" s="25"/>
      <c r="FN76" s="29">
        <f t="shared" si="1125"/>
        <v>0</v>
      </c>
      <c r="FO76" s="25"/>
      <c r="FP76" s="25"/>
      <c r="FQ76" s="25"/>
      <c r="FR76" s="25"/>
      <c r="FS76" s="25"/>
      <c r="FT76" s="25"/>
      <c r="FU76" s="25"/>
      <c r="FV76" s="25"/>
      <c r="FW76" s="25"/>
      <c r="FX76" s="25"/>
      <c r="FY76" s="25"/>
      <c r="FZ76" s="25"/>
      <c r="GA76" s="29">
        <f t="shared" si="1127"/>
        <v>0</v>
      </c>
      <c r="GB76" s="25"/>
      <c r="GC76" s="25"/>
      <c r="GD76" s="25"/>
      <c r="GE76" s="25"/>
      <c r="GF76" s="25"/>
      <c r="GG76" s="25"/>
      <c r="GH76" s="25"/>
      <c r="GI76" s="25"/>
      <c r="GJ76" s="25"/>
      <c r="GK76" s="25"/>
      <c r="GL76" s="25"/>
      <c r="GM76" s="25"/>
      <c r="GN76" s="29">
        <f t="shared" si="1129"/>
        <v>0</v>
      </c>
      <c r="GO76" s="25"/>
      <c r="GP76" s="25"/>
      <c r="GQ76" s="25"/>
      <c r="GR76" s="25"/>
      <c r="GS76" s="25"/>
      <c r="GT76" s="25"/>
      <c r="GU76" s="25"/>
      <c r="GV76" s="25"/>
      <c r="GW76" s="25"/>
      <c r="GX76" s="25"/>
      <c r="GY76" s="25"/>
      <c r="GZ76" s="25"/>
      <c r="HA76" s="29">
        <f t="shared" si="1131"/>
        <v>0</v>
      </c>
      <c r="HB76" s="25"/>
      <c r="HC76" s="25"/>
      <c r="HD76" s="25"/>
      <c r="HE76" s="25"/>
      <c r="HF76" s="25"/>
      <c r="HG76" s="25"/>
      <c r="HH76" s="25"/>
      <c r="HI76" s="25"/>
      <c r="HJ76" s="25"/>
      <c r="HK76" s="25"/>
      <c r="HL76" s="25"/>
      <c r="HM76" s="25"/>
      <c r="HN76" s="29">
        <f t="shared" si="1133"/>
        <v>0</v>
      </c>
      <c r="HO76" s="25"/>
      <c r="HP76" s="25"/>
      <c r="HQ76" s="25"/>
      <c r="HR76" s="25"/>
      <c r="HS76" s="25"/>
      <c r="HT76" s="25"/>
      <c r="HU76" s="25"/>
      <c r="HV76" s="25"/>
      <c r="HW76" s="25"/>
      <c r="HX76" s="25"/>
      <c r="HY76" s="25"/>
      <c r="HZ76" s="25"/>
      <c r="IA76" s="29">
        <f t="shared" si="1135"/>
        <v>0</v>
      </c>
      <c r="IB76" s="25"/>
      <c r="IC76" s="25"/>
      <c r="ID76" s="25"/>
      <c r="IE76" s="25"/>
      <c r="IF76" s="25"/>
      <c r="IG76" s="25"/>
      <c r="IH76" s="25"/>
      <c r="II76" s="25"/>
      <c r="IJ76" s="25"/>
      <c r="IK76" s="25"/>
      <c r="IL76" s="25"/>
      <c r="IM76" s="25"/>
      <c r="IN76" s="29">
        <f t="shared" si="1137"/>
        <v>0</v>
      </c>
      <c r="IO76" s="25"/>
      <c r="IP76" s="25"/>
      <c r="IQ76" s="25"/>
      <c r="IR76" s="25"/>
      <c r="IS76" s="25"/>
      <c r="IT76" s="25"/>
      <c r="IU76" s="25"/>
      <c r="IV76" s="25"/>
      <c r="IW76" s="25"/>
      <c r="IX76" s="25"/>
      <c r="IY76" s="25"/>
      <c r="IZ76" s="25"/>
      <c r="JA76" s="29">
        <f t="shared" si="1139"/>
        <v>0</v>
      </c>
      <c r="JB76" s="25"/>
      <c r="JC76" s="25"/>
      <c r="JD76" s="25"/>
      <c r="JE76" s="25"/>
      <c r="JF76" s="25"/>
      <c r="JG76" s="25"/>
      <c r="JH76" s="25"/>
      <c r="JI76" s="25"/>
      <c r="JJ76" s="25"/>
      <c r="JK76" s="25"/>
      <c r="JL76" s="25"/>
      <c r="JM76" s="25"/>
      <c r="JN76" s="29">
        <f t="shared" si="1141"/>
        <v>0</v>
      </c>
      <c r="JO76" s="25"/>
      <c r="JP76" s="25"/>
      <c r="JQ76" s="25"/>
      <c r="JR76" s="25"/>
      <c r="JS76" s="25"/>
      <c r="JT76" s="25"/>
      <c r="JU76" s="25"/>
      <c r="JV76" s="25"/>
      <c r="JW76" s="25"/>
      <c r="JX76" s="25"/>
      <c r="JY76" s="25"/>
      <c r="JZ76" s="25"/>
      <c r="KA76" s="29">
        <f t="shared" si="1143"/>
        <v>0</v>
      </c>
      <c r="KB76" s="25"/>
      <c r="KC76" s="25"/>
      <c r="KD76" s="25"/>
      <c r="KE76" s="25"/>
      <c r="KF76" s="25"/>
      <c r="KG76" s="25"/>
      <c r="KH76" s="25"/>
      <c r="KI76" s="25"/>
      <c r="KJ76" s="25"/>
      <c r="KK76" s="25"/>
      <c r="KL76" s="25"/>
      <c r="KM76" s="25"/>
      <c r="KN76" s="29">
        <f t="shared" si="1145"/>
        <v>0</v>
      </c>
      <c r="KO76" s="25"/>
      <c r="KP76" s="25"/>
      <c r="KQ76" s="25"/>
      <c r="KR76" s="25"/>
      <c r="KS76" s="25"/>
      <c r="KT76" s="25"/>
      <c r="KU76" s="25"/>
      <c r="KV76" s="25"/>
      <c r="KW76" s="25"/>
      <c r="KX76" s="25"/>
      <c r="KY76" s="25"/>
      <c r="KZ76" s="25"/>
      <c r="LA76" s="29">
        <f t="shared" si="1147"/>
        <v>0</v>
      </c>
      <c r="LB76" s="25"/>
      <c r="LC76" s="25"/>
      <c r="LD76" s="25"/>
      <c r="LE76" s="25"/>
      <c r="LF76" s="25"/>
      <c r="LG76" s="25"/>
      <c r="LH76" s="25"/>
      <c r="LI76" s="25"/>
      <c r="LJ76" s="25"/>
      <c r="LK76" s="25"/>
      <c r="LL76" s="25"/>
      <c r="LM76" s="25"/>
      <c r="LN76" s="29">
        <f t="shared" si="1149"/>
        <v>0</v>
      </c>
    </row>
    <row r="77" spans="1:326">
      <c r="A77" s="58" t="s">
        <v>391</v>
      </c>
      <c r="B77" s="85">
        <f>-'Infrastruk. sukūrimo sąnaudos'!B9-'Infrastruk. sukūrimo sąnaudos'!B18</f>
        <v>-28942.91760507871</v>
      </c>
      <c r="C77" s="85">
        <f>-'Infrastruk. sukūrimo sąnaudos'!C9-'Infrastruk. sukūrimo sąnaudos'!C18</f>
        <v>-28942.91760507871</v>
      </c>
      <c r="D77" s="85">
        <f>-'Infrastruk. sukūrimo sąnaudos'!D9-'Infrastruk. sukūrimo sąnaudos'!D18</f>
        <v>-28942.91760507871</v>
      </c>
      <c r="E77" s="85">
        <f>-'Infrastruk. sukūrimo sąnaudos'!E9-'Infrastruk. sukūrimo sąnaudos'!E18</f>
        <v>-28942.91760507871</v>
      </c>
      <c r="F77" s="85">
        <f>-'Infrastruk. sukūrimo sąnaudos'!F9-'Infrastruk. sukūrimo sąnaudos'!F18</f>
        <v>-28942.91760507871</v>
      </c>
      <c r="G77" s="85">
        <f>-'Infrastruk. sukūrimo sąnaudos'!G9-'Infrastruk. sukūrimo sąnaudos'!G18</f>
        <v>-28942.91760507871</v>
      </c>
      <c r="H77" s="85">
        <f>-'Infrastruk. sukūrimo sąnaudos'!H9-'Infrastruk. sukūrimo sąnaudos'!H18</f>
        <v>-28942.91760507871</v>
      </c>
      <c r="I77" s="85">
        <f>-'Infrastruk. sukūrimo sąnaudos'!I9-'Infrastruk. sukūrimo sąnaudos'!I18</f>
        <v>-28942.91760507871</v>
      </c>
      <c r="J77" s="85">
        <f>-'Infrastruk. sukūrimo sąnaudos'!J9-'Infrastruk. sukūrimo sąnaudos'!J18</f>
        <v>-28942.91760507871</v>
      </c>
      <c r="K77" s="85">
        <f>-'Infrastruk. sukūrimo sąnaudos'!K9-'Infrastruk. sukūrimo sąnaudos'!K18</f>
        <v>-28942.91760507871</v>
      </c>
      <c r="L77" s="85">
        <f>-'Infrastruk. sukūrimo sąnaudos'!L9-'Infrastruk. sukūrimo sąnaudos'!L18</f>
        <v>-28942.91760507871</v>
      </c>
      <c r="M77" s="85">
        <f>-'Infrastruk. sukūrimo sąnaudos'!M9-'Infrastruk. sukūrimo sąnaudos'!M18</f>
        <v>-28942.91760507871</v>
      </c>
      <c r="N77" s="29">
        <f t="shared" si="1033"/>
        <v>-347315.01126094459</v>
      </c>
      <c r="O77" s="85">
        <f>-'Infrastruk. sukūrimo sąnaudos'!O9-'Infrastruk. sukūrimo sąnaudos'!O18</f>
        <v>-484728.21041737526</v>
      </c>
      <c r="P77" s="85">
        <f>-'Infrastruk. sukūrimo sąnaudos'!P9-'Infrastruk. sukūrimo sąnaudos'!P18</f>
        <v>-484728.21041737526</v>
      </c>
      <c r="Q77" s="85">
        <f>-'Infrastruk. sukūrimo sąnaudos'!Q9-'Infrastruk. sukūrimo sąnaudos'!Q18</f>
        <v>-484728.21041737526</v>
      </c>
      <c r="R77" s="85">
        <f>-'Infrastruk. sukūrimo sąnaudos'!R9-'Infrastruk. sukūrimo sąnaudos'!R18</f>
        <v>-484728.21041737526</v>
      </c>
      <c r="S77" s="85">
        <f>-'Infrastruk. sukūrimo sąnaudos'!S9-'Infrastruk. sukūrimo sąnaudos'!S18</f>
        <v>-484728.21041737526</v>
      </c>
      <c r="T77" s="85">
        <f>-'Infrastruk. sukūrimo sąnaudos'!T9-'Infrastruk. sukūrimo sąnaudos'!T18</f>
        <v>-484728.21041737526</v>
      </c>
      <c r="U77" s="85">
        <f>-'Infrastruk. sukūrimo sąnaudos'!U9-'Infrastruk. sukūrimo sąnaudos'!U18</f>
        <v>-484728.21041737526</v>
      </c>
      <c r="V77" s="85">
        <f>-'Infrastruk. sukūrimo sąnaudos'!V9-'Infrastruk. sukūrimo sąnaudos'!V18</f>
        <v>-484728.21041737526</v>
      </c>
      <c r="W77" s="85">
        <f>-'Infrastruk. sukūrimo sąnaudos'!W9-'Infrastruk. sukūrimo sąnaudos'!W18</f>
        <v>-484728.21041737526</v>
      </c>
      <c r="X77" s="85">
        <f>-'Infrastruk. sukūrimo sąnaudos'!X9-'Infrastruk. sukūrimo sąnaudos'!X18</f>
        <v>-484728.21041737526</v>
      </c>
      <c r="Y77" s="85">
        <f>-'Infrastruk. sukūrimo sąnaudos'!Y9-'Infrastruk. sukūrimo sąnaudos'!Y18</f>
        <v>-484728.21041737526</v>
      </c>
      <c r="Z77" s="85">
        <f>-'Infrastruk. sukūrimo sąnaudos'!Z9-'Infrastruk. sukūrimo sąnaudos'!Z18</f>
        <v>-484728.21041737526</v>
      </c>
      <c r="AA77" s="29">
        <f t="shared" si="1034"/>
        <v>-5816738.5250085024</v>
      </c>
      <c r="AB77" s="85">
        <f>-'Infrastruk. sukūrimo sąnaudos'!AB9-'Infrastruk. sukūrimo sąnaudos'!AB18</f>
        <v>-641219.61440655484</v>
      </c>
      <c r="AC77" s="85">
        <f>-'Infrastruk. sukūrimo sąnaudos'!AC9-'Infrastruk. sukūrimo sąnaudos'!AC18</f>
        <v>-641219.61440655484</v>
      </c>
      <c r="AD77" s="85">
        <f>-'Infrastruk. sukūrimo sąnaudos'!AD9-'Infrastruk. sukūrimo sąnaudos'!AD18</f>
        <v>-641219.61440655484</v>
      </c>
      <c r="AE77" s="85">
        <f>-'Infrastruk. sukūrimo sąnaudos'!AE9-'Infrastruk. sukūrimo sąnaudos'!AE18</f>
        <v>-641219.61440655484</v>
      </c>
      <c r="AF77" s="85">
        <f>-'Infrastruk. sukūrimo sąnaudos'!AF9-'Infrastruk. sukūrimo sąnaudos'!AF18</f>
        <v>-641219.61440655484</v>
      </c>
      <c r="AG77" s="85">
        <f>-'Infrastruk. sukūrimo sąnaudos'!AG9-'Infrastruk. sukūrimo sąnaudos'!AG18</f>
        <v>-641219.61440655484</v>
      </c>
      <c r="AH77" s="85">
        <f>-'Infrastruk. sukūrimo sąnaudos'!AH9-'Infrastruk. sukūrimo sąnaudos'!AH18</f>
        <v>-641219.61440655484</v>
      </c>
      <c r="AI77" s="85">
        <f>-'Infrastruk. sukūrimo sąnaudos'!AI9-'Infrastruk. sukūrimo sąnaudos'!AI18</f>
        <v>-641219.61440655484</v>
      </c>
      <c r="AJ77" s="85">
        <f>-'Infrastruk. sukūrimo sąnaudos'!AJ9-'Infrastruk. sukūrimo sąnaudos'!AJ18</f>
        <v>-641219.61440655484</v>
      </c>
      <c r="AK77" s="85">
        <f>-'Infrastruk. sukūrimo sąnaudos'!AK9-'Infrastruk. sukūrimo sąnaudos'!AK18</f>
        <v>-641219.61440655484</v>
      </c>
      <c r="AL77" s="85">
        <f>-'Infrastruk. sukūrimo sąnaudos'!AL9-'Infrastruk. sukūrimo sąnaudos'!AL18</f>
        <v>-641219.61440655484</v>
      </c>
      <c r="AM77" s="85">
        <f>-'Infrastruk. sukūrimo sąnaudos'!AM9-'Infrastruk. sukūrimo sąnaudos'!AM18</f>
        <v>-641219.61440655484</v>
      </c>
      <c r="AN77" s="29">
        <f t="shared" si="1035"/>
        <v>-7694635.3728786586</v>
      </c>
      <c r="AO77" s="85">
        <f>-'Infrastruk. sukūrimo sąnaudos'!AO18</f>
        <v>0</v>
      </c>
      <c r="AP77" s="85">
        <f>-'Infrastruk. sukūrimo sąnaudos'!AP18</f>
        <v>0</v>
      </c>
      <c r="AQ77" s="85">
        <f>-'Infrastruk. sukūrimo sąnaudos'!AQ18</f>
        <v>0</v>
      </c>
      <c r="AR77" s="85">
        <f>-'Infrastruk. sukūrimo sąnaudos'!AR18</f>
        <v>0</v>
      </c>
      <c r="AS77" s="85">
        <f>-'Infrastruk. sukūrimo sąnaudos'!AS18</f>
        <v>0</v>
      </c>
      <c r="AT77" s="85">
        <f>-'Infrastruk. sukūrimo sąnaudos'!AT18</f>
        <v>0</v>
      </c>
      <c r="AU77" s="85">
        <f>-'Infrastruk. sukūrimo sąnaudos'!AU18</f>
        <v>0</v>
      </c>
      <c r="AV77" s="85">
        <f>-'Infrastruk. sukūrimo sąnaudos'!AV18</f>
        <v>0</v>
      </c>
      <c r="AW77" s="85">
        <f>-'Infrastruk. sukūrimo sąnaudos'!AW18</f>
        <v>0</v>
      </c>
      <c r="AX77" s="85">
        <f>-'Infrastruk. sukūrimo sąnaudos'!AX18</f>
        <v>0</v>
      </c>
      <c r="AY77" s="85">
        <f>-'Infrastruk. sukūrimo sąnaudos'!AY18</f>
        <v>-25496.969525453009</v>
      </c>
      <c r="AZ77" s="85">
        <f>-'Infrastruk. sukūrimo sąnaudos'!AZ18</f>
        <v>0</v>
      </c>
      <c r="BA77" s="29">
        <f t="shared" si="1061"/>
        <v>-25496.969525453009</v>
      </c>
      <c r="BB77" s="25">
        <f>-'Infrastruk. sukūrimo sąnaudos'!BB18</f>
        <v>0</v>
      </c>
      <c r="BC77" s="25">
        <f>-'Infrastruk. sukūrimo sąnaudos'!BC18</f>
        <v>0</v>
      </c>
      <c r="BD77" s="25">
        <f>-'Infrastruk. sukūrimo sąnaudos'!BD18</f>
        <v>0</v>
      </c>
      <c r="BE77" s="25">
        <f>-'Infrastruk. sukūrimo sąnaudos'!BE18</f>
        <v>0</v>
      </c>
      <c r="BF77" s="25">
        <f>-'Infrastruk. sukūrimo sąnaudos'!BF18</f>
        <v>0</v>
      </c>
      <c r="BG77" s="25">
        <f>-'Infrastruk. sukūrimo sąnaudos'!BG18</f>
        <v>0</v>
      </c>
      <c r="BH77" s="25">
        <f>-'Infrastruk. sukūrimo sąnaudos'!BH18</f>
        <v>0</v>
      </c>
      <c r="BI77" s="25">
        <f>-'Infrastruk. sukūrimo sąnaudos'!BI18</f>
        <v>0</v>
      </c>
      <c r="BJ77" s="25">
        <f>-'Infrastruk. sukūrimo sąnaudos'!BJ18</f>
        <v>0</v>
      </c>
      <c r="BK77" s="25">
        <f>-'Infrastruk. sukūrimo sąnaudos'!BK18</f>
        <v>0</v>
      </c>
      <c r="BL77" s="25">
        <f>-'Infrastruk. sukūrimo sąnaudos'!BL18</f>
        <v>-26261.878611216587</v>
      </c>
      <c r="BM77" s="25">
        <f>-'Infrastruk. sukūrimo sąnaudos'!BM18</f>
        <v>0</v>
      </c>
      <c r="BN77" s="29">
        <f t="shared" si="1109"/>
        <v>-26261.878611216587</v>
      </c>
      <c r="BO77" s="25">
        <f>-'Infrastruk. sukūrimo sąnaudos'!BO18</f>
        <v>0</v>
      </c>
      <c r="BP77" s="25">
        <f>-'Infrastruk. sukūrimo sąnaudos'!BP18</f>
        <v>0</v>
      </c>
      <c r="BQ77" s="25">
        <f>-'Infrastruk. sukūrimo sąnaudos'!BQ18</f>
        <v>0</v>
      </c>
      <c r="BR77" s="25">
        <f>-'Infrastruk. sukūrimo sąnaudos'!BR18</f>
        <v>0</v>
      </c>
      <c r="BS77" s="25">
        <f>-'Infrastruk. sukūrimo sąnaudos'!BS18</f>
        <v>0</v>
      </c>
      <c r="BT77" s="25">
        <f>-'Infrastruk. sukūrimo sąnaudos'!BT18</f>
        <v>0</v>
      </c>
      <c r="BU77" s="25">
        <f>-'Infrastruk. sukūrimo sąnaudos'!BU18</f>
        <v>0</v>
      </c>
      <c r="BV77" s="25">
        <f>-'Infrastruk. sukūrimo sąnaudos'!BV18</f>
        <v>0</v>
      </c>
      <c r="BW77" s="25">
        <f>-'Infrastruk. sukūrimo sąnaudos'!BW18</f>
        <v>0</v>
      </c>
      <c r="BX77" s="25">
        <f>-'Infrastruk. sukūrimo sąnaudos'!BX18</f>
        <v>0</v>
      </c>
      <c r="BY77" s="25">
        <f>-'Infrastruk. sukūrimo sąnaudos'!BY18</f>
        <v>-27049.73496955309</v>
      </c>
      <c r="BZ77" s="25">
        <f>-'Infrastruk. sukūrimo sąnaudos'!BZ18</f>
        <v>0</v>
      </c>
      <c r="CA77" s="29">
        <f t="shared" si="1111"/>
        <v>-27049.73496955309</v>
      </c>
      <c r="CB77" s="25">
        <f>-'Infrastruk. sukūrimo sąnaudos'!CB18</f>
        <v>0</v>
      </c>
      <c r="CC77" s="25">
        <f>-'Infrastruk. sukūrimo sąnaudos'!CC18</f>
        <v>0</v>
      </c>
      <c r="CD77" s="25">
        <f>-'Infrastruk. sukūrimo sąnaudos'!CD18</f>
        <v>0</v>
      </c>
      <c r="CE77" s="25">
        <f>-'Infrastruk. sukūrimo sąnaudos'!CE18</f>
        <v>0</v>
      </c>
      <c r="CF77" s="25">
        <f>-'Infrastruk. sukūrimo sąnaudos'!CF18</f>
        <v>0</v>
      </c>
      <c r="CG77" s="25">
        <f>-'Infrastruk. sukūrimo sąnaudos'!CG18</f>
        <v>0</v>
      </c>
      <c r="CH77" s="25">
        <f>-'Infrastruk. sukūrimo sąnaudos'!CH18</f>
        <v>0</v>
      </c>
      <c r="CI77" s="25">
        <f>-'Infrastruk. sukūrimo sąnaudos'!CI18</f>
        <v>0</v>
      </c>
      <c r="CJ77" s="25">
        <f>-'Infrastruk. sukūrimo sąnaudos'!CJ18</f>
        <v>0</v>
      </c>
      <c r="CK77" s="25">
        <f>-'Infrastruk. sukūrimo sąnaudos'!CK18</f>
        <v>0</v>
      </c>
      <c r="CL77" s="25">
        <f>-'Infrastruk. sukūrimo sąnaudos'!CL18</f>
        <v>-27861.227018639667</v>
      </c>
      <c r="CM77" s="25">
        <f>-'Infrastruk. sukūrimo sąnaudos'!CM18</f>
        <v>0</v>
      </c>
      <c r="CN77" s="29">
        <f t="shared" si="1113"/>
        <v>-27861.227018639667</v>
      </c>
      <c r="CO77" s="25">
        <f>-'Infrastruk. sukūrimo sąnaudos'!CO18</f>
        <v>0</v>
      </c>
      <c r="CP77" s="25">
        <f>-'Infrastruk. sukūrimo sąnaudos'!CP18</f>
        <v>0</v>
      </c>
      <c r="CQ77" s="25">
        <f>-'Infrastruk. sukūrimo sąnaudos'!CQ18</f>
        <v>0</v>
      </c>
      <c r="CR77" s="25">
        <f>-'Infrastruk. sukūrimo sąnaudos'!CR18</f>
        <v>0</v>
      </c>
      <c r="CS77" s="25">
        <f>-'Infrastruk. sukūrimo sąnaudos'!CS18</f>
        <v>0</v>
      </c>
      <c r="CT77" s="25">
        <f>-'Infrastruk. sukūrimo sąnaudos'!CT18</f>
        <v>0</v>
      </c>
      <c r="CU77" s="25">
        <f>-'Infrastruk. sukūrimo sąnaudos'!CU18</f>
        <v>0</v>
      </c>
      <c r="CV77" s="25">
        <f>-'Infrastruk. sukūrimo sąnaudos'!CV18</f>
        <v>0</v>
      </c>
      <c r="CW77" s="25">
        <f>-'Infrastruk. sukūrimo sąnaudos'!CW18</f>
        <v>0</v>
      </c>
      <c r="CX77" s="25">
        <f>-'Infrastruk. sukūrimo sąnaudos'!CX18</f>
        <v>0</v>
      </c>
      <c r="CY77" s="25">
        <f>-'Infrastruk. sukūrimo sąnaudos'!CY18</f>
        <v>-28697.063829198876</v>
      </c>
      <c r="CZ77" s="25">
        <f>-'Infrastruk. sukūrimo sąnaudos'!CZ18</f>
        <v>0</v>
      </c>
      <c r="DA77" s="29">
        <f t="shared" si="1115"/>
        <v>-28697.063829198876</v>
      </c>
      <c r="DB77" s="25">
        <f>-'Infrastruk. sukūrimo sąnaudos'!DB18</f>
        <v>0</v>
      </c>
      <c r="DC77" s="25">
        <f>-'Infrastruk. sukūrimo sąnaudos'!DC18</f>
        <v>0</v>
      </c>
      <c r="DD77" s="25">
        <f>-'Infrastruk. sukūrimo sąnaudos'!DD18</f>
        <v>0</v>
      </c>
      <c r="DE77" s="25">
        <f>-'Infrastruk. sukūrimo sąnaudos'!DE18</f>
        <v>0</v>
      </c>
      <c r="DF77" s="25">
        <f>-'Infrastruk. sukūrimo sąnaudos'!DF18</f>
        <v>0</v>
      </c>
      <c r="DG77" s="25">
        <f>-'Infrastruk. sukūrimo sąnaudos'!DG18</f>
        <v>0</v>
      </c>
      <c r="DH77" s="25">
        <f>-'Infrastruk. sukūrimo sąnaudos'!DH18</f>
        <v>0</v>
      </c>
      <c r="DI77" s="25">
        <f>-'Infrastruk. sukūrimo sąnaudos'!DI18</f>
        <v>0</v>
      </c>
      <c r="DJ77" s="25">
        <f>-'Infrastruk. sukūrimo sąnaudos'!DJ18</f>
        <v>0</v>
      </c>
      <c r="DK77" s="25">
        <f>-'Infrastruk. sukūrimo sąnaudos'!DK18</f>
        <v>0</v>
      </c>
      <c r="DL77" s="25">
        <f>-'Infrastruk. sukūrimo sąnaudos'!DL18</f>
        <v>-29557.975744074833</v>
      </c>
      <c r="DM77" s="25">
        <f>-'Infrastruk. sukūrimo sąnaudos'!DM18</f>
        <v>0</v>
      </c>
      <c r="DN77" s="29">
        <f t="shared" si="1117"/>
        <v>-29557.975744074833</v>
      </c>
      <c r="DO77" s="25">
        <f>-'Infrastruk. sukūrimo sąnaudos'!DO18</f>
        <v>0</v>
      </c>
      <c r="DP77" s="25">
        <f>-'Infrastruk. sukūrimo sąnaudos'!DP18</f>
        <v>0</v>
      </c>
      <c r="DQ77" s="25">
        <f>-'Infrastruk. sukūrimo sąnaudos'!DQ18</f>
        <v>0</v>
      </c>
      <c r="DR77" s="25">
        <f>-'Infrastruk. sukūrimo sąnaudos'!DR18</f>
        <v>0</v>
      </c>
      <c r="DS77" s="25">
        <f>-'Infrastruk. sukūrimo sąnaudos'!DS18</f>
        <v>0</v>
      </c>
      <c r="DT77" s="25">
        <f>-'Infrastruk. sukūrimo sąnaudos'!DT18</f>
        <v>0</v>
      </c>
      <c r="DU77" s="25">
        <f>-'Infrastruk. sukūrimo sąnaudos'!DU18</f>
        <v>0</v>
      </c>
      <c r="DV77" s="25">
        <f>-'Infrastruk. sukūrimo sąnaudos'!DV18</f>
        <v>0</v>
      </c>
      <c r="DW77" s="25">
        <f>-'Infrastruk. sukūrimo sąnaudos'!DW18</f>
        <v>0</v>
      </c>
      <c r="DX77" s="25">
        <f>-'Infrastruk. sukūrimo sąnaudos'!DX18</f>
        <v>0</v>
      </c>
      <c r="DY77" s="25">
        <f>-'Infrastruk. sukūrimo sąnaudos'!DY18</f>
        <v>-60889.406546876875</v>
      </c>
      <c r="DZ77" s="25">
        <f>-'Infrastruk. sukūrimo sąnaudos'!DZ18</f>
        <v>0</v>
      </c>
      <c r="EA77" s="29">
        <f t="shared" si="1119"/>
        <v>-60889.406546876875</v>
      </c>
      <c r="EB77" s="25">
        <f>-'Infrastruk. sukūrimo sąnaudos'!EB18</f>
        <v>0</v>
      </c>
      <c r="EC77" s="25">
        <f>-'Infrastruk. sukūrimo sąnaudos'!EC18</f>
        <v>0</v>
      </c>
      <c r="ED77" s="25">
        <f>-'Infrastruk. sukūrimo sąnaudos'!ED18</f>
        <v>0</v>
      </c>
      <c r="EE77" s="25">
        <f>-'Infrastruk. sukūrimo sąnaudos'!EE18</f>
        <v>0</v>
      </c>
      <c r="EF77" s="25">
        <f>-'Infrastruk. sukūrimo sąnaudos'!EF18</f>
        <v>0</v>
      </c>
      <c r="EG77" s="25">
        <f>-'Infrastruk. sukūrimo sąnaudos'!EG18</f>
        <v>0</v>
      </c>
      <c r="EH77" s="25">
        <f>-'Infrastruk. sukūrimo sąnaudos'!EH18</f>
        <v>0</v>
      </c>
      <c r="EI77" s="25">
        <f>-'Infrastruk. sukūrimo sąnaudos'!EI18</f>
        <v>0</v>
      </c>
      <c r="EJ77" s="25">
        <f>-'Infrastruk. sukūrimo sąnaudos'!EJ18</f>
        <v>0</v>
      </c>
      <c r="EK77" s="25">
        <f>-'Infrastruk. sukūrimo sąnaudos'!EK18</f>
        <v>0</v>
      </c>
      <c r="EL77" s="25">
        <f>-'Infrastruk. sukūrimo sąnaudos'!EL18</f>
        <v>-62716.088743283151</v>
      </c>
      <c r="EM77" s="25">
        <f>-'Infrastruk. sukūrimo sąnaudos'!EM18</f>
        <v>0</v>
      </c>
      <c r="EN77" s="29">
        <f t="shared" si="1121"/>
        <v>-62716.088743283151</v>
      </c>
      <c r="EO77" s="25">
        <f>-'Infrastruk. sukūrimo sąnaudos'!EO18</f>
        <v>0</v>
      </c>
      <c r="EP77" s="25">
        <f>-'Infrastruk. sukūrimo sąnaudos'!EP18</f>
        <v>0</v>
      </c>
      <c r="EQ77" s="25">
        <f>-'Infrastruk. sukūrimo sąnaudos'!EQ18</f>
        <v>0</v>
      </c>
      <c r="ER77" s="25">
        <f>-'Infrastruk. sukūrimo sąnaudos'!ER18</f>
        <v>0</v>
      </c>
      <c r="ES77" s="25">
        <f>-'Infrastruk. sukūrimo sąnaudos'!ES18</f>
        <v>0</v>
      </c>
      <c r="ET77" s="25">
        <f>-'Infrastruk. sukūrimo sąnaudos'!ET18</f>
        <v>0</v>
      </c>
      <c r="EU77" s="25">
        <f>-'Infrastruk. sukūrimo sąnaudos'!EU18</f>
        <v>0</v>
      </c>
      <c r="EV77" s="25">
        <f>-'Infrastruk. sukūrimo sąnaudos'!EV18</f>
        <v>0</v>
      </c>
      <c r="EW77" s="25">
        <f>-'Infrastruk. sukūrimo sąnaudos'!EW18</f>
        <v>0</v>
      </c>
      <c r="EX77" s="25">
        <f>-'Infrastruk. sukūrimo sąnaudos'!EX18</f>
        <v>0</v>
      </c>
      <c r="EY77" s="25">
        <f>-'Infrastruk. sukūrimo sąnaudos'!EY18</f>
        <v>-64597.571405581642</v>
      </c>
      <c r="EZ77" s="25">
        <f>-'Infrastruk. sukūrimo sąnaudos'!EZ18</f>
        <v>0</v>
      </c>
      <c r="FA77" s="29">
        <f t="shared" si="1123"/>
        <v>-64597.571405581642</v>
      </c>
      <c r="FB77" s="25">
        <f>-'Infrastruk. sukūrimo sąnaudos'!FB18</f>
        <v>0</v>
      </c>
      <c r="FC77" s="25">
        <f>-'Infrastruk. sukūrimo sąnaudos'!FC18</f>
        <v>0</v>
      </c>
      <c r="FD77" s="25">
        <f>-'Infrastruk. sukūrimo sąnaudos'!FD18</f>
        <v>0</v>
      </c>
      <c r="FE77" s="25">
        <f>-'Infrastruk. sukūrimo sąnaudos'!FE18</f>
        <v>0</v>
      </c>
      <c r="FF77" s="25">
        <f>-'Infrastruk. sukūrimo sąnaudos'!FF18</f>
        <v>0</v>
      </c>
      <c r="FG77" s="25">
        <f>-'Infrastruk. sukūrimo sąnaudos'!FG18</f>
        <v>0</v>
      </c>
      <c r="FH77" s="25">
        <f>-'Infrastruk. sukūrimo sąnaudos'!FH18</f>
        <v>0</v>
      </c>
      <c r="FI77" s="25">
        <f>-'Infrastruk. sukūrimo sąnaudos'!FI18</f>
        <v>0</v>
      </c>
      <c r="FJ77" s="25">
        <f>-'Infrastruk. sukūrimo sąnaudos'!FJ18</f>
        <v>0</v>
      </c>
      <c r="FK77" s="25">
        <f>-'Infrastruk. sukūrimo sąnaudos'!FK18</f>
        <v>0</v>
      </c>
      <c r="FL77" s="25">
        <f>-'Infrastruk. sukūrimo sąnaudos'!FL18</f>
        <v>-66535.498547749099</v>
      </c>
      <c r="FM77" s="25">
        <f>-'Infrastruk. sukūrimo sąnaudos'!FM18</f>
        <v>0</v>
      </c>
      <c r="FN77" s="29">
        <f t="shared" si="1125"/>
        <v>-66535.498547749099</v>
      </c>
      <c r="FO77" s="25">
        <f>-'Infrastruk. sukūrimo sąnaudos'!FO18</f>
        <v>0</v>
      </c>
      <c r="FP77" s="25">
        <f>-'Infrastruk. sukūrimo sąnaudos'!FP18</f>
        <v>0</v>
      </c>
      <c r="FQ77" s="25">
        <f>-'Infrastruk. sukūrimo sąnaudos'!FQ18</f>
        <v>0</v>
      </c>
      <c r="FR77" s="25">
        <f>-'Infrastruk. sukūrimo sąnaudos'!FR18</f>
        <v>0</v>
      </c>
      <c r="FS77" s="25">
        <f>-'Infrastruk. sukūrimo sąnaudos'!FS18</f>
        <v>0</v>
      </c>
      <c r="FT77" s="25">
        <f>-'Infrastruk. sukūrimo sąnaudos'!FT18</f>
        <v>0</v>
      </c>
      <c r="FU77" s="25">
        <f>-'Infrastruk. sukūrimo sąnaudos'!FU18</f>
        <v>0</v>
      </c>
      <c r="FV77" s="25">
        <f>-'Infrastruk. sukūrimo sąnaudos'!FV18</f>
        <v>0</v>
      </c>
      <c r="FW77" s="25">
        <f>-'Infrastruk. sukūrimo sąnaudos'!FW18</f>
        <v>0</v>
      </c>
      <c r="FX77" s="25">
        <f>-'Infrastruk. sukūrimo sąnaudos'!FX18</f>
        <v>0</v>
      </c>
      <c r="FY77" s="25">
        <f>-'Infrastruk. sukūrimo sąnaudos'!FY18</f>
        <v>-68531.563504181569</v>
      </c>
      <c r="FZ77" s="25">
        <f>-'Infrastruk. sukūrimo sąnaudos'!FZ18</f>
        <v>0</v>
      </c>
      <c r="GA77" s="29">
        <f t="shared" si="1127"/>
        <v>-68531.563504181569</v>
      </c>
      <c r="GB77" s="25">
        <f>-'Infrastruk. sukūrimo sąnaudos'!GB18</f>
        <v>0</v>
      </c>
      <c r="GC77" s="25">
        <f>-'Infrastruk. sukūrimo sąnaudos'!GC18</f>
        <v>0</v>
      </c>
      <c r="GD77" s="25">
        <f>-'Infrastruk. sukūrimo sąnaudos'!GD18</f>
        <v>0</v>
      </c>
      <c r="GE77" s="25">
        <f>-'Infrastruk. sukūrimo sąnaudos'!GE18</f>
        <v>0</v>
      </c>
      <c r="GF77" s="25">
        <f>-'Infrastruk. sukūrimo sąnaudos'!GF18</f>
        <v>0</v>
      </c>
      <c r="GG77" s="25">
        <f>-'Infrastruk. sukūrimo sąnaudos'!GG18</f>
        <v>0</v>
      </c>
      <c r="GH77" s="25">
        <f>-'Infrastruk. sukūrimo sąnaudos'!GH18</f>
        <v>0</v>
      </c>
      <c r="GI77" s="25">
        <f>-'Infrastruk. sukūrimo sąnaudos'!GI18</f>
        <v>0</v>
      </c>
      <c r="GJ77" s="25">
        <f>-'Infrastruk. sukūrimo sąnaudos'!GJ18</f>
        <v>0</v>
      </c>
      <c r="GK77" s="25">
        <f>-'Infrastruk. sukūrimo sąnaudos'!GK18</f>
        <v>0</v>
      </c>
      <c r="GL77" s="25">
        <f>-'Infrastruk. sukūrimo sąnaudos'!GL18</f>
        <v>-70587.51040930704</v>
      </c>
      <c r="GM77" s="25">
        <f>-'Infrastruk. sukūrimo sąnaudos'!GM18</f>
        <v>0</v>
      </c>
      <c r="GN77" s="29">
        <f t="shared" si="1129"/>
        <v>-70587.51040930704</v>
      </c>
      <c r="GO77" s="25">
        <f>-'Infrastruk. sukūrimo sąnaudos'!GO9</f>
        <v>0</v>
      </c>
      <c r="GP77" s="25">
        <f>-'Infrastruk. sukūrimo sąnaudos'!GP9</f>
        <v>0</v>
      </c>
      <c r="GQ77" s="25">
        <f>-'Infrastruk. sukūrimo sąnaudos'!GQ9</f>
        <v>0</v>
      </c>
      <c r="GR77" s="25">
        <f>-'Infrastruk. sukūrimo sąnaudos'!GR9</f>
        <v>0</v>
      </c>
      <c r="GS77" s="25">
        <f>-'Infrastruk. sukūrimo sąnaudos'!GS9</f>
        <v>0</v>
      </c>
      <c r="GT77" s="25">
        <f>-'Infrastruk. sukūrimo sąnaudos'!GT9</f>
        <v>0</v>
      </c>
      <c r="GU77" s="25">
        <f>-'Infrastruk. sukūrimo sąnaudos'!GU9</f>
        <v>0</v>
      </c>
      <c r="GV77" s="25">
        <f>-'Infrastruk. sukūrimo sąnaudos'!GV9</f>
        <v>0</v>
      </c>
      <c r="GW77" s="25">
        <f>-'Infrastruk. sukūrimo sąnaudos'!GW9</f>
        <v>0</v>
      </c>
      <c r="GX77" s="25">
        <f>-'Infrastruk. sukūrimo sąnaudos'!GX9</f>
        <v>0</v>
      </c>
      <c r="GY77" s="25">
        <f>-'Infrastruk. sukūrimo sąnaudos'!GY9</f>
        <v>0</v>
      </c>
      <c r="GZ77" s="25">
        <f>-'Infrastruk. sukūrimo sąnaudos'!GZ9</f>
        <v>0</v>
      </c>
      <c r="HA77" s="29">
        <f t="shared" si="1131"/>
        <v>0</v>
      </c>
      <c r="HB77" s="25">
        <f>-'Infrastruk. sukūrimo sąnaudos'!HB18</f>
        <v>0</v>
      </c>
      <c r="HC77" s="25">
        <f>-'Infrastruk. sukūrimo sąnaudos'!HC18</f>
        <v>0</v>
      </c>
      <c r="HD77" s="25">
        <f>-'Infrastruk. sukūrimo sąnaudos'!HD18</f>
        <v>0</v>
      </c>
      <c r="HE77" s="25">
        <f>-'Infrastruk. sukūrimo sąnaudos'!HE18</f>
        <v>0</v>
      </c>
      <c r="HF77" s="25">
        <f>-'Infrastruk. sukūrimo sąnaudos'!HF18</f>
        <v>0</v>
      </c>
      <c r="HG77" s="25">
        <f>-'Infrastruk. sukūrimo sąnaudos'!HG18</f>
        <v>0</v>
      </c>
      <c r="HH77" s="25">
        <f>-'Infrastruk. sukūrimo sąnaudos'!HH18</f>
        <v>0</v>
      </c>
      <c r="HI77" s="25">
        <f>-'Infrastruk. sukūrimo sąnaudos'!HI18</f>
        <v>0</v>
      </c>
      <c r="HJ77" s="25">
        <f>-'Infrastruk. sukūrimo sąnaudos'!HJ18</f>
        <v>0</v>
      </c>
      <c r="HK77" s="25">
        <f>-'Infrastruk. sukūrimo sąnaudos'!HK18</f>
        <v>0</v>
      </c>
      <c r="HL77" s="25">
        <f>-'Infrastruk. sukūrimo sąnaudos'!HL18</f>
        <v>0</v>
      </c>
      <c r="HM77" s="25">
        <f>-'Infrastruk. sukūrimo sąnaudos'!HM18</f>
        <v>0</v>
      </c>
      <c r="HN77" s="29">
        <f t="shared" si="1133"/>
        <v>0</v>
      </c>
      <c r="HO77" s="25">
        <f>-'Infrastruk. sukūrimo sąnaudos'!HO18</f>
        <v>0</v>
      </c>
      <c r="HP77" s="25">
        <f>-'Infrastruk. sukūrimo sąnaudos'!HP18</f>
        <v>0</v>
      </c>
      <c r="HQ77" s="25">
        <f>-'Infrastruk. sukūrimo sąnaudos'!HQ18</f>
        <v>0</v>
      </c>
      <c r="HR77" s="25">
        <f>-'Infrastruk. sukūrimo sąnaudos'!HR18</f>
        <v>0</v>
      </c>
      <c r="HS77" s="25">
        <f>-'Infrastruk. sukūrimo sąnaudos'!HS18</f>
        <v>0</v>
      </c>
      <c r="HT77" s="25">
        <f>-'Infrastruk. sukūrimo sąnaudos'!HT18</f>
        <v>0</v>
      </c>
      <c r="HU77" s="25">
        <f>-'Infrastruk. sukūrimo sąnaudos'!HU18</f>
        <v>0</v>
      </c>
      <c r="HV77" s="25">
        <f>-'Infrastruk. sukūrimo sąnaudos'!HV18</f>
        <v>0</v>
      </c>
      <c r="HW77" s="25">
        <f>-'Infrastruk. sukūrimo sąnaudos'!HW18</f>
        <v>0</v>
      </c>
      <c r="HX77" s="25">
        <f>-'Infrastruk. sukūrimo sąnaudos'!HX18</f>
        <v>0</v>
      </c>
      <c r="HY77" s="25">
        <f>-'Infrastruk. sukūrimo sąnaudos'!HY18</f>
        <v>0</v>
      </c>
      <c r="HZ77" s="25">
        <f>-'Infrastruk. sukūrimo sąnaudos'!HZ18</f>
        <v>0</v>
      </c>
      <c r="IA77" s="29">
        <f t="shared" si="1135"/>
        <v>0</v>
      </c>
      <c r="IB77" s="25">
        <f>-'Infrastruk. sukūrimo sąnaudos'!IB18</f>
        <v>0</v>
      </c>
      <c r="IC77" s="25">
        <f>-'Infrastruk. sukūrimo sąnaudos'!IC18</f>
        <v>0</v>
      </c>
      <c r="ID77" s="25">
        <f>-'Infrastruk. sukūrimo sąnaudos'!ID18</f>
        <v>0</v>
      </c>
      <c r="IE77" s="25">
        <f>-'Infrastruk. sukūrimo sąnaudos'!IE18</f>
        <v>0</v>
      </c>
      <c r="IF77" s="25">
        <f>-'Infrastruk. sukūrimo sąnaudos'!IF18</f>
        <v>0</v>
      </c>
      <c r="IG77" s="25">
        <f>-'Infrastruk. sukūrimo sąnaudos'!IG18</f>
        <v>0</v>
      </c>
      <c r="IH77" s="25">
        <f>-'Infrastruk. sukūrimo sąnaudos'!IH18</f>
        <v>0</v>
      </c>
      <c r="II77" s="25">
        <f>-'Infrastruk. sukūrimo sąnaudos'!II18</f>
        <v>0</v>
      </c>
      <c r="IJ77" s="25">
        <f>-'Infrastruk. sukūrimo sąnaudos'!IJ18</f>
        <v>0</v>
      </c>
      <c r="IK77" s="25">
        <f>-'Infrastruk. sukūrimo sąnaudos'!IK18</f>
        <v>0</v>
      </c>
      <c r="IL77" s="25">
        <f>-'Infrastruk. sukūrimo sąnaudos'!IL18</f>
        <v>0</v>
      </c>
      <c r="IM77" s="25">
        <f>-'Infrastruk. sukūrimo sąnaudos'!IM18</f>
        <v>0</v>
      </c>
      <c r="IN77" s="29">
        <f t="shared" si="1137"/>
        <v>0</v>
      </c>
      <c r="IO77" s="25">
        <f>-'Infrastruk. sukūrimo sąnaudos'!IO18</f>
        <v>0</v>
      </c>
      <c r="IP77" s="25">
        <f>-'Infrastruk. sukūrimo sąnaudos'!IP18</f>
        <v>0</v>
      </c>
      <c r="IQ77" s="25">
        <f>-'Infrastruk. sukūrimo sąnaudos'!IQ18</f>
        <v>0</v>
      </c>
      <c r="IR77" s="25">
        <f>-'Infrastruk. sukūrimo sąnaudos'!IR18</f>
        <v>0</v>
      </c>
      <c r="IS77" s="25">
        <f>-'Infrastruk. sukūrimo sąnaudos'!IS18</f>
        <v>0</v>
      </c>
      <c r="IT77" s="25">
        <f>-'Infrastruk. sukūrimo sąnaudos'!IT18</f>
        <v>0</v>
      </c>
      <c r="IU77" s="25">
        <f>-'Infrastruk. sukūrimo sąnaudos'!IU18</f>
        <v>0</v>
      </c>
      <c r="IV77" s="25">
        <f>-'Infrastruk. sukūrimo sąnaudos'!IV18</f>
        <v>0</v>
      </c>
      <c r="IW77" s="25">
        <f>-'Infrastruk. sukūrimo sąnaudos'!IW18</f>
        <v>0</v>
      </c>
      <c r="IX77" s="25">
        <f>-'Infrastruk. sukūrimo sąnaudos'!IX18</f>
        <v>0</v>
      </c>
      <c r="IY77" s="25">
        <f>-'Infrastruk. sukūrimo sąnaudos'!IY18</f>
        <v>0</v>
      </c>
      <c r="IZ77" s="25">
        <f>-'Infrastruk. sukūrimo sąnaudos'!IZ18</f>
        <v>0</v>
      </c>
      <c r="JA77" s="29">
        <f t="shared" si="1139"/>
        <v>0</v>
      </c>
      <c r="JB77" s="25">
        <f>-'Infrastruk. sukūrimo sąnaudos'!JB18</f>
        <v>0</v>
      </c>
      <c r="JC77" s="25">
        <f>-'Infrastruk. sukūrimo sąnaudos'!JC18</f>
        <v>0</v>
      </c>
      <c r="JD77" s="25">
        <f>-'Infrastruk. sukūrimo sąnaudos'!JD18</f>
        <v>0</v>
      </c>
      <c r="JE77" s="25">
        <f>-'Infrastruk. sukūrimo sąnaudos'!JE18</f>
        <v>0</v>
      </c>
      <c r="JF77" s="25">
        <f>-'Infrastruk. sukūrimo sąnaudos'!JF18</f>
        <v>0</v>
      </c>
      <c r="JG77" s="25">
        <f>-'Infrastruk. sukūrimo sąnaudos'!JG18</f>
        <v>0</v>
      </c>
      <c r="JH77" s="25">
        <f>-'Infrastruk. sukūrimo sąnaudos'!JH18</f>
        <v>0</v>
      </c>
      <c r="JI77" s="25">
        <f>-'Infrastruk. sukūrimo sąnaudos'!JI18</f>
        <v>0</v>
      </c>
      <c r="JJ77" s="25">
        <f>-'Infrastruk. sukūrimo sąnaudos'!JJ18</f>
        <v>0</v>
      </c>
      <c r="JK77" s="25">
        <f>-'Infrastruk. sukūrimo sąnaudos'!JK18</f>
        <v>0</v>
      </c>
      <c r="JL77" s="25">
        <f>-'Infrastruk. sukūrimo sąnaudos'!JL18</f>
        <v>0</v>
      </c>
      <c r="JM77" s="25">
        <f>-'Infrastruk. sukūrimo sąnaudos'!JM18</f>
        <v>0</v>
      </c>
      <c r="JN77" s="29">
        <f t="shared" si="1141"/>
        <v>0</v>
      </c>
      <c r="JO77" s="25">
        <f>-'Infrastruk. sukūrimo sąnaudos'!JO18</f>
        <v>0</v>
      </c>
      <c r="JP77" s="25">
        <f>-'Infrastruk. sukūrimo sąnaudos'!JP18</f>
        <v>0</v>
      </c>
      <c r="JQ77" s="25">
        <f>-'Infrastruk. sukūrimo sąnaudos'!JQ18</f>
        <v>0</v>
      </c>
      <c r="JR77" s="25">
        <f>-'Infrastruk. sukūrimo sąnaudos'!JR18</f>
        <v>0</v>
      </c>
      <c r="JS77" s="25">
        <f>-'Infrastruk. sukūrimo sąnaudos'!JS18</f>
        <v>0</v>
      </c>
      <c r="JT77" s="25">
        <f>-'Infrastruk. sukūrimo sąnaudos'!JT18</f>
        <v>0</v>
      </c>
      <c r="JU77" s="25">
        <f>-'Infrastruk. sukūrimo sąnaudos'!JU18</f>
        <v>0</v>
      </c>
      <c r="JV77" s="25">
        <f>-'Infrastruk. sukūrimo sąnaudos'!JV18</f>
        <v>0</v>
      </c>
      <c r="JW77" s="25">
        <f>-'Infrastruk. sukūrimo sąnaudos'!JW18</f>
        <v>0</v>
      </c>
      <c r="JX77" s="25">
        <f>-'Infrastruk. sukūrimo sąnaudos'!JX18</f>
        <v>0</v>
      </c>
      <c r="JY77" s="25">
        <f>-'Infrastruk. sukūrimo sąnaudos'!JY18</f>
        <v>0</v>
      </c>
      <c r="JZ77" s="25">
        <f>-'Infrastruk. sukūrimo sąnaudos'!JZ18</f>
        <v>0</v>
      </c>
      <c r="KA77" s="29">
        <f t="shared" si="1143"/>
        <v>0</v>
      </c>
      <c r="KB77" s="25">
        <f>-'Infrastruk. sukūrimo sąnaudos'!KB18</f>
        <v>0</v>
      </c>
      <c r="KC77" s="25">
        <f>-'Infrastruk. sukūrimo sąnaudos'!KC18</f>
        <v>0</v>
      </c>
      <c r="KD77" s="25">
        <f>-'Infrastruk. sukūrimo sąnaudos'!KD18</f>
        <v>0</v>
      </c>
      <c r="KE77" s="25">
        <f>-'Infrastruk. sukūrimo sąnaudos'!KE18</f>
        <v>0</v>
      </c>
      <c r="KF77" s="25">
        <f>-'Infrastruk. sukūrimo sąnaudos'!KF18</f>
        <v>0</v>
      </c>
      <c r="KG77" s="25">
        <f>-'Infrastruk. sukūrimo sąnaudos'!KG18</f>
        <v>0</v>
      </c>
      <c r="KH77" s="25">
        <f>-'Infrastruk. sukūrimo sąnaudos'!KH18</f>
        <v>0</v>
      </c>
      <c r="KI77" s="25">
        <f>-'Infrastruk. sukūrimo sąnaudos'!KI18</f>
        <v>0</v>
      </c>
      <c r="KJ77" s="25">
        <f>-'Infrastruk. sukūrimo sąnaudos'!KJ18</f>
        <v>0</v>
      </c>
      <c r="KK77" s="25">
        <f>-'Infrastruk. sukūrimo sąnaudos'!KK18</f>
        <v>0</v>
      </c>
      <c r="KL77" s="25">
        <f>-'Infrastruk. sukūrimo sąnaudos'!KL18</f>
        <v>0</v>
      </c>
      <c r="KM77" s="25">
        <f>-'Infrastruk. sukūrimo sąnaudos'!KM18</f>
        <v>0</v>
      </c>
      <c r="KN77" s="29">
        <f t="shared" si="1145"/>
        <v>0</v>
      </c>
      <c r="KO77" s="25">
        <f>-'Infrastruk. sukūrimo sąnaudos'!KO18</f>
        <v>0</v>
      </c>
      <c r="KP77" s="25">
        <f>-'Infrastruk. sukūrimo sąnaudos'!KP18</f>
        <v>0</v>
      </c>
      <c r="KQ77" s="25">
        <f>-'Infrastruk. sukūrimo sąnaudos'!KQ18</f>
        <v>0</v>
      </c>
      <c r="KR77" s="25">
        <f>-'Infrastruk. sukūrimo sąnaudos'!KR18</f>
        <v>0</v>
      </c>
      <c r="KS77" s="25">
        <f>-'Infrastruk. sukūrimo sąnaudos'!KS18</f>
        <v>0</v>
      </c>
      <c r="KT77" s="25">
        <f>-'Infrastruk. sukūrimo sąnaudos'!KT18</f>
        <v>0</v>
      </c>
      <c r="KU77" s="25">
        <f>-'Infrastruk. sukūrimo sąnaudos'!KU18</f>
        <v>0</v>
      </c>
      <c r="KV77" s="25">
        <f>-'Infrastruk. sukūrimo sąnaudos'!KV18</f>
        <v>0</v>
      </c>
      <c r="KW77" s="25">
        <f>-'Infrastruk. sukūrimo sąnaudos'!KW18</f>
        <v>0</v>
      </c>
      <c r="KX77" s="25">
        <f>-'Infrastruk. sukūrimo sąnaudos'!KX18</f>
        <v>0</v>
      </c>
      <c r="KY77" s="25">
        <f>-'Infrastruk. sukūrimo sąnaudos'!KY18</f>
        <v>0</v>
      </c>
      <c r="KZ77" s="25">
        <f>-'Infrastruk. sukūrimo sąnaudos'!KZ18</f>
        <v>0</v>
      </c>
      <c r="LA77" s="29">
        <f t="shared" si="1147"/>
        <v>0</v>
      </c>
      <c r="LB77" s="25">
        <f>-'Infrastruk. sukūrimo sąnaudos'!LB18</f>
        <v>0</v>
      </c>
      <c r="LC77" s="25">
        <f>-'Infrastruk. sukūrimo sąnaudos'!LC18</f>
        <v>0</v>
      </c>
      <c r="LD77" s="25">
        <f>-'Infrastruk. sukūrimo sąnaudos'!LD18</f>
        <v>0</v>
      </c>
      <c r="LE77" s="25">
        <f>-'Infrastruk. sukūrimo sąnaudos'!LE18</f>
        <v>0</v>
      </c>
      <c r="LF77" s="25">
        <f>-'Infrastruk. sukūrimo sąnaudos'!LF18</f>
        <v>0</v>
      </c>
      <c r="LG77" s="25">
        <f>-'Infrastruk. sukūrimo sąnaudos'!LG18</f>
        <v>0</v>
      </c>
      <c r="LH77" s="25">
        <f>-'Infrastruk. sukūrimo sąnaudos'!LH18</f>
        <v>0</v>
      </c>
      <c r="LI77" s="25">
        <f>-'Infrastruk. sukūrimo sąnaudos'!LI18</f>
        <v>0</v>
      </c>
      <c r="LJ77" s="25">
        <f>-'Infrastruk. sukūrimo sąnaudos'!LJ18</f>
        <v>0</v>
      </c>
      <c r="LK77" s="25">
        <f>-'Infrastruk. sukūrimo sąnaudos'!LK18</f>
        <v>0</v>
      </c>
      <c r="LL77" s="25">
        <f>-'Infrastruk. sukūrimo sąnaudos'!LL18</f>
        <v>0</v>
      </c>
      <c r="LM77" s="25">
        <f>-'Infrastruk. sukūrimo sąnaudos'!LM18</f>
        <v>0</v>
      </c>
      <c r="LN77" s="29">
        <f t="shared" si="1149"/>
        <v>0</v>
      </c>
    </row>
    <row r="78" spans="1:326">
      <c r="A78" s="58" t="s">
        <v>392</v>
      </c>
      <c r="B78" s="85"/>
      <c r="C78" s="25"/>
      <c r="D78" s="25"/>
      <c r="E78" s="25"/>
      <c r="F78" s="25"/>
      <c r="G78" s="25"/>
      <c r="H78" s="25"/>
      <c r="I78" s="25"/>
      <c r="J78" s="25"/>
      <c r="K78" s="25"/>
      <c r="L78" s="25"/>
      <c r="M78" s="25"/>
      <c r="N78" s="29">
        <f t="shared" si="1033"/>
        <v>0</v>
      </c>
      <c r="O78" s="25"/>
      <c r="P78" s="25"/>
      <c r="Q78" s="25"/>
      <c r="R78" s="25"/>
      <c r="S78" s="25"/>
      <c r="T78" s="25"/>
      <c r="U78" s="25"/>
      <c r="V78" s="25"/>
      <c r="W78" s="25"/>
      <c r="X78" s="25"/>
      <c r="Y78" s="25"/>
      <c r="Z78" s="25"/>
      <c r="AA78" s="29">
        <f t="shared" si="1034"/>
        <v>0</v>
      </c>
      <c r="AB78" s="25"/>
      <c r="AC78" s="25"/>
      <c r="AD78" s="25"/>
      <c r="AE78" s="25"/>
      <c r="AF78" s="25"/>
      <c r="AG78" s="25"/>
      <c r="AH78" s="25"/>
      <c r="AI78" s="25"/>
      <c r="AJ78" s="25"/>
      <c r="AK78" s="25"/>
      <c r="AL78" s="25"/>
      <c r="AM78" s="25"/>
      <c r="AN78" s="29">
        <f t="shared" si="1035"/>
        <v>0</v>
      </c>
      <c r="AO78" s="25"/>
      <c r="AP78" s="25"/>
      <c r="AQ78" s="25"/>
      <c r="AR78" s="25"/>
      <c r="AS78" s="25"/>
      <c r="AT78" s="25"/>
      <c r="AU78" s="25"/>
      <c r="AV78" s="25"/>
      <c r="AW78" s="25"/>
      <c r="AX78" s="25"/>
      <c r="AY78" s="25"/>
      <c r="AZ78" s="25"/>
      <c r="BA78" s="29">
        <f t="shared" si="1061"/>
        <v>0</v>
      </c>
      <c r="BB78" s="25"/>
      <c r="BC78" s="25"/>
      <c r="BD78" s="25"/>
      <c r="BE78" s="25"/>
      <c r="BF78" s="25"/>
      <c r="BG78" s="25"/>
      <c r="BH78" s="25"/>
      <c r="BI78" s="25"/>
      <c r="BJ78" s="25"/>
      <c r="BK78" s="25"/>
      <c r="BL78" s="25"/>
      <c r="BM78" s="25"/>
      <c r="BN78" s="29">
        <f t="shared" si="1109"/>
        <v>0</v>
      </c>
      <c r="BO78" s="25"/>
      <c r="BP78" s="25"/>
      <c r="BQ78" s="25"/>
      <c r="BR78" s="25"/>
      <c r="BS78" s="25"/>
      <c r="BT78" s="25"/>
      <c r="BU78" s="25"/>
      <c r="BV78" s="25"/>
      <c r="BW78" s="25"/>
      <c r="BX78" s="25"/>
      <c r="BY78" s="25"/>
      <c r="BZ78" s="25"/>
      <c r="CA78" s="29">
        <f t="shared" si="1111"/>
        <v>0</v>
      </c>
      <c r="CB78" s="25"/>
      <c r="CC78" s="25"/>
      <c r="CD78" s="25"/>
      <c r="CE78" s="25"/>
      <c r="CF78" s="25"/>
      <c r="CG78" s="25"/>
      <c r="CH78" s="25"/>
      <c r="CI78" s="25"/>
      <c r="CJ78" s="25"/>
      <c r="CK78" s="25"/>
      <c r="CL78" s="25"/>
      <c r="CM78" s="25"/>
      <c r="CN78" s="29">
        <f t="shared" si="1113"/>
        <v>0</v>
      </c>
      <c r="CO78" s="25"/>
      <c r="CP78" s="25"/>
      <c r="CQ78" s="25"/>
      <c r="CR78" s="25"/>
      <c r="CS78" s="25"/>
      <c r="CT78" s="25"/>
      <c r="CU78" s="25"/>
      <c r="CV78" s="25"/>
      <c r="CW78" s="25"/>
      <c r="CX78" s="25"/>
      <c r="CY78" s="25"/>
      <c r="CZ78" s="25"/>
      <c r="DA78" s="29">
        <f t="shared" si="1115"/>
        <v>0</v>
      </c>
      <c r="DB78" s="25"/>
      <c r="DC78" s="25"/>
      <c r="DD78" s="25"/>
      <c r="DE78" s="25"/>
      <c r="DF78" s="25"/>
      <c r="DG78" s="25"/>
      <c r="DH78" s="25"/>
      <c r="DI78" s="25"/>
      <c r="DJ78" s="25"/>
      <c r="DK78" s="25"/>
      <c r="DL78" s="25"/>
      <c r="DM78" s="25"/>
      <c r="DN78" s="29">
        <f t="shared" si="1117"/>
        <v>0</v>
      </c>
      <c r="DO78" s="25"/>
      <c r="DP78" s="25"/>
      <c r="DQ78" s="25"/>
      <c r="DR78" s="25"/>
      <c r="DS78" s="25"/>
      <c r="DT78" s="25"/>
      <c r="DU78" s="25"/>
      <c r="DV78" s="25"/>
      <c r="DW78" s="25"/>
      <c r="DX78" s="25"/>
      <c r="DY78" s="25"/>
      <c r="DZ78" s="25"/>
      <c r="EA78" s="29">
        <f t="shared" si="1119"/>
        <v>0</v>
      </c>
      <c r="EB78" s="25"/>
      <c r="EC78" s="25"/>
      <c r="ED78" s="25"/>
      <c r="EE78" s="25"/>
      <c r="EF78" s="25"/>
      <c r="EG78" s="25"/>
      <c r="EH78" s="25"/>
      <c r="EI78" s="25"/>
      <c r="EJ78" s="25"/>
      <c r="EK78" s="25"/>
      <c r="EL78" s="25"/>
      <c r="EM78" s="25"/>
      <c r="EN78" s="29">
        <f t="shared" si="1121"/>
        <v>0</v>
      </c>
      <c r="EO78" s="25"/>
      <c r="EP78" s="25"/>
      <c r="EQ78" s="25"/>
      <c r="ER78" s="25"/>
      <c r="ES78" s="25"/>
      <c r="ET78" s="25"/>
      <c r="EU78" s="25"/>
      <c r="EV78" s="25"/>
      <c r="EW78" s="25"/>
      <c r="EX78" s="25"/>
      <c r="EY78" s="25"/>
      <c r="EZ78" s="25"/>
      <c r="FA78" s="29">
        <f t="shared" si="1123"/>
        <v>0</v>
      </c>
      <c r="FB78" s="25"/>
      <c r="FC78" s="25"/>
      <c r="FD78" s="25"/>
      <c r="FE78" s="25"/>
      <c r="FF78" s="25"/>
      <c r="FG78" s="25"/>
      <c r="FH78" s="25"/>
      <c r="FI78" s="25"/>
      <c r="FJ78" s="25"/>
      <c r="FK78" s="25"/>
      <c r="FL78" s="25"/>
      <c r="FM78" s="25"/>
      <c r="FN78" s="29">
        <f t="shared" si="1125"/>
        <v>0</v>
      </c>
      <c r="FO78" s="25"/>
      <c r="FP78" s="25"/>
      <c r="FQ78" s="25"/>
      <c r="FR78" s="25"/>
      <c r="FS78" s="25"/>
      <c r="FT78" s="25"/>
      <c r="FU78" s="25"/>
      <c r="FV78" s="25"/>
      <c r="FW78" s="25"/>
      <c r="FX78" s="25"/>
      <c r="FY78" s="25"/>
      <c r="FZ78" s="25"/>
      <c r="GA78" s="29">
        <f t="shared" si="1127"/>
        <v>0</v>
      </c>
      <c r="GB78" s="25"/>
      <c r="GC78" s="25"/>
      <c r="GD78" s="25"/>
      <c r="GE78" s="25"/>
      <c r="GF78" s="25"/>
      <c r="GG78" s="25"/>
      <c r="GH78" s="25"/>
      <c r="GI78" s="25"/>
      <c r="GJ78" s="25"/>
      <c r="GK78" s="25"/>
      <c r="GL78" s="25"/>
      <c r="GM78" s="25"/>
      <c r="GN78" s="29">
        <f t="shared" si="1129"/>
        <v>0</v>
      </c>
      <c r="GO78" s="25"/>
      <c r="GP78" s="25"/>
      <c r="GQ78" s="25"/>
      <c r="GR78" s="25"/>
      <c r="GS78" s="25"/>
      <c r="GT78" s="25"/>
      <c r="GU78" s="25"/>
      <c r="GV78" s="25"/>
      <c r="GW78" s="25"/>
      <c r="GX78" s="25"/>
      <c r="GY78" s="25"/>
      <c r="GZ78" s="25"/>
      <c r="HA78" s="29">
        <f t="shared" si="1131"/>
        <v>0</v>
      </c>
      <c r="HB78" s="25"/>
      <c r="HC78" s="25"/>
      <c r="HD78" s="25"/>
      <c r="HE78" s="25"/>
      <c r="HF78" s="25"/>
      <c r="HG78" s="25"/>
      <c r="HH78" s="25"/>
      <c r="HI78" s="25"/>
      <c r="HJ78" s="25"/>
      <c r="HK78" s="25"/>
      <c r="HL78" s="25"/>
      <c r="HM78" s="25"/>
      <c r="HN78" s="29">
        <f t="shared" si="1133"/>
        <v>0</v>
      </c>
      <c r="HO78" s="25"/>
      <c r="HP78" s="25"/>
      <c r="HQ78" s="25"/>
      <c r="HR78" s="25"/>
      <c r="HS78" s="25"/>
      <c r="HT78" s="25"/>
      <c r="HU78" s="25"/>
      <c r="HV78" s="25"/>
      <c r="HW78" s="25"/>
      <c r="HX78" s="25"/>
      <c r="HY78" s="25"/>
      <c r="HZ78" s="25"/>
      <c r="IA78" s="29">
        <f t="shared" si="1135"/>
        <v>0</v>
      </c>
      <c r="IB78" s="25"/>
      <c r="IC78" s="25"/>
      <c r="ID78" s="25"/>
      <c r="IE78" s="25"/>
      <c r="IF78" s="25"/>
      <c r="IG78" s="25"/>
      <c r="IH78" s="25"/>
      <c r="II78" s="25"/>
      <c r="IJ78" s="25"/>
      <c r="IK78" s="25"/>
      <c r="IL78" s="25"/>
      <c r="IM78" s="25"/>
      <c r="IN78" s="29">
        <f t="shared" si="1137"/>
        <v>0</v>
      </c>
      <c r="IO78" s="25"/>
      <c r="IP78" s="25"/>
      <c r="IQ78" s="25"/>
      <c r="IR78" s="25"/>
      <c r="IS78" s="25"/>
      <c r="IT78" s="25"/>
      <c r="IU78" s="25"/>
      <c r="IV78" s="25"/>
      <c r="IW78" s="25"/>
      <c r="IX78" s="25"/>
      <c r="IY78" s="25"/>
      <c r="IZ78" s="25"/>
      <c r="JA78" s="29">
        <f t="shared" si="1139"/>
        <v>0</v>
      </c>
      <c r="JB78" s="25"/>
      <c r="JC78" s="25"/>
      <c r="JD78" s="25"/>
      <c r="JE78" s="25"/>
      <c r="JF78" s="25"/>
      <c r="JG78" s="25"/>
      <c r="JH78" s="25"/>
      <c r="JI78" s="25"/>
      <c r="JJ78" s="25"/>
      <c r="JK78" s="25"/>
      <c r="JL78" s="25"/>
      <c r="JM78" s="25"/>
      <c r="JN78" s="29">
        <f t="shared" si="1141"/>
        <v>0</v>
      </c>
      <c r="JO78" s="25"/>
      <c r="JP78" s="25"/>
      <c r="JQ78" s="25"/>
      <c r="JR78" s="25"/>
      <c r="JS78" s="25"/>
      <c r="JT78" s="25"/>
      <c r="JU78" s="25"/>
      <c r="JV78" s="25"/>
      <c r="JW78" s="25"/>
      <c r="JX78" s="25"/>
      <c r="JY78" s="25"/>
      <c r="JZ78" s="25"/>
      <c r="KA78" s="29">
        <f t="shared" si="1143"/>
        <v>0</v>
      </c>
      <c r="KB78" s="25"/>
      <c r="KC78" s="25"/>
      <c r="KD78" s="25"/>
      <c r="KE78" s="25"/>
      <c r="KF78" s="25"/>
      <c r="KG78" s="25"/>
      <c r="KH78" s="25"/>
      <c r="KI78" s="25"/>
      <c r="KJ78" s="25"/>
      <c r="KK78" s="25"/>
      <c r="KL78" s="25"/>
      <c r="KM78" s="25"/>
      <c r="KN78" s="29">
        <f t="shared" si="1145"/>
        <v>0</v>
      </c>
      <c r="KO78" s="25"/>
      <c r="KP78" s="25"/>
      <c r="KQ78" s="25"/>
      <c r="KR78" s="25"/>
      <c r="KS78" s="25"/>
      <c r="KT78" s="25"/>
      <c r="KU78" s="25"/>
      <c r="KV78" s="25"/>
      <c r="KW78" s="25"/>
      <c r="KX78" s="25"/>
      <c r="KY78" s="25"/>
      <c r="KZ78" s="25"/>
      <c r="LA78" s="29">
        <f t="shared" si="1147"/>
        <v>0</v>
      </c>
      <c r="LB78" s="25"/>
      <c r="LC78" s="25"/>
      <c r="LD78" s="25"/>
      <c r="LE78" s="25"/>
      <c r="LF78" s="25"/>
      <c r="LG78" s="25"/>
      <c r="LH78" s="25"/>
      <c r="LI78" s="25"/>
      <c r="LJ78" s="25"/>
      <c r="LK78" s="25"/>
      <c r="LL78" s="25"/>
      <c r="LM78" s="25"/>
      <c r="LN78" s="29">
        <f t="shared" si="1149"/>
        <v>0</v>
      </c>
    </row>
    <row r="79" spans="1:326">
      <c r="A79" s="58" t="s">
        <v>393</v>
      </c>
      <c r="B79" s="85"/>
      <c r="C79" s="25"/>
      <c r="D79" s="25"/>
      <c r="E79" s="25"/>
      <c r="F79" s="25"/>
      <c r="G79" s="25"/>
      <c r="H79" s="25"/>
      <c r="I79" s="25"/>
      <c r="J79" s="25"/>
      <c r="K79" s="25"/>
      <c r="L79" s="25"/>
      <c r="M79" s="25"/>
      <c r="N79" s="29">
        <f t="shared" si="1033"/>
        <v>0</v>
      </c>
      <c r="O79" s="25"/>
      <c r="P79" s="25"/>
      <c r="Q79" s="25"/>
      <c r="R79" s="25"/>
      <c r="S79" s="25"/>
      <c r="T79" s="25"/>
      <c r="U79" s="25"/>
      <c r="V79" s="25"/>
      <c r="W79" s="25"/>
      <c r="X79" s="25"/>
      <c r="Y79" s="25"/>
      <c r="Z79" s="25"/>
      <c r="AA79" s="29">
        <f t="shared" si="1034"/>
        <v>0</v>
      </c>
      <c r="AB79" s="25"/>
      <c r="AC79" s="25"/>
      <c r="AD79" s="25"/>
      <c r="AE79" s="25"/>
      <c r="AF79" s="25"/>
      <c r="AG79" s="25"/>
      <c r="AH79" s="25"/>
      <c r="AI79" s="25"/>
      <c r="AJ79" s="25"/>
      <c r="AK79" s="25"/>
      <c r="AL79" s="25"/>
      <c r="AM79" s="25"/>
      <c r="AN79" s="29">
        <f t="shared" si="1035"/>
        <v>0</v>
      </c>
      <c r="AO79" s="25"/>
      <c r="AP79" s="25"/>
      <c r="AQ79" s="25"/>
      <c r="AR79" s="25"/>
      <c r="AS79" s="25"/>
      <c r="AT79" s="25"/>
      <c r="AU79" s="25"/>
      <c r="AV79" s="25"/>
      <c r="AW79" s="25"/>
      <c r="AX79" s="25"/>
      <c r="AY79" s="25"/>
      <c r="AZ79" s="25"/>
      <c r="BA79" s="29">
        <f t="shared" si="1061"/>
        <v>0</v>
      </c>
      <c r="BB79" s="25"/>
      <c r="BC79" s="25"/>
      <c r="BD79" s="25"/>
      <c r="BE79" s="25"/>
      <c r="BF79" s="25"/>
      <c r="BG79" s="25"/>
      <c r="BH79" s="25"/>
      <c r="BI79" s="25"/>
      <c r="BJ79" s="25"/>
      <c r="BK79" s="25"/>
      <c r="BL79" s="25"/>
      <c r="BM79" s="25"/>
      <c r="BN79" s="29">
        <f t="shared" si="1109"/>
        <v>0</v>
      </c>
      <c r="BO79" s="25"/>
      <c r="BP79" s="25"/>
      <c r="BQ79" s="25"/>
      <c r="BR79" s="25"/>
      <c r="BS79" s="25"/>
      <c r="BT79" s="25"/>
      <c r="BU79" s="25"/>
      <c r="BV79" s="25"/>
      <c r="BW79" s="25"/>
      <c r="BX79" s="25"/>
      <c r="BY79" s="25"/>
      <c r="BZ79" s="25"/>
      <c r="CA79" s="29">
        <f t="shared" si="1111"/>
        <v>0</v>
      </c>
      <c r="CB79" s="25"/>
      <c r="CC79" s="25"/>
      <c r="CD79" s="25"/>
      <c r="CE79" s="25"/>
      <c r="CF79" s="25"/>
      <c r="CG79" s="25"/>
      <c r="CH79" s="25"/>
      <c r="CI79" s="25"/>
      <c r="CJ79" s="25"/>
      <c r="CK79" s="25"/>
      <c r="CL79" s="25"/>
      <c r="CM79" s="25"/>
      <c r="CN79" s="29">
        <f t="shared" si="1113"/>
        <v>0</v>
      </c>
      <c r="CO79" s="25"/>
      <c r="CP79" s="25"/>
      <c r="CQ79" s="25"/>
      <c r="CR79" s="25"/>
      <c r="CS79" s="25"/>
      <c r="CT79" s="25"/>
      <c r="CU79" s="25"/>
      <c r="CV79" s="25"/>
      <c r="CW79" s="25"/>
      <c r="CX79" s="25"/>
      <c r="CY79" s="25"/>
      <c r="CZ79" s="25"/>
      <c r="DA79" s="29">
        <f t="shared" si="1115"/>
        <v>0</v>
      </c>
      <c r="DB79" s="25"/>
      <c r="DC79" s="25"/>
      <c r="DD79" s="25"/>
      <c r="DE79" s="25"/>
      <c r="DF79" s="25"/>
      <c r="DG79" s="25"/>
      <c r="DH79" s="25"/>
      <c r="DI79" s="25"/>
      <c r="DJ79" s="25"/>
      <c r="DK79" s="25"/>
      <c r="DL79" s="25"/>
      <c r="DM79" s="25"/>
      <c r="DN79" s="29">
        <f t="shared" si="1117"/>
        <v>0</v>
      </c>
      <c r="DO79" s="25"/>
      <c r="DP79" s="25"/>
      <c r="DQ79" s="25"/>
      <c r="DR79" s="25"/>
      <c r="DS79" s="25"/>
      <c r="DT79" s="25"/>
      <c r="DU79" s="25"/>
      <c r="DV79" s="25"/>
      <c r="DW79" s="25"/>
      <c r="DX79" s="25"/>
      <c r="DY79" s="25"/>
      <c r="DZ79" s="25"/>
      <c r="EA79" s="29">
        <f t="shared" si="1119"/>
        <v>0</v>
      </c>
      <c r="EB79" s="25"/>
      <c r="EC79" s="25"/>
      <c r="ED79" s="25"/>
      <c r="EE79" s="25"/>
      <c r="EF79" s="25"/>
      <c r="EG79" s="25"/>
      <c r="EH79" s="25"/>
      <c r="EI79" s="25"/>
      <c r="EJ79" s="25"/>
      <c r="EK79" s="25"/>
      <c r="EL79" s="25"/>
      <c r="EM79" s="25"/>
      <c r="EN79" s="29">
        <f t="shared" si="1121"/>
        <v>0</v>
      </c>
      <c r="EO79" s="25"/>
      <c r="EP79" s="25"/>
      <c r="EQ79" s="25"/>
      <c r="ER79" s="25"/>
      <c r="ES79" s="25"/>
      <c r="ET79" s="25"/>
      <c r="EU79" s="25"/>
      <c r="EV79" s="25"/>
      <c r="EW79" s="25"/>
      <c r="EX79" s="25"/>
      <c r="EY79" s="25"/>
      <c r="EZ79" s="25"/>
      <c r="FA79" s="29">
        <f t="shared" si="1123"/>
        <v>0</v>
      </c>
      <c r="FB79" s="25"/>
      <c r="FC79" s="25"/>
      <c r="FD79" s="25"/>
      <c r="FE79" s="25"/>
      <c r="FF79" s="25"/>
      <c r="FG79" s="25"/>
      <c r="FH79" s="25"/>
      <c r="FI79" s="25"/>
      <c r="FJ79" s="25"/>
      <c r="FK79" s="25"/>
      <c r="FL79" s="25"/>
      <c r="FM79" s="25"/>
      <c r="FN79" s="29">
        <f t="shared" si="1125"/>
        <v>0</v>
      </c>
      <c r="FO79" s="25"/>
      <c r="FP79" s="25"/>
      <c r="FQ79" s="25"/>
      <c r="FR79" s="25"/>
      <c r="FS79" s="25"/>
      <c r="FT79" s="25"/>
      <c r="FU79" s="25"/>
      <c r="FV79" s="25"/>
      <c r="FW79" s="25"/>
      <c r="FX79" s="25"/>
      <c r="FY79" s="25"/>
      <c r="FZ79" s="25"/>
      <c r="GA79" s="29">
        <f t="shared" si="1127"/>
        <v>0</v>
      </c>
      <c r="GB79" s="25"/>
      <c r="GC79" s="25"/>
      <c r="GD79" s="25"/>
      <c r="GE79" s="25"/>
      <c r="GF79" s="25"/>
      <c r="GG79" s="25"/>
      <c r="GH79" s="25"/>
      <c r="GI79" s="25"/>
      <c r="GJ79" s="25"/>
      <c r="GK79" s="25"/>
      <c r="GL79" s="25"/>
      <c r="GM79" s="25"/>
      <c r="GN79" s="29">
        <f t="shared" si="1129"/>
        <v>0</v>
      </c>
      <c r="GO79" s="25"/>
      <c r="GP79" s="25"/>
      <c r="GQ79" s="25"/>
      <c r="GR79" s="25"/>
      <c r="GS79" s="25"/>
      <c r="GT79" s="25"/>
      <c r="GU79" s="25"/>
      <c r="GV79" s="25"/>
      <c r="GW79" s="25"/>
      <c r="GX79" s="25"/>
      <c r="GY79" s="25"/>
      <c r="GZ79" s="25"/>
      <c r="HA79" s="29">
        <f t="shared" si="1131"/>
        <v>0</v>
      </c>
      <c r="HB79" s="25"/>
      <c r="HC79" s="25"/>
      <c r="HD79" s="25"/>
      <c r="HE79" s="25"/>
      <c r="HF79" s="25"/>
      <c r="HG79" s="25"/>
      <c r="HH79" s="25"/>
      <c r="HI79" s="25"/>
      <c r="HJ79" s="25"/>
      <c r="HK79" s="25"/>
      <c r="HL79" s="25"/>
      <c r="HM79" s="25"/>
      <c r="HN79" s="29">
        <f t="shared" si="1133"/>
        <v>0</v>
      </c>
      <c r="HO79" s="25"/>
      <c r="HP79" s="25"/>
      <c r="HQ79" s="25"/>
      <c r="HR79" s="25"/>
      <c r="HS79" s="25"/>
      <c r="HT79" s="25"/>
      <c r="HU79" s="25"/>
      <c r="HV79" s="25"/>
      <c r="HW79" s="25"/>
      <c r="HX79" s="25"/>
      <c r="HY79" s="25"/>
      <c r="HZ79" s="25"/>
      <c r="IA79" s="29">
        <f t="shared" si="1135"/>
        <v>0</v>
      </c>
      <c r="IB79" s="25"/>
      <c r="IC79" s="25"/>
      <c r="ID79" s="25"/>
      <c r="IE79" s="25"/>
      <c r="IF79" s="25"/>
      <c r="IG79" s="25"/>
      <c r="IH79" s="25"/>
      <c r="II79" s="25"/>
      <c r="IJ79" s="25"/>
      <c r="IK79" s="25"/>
      <c r="IL79" s="25"/>
      <c r="IM79" s="25"/>
      <c r="IN79" s="29">
        <f t="shared" si="1137"/>
        <v>0</v>
      </c>
      <c r="IO79" s="25"/>
      <c r="IP79" s="25"/>
      <c r="IQ79" s="25"/>
      <c r="IR79" s="25"/>
      <c r="IS79" s="25"/>
      <c r="IT79" s="25"/>
      <c r="IU79" s="25"/>
      <c r="IV79" s="25"/>
      <c r="IW79" s="25"/>
      <c r="IX79" s="25"/>
      <c r="IY79" s="25"/>
      <c r="IZ79" s="25"/>
      <c r="JA79" s="29">
        <f t="shared" si="1139"/>
        <v>0</v>
      </c>
      <c r="JB79" s="25"/>
      <c r="JC79" s="25"/>
      <c r="JD79" s="25"/>
      <c r="JE79" s="25"/>
      <c r="JF79" s="25"/>
      <c r="JG79" s="25"/>
      <c r="JH79" s="25"/>
      <c r="JI79" s="25"/>
      <c r="JJ79" s="25"/>
      <c r="JK79" s="25"/>
      <c r="JL79" s="25"/>
      <c r="JM79" s="25"/>
      <c r="JN79" s="29">
        <f t="shared" si="1141"/>
        <v>0</v>
      </c>
      <c r="JO79" s="25"/>
      <c r="JP79" s="25"/>
      <c r="JQ79" s="25"/>
      <c r="JR79" s="25"/>
      <c r="JS79" s="25"/>
      <c r="JT79" s="25"/>
      <c r="JU79" s="25"/>
      <c r="JV79" s="25"/>
      <c r="JW79" s="25"/>
      <c r="JX79" s="25"/>
      <c r="JY79" s="25"/>
      <c r="JZ79" s="25"/>
      <c r="KA79" s="29">
        <f t="shared" si="1143"/>
        <v>0</v>
      </c>
      <c r="KB79" s="25"/>
      <c r="KC79" s="25"/>
      <c r="KD79" s="25"/>
      <c r="KE79" s="25"/>
      <c r="KF79" s="25"/>
      <c r="KG79" s="25"/>
      <c r="KH79" s="25"/>
      <c r="KI79" s="25"/>
      <c r="KJ79" s="25"/>
      <c r="KK79" s="25"/>
      <c r="KL79" s="25"/>
      <c r="KM79" s="25"/>
      <c r="KN79" s="29">
        <f t="shared" si="1145"/>
        <v>0</v>
      </c>
      <c r="KO79" s="25"/>
      <c r="KP79" s="25"/>
      <c r="KQ79" s="25"/>
      <c r="KR79" s="25"/>
      <c r="KS79" s="25"/>
      <c r="KT79" s="25"/>
      <c r="KU79" s="25"/>
      <c r="KV79" s="25"/>
      <c r="KW79" s="25"/>
      <c r="KX79" s="25"/>
      <c r="KY79" s="25"/>
      <c r="KZ79" s="25"/>
      <c r="LA79" s="29">
        <f t="shared" si="1147"/>
        <v>0</v>
      </c>
      <c r="LB79" s="25"/>
      <c r="LC79" s="25"/>
      <c r="LD79" s="25"/>
      <c r="LE79" s="25"/>
      <c r="LF79" s="25"/>
      <c r="LG79" s="25"/>
      <c r="LH79" s="25"/>
      <c r="LI79" s="25"/>
      <c r="LJ79" s="25"/>
      <c r="LK79" s="25"/>
      <c r="LL79" s="25"/>
      <c r="LM79" s="25"/>
      <c r="LN79" s="29">
        <f t="shared" si="1149"/>
        <v>0</v>
      </c>
    </row>
    <row r="80" spans="1:326">
      <c r="A80" s="58" t="s">
        <v>394</v>
      </c>
      <c r="B80" s="85"/>
      <c r="C80" s="25"/>
      <c r="D80" s="25"/>
      <c r="E80" s="25"/>
      <c r="F80" s="25"/>
      <c r="G80" s="25"/>
      <c r="H80" s="25"/>
      <c r="I80" s="25"/>
      <c r="J80" s="25"/>
      <c r="K80" s="25"/>
      <c r="L80" s="25"/>
      <c r="M80" s="25"/>
      <c r="N80" s="29">
        <f t="shared" si="1033"/>
        <v>0</v>
      </c>
      <c r="O80" s="25"/>
      <c r="P80" s="25"/>
      <c r="Q80" s="25"/>
      <c r="R80" s="25"/>
      <c r="S80" s="25"/>
      <c r="T80" s="25"/>
      <c r="U80" s="25"/>
      <c r="V80" s="25"/>
      <c r="W80" s="25"/>
      <c r="X80" s="25"/>
      <c r="Y80" s="25"/>
      <c r="Z80" s="25"/>
      <c r="AA80" s="29">
        <f t="shared" si="1034"/>
        <v>0</v>
      </c>
      <c r="AB80" s="25"/>
      <c r="AC80" s="25"/>
      <c r="AD80" s="25"/>
      <c r="AE80" s="25"/>
      <c r="AF80" s="25"/>
      <c r="AG80" s="25"/>
      <c r="AH80" s="25"/>
      <c r="AI80" s="25"/>
      <c r="AJ80" s="25"/>
      <c r="AK80" s="25"/>
      <c r="AL80" s="25"/>
      <c r="AM80" s="25"/>
      <c r="AN80" s="29">
        <f t="shared" si="1035"/>
        <v>0</v>
      </c>
      <c r="AO80" s="25"/>
      <c r="AP80" s="25"/>
      <c r="AQ80" s="25"/>
      <c r="AR80" s="25"/>
      <c r="AS80" s="25"/>
      <c r="AT80" s="25"/>
      <c r="AU80" s="25"/>
      <c r="AV80" s="25"/>
      <c r="AW80" s="25"/>
      <c r="AX80" s="25"/>
      <c r="AY80" s="25"/>
      <c r="AZ80" s="25"/>
      <c r="BA80" s="29">
        <f t="shared" si="1061"/>
        <v>0</v>
      </c>
      <c r="BB80" s="25"/>
      <c r="BC80" s="25"/>
      <c r="BD80" s="25"/>
      <c r="BE80" s="25"/>
      <c r="BF80" s="25"/>
      <c r="BG80" s="25"/>
      <c r="BH80" s="25"/>
      <c r="BI80" s="25"/>
      <c r="BJ80" s="25"/>
      <c r="BK80" s="25"/>
      <c r="BL80" s="25"/>
      <c r="BM80" s="25"/>
      <c r="BN80" s="29">
        <f t="shared" si="1109"/>
        <v>0</v>
      </c>
      <c r="BO80" s="25"/>
      <c r="BP80" s="25"/>
      <c r="BQ80" s="25"/>
      <c r="BR80" s="25"/>
      <c r="BS80" s="25"/>
      <c r="BT80" s="25"/>
      <c r="BU80" s="25"/>
      <c r="BV80" s="25"/>
      <c r="BW80" s="25"/>
      <c r="BX80" s="25"/>
      <c r="BY80" s="25"/>
      <c r="BZ80" s="25"/>
      <c r="CA80" s="29">
        <f t="shared" si="1111"/>
        <v>0</v>
      </c>
      <c r="CB80" s="25"/>
      <c r="CC80" s="25"/>
      <c r="CD80" s="25"/>
      <c r="CE80" s="25"/>
      <c r="CF80" s="25"/>
      <c r="CG80" s="25"/>
      <c r="CH80" s="25"/>
      <c r="CI80" s="25"/>
      <c r="CJ80" s="25"/>
      <c r="CK80" s="25"/>
      <c r="CL80" s="25"/>
      <c r="CM80" s="25"/>
      <c r="CN80" s="29">
        <f t="shared" si="1113"/>
        <v>0</v>
      </c>
      <c r="CO80" s="25"/>
      <c r="CP80" s="25"/>
      <c r="CQ80" s="25"/>
      <c r="CR80" s="25"/>
      <c r="CS80" s="25"/>
      <c r="CT80" s="25"/>
      <c r="CU80" s="25"/>
      <c r="CV80" s="25"/>
      <c r="CW80" s="25"/>
      <c r="CX80" s="25"/>
      <c r="CY80" s="25"/>
      <c r="CZ80" s="25"/>
      <c r="DA80" s="29">
        <f t="shared" si="1115"/>
        <v>0</v>
      </c>
      <c r="DB80" s="25"/>
      <c r="DC80" s="25"/>
      <c r="DD80" s="25"/>
      <c r="DE80" s="25"/>
      <c r="DF80" s="25"/>
      <c r="DG80" s="25"/>
      <c r="DH80" s="25"/>
      <c r="DI80" s="25"/>
      <c r="DJ80" s="25"/>
      <c r="DK80" s="25"/>
      <c r="DL80" s="25"/>
      <c r="DM80" s="25"/>
      <c r="DN80" s="29">
        <f t="shared" si="1117"/>
        <v>0</v>
      </c>
      <c r="DO80" s="25"/>
      <c r="DP80" s="25"/>
      <c r="DQ80" s="25"/>
      <c r="DR80" s="25"/>
      <c r="DS80" s="25"/>
      <c r="DT80" s="25"/>
      <c r="DU80" s="25"/>
      <c r="DV80" s="25"/>
      <c r="DW80" s="25"/>
      <c r="DX80" s="25"/>
      <c r="DY80" s="25"/>
      <c r="DZ80" s="25"/>
      <c r="EA80" s="29">
        <f t="shared" si="1119"/>
        <v>0</v>
      </c>
      <c r="EB80" s="25"/>
      <c r="EC80" s="25"/>
      <c r="ED80" s="25"/>
      <c r="EE80" s="25"/>
      <c r="EF80" s="25"/>
      <c r="EG80" s="25"/>
      <c r="EH80" s="25"/>
      <c r="EI80" s="25"/>
      <c r="EJ80" s="25"/>
      <c r="EK80" s="25"/>
      <c r="EL80" s="25"/>
      <c r="EM80" s="25"/>
      <c r="EN80" s="29">
        <f t="shared" si="1121"/>
        <v>0</v>
      </c>
      <c r="EO80" s="25"/>
      <c r="EP80" s="25"/>
      <c r="EQ80" s="25"/>
      <c r="ER80" s="25"/>
      <c r="ES80" s="25"/>
      <c r="ET80" s="25"/>
      <c r="EU80" s="25"/>
      <c r="EV80" s="25"/>
      <c r="EW80" s="25"/>
      <c r="EX80" s="25"/>
      <c r="EY80" s="25"/>
      <c r="EZ80" s="25"/>
      <c r="FA80" s="29">
        <f t="shared" si="1123"/>
        <v>0</v>
      </c>
      <c r="FB80" s="25"/>
      <c r="FC80" s="25"/>
      <c r="FD80" s="25"/>
      <c r="FE80" s="25"/>
      <c r="FF80" s="25"/>
      <c r="FG80" s="25"/>
      <c r="FH80" s="25"/>
      <c r="FI80" s="25"/>
      <c r="FJ80" s="25"/>
      <c r="FK80" s="25"/>
      <c r="FL80" s="25"/>
      <c r="FM80" s="25"/>
      <c r="FN80" s="29">
        <f t="shared" si="1125"/>
        <v>0</v>
      </c>
      <c r="FO80" s="25"/>
      <c r="FP80" s="25"/>
      <c r="FQ80" s="25"/>
      <c r="FR80" s="25"/>
      <c r="FS80" s="25"/>
      <c r="FT80" s="25"/>
      <c r="FU80" s="25"/>
      <c r="FV80" s="25"/>
      <c r="FW80" s="25"/>
      <c r="FX80" s="25"/>
      <c r="FY80" s="25"/>
      <c r="FZ80" s="25"/>
      <c r="GA80" s="29">
        <f t="shared" si="1127"/>
        <v>0</v>
      </c>
      <c r="GB80" s="25"/>
      <c r="GC80" s="25"/>
      <c r="GD80" s="25"/>
      <c r="GE80" s="25"/>
      <c r="GF80" s="25"/>
      <c r="GG80" s="25"/>
      <c r="GH80" s="25"/>
      <c r="GI80" s="25"/>
      <c r="GJ80" s="25"/>
      <c r="GK80" s="25"/>
      <c r="GL80" s="25"/>
      <c r="GM80" s="25"/>
      <c r="GN80" s="29">
        <f t="shared" si="1129"/>
        <v>0</v>
      </c>
      <c r="GO80" s="25"/>
      <c r="GP80" s="25"/>
      <c r="GQ80" s="25"/>
      <c r="GR80" s="25"/>
      <c r="GS80" s="25"/>
      <c r="GT80" s="25"/>
      <c r="GU80" s="25"/>
      <c r="GV80" s="25"/>
      <c r="GW80" s="25"/>
      <c r="GX80" s="25"/>
      <c r="GY80" s="25"/>
      <c r="GZ80" s="25"/>
      <c r="HA80" s="29">
        <f t="shared" si="1131"/>
        <v>0</v>
      </c>
      <c r="HB80" s="25"/>
      <c r="HC80" s="25"/>
      <c r="HD80" s="25"/>
      <c r="HE80" s="25"/>
      <c r="HF80" s="25"/>
      <c r="HG80" s="25"/>
      <c r="HH80" s="25"/>
      <c r="HI80" s="25"/>
      <c r="HJ80" s="25"/>
      <c r="HK80" s="25"/>
      <c r="HL80" s="25"/>
      <c r="HM80" s="25"/>
      <c r="HN80" s="29">
        <f t="shared" si="1133"/>
        <v>0</v>
      </c>
      <c r="HO80" s="25"/>
      <c r="HP80" s="25"/>
      <c r="HQ80" s="25"/>
      <c r="HR80" s="25"/>
      <c r="HS80" s="25"/>
      <c r="HT80" s="25"/>
      <c r="HU80" s="25"/>
      <c r="HV80" s="25"/>
      <c r="HW80" s="25"/>
      <c r="HX80" s="25"/>
      <c r="HY80" s="25"/>
      <c r="HZ80" s="25"/>
      <c r="IA80" s="29">
        <f t="shared" si="1135"/>
        <v>0</v>
      </c>
      <c r="IB80" s="25"/>
      <c r="IC80" s="25"/>
      <c r="ID80" s="25"/>
      <c r="IE80" s="25"/>
      <c r="IF80" s="25"/>
      <c r="IG80" s="25"/>
      <c r="IH80" s="25"/>
      <c r="II80" s="25"/>
      <c r="IJ80" s="25"/>
      <c r="IK80" s="25"/>
      <c r="IL80" s="25"/>
      <c r="IM80" s="25"/>
      <c r="IN80" s="29">
        <f t="shared" si="1137"/>
        <v>0</v>
      </c>
      <c r="IO80" s="25"/>
      <c r="IP80" s="25"/>
      <c r="IQ80" s="25"/>
      <c r="IR80" s="25"/>
      <c r="IS80" s="25"/>
      <c r="IT80" s="25"/>
      <c r="IU80" s="25"/>
      <c r="IV80" s="25"/>
      <c r="IW80" s="25"/>
      <c r="IX80" s="25"/>
      <c r="IY80" s="25"/>
      <c r="IZ80" s="25"/>
      <c r="JA80" s="29">
        <f t="shared" si="1139"/>
        <v>0</v>
      </c>
      <c r="JB80" s="25"/>
      <c r="JC80" s="25"/>
      <c r="JD80" s="25"/>
      <c r="JE80" s="25"/>
      <c r="JF80" s="25"/>
      <c r="JG80" s="25"/>
      <c r="JH80" s="25"/>
      <c r="JI80" s="25"/>
      <c r="JJ80" s="25"/>
      <c r="JK80" s="25"/>
      <c r="JL80" s="25"/>
      <c r="JM80" s="25"/>
      <c r="JN80" s="29">
        <f t="shared" si="1141"/>
        <v>0</v>
      </c>
      <c r="JO80" s="25"/>
      <c r="JP80" s="25"/>
      <c r="JQ80" s="25"/>
      <c r="JR80" s="25"/>
      <c r="JS80" s="25"/>
      <c r="JT80" s="25"/>
      <c r="JU80" s="25"/>
      <c r="JV80" s="25"/>
      <c r="JW80" s="25"/>
      <c r="JX80" s="25"/>
      <c r="JY80" s="25"/>
      <c r="JZ80" s="25"/>
      <c r="KA80" s="29">
        <f t="shared" si="1143"/>
        <v>0</v>
      </c>
      <c r="KB80" s="25"/>
      <c r="KC80" s="25"/>
      <c r="KD80" s="25"/>
      <c r="KE80" s="25"/>
      <c r="KF80" s="25"/>
      <c r="KG80" s="25"/>
      <c r="KH80" s="25"/>
      <c r="KI80" s="25"/>
      <c r="KJ80" s="25"/>
      <c r="KK80" s="25"/>
      <c r="KL80" s="25"/>
      <c r="KM80" s="25"/>
      <c r="KN80" s="29">
        <f t="shared" si="1145"/>
        <v>0</v>
      </c>
      <c r="KO80" s="25"/>
      <c r="KP80" s="25"/>
      <c r="KQ80" s="25"/>
      <c r="KR80" s="25"/>
      <c r="KS80" s="25"/>
      <c r="KT80" s="25"/>
      <c r="KU80" s="25"/>
      <c r="KV80" s="25"/>
      <c r="KW80" s="25"/>
      <c r="KX80" s="25"/>
      <c r="KY80" s="25"/>
      <c r="KZ80" s="25"/>
      <c r="LA80" s="29">
        <f t="shared" si="1147"/>
        <v>0</v>
      </c>
      <c r="LB80" s="25"/>
      <c r="LC80" s="25"/>
      <c r="LD80" s="25"/>
      <c r="LE80" s="25"/>
      <c r="LF80" s="25"/>
      <c r="LG80" s="25"/>
      <c r="LH80" s="25"/>
      <c r="LI80" s="25"/>
      <c r="LJ80" s="25"/>
      <c r="LK80" s="25"/>
      <c r="LL80" s="25"/>
      <c r="LM80" s="25"/>
      <c r="LN80" s="29">
        <f t="shared" si="1149"/>
        <v>0</v>
      </c>
    </row>
    <row r="81" spans="1:326">
      <c r="A81" s="58" t="s">
        <v>395</v>
      </c>
      <c r="B81" s="85"/>
      <c r="C81" s="25"/>
      <c r="D81" s="25"/>
      <c r="E81" s="25"/>
      <c r="F81" s="25"/>
      <c r="G81" s="25"/>
      <c r="H81" s="25"/>
      <c r="I81" s="25"/>
      <c r="J81" s="25"/>
      <c r="K81" s="25"/>
      <c r="L81" s="25"/>
      <c r="M81" s="25"/>
      <c r="N81" s="29">
        <f t="shared" si="1033"/>
        <v>0</v>
      </c>
      <c r="O81" s="25"/>
      <c r="P81" s="25"/>
      <c r="Q81" s="25"/>
      <c r="R81" s="25"/>
      <c r="S81" s="25"/>
      <c r="T81" s="25"/>
      <c r="U81" s="25"/>
      <c r="V81" s="25"/>
      <c r="W81" s="25"/>
      <c r="X81" s="25"/>
      <c r="Y81" s="25"/>
      <c r="Z81" s="25"/>
      <c r="AA81" s="29">
        <f t="shared" si="1034"/>
        <v>0</v>
      </c>
      <c r="AB81" s="25"/>
      <c r="AC81" s="25"/>
      <c r="AD81" s="25"/>
      <c r="AE81" s="25"/>
      <c r="AF81" s="25"/>
      <c r="AG81" s="25"/>
      <c r="AH81" s="25"/>
      <c r="AI81" s="25"/>
      <c r="AJ81" s="25"/>
      <c r="AK81" s="25"/>
      <c r="AL81" s="25"/>
      <c r="AM81" s="25"/>
      <c r="AN81" s="29">
        <f t="shared" si="1035"/>
        <v>0</v>
      </c>
      <c r="AO81" s="25"/>
      <c r="AP81" s="25"/>
      <c r="AQ81" s="25"/>
      <c r="AR81" s="25"/>
      <c r="AS81" s="25"/>
      <c r="AT81" s="25"/>
      <c r="AU81" s="25"/>
      <c r="AV81" s="25"/>
      <c r="AW81" s="25"/>
      <c r="AX81" s="25"/>
      <c r="AY81" s="25"/>
      <c r="AZ81" s="25"/>
      <c r="BA81" s="29">
        <f t="shared" si="1061"/>
        <v>0</v>
      </c>
      <c r="BB81" s="25"/>
      <c r="BC81" s="25"/>
      <c r="BD81" s="25"/>
      <c r="BE81" s="25"/>
      <c r="BF81" s="25"/>
      <c r="BG81" s="25"/>
      <c r="BH81" s="25"/>
      <c r="BI81" s="25"/>
      <c r="BJ81" s="25"/>
      <c r="BK81" s="25"/>
      <c r="BL81" s="25"/>
      <c r="BM81" s="25"/>
      <c r="BN81" s="29">
        <f t="shared" si="1109"/>
        <v>0</v>
      </c>
      <c r="BO81" s="25"/>
      <c r="BP81" s="25"/>
      <c r="BQ81" s="25"/>
      <c r="BR81" s="25"/>
      <c r="BS81" s="25"/>
      <c r="BT81" s="25"/>
      <c r="BU81" s="25"/>
      <c r="BV81" s="25"/>
      <c r="BW81" s="25"/>
      <c r="BX81" s="25"/>
      <c r="BY81" s="25"/>
      <c r="BZ81" s="25"/>
      <c r="CA81" s="29">
        <f t="shared" si="1111"/>
        <v>0</v>
      </c>
      <c r="CB81" s="25"/>
      <c r="CC81" s="25"/>
      <c r="CD81" s="25"/>
      <c r="CE81" s="25"/>
      <c r="CF81" s="25"/>
      <c r="CG81" s="25"/>
      <c r="CH81" s="25"/>
      <c r="CI81" s="25"/>
      <c r="CJ81" s="25"/>
      <c r="CK81" s="25"/>
      <c r="CL81" s="25"/>
      <c r="CM81" s="25"/>
      <c r="CN81" s="29">
        <f t="shared" si="1113"/>
        <v>0</v>
      </c>
      <c r="CO81" s="25"/>
      <c r="CP81" s="25"/>
      <c r="CQ81" s="25"/>
      <c r="CR81" s="25"/>
      <c r="CS81" s="25"/>
      <c r="CT81" s="25"/>
      <c r="CU81" s="25"/>
      <c r="CV81" s="25"/>
      <c r="CW81" s="25"/>
      <c r="CX81" s="25"/>
      <c r="CY81" s="25"/>
      <c r="CZ81" s="25"/>
      <c r="DA81" s="29">
        <f t="shared" si="1115"/>
        <v>0</v>
      </c>
      <c r="DB81" s="25"/>
      <c r="DC81" s="25"/>
      <c r="DD81" s="25"/>
      <c r="DE81" s="25"/>
      <c r="DF81" s="25"/>
      <c r="DG81" s="25"/>
      <c r="DH81" s="25"/>
      <c r="DI81" s="25"/>
      <c r="DJ81" s="25"/>
      <c r="DK81" s="25"/>
      <c r="DL81" s="25"/>
      <c r="DM81" s="25"/>
      <c r="DN81" s="29">
        <f t="shared" si="1117"/>
        <v>0</v>
      </c>
      <c r="DO81" s="25"/>
      <c r="DP81" s="25"/>
      <c r="DQ81" s="25"/>
      <c r="DR81" s="25"/>
      <c r="DS81" s="25"/>
      <c r="DT81" s="25"/>
      <c r="DU81" s="25"/>
      <c r="DV81" s="25"/>
      <c r="DW81" s="25"/>
      <c r="DX81" s="25"/>
      <c r="DY81" s="25"/>
      <c r="DZ81" s="25"/>
      <c r="EA81" s="29">
        <f t="shared" si="1119"/>
        <v>0</v>
      </c>
      <c r="EB81" s="25"/>
      <c r="EC81" s="25"/>
      <c r="ED81" s="25"/>
      <c r="EE81" s="25"/>
      <c r="EF81" s="25"/>
      <c r="EG81" s="25"/>
      <c r="EH81" s="25"/>
      <c r="EI81" s="25"/>
      <c r="EJ81" s="25"/>
      <c r="EK81" s="25"/>
      <c r="EL81" s="25"/>
      <c r="EM81" s="25"/>
      <c r="EN81" s="29">
        <f t="shared" si="1121"/>
        <v>0</v>
      </c>
      <c r="EO81" s="25"/>
      <c r="EP81" s="25"/>
      <c r="EQ81" s="25"/>
      <c r="ER81" s="25"/>
      <c r="ES81" s="25"/>
      <c r="ET81" s="25"/>
      <c r="EU81" s="25"/>
      <c r="EV81" s="25"/>
      <c r="EW81" s="25"/>
      <c r="EX81" s="25"/>
      <c r="EY81" s="25"/>
      <c r="EZ81" s="25"/>
      <c r="FA81" s="29">
        <f t="shared" si="1123"/>
        <v>0</v>
      </c>
      <c r="FB81" s="25"/>
      <c r="FC81" s="25"/>
      <c r="FD81" s="25"/>
      <c r="FE81" s="25"/>
      <c r="FF81" s="25"/>
      <c r="FG81" s="25"/>
      <c r="FH81" s="25"/>
      <c r="FI81" s="25"/>
      <c r="FJ81" s="25"/>
      <c r="FK81" s="25"/>
      <c r="FL81" s="25"/>
      <c r="FM81" s="25"/>
      <c r="FN81" s="29">
        <f t="shared" si="1125"/>
        <v>0</v>
      </c>
      <c r="FO81" s="25"/>
      <c r="FP81" s="25"/>
      <c r="FQ81" s="25"/>
      <c r="FR81" s="25"/>
      <c r="FS81" s="25"/>
      <c r="FT81" s="25"/>
      <c r="FU81" s="25"/>
      <c r="FV81" s="25"/>
      <c r="FW81" s="25"/>
      <c r="FX81" s="25"/>
      <c r="FY81" s="25"/>
      <c r="FZ81" s="25"/>
      <c r="GA81" s="29">
        <f t="shared" si="1127"/>
        <v>0</v>
      </c>
      <c r="GB81" s="25"/>
      <c r="GC81" s="25"/>
      <c r="GD81" s="25"/>
      <c r="GE81" s="25"/>
      <c r="GF81" s="25"/>
      <c r="GG81" s="25"/>
      <c r="GH81" s="25"/>
      <c r="GI81" s="25"/>
      <c r="GJ81" s="25"/>
      <c r="GK81" s="25"/>
      <c r="GL81" s="25"/>
      <c r="GM81" s="25"/>
      <c r="GN81" s="29">
        <f t="shared" si="1129"/>
        <v>0</v>
      </c>
      <c r="GO81" s="25"/>
      <c r="GP81" s="25"/>
      <c r="GQ81" s="25"/>
      <c r="GR81" s="25"/>
      <c r="GS81" s="25"/>
      <c r="GT81" s="25"/>
      <c r="GU81" s="25"/>
      <c r="GV81" s="25"/>
      <c r="GW81" s="25"/>
      <c r="GX81" s="25"/>
      <c r="GY81" s="25"/>
      <c r="GZ81" s="25"/>
      <c r="HA81" s="29">
        <f t="shared" si="1131"/>
        <v>0</v>
      </c>
      <c r="HB81" s="25"/>
      <c r="HC81" s="25"/>
      <c r="HD81" s="25"/>
      <c r="HE81" s="25"/>
      <c r="HF81" s="25"/>
      <c r="HG81" s="25"/>
      <c r="HH81" s="25"/>
      <c r="HI81" s="25"/>
      <c r="HJ81" s="25"/>
      <c r="HK81" s="25"/>
      <c r="HL81" s="25"/>
      <c r="HM81" s="25"/>
      <c r="HN81" s="29">
        <f t="shared" si="1133"/>
        <v>0</v>
      </c>
      <c r="HO81" s="25"/>
      <c r="HP81" s="25"/>
      <c r="HQ81" s="25"/>
      <c r="HR81" s="25"/>
      <c r="HS81" s="25"/>
      <c r="HT81" s="25"/>
      <c r="HU81" s="25"/>
      <c r="HV81" s="25"/>
      <c r="HW81" s="25"/>
      <c r="HX81" s="25"/>
      <c r="HY81" s="25"/>
      <c r="HZ81" s="25"/>
      <c r="IA81" s="29">
        <f t="shared" si="1135"/>
        <v>0</v>
      </c>
      <c r="IB81" s="25"/>
      <c r="IC81" s="25"/>
      <c r="ID81" s="25"/>
      <c r="IE81" s="25"/>
      <c r="IF81" s="25"/>
      <c r="IG81" s="25"/>
      <c r="IH81" s="25"/>
      <c r="II81" s="25"/>
      <c r="IJ81" s="25"/>
      <c r="IK81" s="25"/>
      <c r="IL81" s="25"/>
      <c r="IM81" s="25"/>
      <c r="IN81" s="29">
        <f t="shared" si="1137"/>
        <v>0</v>
      </c>
      <c r="IO81" s="25"/>
      <c r="IP81" s="25"/>
      <c r="IQ81" s="25"/>
      <c r="IR81" s="25"/>
      <c r="IS81" s="25"/>
      <c r="IT81" s="25"/>
      <c r="IU81" s="25"/>
      <c r="IV81" s="25"/>
      <c r="IW81" s="25"/>
      <c r="IX81" s="25"/>
      <c r="IY81" s="25"/>
      <c r="IZ81" s="25"/>
      <c r="JA81" s="29">
        <f t="shared" si="1139"/>
        <v>0</v>
      </c>
      <c r="JB81" s="25"/>
      <c r="JC81" s="25"/>
      <c r="JD81" s="25"/>
      <c r="JE81" s="25"/>
      <c r="JF81" s="25"/>
      <c r="JG81" s="25"/>
      <c r="JH81" s="25"/>
      <c r="JI81" s="25"/>
      <c r="JJ81" s="25"/>
      <c r="JK81" s="25"/>
      <c r="JL81" s="25"/>
      <c r="JM81" s="25"/>
      <c r="JN81" s="29">
        <f t="shared" si="1141"/>
        <v>0</v>
      </c>
      <c r="JO81" s="25"/>
      <c r="JP81" s="25"/>
      <c r="JQ81" s="25"/>
      <c r="JR81" s="25"/>
      <c r="JS81" s="25"/>
      <c r="JT81" s="25"/>
      <c r="JU81" s="25"/>
      <c r="JV81" s="25"/>
      <c r="JW81" s="25"/>
      <c r="JX81" s="25"/>
      <c r="JY81" s="25"/>
      <c r="JZ81" s="25"/>
      <c r="KA81" s="29">
        <f t="shared" si="1143"/>
        <v>0</v>
      </c>
      <c r="KB81" s="25"/>
      <c r="KC81" s="25"/>
      <c r="KD81" s="25"/>
      <c r="KE81" s="25"/>
      <c r="KF81" s="25"/>
      <c r="KG81" s="25"/>
      <c r="KH81" s="25"/>
      <c r="KI81" s="25"/>
      <c r="KJ81" s="25"/>
      <c r="KK81" s="25"/>
      <c r="KL81" s="25"/>
      <c r="KM81" s="25"/>
      <c r="KN81" s="29">
        <f t="shared" si="1145"/>
        <v>0</v>
      </c>
      <c r="KO81" s="25"/>
      <c r="KP81" s="25"/>
      <c r="KQ81" s="25"/>
      <c r="KR81" s="25"/>
      <c r="KS81" s="25"/>
      <c r="KT81" s="25"/>
      <c r="KU81" s="25"/>
      <c r="KV81" s="25"/>
      <c r="KW81" s="25"/>
      <c r="KX81" s="25"/>
      <c r="KY81" s="25"/>
      <c r="KZ81" s="25"/>
      <c r="LA81" s="29">
        <f t="shared" si="1147"/>
        <v>0</v>
      </c>
      <c r="LB81" s="25"/>
      <c r="LC81" s="25"/>
      <c r="LD81" s="25"/>
      <c r="LE81" s="25"/>
      <c r="LF81" s="25"/>
      <c r="LG81" s="25"/>
      <c r="LH81" s="25"/>
      <c r="LI81" s="25"/>
      <c r="LJ81" s="25"/>
      <c r="LK81" s="25"/>
      <c r="LL81" s="25"/>
      <c r="LM81" s="25"/>
      <c r="LN81" s="29">
        <f t="shared" si="1149"/>
        <v>0</v>
      </c>
    </row>
    <row r="82" spans="1:326">
      <c r="A82" s="58" t="s">
        <v>396</v>
      </c>
      <c r="B82" s="25">
        <f>'Metinis atlyginimas'!B33+'Metinis atlyginimas'!B35+'Metinis atlyginimas'!B38</f>
        <v>0</v>
      </c>
      <c r="C82" s="25">
        <f>'Metinis atlyginimas'!C33+'Metinis atlyginimas'!C35+'Metinis atlyginimas'!C38</f>
        <v>0</v>
      </c>
      <c r="D82" s="25">
        <f>'Metinis atlyginimas'!D33+'Metinis atlyginimas'!D35+'Metinis atlyginimas'!D38</f>
        <v>0</v>
      </c>
      <c r="E82" s="25">
        <f>'Metinis atlyginimas'!E33+'Metinis atlyginimas'!E35+'Metinis atlyginimas'!E38</f>
        <v>0</v>
      </c>
      <c r="F82" s="25">
        <f>'Metinis atlyginimas'!F33+'Metinis atlyginimas'!F35+'Metinis atlyginimas'!F38</f>
        <v>0</v>
      </c>
      <c r="G82" s="25">
        <f>'Metinis atlyginimas'!G33+'Metinis atlyginimas'!G35+'Metinis atlyginimas'!G38</f>
        <v>0</v>
      </c>
      <c r="H82" s="25">
        <f>'Metinis atlyginimas'!H33+'Metinis atlyginimas'!H35+'Metinis atlyginimas'!H38</f>
        <v>0</v>
      </c>
      <c r="I82" s="25">
        <f>'Metinis atlyginimas'!I33+'Metinis atlyginimas'!I35+'Metinis atlyginimas'!I38</f>
        <v>0</v>
      </c>
      <c r="J82" s="25">
        <f>'Metinis atlyginimas'!J33+'Metinis atlyginimas'!J35+'Metinis atlyginimas'!J38</f>
        <v>0</v>
      </c>
      <c r="K82" s="25">
        <f>'Metinis atlyginimas'!K33+'Metinis atlyginimas'!K35+'Metinis atlyginimas'!K38</f>
        <v>0</v>
      </c>
      <c r="L82" s="25">
        <f>'Metinis atlyginimas'!L33+'Metinis atlyginimas'!L35+'Metinis atlyginimas'!L38</f>
        <v>0</v>
      </c>
      <c r="M82" s="25">
        <f>'Metinis atlyginimas'!M33+'Metinis atlyginimas'!M35+'Metinis atlyginimas'!M38</f>
        <v>0</v>
      </c>
      <c r="N82" s="29">
        <f t="shared" si="1033"/>
        <v>0</v>
      </c>
      <c r="O82" s="25">
        <f>'Metinis atlyginimas'!O33+'Metinis atlyginimas'!O35+'Metinis atlyginimas'!O38</f>
        <v>0</v>
      </c>
      <c r="P82" s="25">
        <f>'Metinis atlyginimas'!P33+'Metinis atlyginimas'!P35+'Metinis atlyginimas'!P38</f>
        <v>0</v>
      </c>
      <c r="Q82" s="25">
        <f>'Metinis atlyginimas'!Q33+'Metinis atlyginimas'!Q35+'Metinis atlyginimas'!Q38</f>
        <v>0</v>
      </c>
      <c r="R82" s="25">
        <f>'Metinis atlyginimas'!R33+'Metinis atlyginimas'!R35+'Metinis atlyginimas'!R38</f>
        <v>0</v>
      </c>
      <c r="S82" s="25">
        <f>'Metinis atlyginimas'!S33+'Metinis atlyginimas'!S35+'Metinis atlyginimas'!S38</f>
        <v>0</v>
      </c>
      <c r="T82" s="25">
        <f>'Metinis atlyginimas'!T33+'Metinis atlyginimas'!T35+'Metinis atlyginimas'!T38</f>
        <v>0</v>
      </c>
      <c r="U82" s="25">
        <f>'Metinis atlyginimas'!U33+'Metinis atlyginimas'!U35+'Metinis atlyginimas'!U38</f>
        <v>0</v>
      </c>
      <c r="V82" s="25">
        <f>'Metinis atlyginimas'!V33+'Metinis atlyginimas'!V35+'Metinis atlyginimas'!V38</f>
        <v>0</v>
      </c>
      <c r="W82" s="25">
        <f>'Metinis atlyginimas'!W33+'Metinis atlyginimas'!W35+'Metinis atlyginimas'!W38</f>
        <v>0</v>
      </c>
      <c r="X82" s="25">
        <f>'Metinis atlyginimas'!X33+'Metinis atlyginimas'!X35+'Metinis atlyginimas'!X38</f>
        <v>0</v>
      </c>
      <c r="Y82" s="25">
        <f>'Metinis atlyginimas'!Y33+'Metinis atlyginimas'!Y35+'Metinis atlyginimas'!Y38</f>
        <v>0</v>
      </c>
      <c r="Z82" s="25">
        <f>'Metinis atlyginimas'!Z33+'Metinis atlyginimas'!Z35+'Metinis atlyginimas'!Z38</f>
        <v>0</v>
      </c>
      <c r="AA82" s="29">
        <f t="shared" si="1034"/>
        <v>0</v>
      </c>
      <c r="AB82" s="25">
        <f>'Metinis atlyginimas'!AB33+'Metinis atlyginimas'!AB35+'Metinis atlyginimas'!AB38</f>
        <v>0</v>
      </c>
      <c r="AC82" s="25">
        <f>'Metinis atlyginimas'!AC33+'Metinis atlyginimas'!AC35+'Metinis atlyginimas'!AC38</f>
        <v>0</v>
      </c>
      <c r="AD82" s="25">
        <f>'Metinis atlyginimas'!AD33+'Metinis atlyginimas'!AD35+'Metinis atlyginimas'!AD38</f>
        <v>0</v>
      </c>
      <c r="AE82" s="25">
        <f>'Metinis atlyginimas'!AE33+'Metinis atlyginimas'!AE35+'Metinis atlyginimas'!AE38</f>
        <v>0</v>
      </c>
      <c r="AF82" s="25">
        <f>'Metinis atlyginimas'!AF33+'Metinis atlyginimas'!AF35+'Metinis atlyginimas'!AF38</f>
        <v>0</v>
      </c>
      <c r="AG82" s="25">
        <f>'Metinis atlyginimas'!AG33+'Metinis atlyginimas'!AG35+'Metinis atlyginimas'!AG38</f>
        <v>0</v>
      </c>
      <c r="AH82" s="25">
        <f>('Metinis atlyginimas'!AH33+'Metinis atlyginimas'!AH35+'Metinis atlyginimas'!AH38)*(1+'Bazinės prielaidos'!$E$19)</f>
        <v>0</v>
      </c>
      <c r="AI82" s="25">
        <f>('Metinis atlyginimas'!AI33+'Metinis atlyginimas'!AI35+'Metinis atlyginimas'!AI38)*(1+'Bazinės prielaidos'!$E$19)</f>
        <v>0</v>
      </c>
      <c r="AJ82" s="25">
        <f>('Metinis atlyginimas'!AJ33+'Metinis atlyginimas'!AJ35+'Metinis atlyginimas'!AJ38)*(1+'Bazinės prielaidos'!$E$19)</f>
        <v>0</v>
      </c>
      <c r="AK82" s="25">
        <f>('Metinis atlyginimas'!AK33+'Metinis atlyginimas'!AK35+'Metinis atlyginimas'!AK38)*(1+'Bazinės prielaidos'!$E$19)</f>
        <v>0</v>
      </c>
      <c r="AL82" s="25">
        <f>('Metinis atlyginimas'!AL33+'Metinis atlyginimas'!AL35+'Metinis atlyginimas'!AL38)*(1+'Bazinės prielaidos'!$E$19)</f>
        <v>0</v>
      </c>
      <c r="AM82" s="25">
        <f>('Metinis atlyginimas'!AM33+'Metinis atlyginimas'!AM35+'Metinis atlyginimas'!AM38)*(1+'Bazinės prielaidos'!$E$19)</f>
        <v>0</v>
      </c>
      <c r="AN82" s="29">
        <f t="shared" si="1035"/>
        <v>0</v>
      </c>
      <c r="AO82" s="25">
        <f>('Metinis atlyginimas'!AO33+'Metinis atlyginimas'!AO35+'Metinis atlyginimas'!AO38)</f>
        <v>173531.08127957917</v>
      </c>
      <c r="AP82" s="25">
        <f>('Metinis atlyginimas'!AP33+'Metinis atlyginimas'!AP35+'Metinis atlyginimas'!AP38)*(1+'Bazinės prielaidos'!$E$19)</f>
        <v>209972.60834829079</v>
      </c>
      <c r="AQ82" s="25">
        <f>('Metinis atlyginimas'!AQ33+'Metinis atlyginimas'!AQ35+'Metinis atlyginimas'!AQ38)*(1+'Bazinės prielaidos'!$E$19)</f>
        <v>209972.60834829079</v>
      </c>
      <c r="AR82" s="25">
        <f>('Metinis atlyginimas'!AR33+'Metinis atlyginimas'!AR35+'Metinis atlyginimas'!AR38)*(1+'Bazinės prielaidos'!$E$19)</f>
        <v>209972.60834829079</v>
      </c>
      <c r="AS82" s="25">
        <f>('Metinis atlyginimas'!AS33+'Metinis atlyginimas'!AS35+'Metinis atlyginimas'!AS38)*(1+'Bazinės prielaidos'!$E$19)</f>
        <v>209972.60834829079</v>
      </c>
      <c r="AT82" s="25">
        <f>('Metinis atlyginimas'!AT33+'Metinis atlyginimas'!AT35+'Metinis atlyginimas'!AT38)*(1+'Bazinės prielaidos'!$E$19)</f>
        <v>209972.60834829079</v>
      </c>
      <c r="AU82" s="25">
        <f>('Metinis atlyginimas'!AU33+'Metinis atlyginimas'!AU35+'Metinis atlyginimas'!AU38)*(1+'Bazinės prielaidos'!$E$19)</f>
        <v>209972.60834829079</v>
      </c>
      <c r="AV82" s="25">
        <f>('Metinis atlyginimas'!AV33+'Metinis atlyginimas'!AV35+'Metinis atlyginimas'!AV38)*(1+'Bazinės prielaidos'!$E$19)</f>
        <v>209972.60834829079</v>
      </c>
      <c r="AW82" s="25">
        <f>('Metinis atlyginimas'!AW33+'Metinis atlyginimas'!AW35+'Metinis atlyginimas'!AW38)*(1+'Bazinės prielaidos'!$E$19)</f>
        <v>209972.60834829079</v>
      </c>
      <c r="AX82" s="25">
        <f>('Metinis atlyginimas'!AX33+'Metinis atlyginimas'!AX35+'Metinis atlyginimas'!AX38)*(1+'Bazinės prielaidos'!$E$19)</f>
        <v>209972.60834829079</v>
      </c>
      <c r="AY82" s="25">
        <f>('Metinis atlyginimas'!AY33+'Metinis atlyginimas'!AY35+'Metinis atlyginimas'!AY38)*(1+'Bazinės prielaidos'!$E$19)</f>
        <v>209972.60834829079</v>
      </c>
      <c r="AZ82" s="25">
        <f>('Metinis atlyginimas'!AZ33+'Metinis atlyginimas'!AZ35+'Metinis atlyginimas'!AZ38)*(1+'Bazinės prielaidos'!$E$19)</f>
        <v>209972.60834829079</v>
      </c>
      <c r="BA82" s="29">
        <f t="shared" ref="BA82" si="1391">SUM(AO82:AZ82)</f>
        <v>2483229.7731107785</v>
      </c>
      <c r="BB82" s="25">
        <f>('Metinis atlyginimas'!BB33+'Metinis atlyginimas'!BB35+'Metinis atlyginimas'!BB38)</f>
        <v>173629.51371796653</v>
      </c>
      <c r="BC82" s="25">
        <f>('Metinis atlyginimas'!BC33+'Metinis atlyginimas'!BC35+'Metinis atlyginimas'!BC38)*(1+'Bazinės prielaidos'!$E$19)</f>
        <v>210091.71159873949</v>
      </c>
      <c r="BD82" s="25">
        <f>('Metinis atlyginimas'!BD33+'Metinis atlyginimas'!BD35+'Metinis atlyginimas'!BD38)*(1+'Bazinės prielaidos'!$E$19)</f>
        <v>210091.71159873949</v>
      </c>
      <c r="BE82" s="25">
        <f>('Metinis atlyginimas'!BE33+'Metinis atlyginimas'!BE35+'Metinis atlyginimas'!BE38)*(1+'Bazinės prielaidos'!$E$19)</f>
        <v>210091.71159873949</v>
      </c>
      <c r="BF82" s="25">
        <f>('Metinis atlyginimas'!BF33+'Metinis atlyginimas'!BF35+'Metinis atlyginimas'!BF38)*(1+'Bazinės prielaidos'!$E$19)</f>
        <v>210091.71159873949</v>
      </c>
      <c r="BG82" s="25">
        <f>('Metinis atlyginimas'!BG33+'Metinis atlyginimas'!BG35+'Metinis atlyginimas'!BG38)*(1+'Bazinės prielaidos'!$E$19)</f>
        <v>210091.71159873949</v>
      </c>
      <c r="BH82" s="25">
        <f>('Metinis atlyginimas'!BH33+'Metinis atlyginimas'!BH35+'Metinis atlyginimas'!BH38)*(1+'Bazinės prielaidos'!$E$19)</f>
        <v>210091.71159873949</v>
      </c>
      <c r="BI82" s="25">
        <f>('Metinis atlyginimas'!BI33+'Metinis atlyginimas'!BI35+'Metinis atlyginimas'!BI38)*(1+'Bazinės prielaidos'!$E$19)</f>
        <v>210091.71159873949</v>
      </c>
      <c r="BJ82" s="25">
        <f>('Metinis atlyginimas'!BJ33+'Metinis atlyginimas'!BJ35+'Metinis atlyginimas'!BJ38)*(1+'Bazinės prielaidos'!$E$19)</f>
        <v>210091.71159873949</v>
      </c>
      <c r="BK82" s="25">
        <f>('Metinis atlyginimas'!BK33+'Metinis atlyginimas'!BK35+'Metinis atlyginimas'!BK38)*(1+'Bazinės prielaidos'!$E$19)</f>
        <v>210091.71159873949</v>
      </c>
      <c r="BL82" s="25">
        <f>('Metinis atlyginimas'!BL33+'Metinis atlyginimas'!BL35+'Metinis atlyginimas'!BL38)*(1+'Bazinės prielaidos'!$E$19)</f>
        <v>210091.71159873949</v>
      </c>
      <c r="BM82" s="25">
        <f>('Metinis atlyginimas'!BM33+'Metinis atlyginimas'!BM35+'Metinis atlyginimas'!BM38)*(1+'Bazinės prielaidos'!$E$19)</f>
        <v>210091.71159873949</v>
      </c>
      <c r="BN82" s="29">
        <f t="shared" ref="BN82" si="1392">SUM(BB82:BM82)</f>
        <v>2484638.341304101</v>
      </c>
      <c r="BO82" s="25">
        <f>('Metinis atlyginimas'!BO33+'Metinis atlyginimas'!BO35+'Metinis atlyginimas'!BO38)</f>
        <v>173730.89912950553</v>
      </c>
      <c r="BP82" s="25">
        <f>('Metinis atlyginimas'!BP33+'Metinis atlyginimas'!BP35+'Metinis atlyginimas'!BP38)*(1+'Bazinės prielaidos'!$E$19)</f>
        <v>210214.3879467017</v>
      </c>
      <c r="BQ82" s="25">
        <f>('Metinis atlyginimas'!BQ33+'Metinis atlyginimas'!BQ35+'Metinis atlyginimas'!BQ38)*(1+'Bazinės prielaidos'!$E$19)</f>
        <v>210214.3879467017</v>
      </c>
      <c r="BR82" s="25">
        <f>('Metinis atlyginimas'!BR33+'Metinis atlyginimas'!BR35+'Metinis atlyginimas'!BR38)*(1+'Bazinės prielaidos'!$E$19)</f>
        <v>210214.3879467017</v>
      </c>
      <c r="BS82" s="25">
        <f>('Metinis atlyginimas'!BS33+'Metinis atlyginimas'!BS35+'Metinis atlyginimas'!BS38)*(1+'Bazinės prielaidos'!$E$19)</f>
        <v>210214.3879467017</v>
      </c>
      <c r="BT82" s="25">
        <f>('Metinis atlyginimas'!BT33+'Metinis atlyginimas'!BT35+'Metinis atlyginimas'!BT38)*(1+'Bazinės prielaidos'!$E$19)</f>
        <v>210214.3879467017</v>
      </c>
      <c r="BU82" s="25">
        <f>('Metinis atlyginimas'!BU33+'Metinis atlyginimas'!BU35+'Metinis atlyginimas'!BU38)*(1+'Bazinės prielaidos'!$E$19)</f>
        <v>210214.3879467017</v>
      </c>
      <c r="BV82" s="25">
        <f>('Metinis atlyginimas'!BV33+'Metinis atlyginimas'!BV35+'Metinis atlyginimas'!BV38)*(1+'Bazinės prielaidos'!$E$19)</f>
        <v>210214.3879467017</v>
      </c>
      <c r="BW82" s="25">
        <f>('Metinis atlyginimas'!BW33+'Metinis atlyginimas'!BW35+'Metinis atlyginimas'!BW38)*(1+'Bazinės prielaidos'!$E$19)</f>
        <v>210214.3879467017</v>
      </c>
      <c r="BX82" s="25">
        <f>('Metinis atlyginimas'!BX33+'Metinis atlyginimas'!BX35+'Metinis atlyginimas'!BX38)*(1+'Bazinės prielaidos'!$E$19)</f>
        <v>210214.3879467017</v>
      </c>
      <c r="BY82" s="25">
        <f>('Metinis atlyginimas'!BY33+'Metinis atlyginimas'!BY35+'Metinis atlyginimas'!BY38)*(1+'Bazinės prielaidos'!$E$19)</f>
        <v>210214.3879467017</v>
      </c>
      <c r="BZ82" s="25">
        <f>('Metinis atlyginimas'!BZ33+'Metinis atlyginimas'!BZ35+'Metinis atlyginimas'!BZ38)*(1+'Bazinės prielaidos'!$E$19)</f>
        <v>210214.3879467017</v>
      </c>
      <c r="CA82" s="29">
        <f t="shared" ref="CA82" si="1393">SUM(BO82:BZ82)</f>
        <v>2486089.1665432239</v>
      </c>
      <c r="CB82" s="25">
        <f>('Metinis atlyginimas'!CB33+'Metinis atlyginimas'!CB35+'Metinis atlyginimas'!CB38)</f>
        <v>173835.32610339072</v>
      </c>
      <c r="CC82" s="25">
        <f>('Metinis atlyginimas'!CC33+'Metinis atlyginimas'!CC35+'Metinis atlyginimas'!CC38)*(1+'Bazinės prielaidos'!$E$19)</f>
        <v>210340.74458510277</v>
      </c>
      <c r="CD82" s="25">
        <f>('Metinis atlyginimas'!CD33+'Metinis atlyginimas'!CD35+'Metinis atlyginimas'!CD38)*(1+'Bazinės prielaidos'!$E$19)</f>
        <v>210340.74458510277</v>
      </c>
      <c r="CE82" s="25">
        <f>('Metinis atlyginimas'!CE33+'Metinis atlyginimas'!CE35+'Metinis atlyginimas'!CE38)*(1+'Bazinės prielaidos'!$E$19)</f>
        <v>210340.74458510277</v>
      </c>
      <c r="CF82" s="25">
        <f>('Metinis atlyginimas'!CF33+'Metinis atlyginimas'!CF35+'Metinis atlyginimas'!CF38)*(1+'Bazinės prielaidos'!$E$19)</f>
        <v>210340.74458510277</v>
      </c>
      <c r="CG82" s="25">
        <f>('Metinis atlyginimas'!CG33+'Metinis atlyginimas'!CG35+'Metinis atlyginimas'!CG38)*(1+'Bazinės prielaidos'!$E$19)</f>
        <v>210340.74458510277</v>
      </c>
      <c r="CH82" s="25">
        <f>('Metinis atlyginimas'!CH33+'Metinis atlyginimas'!CH35+'Metinis atlyginimas'!CH38)*(1+'Bazinės prielaidos'!$E$19)</f>
        <v>210340.74458510277</v>
      </c>
      <c r="CI82" s="25">
        <f>('Metinis atlyginimas'!CI33+'Metinis atlyginimas'!CI35+'Metinis atlyginimas'!CI38)*(1+'Bazinės prielaidos'!$E$19)</f>
        <v>210340.74458510277</v>
      </c>
      <c r="CJ82" s="25">
        <f>('Metinis atlyginimas'!CJ33+'Metinis atlyginimas'!CJ35+'Metinis atlyginimas'!CJ38)*(1+'Bazinės prielaidos'!$E$19)</f>
        <v>210340.74458510277</v>
      </c>
      <c r="CK82" s="25">
        <f>('Metinis atlyginimas'!CK33+'Metinis atlyginimas'!CK35+'Metinis atlyginimas'!CK38)*(1+'Bazinės prielaidos'!$E$19)</f>
        <v>210340.74458510277</v>
      </c>
      <c r="CL82" s="25">
        <f>('Metinis atlyginimas'!CL33+'Metinis atlyginimas'!CL35+'Metinis atlyginimas'!CL38)*(1+'Bazinės prielaidos'!$E$19)</f>
        <v>210340.74458510277</v>
      </c>
      <c r="CM82" s="25">
        <f>('Metinis atlyginimas'!CM33+'Metinis atlyginimas'!CM35+'Metinis atlyginimas'!CM38)*(1+'Bazinės prielaidos'!$E$19)</f>
        <v>210340.74458510277</v>
      </c>
      <c r="CN82" s="29">
        <f t="shared" ref="CN82" si="1394">SUM(CB82:CM82)</f>
        <v>2487583.516539522</v>
      </c>
      <c r="CO82" s="25">
        <f>('Metinis atlyginimas'!CO33+'Metinis atlyginimas'!CO35+'Metinis atlyginimas'!CO38)</f>
        <v>173942.88588649241</v>
      </c>
      <c r="CP82" s="25">
        <f>('Metinis atlyginimas'!CP33+'Metinis atlyginimas'!CP35+'Metinis atlyginimas'!CP38)*(1+'Bazinės prielaidos'!$E$19)</f>
        <v>210470.89192265581</v>
      </c>
      <c r="CQ82" s="25">
        <f>('Metinis atlyginimas'!CQ33+'Metinis atlyginimas'!CQ35+'Metinis atlyginimas'!CQ38)*(1+'Bazinės prielaidos'!$E$19)</f>
        <v>210470.89192265581</v>
      </c>
      <c r="CR82" s="25">
        <f>('Metinis atlyginimas'!CR33+'Metinis atlyginimas'!CR35+'Metinis atlyginimas'!CR38)*(1+'Bazinės prielaidos'!$E$19)</f>
        <v>210470.89192265581</v>
      </c>
      <c r="CS82" s="25">
        <f>('Metinis atlyginimas'!CS33+'Metinis atlyginimas'!CS35+'Metinis atlyginimas'!CS38)*(1+'Bazinės prielaidos'!$E$19)</f>
        <v>210470.89192265581</v>
      </c>
      <c r="CT82" s="25">
        <f>('Metinis atlyginimas'!CT33+'Metinis atlyginimas'!CT35+'Metinis atlyginimas'!CT38)*(1+'Bazinės prielaidos'!$E$19)</f>
        <v>210470.89192265581</v>
      </c>
      <c r="CU82" s="25">
        <f>('Metinis atlyginimas'!CU33+'Metinis atlyginimas'!CU35+'Metinis atlyginimas'!CU38)*(1+'Bazinės prielaidos'!$E$19)</f>
        <v>210470.89192265581</v>
      </c>
      <c r="CV82" s="25">
        <f>('Metinis atlyginimas'!CV33+'Metinis atlyginimas'!CV35+'Metinis atlyginimas'!CV38)*(1+'Bazinės prielaidos'!$E$19)</f>
        <v>210470.89192265581</v>
      </c>
      <c r="CW82" s="25">
        <f>('Metinis atlyginimas'!CW33+'Metinis atlyginimas'!CW35+'Metinis atlyginimas'!CW38)*(1+'Bazinės prielaidos'!$E$19)</f>
        <v>210470.89192265581</v>
      </c>
      <c r="CX82" s="25">
        <f>('Metinis atlyginimas'!CX33+'Metinis atlyginimas'!CX35+'Metinis atlyginimas'!CX38)*(1+'Bazinės prielaidos'!$E$19)</f>
        <v>210470.89192265581</v>
      </c>
      <c r="CY82" s="25">
        <f>('Metinis atlyginimas'!CY33+'Metinis atlyginimas'!CY35+'Metinis atlyginimas'!CY38)*(1+'Bazinės prielaidos'!$E$19)</f>
        <v>210470.89192265581</v>
      </c>
      <c r="CZ82" s="25">
        <f>('Metinis atlyginimas'!CZ33+'Metinis atlyginimas'!CZ35+'Metinis atlyginimas'!CZ38)*(1+'Bazinės prielaidos'!$E$19)</f>
        <v>210470.89192265581</v>
      </c>
      <c r="DA82" s="29">
        <f t="shared" ref="DA82" si="1395">SUM(CO82:CZ82)</f>
        <v>2489122.6970357061</v>
      </c>
      <c r="DB82" s="25">
        <f>('Metinis atlyginimas'!DB33+'Metinis atlyginimas'!DB35+'Metinis atlyginimas'!DB38)</f>
        <v>174053.67246308719</v>
      </c>
      <c r="DC82" s="25">
        <f>('Metinis atlyginimas'!DC33+'Metinis atlyginimas'!DC35+'Metinis atlyginimas'!DC38)*(1+'Bazinės prielaidos'!$E$19)</f>
        <v>210604.94368033551</v>
      </c>
      <c r="DD82" s="25">
        <f>('Metinis atlyginimas'!DD33+'Metinis atlyginimas'!DD35+'Metinis atlyginimas'!DD38)*(1+'Bazinės prielaidos'!$E$19)</f>
        <v>210604.94368033551</v>
      </c>
      <c r="DE82" s="25">
        <f>('Metinis atlyginimas'!DE33+'Metinis atlyginimas'!DE35+'Metinis atlyginimas'!DE38)*(1+'Bazinės prielaidos'!$E$19)</f>
        <v>210604.94368033551</v>
      </c>
      <c r="DF82" s="25">
        <f>('Metinis atlyginimas'!DF33+'Metinis atlyginimas'!DF35+'Metinis atlyginimas'!DF38)*(1+'Bazinės prielaidos'!$E$19)</f>
        <v>210604.94368033551</v>
      </c>
      <c r="DG82" s="25">
        <f>('Metinis atlyginimas'!DG33+'Metinis atlyginimas'!DG35+'Metinis atlyginimas'!DG38)*(1+'Bazinės prielaidos'!$E$19)</f>
        <v>210604.94368033551</v>
      </c>
      <c r="DH82" s="25">
        <f>('Metinis atlyginimas'!DH33+'Metinis atlyginimas'!DH35+'Metinis atlyginimas'!DH38)*(1+'Bazinės prielaidos'!$E$19)</f>
        <v>210604.94368033551</v>
      </c>
      <c r="DI82" s="25">
        <f>('Metinis atlyginimas'!DI33+'Metinis atlyginimas'!DI35+'Metinis atlyginimas'!DI38)*(1+'Bazinės prielaidos'!$E$19)</f>
        <v>210604.94368033551</v>
      </c>
      <c r="DJ82" s="25">
        <f>('Metinis atlyginimas'!DJ33+'Metinis atlyginimas'!DJ35+'Metinis atlyginimas'!DJ38)*(1+'Bazinės prielaidos'!$E$19)</f>
        <v>210604.94368033551</v>
      </c>
      <c r="DK82" s="25">
        <f>('Metinis atlyginimas'!DK33+'Metinis atlyginimas'!DK35+'Metinis atlyginimas'!DK38)*(1+'Bazinės prielaidos'!$E$19)</f>
        <v>210604.94368033551</v>
      </c>
      <c r="DL82" s="25">
        <f>('Metinis atlyginimas'!DL33+'Metinis atlyginimas'!DL35+'Metinis atlyginimas'!DL38)*(1+'Bazinės prielaidos'!$E$19)</f>
        <v>210604.94368033551</v>
      </c>
      <c r="DM82" s="25">
        <f>('Metinis atlyginimas'!DM33+'Metinis atlyginimas'!DM35+'Metinis atlyginimas'!DM38)*(1+'Bazinės prielaidos'!$E$19)</f>
        <v>210604.94368033551</v>
      </c>
      <c r="DN82" s="29">
        <f t="shared" ref="DN82" si="1396">SUM(DB82:DM82)</f>
        <v>2490708.0529467775</v>
      </c>
      <c r="DO82" s="25">
        <f>('Metinis atlyginimas'!DO33+'Metinis atlyginimas'!DO35+'Metinis atlyginimas'!DO38)</f>
        <v>174167.78263697983</v>
      </c>
      <c r="DP82" s="25">
        <f>('Metinis atlyginimas'!DP33+'Metinis atlyginimas'!DP35+'Metinis atlyginimas'!DP38)*(1+'Bazinės prielaidos'!$E$19)</f>
        <v>210743.01699074559</v>
      </c>
      <c r="DQ82" s="25">
        <f>('Metinis atlyginimas'!DQ33+'Metinis atlyginimas'!DQ35+'Metinis atlyginimas'!DQ38)*(1+'Bazinės prielaidos'!$E$19)</f>
        <v>210743.01699074559</v>
      </c>
      <c r="DR82" s="25">
        <f>('Metinis atlyginimas'!DR33+'Metinis atlyginimas'!DR35+'Metinis atlyginimas'!DR38)*(1+'Bazinės prielaidos'!$E$19)</f>
        <v>210743.01699074559</v>
      </c>
      <c r="DS82" s="25">
        <f>('Metinis atlyginimas'!DS33+'Metinis atlyginimas'!DS35+'Metinis atlyginimas'!DS38)*(1+'Bazinės prielaidos'!$E$19)</f>
        <v>210743.01699074559</v>
      </c>
      <c r="DT82" s="25">
        <f>('Metinis atlyginimas'!DT33+'Metinis atlyginimas'!DT35+'Metinis atlyginimas'!DT38)*(1+'Bazinės prielaidos'!$E$19)</f>
        <v>210743.01699074559</v>
      </c>
      <c r="DU82" s="25">
        <f>('Metinis atlyginimas'!DU33+'Metinis atlyginimas'!DU35+'Metinis atlyginimas'!DU38)*(1+'Bazinės prielaidos'!$E$19)</f>
        <v>210743.01699074559</v>
      </c>
      <c r="DV82" s="25">
        <f>('Metinis atlyginimas'!DV33+'Metinis atlyginimas'!DV35+'Metinis atlyginimas'!DV38)*(1+'Bazinės prielaidos'!$E$19)</f>
        <v>210743.01699074559</v>
      </c>
      <c r="DW82" s="25">
        <f>('Metinis atlyginimas'!DW33+'Metinis atlyginimas'!DW35+'Metinis atlyginimas'!DW38)*(1+'Bazinės prielaidos'!$E$19)</f>
        <v>210743.01699074559</v>
      </c>
      <c r="DX82" s="25">
        <f>('Metinis atlyginimas'!DX33+'Metinis atlyginimas'!DX35+'Metinis atlyginimas'!DX38)*(1+'Bazinės prielaidos'!$E$19)</f>
        <v>210743.01699074559</v>
      </c>
      <c r="DY82" s="25">
        <f>('Metinis atlyginimas'!DY33+'Metinis atlyginimas'!DY35+'Metinis atlyginimas'!DY38)*(1+'Bazinės prielaidos'!$E$19)</f>
        <v>210743.01699074559</v>
      </c>
      <c r="DZ82" s="25">
        <f>('Metinis atlyginimas'!DZ33+'Metinis atlyginimas'!DZ35+'Metinis atlyginimas'!DZ38)*(1+'Bazinės prielaidos'!$E$19)</f>
        <v>210743.01699074559</v>
      </c>
      <c r="EA82" s="29">
        <f t="shared" ref="EA82" si="1397">SUM(DO82:DZ82)</f>
        <v>2492340.9695351813</v>
      </c>
      <c r="EB82" s="25">
        <f>('Metinis atlyginimas'!EB33+'Metinis atlyginimas'!EB35+'Metinis atlyginimas'!EB38)</f>
        <v>174285.31611608921</v>
      </c>
      <c r="EC82" s="25">
        <f>('Metinis atlyginimas'!EC33+'Metinis atlyginimas'!EC35+'Metinis atlyginimas'!EC38)*(1+'Bazinės prielaidos'!$E$19)</f>
        <v>210885.23250046794</v>
      </c>
      <c r="ED82" s="25">
        <f>('Metinis atlyginimas'!ED33+'Metinis atlyginimas'!ED35+'Metinis atlyginimas'!ED38)*(1+'Bazinės prielaidos'!$E$19)</f>
        <v>210885.23250046794</v>
      </c>
      <c r="EE82" s="25">
        <f>('Metinis atlyginimas'!EE33+'Metinis atlyginimas'!EE35+'Metinis atlyginimas'!EE38)*(1+'Bazinės prielaidos'!$E$19)</f>
        <v>210885.23250046794</v>
      </c>
      <c r="EF82" s="25">
        <f>('Metinis atlyginimas'!EF33+'Metinis atlyginimas'!EF35+'Metinis atlyginimas'!EF38)*(1+'Bazinės prielaidos'!$E$19)</f>
        <v>210885.23250046794</v>
      </c>
      <c r="EG82" s="25">
        <f>('Metinis atlyginimas'!EG33+'Metinis atlyginimas'!EG35+'Metinis atlyginimas'!EG38)*(1+'Bazinės prielaidos'!$E$19)</f>
        <v>210885.23250046794</v>
      </c>
      <c r="EH82" s="25">
        <f>('Metinis atlyginimas'!EH33+'Metinis atlyginimas'!EH35+'Metinis atlyginimas'!EH38)*(1+'Bazinės prielaidos'!$E$19)</f>
        <v>210885.23250046794</v>
      </c>
      <c r="EI82" s="25">
        <f>('Metinis atlyginimas'!EI33+'Metinis atlyginimas'!EI35+'Metinis atlyginimas'!EI38)*(1+'Bazinės prielaidos'!$E$19)</f>
        <v>210885.23250046794</v>
      </c>
      <c r="EJ82" s="25">
        <f>('Metinis atlyginimas'!EJ33+'Metinis atlyginimas'!EJ35+'Metinis atlyginimas'!EJ38)*(1+'Bazinės prielaidos'!$E$19)</f>
        <v>210885.23250046794</v>
      </c>
      <c r="EK82" s="25">
        <f>('Metinis atlyginimas'!EK33+'Metinis atlyginimas'!EK35+'Metinis atlyginimas'!EK38)*(1+'Bazinės prielaidos'!$E$19)</f>
        <v>210885.23250046794</v>
      </c>
      <c r="EL82" s="25">
        <f>('Metinis atlyginimas'!EL33+'Metinis atlyginimas'!EL35+'Metinis atlyginimas'!EL38)*(1+'Bazinės prielaidos'!$E$19)</f>
        <v>210885.23250046794</v>
      </c>
      <c r="EM82" s="25">
        <f>('Metinis atlyginimas'!EM33+'Metinis atlyginimas'!EM35+'Metinis atlyginimas'!EM38)*(1+'Bazinės prielaidos'!$E$19)</f>
        <v>210885.23250046794</v>
      </c>
      <c r="EN82" s="29">
        <f t="shared" ref="EN82" si="1398">SUM(EB82:EM82)</f>
        <v>2494022.8736212365</v>
      </c>
      <c r="EO82" s="25">
        <f>('Metinis atlyginimas'!EO33+'Metinis atlyginimas'!EO35+'Metinis atlyginimas'!EO38)</f>
        <v>174406.37559957188</v>
      </c>
      <c r="EP82" s="25">
        <f>('Metinis atlyginimas'!EP33+'Metinis atlyginimas'!EP35+'Metinis atlyginimas'!EP38)*(1+'Bazinės prielaidos'!$E$19)</f>
        <v>211031.71447548197</v>
      </c>
      <c r="EQ82" s="25">
        <f>('Metinis atlyginimas'!EQ33+'Metinis atlyginimas'!EQ35+'Metinis atlyginimas'!EQ38)*(1+'Bazinės prielaidos'!$E$19)</f>
        <v>211031.71447548197</v>
      </c>
      <c r="ER82" s="25">
        <f>('Metinis atlyginimas'!ER33+'Metinis atlyginimas'!ER35+'Metinis atlyginimas'!ER38)*(1+'Bazinės prielaidos'!$E$19)</f>
        <v>211031.71447548197</v>
      </c>
      <c r="ES82" s="25">
        <f>('Metinis atlyginimas'!ES33+'Metinis atlyginimas'!ES35+'Metinis atlyginimas'!ES38)*(1+'Bazinės prielaidos'!$E$19)</f>
        <v>211031.71447548197</v>
      </c>
      <c r="ET82" s="25">
        <f>('Metinis atlyginimas'!ET33+'Metinis atlyginimas'!ET35+'Metinis atlyginimas'!ET38)*(1+'Bazinės prielaidos'!$E$19)</f>
        <v>211031.71447548197</v>
      </c>
      <c r="EU82" s="25">
        <f>('Metinis atlyginimas'!EU33+'Metinis atlyginimas'!EU35+'Metinis atlyginimas'!EU38)*(1+'Bazinės prielaidos'!$E$19)</f>
        <v>211031.71447548197</v>
      </c>
      <c r="EV82" s="25">
        <f>('Metinis atlyginimas'!EV33+'Metinis atlyginimas'!EV35+'Metinis atlyginimas'!EV38)*(1+'Bazinės prielaidos'!$E$19)</f>
        <v>211031.71447548197</v>
      </c>
      <c r="EW82" s="25">
        <f>('Metinis atlyginimas'!EW33+'Metinis atlyginimas'!EW35+'Metinis atlyginimas'!EW38)*(1+'Bazinės prielaidos'!$E$19)</f>
        <v>211031.71447548197</v>
      </c>
      <c r="EX82" s="25">
        <f>('Metinis atlyginimas'!EX33+'Metinis atlyginimas'!EX35+'Metinis atlyginimas'!EX38)*(1+'Bazinės prielaidos'!$E$19)</f>
        <v>211031.71447548197</v>
      </c>
      <c r="EY82" s="25">
        <f>('Metinis atlyginimas'!EY33+'Metinis atlyginimas'!EY35+'Metinis atlyginimas'!EY38)*(1+'Bazinės prielaidos'!$E$19)</f>
        <v>211031.71447548197</v>
      </c>
      <c r="EZ82" s="25">
        <f>('Metinis atlyginimas'!EZ33+'Metinis atlyginimas'!EZ35+'Metinis atlyginimas'!EZ38)*(1+'Bazinės prielaidos'!$E$19)</f>
        <v>211031.71447548197</v>
      </c>
      <c r="FA82" s="29">
        <f t="shared" ref="FA82" si="1399">SUM(EO82:EZ82)</f>
        <v>2495755.2348298733</v>
      </c>
      <c r="FB82" s="25">
        <f>('Metinis atlyginimas'!FB33+'Metinis atlyginimas'!FB35+'Metinis atlyginimas'!FB38)</f>
        <v>174531.06686755904</v>
      </c>
      <c r="FC82" s="25">
        <f>('Metinis atlyginimas'!FC33+'Metinis atlyginimas'!FC35+'Metinis atlyginimas'!FC38)*(1+'Bazinės prielaidos'!$E$19)</f>
        <v>211182.59090974645</v>
      </c>
      <c r="FD82" s="25">
        <f>('Metinis atlyginimas'!FD33+'Metinis atlyginimas'!FD35+'Metinis atlyginimas'!FD38)*(1+'Bazinės prielaidos'!$E$19)</f>
        <v>211182.59090974645</v>
      </c>
      <c r="FE82" s="25">
        <f>('Metinis atlyginimas'!FE33+'Metinis atlyginimas'!FE35+'Metinis atlyginimas'!FE38)*(1+'Bazinės prielaidos'!$E$19)</f>
        <v>211182.59090974645</v>
      </c>
      <c r="FF82" s="25">
        <f>('Metinis atlyginimas'!FF33+'Metinis atlyginimas'!FF35+'Metinis atlyginimas'!FF38)*(1+'Bazinės prielaidos'!$E$19)</f>
        <v>211182.59090974645</v>
      </c>
      <c r="FG82" s="25">
        <f>('Metinis atlyginimas'!FG33+'Metinis atlyginimas'!FG35+'Metinis atlyginimas'!FG38)*(1+'Bazinės prielaidos'!$E$19)</f>
        <v>211182.59090974645</v>
      </c>
      <c r="FH82" s="25">
        <f>('Metinis atlyginimas'!FH33+'Metinis atlyginimas'!FH35+'Metinis atlyginimas'!FH38)*(1+'Bazinės prielaidos'!$E$19)</f>
        <v>211182.59090974645</v>
      </c>
      <c r="FI82" s="25">
        <f>('Metinis atlyginimas'!FI33+'Metinis atlyginimas'!FI35+'Metinis atlyginimas'!FI38)*(1+'Bazinės prielaidos'!$E$19)</f>
        <v>211182.59090974645</v>
      </c>
      <c r="FJ82" s="25">
        <f>('Metinis atlyginimas'!FJ33+'Metinis atlyginimas'!FJ35+'Metinis atlyginimas'!FJ38)*(1+'Bazinės prielaidos'!$E$19)</f>
        <v>211182.59090974645</v>
      </c>
      <c r="FK82" s="25">
        <f>('Metinis atlyginimas'!FK33+'Metinis atlyginimas'!FK35+'Metinis atlyginimas'!FK38)*(1+'Bazinės prielaidos'!$E$19)</f>
        <v>211182.59090974645</v>
      </c>
      <c r="FL82" s="25">
        <f>('Metinis atlyginimas'!FL33+'Metinis atlyginimas'!FL35+'Metinis atlyginimas'!FL38)*(1+'Bazinės prielaidos'!$E$19)</f>
        <v>211182.59090974645</v>
      </c>
      <c r="FM82" s="25">
        <f>('Metinis atlyginimas'!FM33+'Metinis atlyginimas'!FM35+'Metinis atlyginimas'!FM38)*(1+'Bazinės prielaidos'!$E$19)</f>
        <v>211182.59090974645</v>
      </c>
      <c r="FN82" s="29">
        <f t="shared" ref="FN82" si="1400">SUM(FB82:FM82)</f>
        <v>2497539.56687477</v>
      </c>
      <c r="FO82" s="25">
        <f>('Metinis atlyginimas'!FO33+'Metinis atlyginimas'!FO35+'Metinis atlyginimas'!FO38)</f>
        <v>174659.49887358581</v>
      </c>
      <c r="FP82" s="25">
        <f>('Metinis atlyginimas'!FP33+'Metinis atlyginimas'!FP35+'Metinis atlyginimas'!FP38)*(1+'Bazinės prielaidos'!$E$19)</f>
        <v>211337.99363703883</v>
      </c>
      <c r="FQ82" s="25">
        <f>('Metinis atlyginimas'!FQ33+'Metinis atlyginimas'!FQ35+'Metinis atlyginimas'!FQ38)*(1+'Bazinės prielaidos'!$E$19)</f>
        <v>211337.99363703883</v>
      </c>
      <c r="FR82" s="25">
        <f>('Metinis atlyginimas'!FR33+'Metinis atlyginimas'!FR35+'Metinis atlyginimas'!FR38)*(1+'Bazinės prielaidos'!$E$19)</f>
        <v>211337.99363703883</v>
      </c>
      <c r="FS82" s="25">
        <f>('Metinis atlyginimas'!FS33+'Metinis atlyginimas'!FS35+'Metinis atlyginimas'!FS38)*(1+'Bazinės prielaidos'!$E$19)</f>
        <v>211337.99363703883</v>
      </c>
      <c r="FT82" s="25">
        <f>('Metinis atlyginimas'!FT33+'Metinis atlyginimas'!FT35+'Metinis atlyginimas'!FT38)*(1+'Bazinės prielaidos'!$E$19)</f>
        <v>211337.99363703883</v>
      </c>
      <c r="FU82" s="25">
        <f>('Metinis atlyginimas'!FU33+'Metinis atlyginimas'!FU35+'Metinis atlyginimas'!FU38)*(1+'Bazinės prielaidos'!$E$19)</f>
        <v>211337.99363703883</v>
      </c>
      <c r="FV82" s="25">
        <f>('Metinis atlyginimas'!FV33+'Metinis atlyginimas'!FV35+'Metinis atlyginimas'!FV38)*(1+'Bazinės prielaidos'!$E$19)</f>
        <v>211337.99363703883</v>
      </c>
      <c r="FW82" s="25">
        <f>('Metinis atlyginimas'!FW33+'Metinis atlyginimas'!FW35+'Metinis atlyginimas'!FW38)*(1+'Bazinės prielaidos'!$E$19)</f>
        <v>211337.99363703883</v>
      </c>
      <c r="FX82" s="25">
        <f>('Metinis atlyginimas'!FX33+'Metinis atlyginimas'!FX35+'Metinis atlyginimas'!FX38)*(1+'Bazinės prielaidos'!$E$19)</f>
        <v>211337.99363703883</v>
      </c>
      <c r="FY82" s="25">
        <f>('Metinis atlyginimas'!FY33+'Metinis atlyginimas'!FY35+'Metinis atlyginimas'!FY38)*(1+'Bazinės prielaidos'!$E$19)</f>
        <v>211337.99363703883</v>
      </c>
      <c r="FZ82" s="25">
        <f>('Metinis atlyginimas'!FZ33+'Metinis atlyginimas'!FZ35+'Metinis atlyginimas'!FZ38)*(1+'Bazinės prielaidos'!$E$19)</f>
        <v>211337.99363703883</v>
      </c>
      <c r="GA82" s="29">
        <f t="shared" ref="GA82" si="1401">SUM(FO82:FZ82)</f>
        <v>2499377.4288810128</v>
      </c>
      <c r="GB82" s="25">
        <f>('Metinis atlyginimas'!GB33+'Metinis atlyginimas'!GB35+'Metinis atlyginimas'!GB38)</f>
        <v>174791.78383979338</v>
      </c>
      <c r="GC82" s="25">
        <f>('Metinis atlyginimas'!GC33+'Metinis atlyginimas'!GC35+'Metinis atlyginimas'!GC38)*(1+'Bazinės prielaidos'!$E$19)</f>
        <v>211498.05844614998</v>
      </c>
      <c r="GD82" s="25">
        <f>('Metinis atlyginimas'!GD33+'Metinis atlyginimas'!GD35+'Metinis atlyginimas'!GD38)*(1+'Bazinės prielaidos'!$E$19)</f>
        <v>211498.05844614998</v>
      </c>
      <c r="GE82" s="25">
        <f>('Metinis atlyginimas'!GE33+'Metinis atlyginimas'!GE35+'Metinis atlyginimas'!GE38)*(1+'Bazinės prielaidos'!$E$19)</f>
        <v>211498.05844614998</v>
      </c>
      <c r="GF82" s="25">
        <f>('Metinis atlyginimas'!GF33+'Metinis atlyginimas'!GF35+'Metinis atlyginimas'!GF38)*(1+'Bazinės prielaidos'!$E$19)</f>
        <v>211498.05844614998</v>
      </c>
      <c r="GG82" s="25">
        <f>('Metinis atlyginimas'!GG33+'Metinis atlyginimas'!GG35+'Metinis atlyginimas'!GG38)*(1+'Bazinės prielaidos'!$E$19)</f>
        <v>211498.05844614998</v>
      </c>
      <c r="GH82" s="25">
        <f>('Metinis atlyginimas'!GH33+'Metinis atlyginimas'!GH35+'Metinis atlyginimas'!GH38)*(1+'Bazinės prielaidos'!$E$19)</f>
        <v>211498.05844614998</v>
      </c>
      <c r="GI82" s="25">
        <f>('Metinis atlyginimas'!GI33+'Metinis atlyginimas'!GI35+'Metinis atlyginimas'!GI38)*(1+'Bazinės prielaidos'!$E$19)</f>
        <v>211498.05844614998</v>
      </c>
      <c r="GJ82" s="25">
        <f>('Metinis atlyginimas'!GJ33+'Metinis atlyginimas'!GJ35+'Metinis atlyginimas'!GJ38)*(1+'Bazinės prielaidos'!$E$19)</f>
        <v>211498.05844614998</v>
      </c>
      <c r="GK82" s="25">
        <f>('Metinis atlyginimas'!GK33+'Metinis atlyginimas'!GK35+'Metinis atlyginimas'!GK38)*(1+'Bazinės prielaidos'!$E$19)</f>
        <v>211498.05844614998</v>
      </c>
      <c r="GL82" s="25">
        <f>('Metinis atlyginimas'!GL33+'Metinis atlyginimas'!GL35+'Metinis atlyginimas'!GL38)*(1+'Bazinės prielaidos'!$E$19)</f>
        <v>211498.05844614998</v>
      </c>
      <c r="GM82" s="25">
        <f>('Metinis atlyginimas'!GM33+'Metinis atlyginimas'!GM35+'Metinis atlyginimas'!GM38)*(1+'Bazinės prielaidos'!$E$19)</f>
        <v>211498.05844614998</v>
      </c>
      <c r="GN82" s="29">
        <f t="shared" ref="GN82" si="1402">SUM(GB82:GM82)</f>
        <v>2501270.4267474432</v>
      </c>
      <c r="GO82" s="25">
        <f>('Metinis atlyginimas'!GO33+'Metinis atlyginimas'!GO35+'Metinis atlyginimas'!GO38)</f>
        <v>0</v>
      </c>
      <c r="GP82" s="25">
        <f>('Metinis atlyginimas'!GP33+'Metinis atlyginimas'!GP35+'Metinis atlyginimas'!GP38)*(1+'Bazinės prielaidos'!$E$19)</f>
        <v>0</v>
      </c>
      <c r="GQ82" s="25">
        <f>('Metinis atlyginimas'!GQ33+'Metinis atlyginimas'!GQ35+'Metinis atlyginimas'!GQ38)*(1+'Bazinės prielaidos'!$E$19)</f>
        <v>0</v>
      </c>
      <c r="GR82" s="25">
        <f>('Metinis atlyginimas'!GR33+'Metinis atlyginimas'!GR35+'Metinis atlyginimas'!GR38)*(1+'Bazinės prielaidos'!$E$19)</f>
        <v>0</v>
      </c>
      <c r="GS82" s="25">
        <f>('Metinis atlyginimas'!GS33+'Metinis atlyginimas'!GS35+'Metinis atlyginimas'!GS38)*(1+'Bazinės prielaidos'!$E$19)</f>
        <v>0</v>
      </c>
      <c r="GT82" s="25">
        <f>('Metinis atlyginimas'!GT33+'Metinis atlyginimas'!GT35+'Metinis atlyginimas'!GT38)*(1+'Bazinės prielaidos'!$E$19)</f>
        <v>0</v>
      </c>
      <c r="GU82" s="25">
        <f>('Metinis atlyginimas'!GU33+'Metinis atlyginimas'!GU35+'Metinis atlyginimas'!GU38)*(1+'Bazinės prielaidos'!$E$19)</f>
        <v>0</v>
      </c>
      <c r="GV82" s="25">
        <f>('Metinis atlyginimas'!GV33+'Metinis atlyginimas'!GV35+'Metinis atlyginimas'!GV38)*(1+'Bazinės prielaidos'!$E$19)</f>
        <v>0</v>
      </c>
      <c r="GW82" s="25">
        <f>('Metinis atlyginimas'!GW33+'Metinis atlyginimas'!GW35+'Metinis atlyginimas'!GW38)*(1+'Bazinės prielaidos'!$E$19)</f>
        <v>0</v>
      </c>
      <c r="GX82" s="25">
        <f>('Metinis atlyginimas'!GX33+'Metinis atlyginimas'!GX35+'Metinis atlyginimas'!GX38)*(1+'Bazinės prielaidos'!$E$19)</f>
        <v>0</v>
      </c>
      <c r="GY82" s="25">
        <f>('Metinis atlyginimas'!GY33+'Metinis atlyginimas'!GY35+'Metinis atlyginimas'!GY38)*(1+'Bazinės prielaidos'!$E$19)</f>
        <v>0</v>
      </c>
      <c r="GZ82" s="25">
        <f>('Metinis atlyginimas'!GZ33+'Metinis atlyginimas'!GZ35+'Metinis atlyginimas'!GZ38)*(1+'Bazinės prielaidos'!$E$19)</f>
        <v>0</v>
      </c>
      <c r="HA82" s="29">
        <f t="shared" ref="HA82" si="1403">SUM(GO82:GZ82)</f>
        <v>0</v>
      </c>
      <c r="HB82" s="25">
        <f>('Metinis atlyginimas'!HB33+'Metinis atlyginimas'!HB35+'Metinis atlyginimas'!HB38)</f>
        <v>0</v>
      </c>
      <c r="HC82" s="25">
        <f>('Metinis atlyginimas'!HC33+'Metinis atlyginimas'!HC35+'Metinis atlyginimas'!HC38)*(1+'Bazinės prielaidos'!$E$19)</f>
        <v>0</v>
      </c>
      <c r="HD82" s="25">
        <f>('Metinis atlyginimas'!HD33+'Metinis atlyginimas'!HD35+'Metinis atlyginimas'!HD38)*(1+'Bazinės prielaidos'!$E$19)</f>
        <v>0</v>
      </c>
      <c r="HE82" s="25">
        <f>('Metinis atlyginimas'!HE33+'Metinis atlyginimas'!HE35+'Metinis atlyginimas'!HE38)*(1+'Bazinės prielaidos'!$E$19)</f>
        <v>0</v>
      </c>
      <c r="HF82" s="25">
        <f>('Metinis atlyginimas'!HF33+'Metinis atlyginimas'!HF35+'Metinis atlyginimas'!HF38)*(1+'Bazinės prielaidos'!$E$19)</f>
        <v>0</v>
      </c>
      <c r="HG82" s="25">
        <f>('Metinis atlyginimas'!HG33+'Metinis atlyginimas'!HG35+'Metinis atlyginimas'!HG38)*(1+'Bazinės prielaidos'!$E$19)</f>
        <v>0</v>
      </c>
      <c r="HH82" s="25">
        <f>('Metinis atlyginimas'!HH33+'Metinis atlyginimas'!HH35+'Metinis atlyginimas'!HH38)*(1+'Bazinės prielaidos'!$E$19)</f>
        <v>0</v>
      </c>
      <c r="HI82" s="25">
        <f>('Metinis atlyginimas'!HI33+'Metinis atlyginimas'!HI35+'Metinis atlyginimas'!HI38)*(1+'Bazinės prielaidos'!$E$19)</f>
        <v>0</v>
      </c>
      <c r="HJ82" s="25">
        <f>('Metinis atlyginimas'!HJ33+'Metinis atlyginimas'!HJ35+'Metinis atlyginimas'!HJ38)*(1+'Bazinės prielaidos'!$E$19)</f>
        <v>0</v>
      </c>
      <c r="HK82" s="25">
        <f>('Metinis atlyginimas'!HK33+'Metinis atlyginimas'!HK35+'Metinis atlyginimas'!HK38)*(1+'Bazinės prielaidos'!$E$19)</f>
        <v>0</v>
      </c>
      <c r="HL82" s="25">
        <f>('Metinis atlyginimas'!HL33+'Metinis atlyginimas'!HL35+'Metinis atlyginimas'!HL38)*(1+'Bazinės prielaidos'!$E$19)</f>
        <v>0</v>
      </c>
      <c r="HM82" s="25">
        <f>('Metinis atlyginimas'!HM33+'Metinis atlyginimas'!HM35+'Metinis atlyginimas'!HM38)*(1+'Bazinės prielaidos'!$E$19)</f>
        <v>0</v>
      </c>
      <c r="HN82" s="29">
        <f t="shared" ref="HN82" si="1404">SUM(HB82:HM82)</f>
        <v>0</v>
      </c>
      <c r="HO82" s="25">
        <f>('Metinis atlyginimas'!HO33+'Metinis atlyginimas'!HO35+'Metinis atlyginimas'!HO38)</f>
        <v>0</v>
      </c>
      <c r="HP82" s="25">
        <f>('Metinis atlyginimas'!HP33+'Metinis atlyginimas'!HP35+'Metinis atlyginimas'!HP38)*(1+'Bazinės prielaidos'!$E$19)</f>
        <v>0</v>
      </c>
      <c r="HQ82" s="25">
        <f>('Metinis atlyginimas'!HQ33+'Metinis atlyginimas'!HQ35+'Metinis atlyginimas'!HQ38)*(1+'Bazinės prielaidos'!$E$19)</f>
        <v>0</v>
      </c>
      <c r="HR82" s="25">
        <f>('Metinis atlyginimas'!HR33+'Metinis atlyginimas'!HR35+'Metinis atlyginimas'!HR38)*(1+'Bazinės prielaidos'!$E$19)</f>
        <v>0</v>
      </c>
      <c r="HS82" s="25">
        <f>('Metinis atlyginimas'!HS33+'Metinis atlyginimas'!HS35+'Metinis atlyginimas'!HS38)*(1+'Bazinės prielaidos'!$E$19)</f>
        <v>0</v>
      </c>
      <c r="HT82" s="25">
        <f>('Metinis atlyginimas'!HT33+'Metinis atlyginimas'!HT35+'Metinis atlyginimas'!HT38)*(1+'Bazinės prielaidos'!$E$19)</f>
        <v>0</v>
      </c>
      <c r="HU82" s="25">
        <f>('Metinis atlyginimas'!HU33+'Metinis atlyginimas'!HU35+'Metinis atlyginimas'!HU38)*(1+'Bazinės prielaidos'!$E$19)</f>
        <v>0</v>
      </c>
      <c r="HV82" s="25">
        <f>('Metinis atlyginimas'!HV33+'Metinis atlyginimas'!HV35+'Metinis atlyginimas'!HV38)*(1+'Bazinės prielaidos'!$E$19)</f>
        <v>0</v>
      </c>
      <c r="HW82" s="25">
        <f>('Metinis atlyginimas'!HW33+'Metinis atlyginimas'!HW35+'Metinis atlyginimas'!HW38)*(1+'Bazinės prielaidos'!$E$19)</f>
        <v>0</v>
      </c>
      <c r="HX82" s="25">
        <f>('Metinis atlyginimas'!HX33+'Metinis atlyginimas'!HX35+'Metinis atlyginimas'!HX38)*(1+'Bazinės prielaidos'!$E$19)</f>
        <v>0</v>
      </c>
      <c r="HY82" s="25">
        <f>('Metinis atlyginimas'!HY33+'Metinis atlyginimas'!HY35+'Metinis atlyginimas'!HY38)*(1+'Bazinės prielaidos'!$E$19)</f>
        <v>0</v>
      </c>
      <c r="HZ82" s="25">
        <f>('Metinis atlyginimas'!HZ33+'Metinis atlyginimas'!HZ35+'Metinis atlyginimas'!HZ38)*(1+'Bazinės prielaidos'!$E$19)</f>
        <v>0</v>
      </c>
      <c r="IA82" s="29">
        <f t="shared" ref="IA82" si="1405">SUM(HO82:HZ82)</f>
        <v>0</v>
      </c>
      <c r="IB82" s="25">
        <f>('Metinis atlyginimas'!IB33+'Metinis atlyginimas'!IB35+'Metinis atlyginimas'!IB38)</f>
        <v>0</v>
      </c>
      <c r="IC82" s="25">
        <f>('Metinis atlyginimas'!IC33+'Metinis atlyginimas'!IC35+'Metinis atlyginimas'!IC38)*(1+'Bazinės prielaidos'!$E$19)</f>
        <v>0</v>
      </c>
      <c r="ID82" s="25">
        <f>('Metinis atlyginimas'!ID33+'Metinis atlyginimas'!ID35+'Metinis atlyginimas'!ID38)*(1+'Bazinės prielaidos'!$E$19)</f>
        <v>0</v>
      </c>
      <c r="IE82" s="25">
        <f>('Metinis atlyginimas'!IE33+'Metinis atlyginimas'!IE35+'Metinis atlyginimas'!IE38)*(1+'Bazinės prielaidos'!$E$19)</f>
        <v>0</v>
      </c>
      <c r="IF82" s="25">
        <f>('Metinis atlyginimas'!IF33+'Metinis atlyginimas'!IF35+'Metinis atlyginimas'!IF38)*(1+'Bazinės prielaidos'!$E$19)</f>
        <v>0</v>
      </c>
      <c r="IG82" s="25">
        <f>('Metinis atlyginimas'!IG33+'Metinis atlyginimas'!IG35+'Metinis atlyginimas'!IG38)*(1+'Bazinės prielaidos'!$E$19)</f>
        <v>0</v>
      </c>
      <c r="IH82" s="25">
        <f>('Metinis atlyginimas'!IH33+'Metinis atlyginimas'!IH35+'Metinis atlyginimas'!IH38)*(1+'Bazinės prielaidos'!$E$19)</f>
        <v>0</v>
      </c>
      <c r="II82" s="25">
        <f>('Metinis atlyginimas'!II33+'Metinis atlyginimas'!II35+'Metinis atlyginimas'!II38)*(1+'Bazinės prielaidos'!$E$19)</f>
        <v>0</v>
      </c>
      <c r="IJ82" s="25">
        <f>('Metinis atlyginimas'!IJ33+'Metinis atlyginimas'!IJ35+'Metinis atlyginimas'!IJ38)*(1+'Bazinės prielaidos'!$E$19)</f>
        <v>0</v>
      </c>
      <c r="IK82" s="25">
        <f>('Metinis atlyginimas'!IK33+'Metinis atlyginimas'!IK35+'Metinis atlyginimas'!IK38)*(1+'Bazinės prielaidos'!$E$19)</f>
        <v>0</v>
      </c>
      <c r="IL82" s="25">
        <f>('Metinis atlyginimas'!IL33+'Metinis atlyginimas'!IL35+'Metinis atlyginimas'!IL38)*(1+'Bazinės prielaidos'!$E$19)</f>
        <v>0</v>
      </c>
      <c r="IM82" s="25">
        <f>('Metinis atlyginimas'!IM33+'Metinis atlyginimas'!IM35+'Metinis atlyginimas'!IM38)*(1+'Bazinės prielaidos'!$E$19)</f>
        <v>0</v>
      </c>
      <c r="IN82" s="29">
        <f t="shared" ref="IN82" si="1406">SUM(IB82:IM82)</f>
        <v>0</v>
      </c>
      <c r="IO82" s="25">
        <f>('Metinis atlyginimas'!IO33+'Metinis atlyginimas'!IO35+'Metinis atlyginimas'!IO38)</f>
        <v>0</v>
      </c>
      <c r="IP82" s="25">
        <f>('Metinis atlyginimas'!IP33+'Metinis atlyginimas'!IP35+'Metinis atlyginimas'!IP38)*(1+'Bazinės prielaidos'!$E$19)</f>
        <v>0</v>
      </c>
      <c r="IQ82" s="25">
        <f>('Metinis atlyginimas'!IQ33+'Metinis atlyginimas'!IQ35+'Metinis atlyginimas'!IQ38)*(1+'Bazinės prielaidos'!$E$19)</f>
        <v>0</v>
      </c>
      <c r="IR82" s="25">
        <f>('Metinis atlyginimas'!IR33+'Metinis atlyginimas'!IR35+'Metinis atlyginimas'!IR38)*(1+'Bazinės prielaidos'!$E$19)</f>
        <v>0</v>
      </c>
      <c r="IS82" s="25">
        <f>('Metinis atlyginimas'!IS33+'Metinis atlyginimas'!IS35+'Metinis atlyginimas'!IS38)*(1+'Bazinės prielaidos'!$E$19)</f>
        <v>0</v>
      </c>
      <c r="IT82" s="25">
        <f>('Metinis atlyginimas'!IT33+'Metinis atlyginimas'!IT35+'Metinis atlyginimas'!IT38)*(1+'Bazinės prielaidos'!$E$19)</f>
        <v>0</v>
      </c>
      <c r="IU82" s="25">
        <f>('Metinis atlyginimas'!IU33+'Metinis atlyginimas'!IU35+'Metinis atlyginimas'!IU38)*(1+'Bazinės prielaidos'!$E$19)</f>
        <v>0</v>
      </c>
      <c r="IV82" s="25">
        <f>('Metinis atlyginimas'!IV33+'Metinis atlyginimas'!IV35+'Metinis atlyginimas'!IV38)*(1+'Bazinės prielaidos'!$E$19)</f>
        <v>0</v>
      </c>
      <c r="IW82" s="25">
        <f>('Metinis atlyginimas'!IW33+'Metinis atlyginimas'!IW35+'Metinis atlyginimas'!IW38)*(1+'Bazinės prielaidos'!$E$19)</f>
        <v>0</v>
      </c>
      <c r="IX82" s="25">
        <f>('Metinis atlyginimas'!IX33+'Metinis atlyginimas'!IX35+'Metinis atlyginimas'!IX38)*(1+'Bazinės prielaidos'!$E$19)</f>
        <v>0</v>
      </c>
      <c r="IY82" s="25">
        <f>('Metinis atlyginimas'!IY33+'Metinis atlyginimas'!IY35+'Metinis atlyginimas'!IY38)*(1+'Bazinės prielaidos'!$E$19)</f>
        <v>0</v>
      </c>
      <c r="IZ82" s="25">
        <f>('Metinis atlyginimas'!IZ33+'Metinis atlyginimas'!IZ35+'Metinis atlyginimas'!IZ38)*(1+'Bazinės prielaidos'!$E$19)</f>
        <v>0</v>
      </c>
      <c r="JA82" s="29">
        <f t="shared" ref="JA82" si="1407">SUM(IO82:IZ82)</f>
        <v>0</v>
      </c>
      <c r="JB82" s="25">
        <f>('Metinis atlyginimas'!JB33+'Metinis atlyginimas'!JB35+'Metinis atlyginimas'!JB38)</f>
        <v>0</v>
      </c>
      <c r="JC82" s="25">
        <f>('Metinis atlyginimas'!JC33+'Metinis atlyginimas'!JC35+'Metinis atlyginimas'!JC38)*(1+'Bazinės prielaidos'!$E$19)</f>
        <v>0</v>
      </c>
      <c r="JD82" s="25">
        <f>('Metinis atlyginimas'!JD33+'Metinis atlyginimas'!JD35+'Metinis atlyginimas'!JD38)*(1+'Bazinės prielaidos'!$E$19)</f>
        <v>0</v>
      </c>
      <c r="JE82" s="25">
        <f>('Metinis atlyginimas'!JE33+'Metinis atlyginimas'!JE35+'Metinis atlyginimas'!JE38)*(1+'Bazinės prielaidos'!$E$19)</f>
        <v>0</v>
      </c>
      <c r="JF82" s="25">
        <f>('Metinis atlyginimas'!JF33+'Metinis atlyginimas'!JF35+'Metinis atlyginimas'!JF38)*(1+'Bazinės prielaidos'!$E$19)</f>
        <v>0</v>
      </c>
      <c r="JG82" s="25">
        <f>('Metinis atlyginimas'!JG33+'Metinis atlyginimas'!JG35+'Metinis atlyginimas'!JG38)*(1+'Bazinės prielaidos'!$E$19)</f>
        <v>0</v>
      </c>
      <c r="JH82" s="25">
        <f>('Metinis atlyginimas'!JH33+'Metinis atlyginimas'!JH35+'Metinis atlyginimas'!JH38)*(1+'Bazinės prielaidos'!$E$19)</f>
        <v>0</v>
      </c>
      <c r="JI82" s="25">
        <f>('Metinis atlyginimas'!JI33+'Metinis atlyginimas'!JI35+'Metinis atlyginimas'!JI38)*(1+'Bazinės prielaidos'!$E$19)</f>
        <v>0</v>
      </c>
      <c r="JJ82" s="25">
        <f>('Metinis atlyginimas'!JJ33+'Metinis atlyginimas'!JJ35+'Metinis atlyginimas'!JJ38)*(1+'Bazinės prielaidos'!$E$19)</f>
        <v>0</v>
      </c>
      <c r="JK82" s="25">
        <f>('Metinis atlyginimas'!JK33+'Metinis atlyginimas'!JK35+'Metinis atlyginimas'!JK38)*(1+'Bazinės prielaidos'!$E$19)</f>
        <v>0</v>
      </c>
      <c r="JL82" s="25">
        <f>('Metinis atlyginimas'!JL33+'Metinis atlyginimas'!JL35+'Metinis atlyginimas'!JL38)*(1+'Bazinės prielaidos'!$E$19)</f>
        <v>0</v>
      </c>
      <c r="JM82" s="25">
        <f>('Metinis atlyginimas'!JM33+'Metinis atlyginimas'!JM35+'Metinis atlyginimas'!JM38)*(1+'Bazinės prielaidos'!$E$19)</f>
        <v>0</v>
      </c>
      <c r="JN82" s="29">
        <f t="shared" ref="JN82" si="1408">SUM(JB82:JM82)</f>
        <v>0</v>
      </c>
      <c r="JO82" s="25">
        <f>('Metinis atlyginimas'!JO33+'Metinis atlyginimas'!JO35+'Metinis atlyginimas'!JO38)</f>
        <v>0</v>
      </c>
      <c r="JP82" s="25">
        <f>('Metinis atlyginimas'!JP33+'Metinis atlyginimas'!JP35+'Metinis atlyginimas'!JP38)*(1+'Bazinės prielaidos'!$E$19)</f>
        <v>0</v>
      </c>
      <c r="JQ82" s="25">
        <f>('Metinis atlyginimas'!JQ33+'Metinis atlyginimas'!JQ35+'Metinis atlyginimas'!JQ38)*(1+'Bazinės prielaidos'!$E$19)</f>
        <v>0</v>
      </c>
      <c r="JR82" s="25">
        <f>('Metinis atlyginimas'!JR33+'Metinis atlyginimas'!JR35+'Metinis atlyginimas'!JR38)*(1+'Bazinės prielaidos'!$E$19)</f>
        <v>0</v>
      </c>
      <c r="JS82" s="25">
        <f>('Metinis atlyginimas'!JS33+'Metinis atlyginimas'!JS35+'Metinis atlyginimas'!JS38)*(1+'Bazinės prielaidos'!$E$19)</f>
        <v>0</v>
      </c>
      <c r="JT82" s="25">
        <f>('Metinis atlyginimas'!JT33+'Metinis atlyginimas'!JT35+'Metinis atlyginimas'!JT38)*(1+'Bazinės prielaidos'!$E$19)</f>
        <v>0</v>
      </c>
      <c r="JU82" s="25">
        <f>('Metinis atlyginimas'!JU33+'Metinis atlyginimas'!JU35+'Metinis atlyginimas'!JU38)*(1+'Bazinės prielaidos'!$E$19)</f>
        <v>0</v>
      </c>
      <c r="JV82" s="25">
        <f>('Metinis atlyginimas'!JV33+'Metinis atlyginimas'!JV35+'Metinis atlyginimas'!JV38)*(1+'Bazinės prielaidos'!$E$19)</f>
        <v>0</v>
      </c>
      <c r="JW82" s="25">
        <f>('Metinis atlyginimas'!JW33+'Metinis atlyginimas'!JW35+'Metinis atlyginimas'!JW38)*(1+'Bazinės prielaidos'!$E$19)</f>
        <v>0</v>
      </c>
      <c r="JX82" s="25">
        <f>('Metinis atlyginimas'!JX33+'Metinis atlyginimas'!JX35+'Metinis atlyginimas'!JX38)*(1+'Bazinės prielaidos'!$E$19)</f>
        <v>0</v>
      </c>
      <c r="JY82" s="25">
        <f>('Metinis atlyginimas'!JY33+'Metinis atlyginimas'!JY35+'Metinis atlyginimas'!JY38)*(1+'Bazinės prielaidos'!$E$19)</f>
        <v>0</v>
      </c>
      <c r="JZ82" s="25">
        <f>('Metinis atlyginimas'!JZ33+'Metinis atlyginimas'!JZ35+'Metinis atlyginimas'!JZ38)*(1+'Bazinės prielaidos'!$E$19)</f>
        <v>0</v>
      </c>
      <c r="KA82" s="29">
        <f t="shared" ref="KA82" si="1409">SUM(JO82:JZ82)</f>
        <v>0</v>
      </c>
      <c r="KB82" s="25">
        <f>('Metinis atlyginimas'!KB33+'Metinis atlyginimas'!KB35+'Metinis atlyginimas'!KB38)</f>
        <v>0</v>
      </c>
      <c r="KC82" s="25">
        <f>('Metinis atlyginimas'!KC33+'Metinis atlyginimas'!KC35+'Metinis atlyginimas'!KC38)*(1+'Bazinės prielaidos'!$E$19)</f>
        <v>0</v>
      </c>
      <c r="KD82" s="25">
        <f>('Metinis atlyginimas'!KD33+'Metinis atlyginimas'!KD35+'Metinis atlyginimas'!KD38)*(1+'Bazinės prielaidos'!$E$19)</f>
        <v>0</v>
      </c>
      <c r="KE82" s="25">
        <f>('Metinis atlyginimas'!KE33+'Metinis atlyginimas'!KE35+'Metinis atlyginimas'!KE38)*(1+'Bazinės prielaidos'!$E$19)</f>
        <v>0</v>
      </c>
      <c r="KF82" s="25">
        <f>('Metinis atlyginimas'!KF33+'Metinis atlyginimas'!KF35+'Metinis atlyginimas'!KF38)*(1+'Bazinės prielaidos'!$E$19)</f>
        <v>0</v>
      </c>
      <c r="KG82" s="25">
        <f>('Metinis atlyginimas'!KG33+'Metinis atlyginimas'!KG35+'Metinis atlyginimas'!KG38)*(1+'Bazinės prielaidos'!$E$19)</f>
        <v>0</v>
      </c>
      <c r="KH82" s="25">
        <f>('Metinis atlyginimas'!KH33+'Metinis atlyginimas'!KH35+'Metinis atlyginimas'!KH38)*(1+'Bazinės prielaidos'!$E$19)</f>
        <v>0</v>
      </c>
      <c r="KI82" s="25">
        <f>('Metinis atlyginimas'!KI33+'Metinis atlyginimas'!KI35+'Metinis atlyginimas'!KI38)*(1+'Bazinės prielaidos'!$E$19)</f>
        <v>0</v>
      </c>
      <c r="KJ82" s="25">
        <f>('Metinis atlyginimas'!KJ33+'Metinis atlyginimas'!KJ35+'Metinis atlyginimas'!KJ38)*(1+'Bazinės prielaidos'!$E$19)</f>
        <v>0</v>
      </c>
      <c r="KK82" s="25">
        <f>('Metinis atlyginimas'!KK33+'Metinis atlyginimas'!KK35+'Metinis atlyginimas'!KK38)*(1+'Bazinės prielaidos'!$E$19)</f>
        <v>0</v>
      </c>
      <c r="KL82" s="25">
        <f>('Metinis atlyginimas'!KL33+'Metinis atlyginimas'!KL35+'Metinis atlyginimas'!KL38)*(1+'Bazinės prielaidos'!$E$19)</f>
        <v>0</v>
      </c>
      <c r="KM82" s="25">
        <f>('Metinis atlyginimas'!KM33+'Metinis atlyginimas'!KM35+'Metinis atlyginimas'!KM38)*(1+'Bazinės prielaidos'!$E$19)</f>
        <v>0</v>
      </c>
      <c r="KN82" s="29">
        <f t="shared" ref="KN82" si="1410">SUM(KB82:KM82)</f>
        <v>0</v>
      </c>
      <c r="KO82" s="25">
        <f>('Metinis atlyginimas'!KO33+'Metinis atlyginimas'!KO35+'Metinis atlyginimas'!KO38)</f>
        <v>0</v>
      </c>
      <c r="KP82" s="25">
        <f>('Metinis atlyginimas'!KP33+'Metinis atlyginimas'!KP35+'Metinis atlyginimas'!KP38)*(1+'Bazinės prielaidos'!$E$19)</f>
        <v>0</v>
      </c>
      <c r="KQ82" s="25">
        <f>('Metinis atlyginimas'!KQ33+'Metinis atlyginimas'!KQ35+'Metinis atlyginimas'!KQ38)*(1+'Bazinės prielaidos'!$E$19)</f>
        <v>0</v>
      </c>
      <c r="KR82" s="25">
        <f>('Metinis atlyginimas'!KR33+'Metinis atlyginimas'!KR35+'Metinis atlyginimas'!KR38)*(1+'Bazinės prielaidos'!$E$19)</f>
        <v>0</v>
      </c>
      <c r="KS82" s="25">
        <f>('Metinis atlyginimas'!KS33+'Metinis atlyginimas'!KS35+'Metinis atlyginimas'!KS38)*(1+'Bazinės prielaidos'!$E$19)</f>
        <v>0</v>
      </c>
      <c r="KT82" s="25">
        <f>('Metinis atlyginimas'!KT33+'Metinis atlyginimas'!KT35+'Metinis atlyginimas'!KT38)*(1+'Bazinės prielaidos'!$E$19)</f>
        <v>0</v>
      </c>
      <c r="KU82" s="25">
        <f>('Metinis atlyginimas'!KU33+'Metinis atlyginimas'!KU35+'Metinis atlyginimas'!KU38)*(1+'Bazinės prielaidos'!$E$19)</f>
        <v>0</v>
      </c>
      <c r="KV82" s="25">
        <f>('Metinis atlyginimas'!KV33+'Metinis atlyginimas'!KV35+'Metinis atlyginimas'!KV38)*(1+'Bazinės prielaidos'!$E$19)</f>
        <v>0</v>
      </c>
      <c r="KW82" s="25">
        <f>('Metinis atlyginimas'!KW33+'Metinis atlyginimas'!KW35+'Metinis atlyginimas'!KW38)*(1+'Bazinės prielaidos'!$E$19)</f>
        <v>0</v>
      </c>
      <c r="KX82" s="25">
        <f>('Metinis atlyginimas'!KX33+'Metinis atlyginimas'!KX35+'Metinis atlyginimas'!KX38)*(1+'Bazinės prielaidos'!$E$19)</f>
        <v>0</v>
      </c>
      <c r="KY82" s="25">
        <f>('Metinis atlyginimas'!KY33+'Metinis atlyginimas'!KY35+'Metinis atlyginimas'!KY38)*(1+'Bazinės prielaidos'!$E$19)</f>
        <v>0</v>
      </c>
      <c r="KZ82" s="25">
        <f>('Metinis atlyginimas'!KZ33+'Metinis atlyginimas'!KZ35+'Metinis atlyginimas'!KZ38)*(1+'Bazinės prielaidos'!$E$19)</f>
        <v>0</v>
      </c>
      <c r="LA82" s="29">
        <f t="shared" ref="LA82" si="1411">SUM(KO82:KZ82)</f>
        <v>0</v>
      </c>
      <c r="LB82" s="25">
        <f>('Metinis atlyginimas'!LB33+'Metinis atlyginimas'!LB35+'Metinis atlyginimas'!LB38)</f>
        <v>0</v>
      </c>
      <c r="LC82" s="25">
        <f>('Metinis atlyginimas'!LC33+'Metinis atlyginimas'!LC35+'Metinis atlyginimas'!LC38)*(1+'Bazinės prielaidos'!$E$19)</f>
        <v>0</v>
      </c>
      <c r="LD82" s="25">
        <f>('Metinis atlyginimas'!LD33+'Metinis atlyginimas'!LD35+'Metinis atlyginimas'!LD38)*(1+'Bazinės prielaidos'!$E$19)</f>
        <v>0</v>
      </c>
      <c r="LE82" s="25">
        <f>('Metinis atlyginimas'!LE33+'Metinis atlyginimas'!LE35+'Metinis atlyginimas'!LE38)*(1+'Bazinės prielaidos'!$E$19)</f>
        <v>0</v>
      </c>
      <c r="LF82" s="25">
        <f>('Metinis atlyginimas'!LF33+'Metinis atlyginimas'!LF35+'Metinis atlyginimas'!LF38)*(1+'Bazinės prielaidos'!$E$19)</f>
        <v>0</v>
      </c>
      <c r="LG82" s="25">
        <f>('Metinis atlyginimas'!LG33+'Metinis atlyginimas'!LG35+'Metinis atlyginimas'!LG38)*(1+'Bazinės prielaidos'!$E$19)</f>
        <v>0</v>
      </c>
      <c r="LH82" s="25">
        <f>('Metinis atlyginimas'!LH33+'Metinis atlyginimas'!LH35+'Metinis atlyginimas'!LH38)*(1+'Bazinės prielaidos'!$E$19)</f>
        <v>0</v>
      </c>
      <c r="LI82" s="25">
        <f>('Metinis atlyginimas'!LI33+'Metinis atlyginimas'!LI35+'Metinis atlyginimas'!LI38)*(1+'Bazinės prielaidos'!$E$19)</f>
        <v>0</v>
      </c>
      <c r="LJ82" s="25">
        <f>('Metinis atlyginimas'!LJ33+'Metinis atlyginimas'!LJ35+'Metinis atlyginimas'!LJ38)*(1+'Bazinės prielaidos'!$E$19)</f>
        <v>0</v>
      </c>
      <c r="LK82" s="25">
        <f>('Metinis atlyginimas'!LK33+'Metinis atlyginimas'!LK35+'Metinis atlyginimas'!LK38)*(1+'Bazinės prielaidos'!$E$19)</f>
        <v>0</v>
      </c>
      <c r="LL82" s="25">
        <f>('Metinis atlyginimas'!LL33+'Metinis atlyginimas'!LL35+'Metinis atlyginimas'!LL38)*(1+'Bazinės prielaidos'!$E$19)</f>
        <v>0</v>
      </c>
      <c r="LM82" s="25">
        <f>('Metinis atlyginimas'!LM33+'Metinis atlyginimas'!LM35+'Metinis atlyginimas'!LM38)*(1+'Bazinės prielaidos'!$E$19)</f>
        <v>0</v>
      </c>
      <c r="LN82" s="29">
        <f t="shared" si="1149"/>
        <v>0</v>
      </c>
    </row>
    <row r="83" spans="1:326" ht="15.75" thickBot="1">
      <c r="A83" s="84" t="s">
        <v>397</v>
      </c>
      <c r="B83" s="92"/>
      <c r="C83" s="93"/>
      <c r="D83" s="93"/>
      <c r="E83" s="93"/>
      <c r="F83" s="93"/>
      <c r="G83" s="93"/>
      <c r="H83" s="93"/>
      <c r="I83" s="93"/>
      <c r="J83" s="93"/>
      <c r="K83" s="93"/>
      <c r="L83" s="93"/>
      <c r="M83" s="93"/>
      <c r="N83" s="94">
        <f t="shared" si="1033"/>
        <v>0</v>
      </c>
      <c r="O83" s="93"/>
      <c r="P83" s="93"/>
      <c r="Q83" s="93"/>
      <c r="R83" s="93"/>
      <c r="S83" s="93"/>
      <c r="T83" s="93"/>
      <c r="U83" s="93"/>
      <c r="V83" s="93"/>
      <c r="W83" s="93"/>
      <c r="X83" s="93"/>
      <c r="Y83" s="93"/>
      <c r="Z83" s="93"/>
      <c r="AA83" s="94">
        <f t="shared" si="1034"/>
        <v>0</v>
      </c>
      <c r="AB83" s="93"/>
      <c r="AC83" s="93"/>
      <c r="AD83" s="93"/>
      <c r="AE83" s="93"/>
      <c r="AF83" s="93"/>
      <c r="AG83" s="93"/>
      <c r="AH83" s="93"/>
      <c r="AI83" s="93"/>
      <c r="AJ83" s="93"/>
      <c r="AK83" s="93"/>
      <c r="AL83" s="93"/>
      <c r="AM83" s="93"/>
      <c r="AN83" s="94">
        <f t="shared" si="1035"/>
        <v>0</v>
      </c>
      <c r="AO83" s="93"/>
      <c r="AP83" s="93"/>
      <c r="AQ83" s="93"/>
      <c r="AR83" s="93"/>
      <c r="AS83" s="93"/>
      <c r="AT83" s="93"/>
      <c r="AU83" s="93"/>
      <c r="AV83" s="93"/>
      <c r="AW83" s="93"/>
      <c r="AX83" s="93"/>
      <c r="AY83" s="93"/>
      <c r="AZ83" s="93"/>
      <c r="BA83" s="94">
        <f t="shared" si="1061"/>
        <v>0</v>
      </c>
      <c r="BB83" s="93"/>
      <c r="BC83" s="93"/>
      <c r="BD83" s="93"/>
      <c r="BE83" s="93"/>
      <c r="BF83" s="93"/>
      <c r="BG83" s="93"/>
      <c r="BH83" s="93"/>
      <c r="BI83" s="93"/>
      <c r="BJ83" s="93"/>
      <c r="BK83" s="93"/>
      <c r="BL83" s="93"/>
      <c r="BM83" s="93"/>
      <c r="BN83" s="94">
        <f t="shared" si="1109"/>
        <v>0</v>
      </c>
      <c r="BO83" s="93"/>
      <c r="BP83" s="93"/>
      <c r="BQ83" s="93"/>
      <c r="BR83" s="93"/>
      <c r="BS83" s="93"/>
      <c r="BT83" s="93"/>
      <c r="BU83" s="93"/>
      <c r="BV83" s="93"/>
      <c r="BW83" s="93"/>
      <c r="BX83" s="93"/>
      <c r="BY83" s="93"/>
      <c r="BZ83" s="93"/>
      <c r="CA83" s="94">
        <f t="shared" si="1111"/>
        <v>0</v>
      </c>
      <c r="CB83" s="93"/>
      <c r="CC83" s="93"/>
      <c r="CD83" s="93"/>
      <c r="CE83" s="93"/>
      <c r="CF83" s="93"/>
      <c r="CG83" s="93"/>
      <c r="CH83" s="93"/>
      <c r="CI83" s="93"/>
      <c r="CJ83" s="93"/>
      <c r="CK83" s="93"/>
      <c r="CL83" s="93"/>
      <c r="CM83" s="93"/>
      <c r="CN83" s="94">
        <f t="shared" si="1113"/>
        <v>0</v>
      </c>
      <c r="CO83" s="93"/>
      <c r="CP83" s="93"/>
      <c r="CQ83" s="93"/>
      <c r="CR83" s="93"/>
      <c r="CS83" s="93"/>
      <c r="CT83" s="93"/>
      <c r="CU83" s="93"/>
      <c r="CV83" s="93"/>
      <c r="CW83" s="93"/>
      <c r="CX83" s="93"/>
      <c r="CY83" s="93"/>
      <c r="CZ83" s="93"/>
      <c r="DA83" s="94">
        <f t="shared" si="1115"/>
        <v>0</v>
      </c>
      <c r="DB83" s="93"/>
      <c r="DC83" s="93"/>
      <c r="DD83" s="93"/>
      <c r="DE83" s="93"/>
      <c r="DF83" s="93"/>
      <c r="DG83" s="93"/>
      <c r="DH83" s="93"/>
      <c r="DI83" s="93"/>
      <c r="DJ83" s="93"/>
      <c r="DK83" s="93"/>
      <c r="DL83" s="93"/>
      <c r="DM83" s="93"/>
      <c r="DN83" s="94">
        <f t="shared" si="1117"/>
        <v>0</v>
      </c>
      <c r="DO83" s="93"/>
      <c r="DP83" s="93"/>
      <c r="DQ83" s="93"/>
      <c r="DR83" s="93"/>
      <c r="DS83" s="93"/>
      <c r="DT83" s="93"/>
      <c r="DU83" s="93"/>
      <c r="DV83" s="93"/>
      <c r="DW83" s="93"/>
      <c r="DX83" s="93"/>
      <c r="DY83" s="93"/>
      <c r="DZ83" s="93"/>
      <c r="EA83" s="94">
        <f t="shared" si="1119"/>
        <v>0</v>
      </c>
      <c r="EB83" s="93"/>
      <c r="EC83" s="93"/>
      <c r="ED83" s="93"/>
      <c r="EE83" s="93"/>
      <c r="EF83" s="93"/>
      <c r="EG83" s="93"/>
      <c r="EH83" s="93"/>
      <c r="EI83" s="93"/>
      <c r="EJ83" s="93"/>
      <c r="EK83" s="93"/>
      <c r="EL83" s="93"/>
      <c r="EM83" s="93"/>
      <c r="EN83" s="94">
        <f t="shared" si="1121"/>
        <v>0</v>
      </c>
      <c r="EO83" s="93"/>
      <c r="EP83" s="93"/>
      <c r="EQ83" s="93"/>
      <c r="ER83" s="93"/>
      <c r="ES83" s="93"/>
      <c r="ET83" s="93"/>
      <c r="EU83" s="93"/>
      <c r="EV83" s="93"/>
      <c r="EW83" s="93"/>
      <c r="EX83" s="93"/>
      <c r="EY83" s="93"/>
      <c r="EZ83" s="93"/>
      <c r="FA83" s="94">
        <f t="shared" si="1123"/>
        <v>0</v>
      </c>
      <c r="FB83" s="93"/>
      <c r="FC83" s="93"/>
      <c r="FD83" s="93"/>
      <c r="FE83" s="93"/>
      <c r="FF83" s="93"/>
      <c r="FG83" s="93"/>
      <c r="FH83" s="93"/>
      <c r="FI83" s="93"/>
      <c r="FJ83" s="93"/>
      <c r="FK83" s="93"/>
      <c r="FL83" s="93"/>
      <c r="FM83" s="93"/>
      <c r="FN83" s="94">
        <f t="shared" si="1125"/>
        <v>0</v>
      </c>
      <c r="FO83" s="93"/>
      <c r="FP83" s="93"/>
      <c r="FQ83" s="93"/>
      <c r="FR83" s="93"/>
      <c r="FS83" s="93"/>
      <c r="FT83" s="93"/>
      <c r="FU83" s="93"/>
      <c r="FV83" s="93"/>
      <c r="FW83" s="93"/>
      <c r="FX83" s="93"/>
      <c r="FY83" s="93"/>
      <c r="FZ83" s="93"/>
      <c r="GA83" s="94">
        <f t="shared" si="1127"/>
        <v>0</v>
      </c>
      <c r="GB83" s="93"/>
      <c r="GC83" s="93"/>
      <c r="GD83" s="93"/>
      <c r="GE83" s="93"/>
      <c r="GF83" s="93"/>
      <c r="GG83" s="93"/>
      <c r="GH83" s="93"/>
      <c r="GI83" s="93"/>
      <c r="GJ83" s="93"/>
      <c r="GK83" s="93"/>
      <c r="GL83" s="93"/>
      <c r="GM83" s="93"/>
      <c r="GN83" s="94">
        <f t="shared" si="1129"/>
        <v>0</v>
      </c>
      <c r="GO83" s="93"/>
      <c r="GP83" s="93"/>
      <c r="GQ83" s="93"/>
      <c r="GR83" s="93"/>
      <c r="GS83" s="93"/>
      <c r="GT83" s="93"/>
      <c r="GU83" s="93"/>
      <c r="GV83" s="93"/>
      <c r="GW83" s="93"/>
      <c r="GX83" s="93"/>
      <c r="GY83" s="93"/>
      <c r="GZ83" s="93"/>
      <c r="HA83" s="94">
        <f t="shared" si="1131"/>
        <v>0</v>
      </c>
      <c r="HB83" s="93"/>
      <c r="HC83" s="93"/>
      <c r="HD83" s="93"/>
      <c r="HE83" s="93"/>
      <c r="HF83" s="93"/>
      <c r="HG83" s="93"/>
      <c r="HH83" s="93"/>
      <c r="HI83" s="93"/>
      <c r="HJ83" s="93"/>
      <c r="HK83" s="93"/>
      <c r="HL83" s="93"/>
      <c r="HM83" s="93"/>
      <c r="HN83" s="94">
        <f t="shared" si="1133"/>
        <v>0</v>
      </c>
      <c r="HO83" s="93"/>
      <c r="HP83" s="93"/>
      <c r="HQ83" s="93"/>
      <c r="HR83" s="93"/>
      <c r="HS83" s="93"/>
      <c r="HT83" s="93"/>
      <c r="HU83" s="93"/>
      <c r="HV83" s="93"/>
      <c r="HW83" s="93"/>
      <c r="HX83" s="93"/>
      <c r="HY83" s="93"/>
      <c r="HZ83" s="93"/>
      <c r="IA83" s="94">
        <f t="shared" si="1135"/>
        <v>0</v>
      </c>
      <c r="IB83" s="93"/>
      <c r="IC83" s="93"/>
      <c r="ID83" s="93"/>
      <c r="IE83" s="93"/>
      <c r="IF83" s="93"/>
      <c r="IG83" s="93"/>
      <c r="IH83" s="93"/>
      <c r="II83" s="93"/>
      <c r="IJ83" s="93"/>
      <c r="IK83" s="93"/>
      <c r="IL83" s="93"/>
      <c r="IM83" s="93"/>
      <c r="IN83" s="94">
        <f t="shared" si="1137"/>
        <v>0</v>
      </c>
      <c r="IO83" s="93"/>
      <c r="IP83" s="93"/>
      <c r="IQ83" s="93"/>
      <c r="IR83" s="93"/>
      <c r="IS83" s="93"/>
      <c r="IT83" s="93"/>
      <c r="IU83" s="93"/>
      <c r="IV83" s="93"/>
      <c r="IW83" s="93"/>
      <c r="IX83" s="93"/>
      <c r="IY83" s="93"/>
      <c r="IZ83" s="93"/>
      <c r="JA83" s="94">
        <f t="shared" si="1139"/>
        <v>0</v>
      </c>
      <c r="JB83" s="93"/>
      <c r="JC83" s="93"/>
      <c r="JD83" s="93"/>
      <c r="JE83" s="93"/>
      <c r="JF83" s="93"/>
      <c r="JG83" s="93"/>
      <c r="JH83" s="93"/>
      <c r="JI83" s="93"/>
      <c r="JJ83" s="93"/>
      <c r="JK83" s="93"/>
      <c r="JL83" s="93"/>
      <c r="JM83" s="93"/>
      <c r="JN83" s="94">
        <f t="shared" si="1141"/>
        <v>0</v>
      </c>
      <c r="JO83" s="93"/>
      <c r="JP83" s="93"/>
      <c r="JQ83" s="93"/>
      <c r="JR83" s="93"/>
      <c r="JS83" s="93"/>
      <c r="JT83" s="93"/>
      <c r="JU83" s="93"/>
      <c r="JV83" s="93"/>
      <c r="JW83" s="93"/>
      <c r="JX83" s="93"/>
      <c r="JY83" s="93"/>
      <c r="JZ83" s="93"/>
      <c r="KA83" s="94">
        <f t="shared" si="1143"/>
        <v>0</v>
      </c>
      <c r="KB83" s="93"/>
      <c r="KC83" s="93"/>
      <c r="KD83" s="93"/>
      <c r="KE83" s="93"/>
      <c r="KF83" s="93"/>
      <c r="KG83" s="93"/>
      <c r="KH83" s="93"/>
      <c r="KI83" s="93"/>
      <c r="KJ83" s="93"/>
      <c r="KK83" s="93"/>
      <c r="KL83" s="93"/>
      <c r="KM83" s="93"/>
      <c r="KN83" s="94">
        <f t="shared" si="1145"/>
        <v>0</v>
      </c>
      <c r="KO83" s="93"/>
      <c r="KP83" s="93"/>
      <c r="KQ83" s="93"/>
      <c r="KR83" s="93"/>
      <c r="KS83" s="93"/>
      <c r="KT83" s="93"/>
      <c r="KU83" s="93"/>
      <c r="KV83" s="93"/>
      <c r="KW83" s="93"/>
      <c r="KX83" s="93"/>
      <c r="KY83" s="93"/>
      <c r="KZ83" s="93"/>
      <c r="LA83" s="94">
        <f t="shared" si="1147"/>
        <v>0</v>
      </c>
      <c r="LB83" s="93"/>
      <c r="LC83" s="93"/>
      <c r="LD83" s="93"/>
      <c r="LE83" s="93"/>
      <c r="LF83" s="93"/>
      <c r="LG83" s="93"/>
      <c r="LH83" s="93"/>
      <c r="LI83" s="93"/>
      <c r="LJ83" s="93"/>
      <c r="LK83" s="93"/>
      <c r="LL83" s="93"/>
      <c r="LM83" s="93"/>
      <c r="LN83" s="94">
        <f t="shared" si="1149"/>
        <v>0</v>
      </c>
    </row>
    <row r="84" spans="1:326" ht="15.75" thickBot="1">
      <c r="A84" s="83" t="s">
        <v>398</v>
      </c>
      <c r="B84" s="95">
        <f>B74</f>
        <v>-28942.91760507871</v>
      </c>
      <c r="C84" s="95">
        <f t="shared" ref="C84:M84" si="1412">C74</f>
        <v>-28942.91760507871</v>
      </c>
      <c r="D84" s="95">
        <f t="shared" si="1412"/>
        <v>-28942.91760507871</v>
      </c>
      <c r="E84" s="95">
        <f t="shared" si="1412"/>
        <v>-28942.91760507871</v>
      </c>
      <c r="F84" s="95">
        <f t="shared" si="1412"/>
        <v>-28942.91760507871</v>
      </c>
      <c r="G84" s="95">
        <f t="shared" si="1412"/>
        <v>-28942.91760507871</v>
      </c>
      <c r="H84" s="95">
        <f t="shared" si="1412"/>
        <v>-28942.91760507871</v>
      </c>
      <c r="I84" s="95">
        <f t="shared" si="1412"/>
        <v>-28942.91760507871</v>
      </c>
      <c r="J84" s="95">
        <f t="shared" si="1412"/>
        <v>-28942.91760507871</v>
      </c>
      <c r="K84" s="95">
        <f t="shared" si="1412"/>
        <v>-28942.91760507871</v>
      </c>
      <c r="L84" s="95">
        <f t="shared" si="1412"/>
        <v>-28942.91760507871</v>
      </c>
      <c r="M84" s="95">
        <f t="shared" si="1412"/>
        <v>-28942.91760507871</v>
      </c>
      <c r="N84" s="88">
        <f t="shared" si="1033"/>
        <v>-347315.01126094459</v>
      </c>
      <c r="O84" s="95">
        <f>O74</f>
        <v>-484728.21041737526</v>
      </c>
      <c r="P84" s="95">
        <f t="shared" ref="P84:Z84" si="1413">P74</f>
        <v>-484728.21041737526</v>
      </c>
      <c r="Q84" s="95">
        <f t="shared" si="1413"/>
        <v>-484728.21041737526</v>
      </c>
      <c r="R84" s="95">
        <f t="shared" si="1413"/>
        <v>-484728.21041737526</v>
      </c>
      <c r="S84" s="95">
        <f t="shared" si="1413"/>
        <v>-484728.21041737526</v>
      </c>
      <c r="T84" s="95">
        <f t="shared" si="1413"/>
        <v>-484728.21041737526</v>
      </c>
      <c r="U84" s="95">
        <f t="shared" si="1413"/>
        <v>-484728.21041737526</v>
      </c>
      <c r="V84" s="95">
        <f t="shared" si="1413"/>
        <v>-484728.21041737526</v>
      </c>
      <c r="W84" s="95">
        <f t="shared" si="1413"/>
        <v>-484728.21041737526</v>
      </c>
      <c r="X84" s="95">
        <f t="shared" si="1413"/>
        <v>-484728.21041737526</v>
      </c>
      <c r="Y84" s="95">
        <f t="shared" si="1413"/>
        <v>-484728.21041737526</v>
      </c>
      <c r="Z84" s="95">
        <f t="shared" si="1413"/>
        <v>-484728.21041737526</v>
      </c>
      <c r="AA84" s="88">
        <f t="shared" si="1034"/>
        <v>-5816738.5250085024</v>
      </c>
      <c r="AB84" s="95">
        <f>AB74</f>
        <v>-641219.61440655484</v>
      </c>
      <c r="AC84" s="95">
        <f t="shared" ref="AC84:AM84" si="1414">AC74</f>
        <v>-641219.61440655484</v>
      </c>
      <c r="AD84" s="95">
        <f t="shared" si="1414"/>
        <v>-641219.61440655484</v>
      </c>
      <c r="AE84" s="95">
        <f t="shared" si="1414"/>
        <v>-641219.61440655484</v>
      </c>
      <c r="AF84" s="95">
        <f t="shared" si="1414"/>
        <v>-641219.61440655484</v>
      </c>
      <c r="AG84" s="95">
        <f t="shared" si="1414"/>
        <v>-641219.61440655484</v>
      </c>
      <c r="AH84" s="95">
        <f t="shared" si="1414"/>
        <v>-641219.61440655484</v>
      </c>
      <c r="AI84" s="95">
        <f t="shared" si="1414"/>
        <v>-641219.61440655484</v>
      </c>
      <c r="AJ84" s="95">
        <f t="shared" si="1414"/>
        <v>-641219.61440655484</v>
      </c>
      <c r="AK84" s="95">
        <f t="shared" si="1414"/>
        <v>-641219.61440655484</v>
      </c>
      <c r="AL84" s="95">
        <f t="shared" si="1414"/>
        <v>-641219.61440655484</v>
      </c>
      <c r="AM84" s="95">
        <f t="shared" si="1414"/>
        <v>-641219.61440655484</v>
      </c>
      <c r="AN84" s="88">
        <f t="shared" si="1035"/>
        <v>-7694635.3728786586</v>
      </c>
      <c r="AO84" s="95">
        <f>AO74</f>
        <v>173531.08127957917</v>
      </c>
      <c r="AP84" s="95">
        <f t="shared" ref="AP84:AZ84" si="1415">AP74</f>
        <v>209972.60834829079</v>
      </c>
      <c r="AQ84" s="95">
        <f t="shared" si="1415"/>
        <v>209972.60834829079</v>
      </c>
      <c r="AR84" s="95">
        <f t="shared" si="1415"/>
        <v>209972.60834829079</v>
      </c>
      <c r="AS84" s="95">
        <f t="shared" si="1415"/>
        <v>209972.60834829079</v>
      </c>
      <c r="AT84" s="95">
        <f t="shared" si="1415"/>
        <v>209972.60834829079</v>
      </c>
      <c r="AU84" s="95">
        <f t="shared" si="1415"/>
        <v>209972.60834829079</v>
      </c>
      <c r="AV84" s="95">
        <f t="shared" si="1415"/>
        <v>209972.60834829079</v>
      </c>
      <c r="AW84" s="95">
        <f t="shared" si="1415"/>
        <v>209972.60834829079</v>
      </c>
      <c r="AX84" s="95">
        <f t="shared" si="1415"/>
        <v>209972.60834829079</v>
      </c>
      <c r="AY84" s="95">
        <f t="shared" si="1415"/>
        <v>184475.63882283779</v>
      </c>
      <c r="AZ84" s="95">
        <f t="shared" si="1415"/>
        <v>209972.60834829079</v>
      </c>
      <c r="BA84" s="88">
        <f t="shared" si="1061"/>
        <v>2457732.8035853254</v>
      </c>
      <c r="BB84" s="95">
        <f>BB74</f>
        <v>173629.51371796653</v>
      </c>
      <c r="BC84" s="95">
        <f t="shared" ref="BC84:BM84" si="1416">BC74</f>
        <v>210091.71159873949</v>
      </c>
      <c r="BD84" s="95">
        <f t="shared" si="1416"/>
        <v>210091.71159873949</v>
      </c>
      <c r="BE84" s="95">
        <f t="shared" si="1416"/>
        <v>210091.71159873949</v>
      </c>
      <c r="BF84" s="95">
        <f t="shared" si="1416"/>
        <v>210091.71159873949</v>
      </c>
      <c r="BG84" s="95">
        <f t="shared" si="1416"/>
        <v>210091.71159873949</v>
      </c>
      <c r="BH84" s="95">
        <f t="shared" si="1416"/>
        <v>210091.71159873949</v>
      </c>
      <c r="BI84" s="95">
        <f t="shared" si="1416"/>
        <v>210091.71159873949</v>
      </c>
      <c r="BJ84" s="95">
        <f t="shared" si="1416"/>
        <v>210091.71159873949</v>
      </c>
      <c r="BK84" s="95">
        <f t="shared" si="1416"/>
        <v>210091.71159873949</v>
      </c>
      <c r="BL84" s="95">
        <f t="shared" si="1416"/>
        <v>183829.83298752291</v>
      </c>
      <c r="BM84" s="95">
        <f t="shared" si="1416"/>
        <v>210091.71159873949</v>
      </c>
      <c r="BN84" s="88">
        <f t="shared" si="1109"/>
        <v>2458376.4626928843</v>
      </c>
      <c r="BO84" s="95">
        <f>BO74</f>
        <v>173730.89912950553</v>
      </c>
      <c r="BP84" s="95">
        <f t="shared" ref="BP84:BZ84" si="1417">BP74</f>
        <v>210214.3879467017</v>
      </c>
      <c r="BQ84" s="95">
        <f t="shared" si="1417"/>
        <v>210214.3879467017</v>
      </c>
      <c r="BR84" s="95">
        <f t="shared" si="1417"/>
        <v>210214.3879467017</v>
      </c>
      <c r="BS84" s="95">
        <f t="shared" si="1417"/>
        <v>210214.3879467017</v>
      </c>
      <c r="BT84" s="95">
        <f t="shared" si="1417"/>
        <v>210214.3879467017</v>
      </c>
      <c r="BU84" s="95">
        <f t="shared" si="1417"/>
        <v>210214.3879467017</v>
      </c>
      <c r="BV84" s="95">
        <f t="shared" si="1417"/>
        <v>210214.3879467017</v>
      </c>
      <c r="BW84" s="95">
        <f t="shared" si="1417"/>
        <v>210214.3879467017</v>
      </c>
      <c r="BX84" s="95">
        <f t="shared" si="1417"/>
        <v>210214.3879467017</v>
      </c>
      <c r="BY84" s="95">
        <f t="shared" si="1417"/>
        <v>183164.65297714859</v>
      </c>
      <c r="BZ84" s="95">
        <f t="shared" si="1417"/>
        <v>210214.3879467017</v>
      </c>
      <c r="CA84" s="88">
        <f t="shared" si="1111"/>
        <v>2459039.4315736708</v>
      </c>
      <c r="CB84" s="95">
        <f>CB74</f>
        <v>173835.32610339072</v>
      </c>
      <c r="CC84" s="95">
        <f t="shared" ref="CC84:CM84" si="1418">CC74</f>
        <v>210340.74458510277</v>
      </c>
      <c r="CD84" s="95">
        <f t="shared" si="1418"/>
        <v>210340.74458510277</v>
      </c>
      <c r="CE84" s="95">
        <f t="shared" si="1418"/>
        <v>210340.74458510277</v>
      </c>
      <c r="CF84" s="95">
        <f t="shared" si="1418"/>
        <v>210340.74458510277</v>
      </c>
      <c r="CG84" s="95">
        <f t="shared" si="1418"/>
        <v>210340.74458510277</v>
      </c>
      <c r="CH84" s="95">
        <f t="shared" si="1418"/>
        <v>210340.74458510277</v>
      </c>
      <c r="CI84" s="95">
        <f t="shared" si="1418"/>
        <v>210340.74458510277</v>
      </c>
      <c r="CJ84" s="95">
        <f t="shared" si="1418"/>
        <v>210340.74458510277</v>
      </c>
      <c r="CK84" s="95">
        <f t="shared" si="1418"/>
        <v>210340.74458510277</v>
      </c>
      <c r="CL84" s="95">
        <f t="shared" si="1418"/>
        <v>182479.5175664631</v>
      </c>
      <c r="CM84" s="95">
        <f t="shared" si="1418"/>
        <v>210340.74458510277</v>
      </c>
      <c r="CN84" s="88">
        <f t="shared" si="1113"/>
        <v>2459722.2895208821</v>
      </c>
      <c r="CO84" s="95">
        <f>CO74</f>
        <v>173942.88588649241</v>
      </c>
      <c r="CP84" s="95">
        <f t="shared" ref="CP84:CZ84" si="1419">CP74</f>
        <v>210470.89192265581</v>
      </c>
      <c r="CQ84" s="95">
        <f t="shared" si="1419"/>
        <v>210470.89192265581</v>
      </c>
      <c r="CR84" s="95">
        <f t="shared" si="1419"/>
        <v>210470.89192265581</v>
      </c>
      <c r="CS84" s="95">
        <f t="shared" si="1419"/>
        <v>210470.89192265581</v>
      </c>
      <c r="CT84" s="95">
        <f t="shared" si="1419"/>
        <v>210470.89192265581</v>
      </c>
      <c r="CU84" s="95">
        <f t="shared" si="1419"/>
        <v>210470.89192265581</v>
      </c>
      <c r="CV84" s="95">
        <f t="shared" si="1419"/>
        <v>210470.89192265581</v>
      </c>
      <c r="CW84" s="95">
        <f t="shared" si="1419"/>
        <v>210470.89192265581</v>
      </c>
      <c r="CX84" s="95">
        <f t="shared" si="1419"/>
        <v>210470.89192265581</v>
      </c>
      <c r="CY84" s="95">
        <f t="shared" si="1419"/>
        <v>181773.82809345692</v>
      </c>
      <c r="CZ84" s="95">
        <f t="shared" si="1419"/>
        <v>210470.89192265581</v>
      </c>
      <c r="DA84" s="88">
        <f t="shared" si="1115"/>
        <v>2460425.6332065072</v>
      </c>
      <c r="DB84" s="95">
        <f>DB74</f>
        <v>174053.67246308719</v>
      </c>
      <c r="DC84" s="95">
        <f t="shared" ref="DC84:DM84" si="1420">DC74</f>
        <v>210604.94368033551</v>
      </c>
      <c r="DD84" s="95">
        <f t="shared" si="1420"/>
        <v>210604.94368033551</v>
      </c>
      <c r="DE84" s="95">
        <f t="shared" si="1420"/>
        <v>210604.94368033551</v>
      </c>
      <c r="DF84" s="95">
        <f t="shared" si="1420"/>
        <v>210604.94368033551</v>
      </c>
      <c r="DG84" s="95">
        <f t="shared" si="1420"/>
        <v>210604.94368033551</v>
      </c>
      <c r="DH84" s="95">
        <f t="shared" si="1420"/>
        <v>210604.94368033551</v>
      </c>
      <c r="DI84" s="95">
        <f t="shared" si="1420"/>
        <v>210604.94368033551</v>
      </c>
      <c r="DJ84" s="95">
        <f t="shared" si="1420"/>
        <v>210604.94368033551</v>
      </c>
      <c r="DK84" s="95">
        <f t="shared" si="1420"/>
        <v>210604.94368033551</v>
      </c>
      <c r="DL84" s="95">
        <f t="shared" si="1420"/>
        <v>181046.96793626068</v>
      </c>
      <c r="DM84" s="95">
        <f t="shared" si="1420"/>
        <v>210604.94368033551</v>
      </c>
      <c r="DN84" s="88">
        <f t="shared" si="1117"/>
        <v>2461150.0772027029</v>
      </c>
      <c r="DO84" s="95">
        <f>DO74</f>
        <v>174167.78263697983</v>
      </c>
      <c r="DP84" s="95">
        <f t="shared" ref="DP84:DZ84" si="1421">DP74</f>
        <v>210743.01699074559</v>
      </c>
      <c r="DQ84" s="95">
        <f t="shared" si="1421"/>
        <v>210743.01699074559</v>
      </c>
      <c r="DR84" s="95">
        <f t="shared" si="1421"/>
        <v>210743.01699074559</v>
      </c>
      <c r="DS84" s="95">
        <f t="shared" si="1421"/>
        <v>210743.01699074559</v>
      </c>
      <c r="DT84" s="95">
        <f t="shared" si="1421"/>
        <v>210743.01699074559</v>
      </c>
      <c r="DU84" s="95">
        <f t="shared" si="1421"/>
        <v>210743.01699074559</v>
      </c>
      <c r="DV84" s="95">
        <f t="shared" si="1421"/>
        <v>210743.01699074559</v>
      </c>
      <c r="DW84" s="95">
        <f t="shared" si="1421"/>
        <v>210743.01699074559</v>
      </c>
      <c r="DX84" s="95">
        <f t="shared" si="1421"/>
        <v>210743.01699074559</v>
      </c>
      <c r="DY84" s="95">
        <f t="shared" si="1421"/>
        <v>149853.6104438687</v>
      </c>
      <c r="DZ84" s="95">
        <f t="shared" si="1421"/>
        <v>210743.01699074559</v>
      </c>
      <c r="EA84" s="88">
        <f t="shared" si="1119"/>
        <v>2431451.5629883045</v>
      </c>
      <c r="EB84" s="95">
        <f>EB74</f>
        <v>174285.31611608921</v>
      </c>
      <c r="EC84" s="95">
        <f t="shared" ref="EC84:EM84" si="1422">EC74</f>
        <v>210885.23250046794</v>
      </c>
      <c r="ED84" s="95">
        <f t="shared" si="1422"/>
        <v>210885.23250046794</v>
      </c>
      <c r="EE84" s="95">
        <f t="shared" si="1422"/>
        <v>210885.23250046794</v>
      </c>
      <c r="EF84" s="95">
        <f t="shared" si="1422"/>
        <v>210885.23250046794</v>
      </c>
      <c r="EG84" s="95">
        <f t="shared" si="1422"/>
        <v>210885.23250046794</v>
      </c>
      <c r="EH84" s="95">
        <f t="shared" si="1422"/>
        <v>210885.23250046794</v>
      </c>
      <c r="EI84" s="95">
        <f t="shared" si="1422"/>
        <v>210885.23250046794</v>
      </c>
      <c r="EJ84" s="95">
        <f t="shared" si="1422"/>
        <v>210885.23250046794</v>
      </c>
      <c r="EK84" s="95">
        <f t="shared" si="1422"/>
        <v>210885.23250046794</v>
      </c>
      <c r="EL84" s="95">
        <f t="shared" si="1422"/>
        <v>148169.14375718479</v>
      </c>
      <c r="EM84" s="95">
        <f t="shared" si="1422"/>
        <v>210885.23250046794</v>
      </c>
      <c r="EN84" s="88">
        <f t="shared" si="1121"/>
        <v>2431306.7848779531</v>
      </c>
      <c r="EO84" s="95">
        <f>EO74</f>
        <v>174406.37559957188</v>
      </c>
      <c r="EP84" s="95">
        <f t="shared" ref="EP84:EZ84" si="1423">EP74</f>
        <v>211031.71447548197</v>
      </c>
      <c r="EQ84" s="95">
        <f t="shared" si="1423"/>
        <v>211031.71447548197</v>
      </c>
      <c r="ER84" s="95">
        <f t="shared" si="1423"/>
        <v>211031.71447548197</v>
      </c>
      <c r="ES84" s="95">
        <f t="shared" si="1423"/>
        <v>211031.71447548197</v>
      </c>
      <c r="ET84" s="95">
        <f t="shared" si="1423"/>
        <v>211031.71447548197</v>
      </c>
      <c r="EU84" s="95">
        <f t="shared" si="1423"/>
        <v>211031.71447548197</v>
      </c>
      <c r="EV84" s="95">
        <f t="shared" si="1423"/>
        <v>211031.71447548197</v>
      </c>
      <c r="EW84" s="95">
        <f t="shared" si="1423"/>
        <v>211031.71447548197</v>
      </c>
      <c r="EX84" s="95">
        <f t="shared" si="1423"/>
        <v>211031.71447548197</v>
      </c>
      <c r="EY84" s="95">
        <f t="shared" si="1423"/>
        <v>146434.14306990034</v>
      </c>
      <c r="EZ84" s="95">
        <f t="shared" si="1423"/>
        <v>211031.71447548197</v>
      </c>
      <c r="FA84" s="88">
        <f t="shared" si="1123"/>
        <v>2431157.6634242916</v>
      </c>
      <c r="FB84" s="95">
        <f>FB74</f>
        <v>174531.06686755904</v>
      </c>
      <c r="FC84" s="95">
        <f t="shared" ref="FC84:FM84" si="1424">FC74</f>
        <v>211182.59090974645</v>
      </c>
      <c r="FD84" s="95">
        <f t="shared" si="1424"/>
        <v>211182.59090974645</v>
      </c>
      <c r="FE84" s="95">
        <f t="shared" si="1424"/>
        <v>211182.59090974645</v>
      </c>
      <c r="FF84" s="95">
        <f t="shared" si="1424"/>
        <v>211182.59090974645</v>
      </c>
      <c r="FG84" s="95">
        <f t="shared" si="1424"/>
        <v>211182.59090974645</v>
      </c>
      <c r="FH84" s="95">
        <f t="shared" si="1424"/>
        <v>211182.59090974645</v>
      </c>
      <c r="FI84" s="95">
        <f t="shared" si="1424"/>
        <v>211182.59090974645</v>
      </c>
      <c r="FJ84" s="95">
        <f t="shared" si="1424"/>
        <v>211182.59090974645</v>
      </c>
      <c r="FK84" s="95">
        <f t="shared" si="1424"/>
        <v>211182.59090974645</v>
      </c>
      <c r="FL84" s="95">
        <f t="shared" si="1424"/>
        <v>144647.09236199735</v>
      </c>
      <c r="FM84" s="95">
        <f t="shared" si="1424"/>
        <v>211182.59090974645</v>
      </c>
      <c r="FN84" s="88">
        <f t="shared" si="1125"/>
        <v>2431004.0683270209</v>
      </c>
      <c r="FO84" s="95">
        <f>FO74</f>
        <v>174659.49887358581</v>
      </c>
      <c r="FP84" s="95">
        <f t="shared" ref="FP84:FZ84" si="1425">FP74</f>
        <v>211337.99363703883</v>
      </c>
      <c r="FQ84" s="95">
        <f t="shared" si="1425"/>
        <v>211337.99363703883</v>
      </c>
      <c r="FR84" s="95">
        <f t="shared" si="1425"/>
        <v>211337.99363703883</v>
      </c>
      <c r="FS84" s="95">
        <f t="shared" si="1425"/>
        <v>211337.99363703883</v>
      </c>
      <c r="FT84" s="95">
        <f t="shared" si="1425"/>
        <v>211337.99363703883</v>
      </c>
      <c r="FU84" s="95">
        <f t="shared" si="1425"/>
        <v>211337.99363703883</v>
      </c>
      <c r="FV84" s="95">
        <f t="shared" si="1425"/>
        <v>211337.99363703883</v>
      </c>
      <c r="FW84" s="95">
        <f t="shared" si="1425"/>
        <v>211337.99363703883</v>
      </c>
      <c r="FX84" s="95">
        <f t="shared" si="1425"/>
        <v>211337.99363703883</v>
      </c>
      <c r="FY84" s="95">
        <f t="shared" si="1425"/>
        <v>142806.43013285726</v>
      </c>
      <c r="FZ84" s="95">
        <f t="shared" si="1425"/>
        <v>211337.99363703883</v>
      </c>
      <c r="GA84" s="88">
        <f t="shared" si="1127"/>
        <v>2430845.8653768315</v>
      </c>
      <c r="GB84" s="95">
        <f>GB74</f>
        <v>174791.78383979338</v>
      </c>
      <c r="GC84" s="95">
        <f t="shared" ref="GC84:GM84" si="1426">GC74</f>
        <v>211498.05844614998</v>
      </c>
      <c r="GD84" s="95">
        <f t="shared" si="1426"/>
        <v>211498.05844614998</v>
      </c>
      <c r="GE84" s="95">
        <f t="shared" si="1426"/>
        <v>211498.05844614998</v>
      </c>
      <c r="GF84" s="95">
        <f t="shared" si="1426"/>
        <v>211498.05844614998</v>
      </c>
      <c r="GG84" s="95">
        <f t="shared" si="1426"/>
        <v>211498.05844614998</v>
      </c>
      <c r="GH84" s="95">
        <f t="shared" si="1426"/>
        <v>211498.05844614998</v>
      </c>
      <c r="GI84" s="95">
        <f t="shared" si="1426"/>
        <v>211498.05844614998</v>
      </c>
      <c r="GJ84" s="95">
        <f t="shared" si="1426"/>
        <v>211498.05844614998</v>
      </c>
      <c r="GK84" s="95">
        <f t="shared" si="1426"/>
        <v>211498.05844614998</v>
      </c>
      <c r="GL84" s="95">
        <f t="shared" si="1426"/>
        <v>140910.54803684296</v>
      </c>
      <c r="GM84" s="95">
        <f t="shared" si="1426"/>
        <v>211498.05844614998</v>
      </c>
      <c r="GN84" s="88">
        <f t="shared" si="1129"/>
        <v>2430682.9163381364</v>
      </c>
      <c r="GO84" s="95">
        <f>GO74</f>
        <v>0</v>
      </c>
      <c r="GP84" s="95">
        <f t="shared" ref="GP84:GZ84" si="1427">GP74</f>
        <v>0</v>
      </c>
      <c r="GQ84" s="95">
        <f t="shared" si="1427"/>
        <v>0</v>
      </c>
      <c r="GR84" s="95">
        <f t="shared" si="1427"/>
        <v>0</v>
      </c>
      <c r="GS84" s="95">
        <f t="shared" si="1427"/>
        <v>0</v>
      </c>
      <c r="GT84" s="95">
        <f t="shared" si="1427"/>
        <v>0</v>
      </c>
      <c r="GU84" s="95">
        <f t="shared" si="1427"/>
        <v>0</v>
      </c>
      <c r="GV84" s="95">
        <f t="shared" si="1427"/>
        <v>0</v>
      </c>
      <c r="GW84" s="95">
        <f t="shared" si="1427"/>
        <v>0</v>
      </c>
      <c r="GX84" s="95">
        <f t="shared" si="1427"/>
        <v>0</v>
      </c>
      <c r="GY84" s="95">
        <f t="shared" si="1427"/>
        <v>0</v>
      </c>
      <c r="GZ84" s="95">
        <f t="shared" si="1427"/>
        <v>0</v>
      </c>
      <c r="HA84" s="88">
        <f t="shared" si="1131"/>
        <v>0</v>
      </c>
      <c r="HB84" s="95">
        <f>HB74</f>
        <v>0</v>
      </c>
      <c r="HC84" s="95">
        <f t="shared" ref="HC84:HM84" si="1428">HC74</f>
        <v>0</v>
      </c>
      <c r="HD84" s="95">
        <f t="shared" si="1428"/>
        <v>0</v>
      </c>
      <c r="HE84" s="95">
        <f t="shared" si="1428"/>
        <v>0</v>
      </c>
      <c r="HF84" s="95">
        <f t="shared" si="1428"/>
        <v>0</v>
      </c>
      <c r="HG84" s="95">
        <f t="shared" si="1428"/>
        <v>0</v>
      </c>
      <c r="HH84" s="95">
        <f t="shared" si="1428"/>
        <v>0</v>
      </c>
      <c r="HI84" s="95">
        <f t="shared" si="1428"/>
        <v>0</v>
      </c>
      <c r="HJ84" s="95">
        <f t="shared" si="1428"/>
        <v>0</v>
      </c>
      <c r="HK84" s="95">
        <f t="shared" si="1428"/>
        <v>0</v>
      </c>
      <c r="HL84" s="95">
        <f t="shared" si="1428"/>
        <v>0</v>
      </c>
      <c r="HM84" s="95">
        <f t="shared" si="1428"/>
        <v>0</v>
      </c>
      <c r="HN84" s="88">
        <f t="shared" si="1133"/>
        <v>0</v>
      </c>
      <c r="HO84" s="95">
        <f>HO74</f>
        <v>0</v>
      </c>
      <c r="HP84" s="95">
        <f t="shared" ref="HP84:HZ84" si="1429">HP74</f>
        <v>0</v>
      </c>
      <c r="HQ84" s="95">
        <f t="shared" si="1429"/>
        <v>0</v>
      </c>
      <c r="HR84" s="95">
        <f t="shared" si="1429"/>
        <v>0</v>
      </c>
      <c r="HS84" s="95">
        <f t="shared" si="1429"/>
        <v>0</v>
      </c>
      <c r="HT84" s="95">
        <f t="shared" si="1429"/>
        <v>0</v>
      </c>
      <c r="HU84" s="95">
        <f t="shared" si="1429"/>
        <v>0</v>
      </c>
      <c r="HV84" s="95">
        <f t="shared" si="1429"/>
        <v>0</v>
      </c>
      <c r="HW84" s="95">
        <f t="shared" si="1429"/>
        <v>0</v>
      </c>
      <c r="HX84" s="95">
        <f t="shared" si="1429"/>
        <v>0</v>
      </c>
      <c r="HY84" s="95">
        <f t="shared" si="1429"/>
        <v>0</v>
      </c>
      <c r="HZ84" s="95">
        <f t="shared" si="1429"/>
        <v>0</v>
      </c>
      <c r="IA84" s="88">
        <f t="shared" si="1135"/>
        <v>0</v>
      </c>
      <c r="IB84" s="95">
        <f>IB74</f>
        <v>0</v>
      </c>
      <c r="IC84" s="95">
        <f t="shared" ref="IC84:IM84" si="1430">IC74</f>
        <v>0</v>
      </c>
      <c r="ID84" s="95">
        <f t="shared" si="1430"/>
        <v>0</v>
      </c>
      <c r="IE84" s="95">
        <f t="shared" si="1430"/>
        <v>0</v>
      </c>
      <c r="IF84" s="95">
        <f t="shared" si="1430"/>
        <v>0</v>
      </c>
      <c r="IG84" s="95">
        <f t="shared" si="1430"/>
        <v>0</v>
      </c>
      <c r="IH84" s="95">
        <f t="shared" si="1430"/>
        <v>0</v>
      </c>
      <c r="II84" s="95">
        <f t="shared" si="1430"/>
        <v>0</v>
      </c>
      <c r="IJ84" s="95">
        <f t="shared" si="1430"/>
        <v>0</v>
      </c>
      <c r="IK84" s="95">
        <f t="shared" si="1430"/>
        <v>0</v>
      </c>
      <c r="IL84" s="95">
        <f t="shared" si="1430"/>
        <v>0</v>
      </c>
      <c r="IM84" s="95">
        <f t="shared" si="1430"/>
        <v>0</v>
      </c>
      <c r="IN84" s="88">
        <f t="shared" si="1137"/>
        <v>0</v>
      </c>
      <c r="IO84" s="95">
        <f>IO74</f>
        <v>0</v>
      </c>
      <c r="IP84" s="95">
        <f t="shared" ref="IP84:IZ84" si="1431">IP74</f>
        <v>0</v>
      </c>
      <c r="IQ84" s="95">
        <f t="shared" si="1431"/>
        <v>0</v>
      </c>
      <c r="IR84" s="95">
        <f t="shared" si="1431"/>
        <v>0</v>
      </c>
      <c r="IS84" s="95">
        <f t="shared" si="1431"/>
        <v>0</v>
      </c>
      <c r="IT84" s="95">
        <f t="shared" si="1431"/>
        <v>0</v>
      </c>
      <c r="IU84" s="95">
        <f t="shared" si="1431"/>
        <v>0</v>
      </c>
      <c r="IV84" s="95">
        <f t="shared" si="1431"/>
        <v>0</v>
      </c>
      <c r="IW84" s="95">
        <f t="shared" si="1431"/>
        <v>0</v>
      </c>
      <c r="IX84" s="95">
        <f t="shared" si="1431"/>
        <v>0</v>
      </c>
      <c r="IY84" s="95">
        <f t="shared" si="1431"/>
        <v>0</v>
      </c>
      <c r="IZ84" s="95">
        <f t="shared" si="1431"/>
        <v>0</v>
      </c>
      <c r="JA84" s="88">
        <f t="shared" si="1139"/>
        <v>0</v>
      </c>
      <c r="JB84" s="95">
        <f>JB74</f>
        <v>0</v>
      </c>
      <c r="JC84" s="95">
        <f t="shared" ref="JC84:JM84" si="1432">JC74</f>
        <v>0</v>
      </c>
      <c r="JD84" s="95">
        <f t="shared" si="1432"/>
        <v>0</v>
      </c>
      <c r="JE84" s="95">
        <f t="shared" si="1432"/>
        <v>0</v>
      </c>
      <c r="JF84" s="95">
        <f t="shared" si="1432"/>
        <v>0</v>
      </c>
      <c r="JG84" s="95">
        <f t="shared" si="1432"/>
        <v>0</v>
      </c>
      <c r="JH84" s="95">
        <f t="shared" si="1432"/>
        <v>0</v>
      </c>
      <c r="JI84" s="95">
        <f t="shared" si="1432"/>
        <v>0</v>
      </c>
      <c r="JJ84" s="95">
        <f t="shared" si="1432"/>
        <v>0</v>
      </c>
      <c r="JK84" s="95">
        <f t="shared" si="1432"/>
        <v>0</v>
      </c>
      <c r="JL84" s="95">
        <f t="shared" si="1432"/>
        <v>0</v>
      </c>
      <c r="JM84" s="95">
        <f t="shared" si="1432"/>
        <v>0</v>
      </c>
      <c r="JN84" s="88">
        <f t="shared" si="1141"/>
        <v>0</v>
      </c>
      <c r="JO84" s="95">
        <f>JO74</f>
        <v>0</v>
      </c>
      <c r="JP84" s="95">
        <f t="shared" ref="JP84:JZ84" si="1433">JP74</f>
        <v>0</v>
      </c>
      <c r="JQ84" s="95">
        <f t="shared" si="1433"/>
        <v>0</v>
      </c>
      <c r="JR84" s="95">
        <f t="shared" si="1433"/>
        <v>0</v>
      </c>
      <c r="JS84" s="95">
        <f t="shared" si="1433"/>
        <v>0</v>
      </c>
      <c r="JT84" s="95">
        <f t="shared" si="1433"/>
        <v>0</v>
      </c>
      <c r="JU84" s="95">
        <f t="shared" si="1433"/>
        <v>0</v>
      </c>
      <c r="JV84" s="95">
        <f t="shared" si="1433"/>
        <v>0</v>
      </c>
      <c r="JW84" s="95">
        <f t="shared" si="1433"/>
        <v>0</v>
      </c>
      <c r="JX84" s="95">
        <f t="shared" si="1433"/>
        <v>0</v>
      </c>
      <c r="JY84" s="95">
        <f t="shared" si="1433"/>
        <v>0</v>
      </c>
      <c r="JZ84" s="95">
        <f t="shared" si="1433"/>
        <v>0</v>
      </c>
      <c r="KA84" s="88">
        <f t="shared" si="1143"/>
        <v>0</v>
      </c>
      <c r="KB84" s="95">
        <f>KB74</f>
        <v>0</v>
      </c>
      <c r="KC84" s="95">
        <f t="shared" ref="KC84:KM84" si="1434">KC74</f>
        <v>0</v>
      </c>
      <c r="KD84" s="95">
        <f t="shared" si="1434"/>
        <v>0</v>
      </c>
      <c r="KE84" s="95">
        <f t="shared" si="1434"/>
        <v>0</v>
      </c>
      <c r="KF84" s="95">
        <f t="shared" si="1434"/>
        <v>0</v>
      </c>
      <c r="KG84" s="95">
        <f t="shared" si="1434"/>
        <v>0</v>
      </c>
      <c r="KH84" s="95">
        <f t="shared" si="1434"/>
        <v>0</v>
      </c>
      <c r="KI84" s="95">
        <f t="shared" si="1434"/>
        <v>0</v>
      </c>
      <c r="KJ84" s="95">
        <f t="shared" si="1434"/>
        <v>0</v>
      </c>
      <c r="KK84" s="95">
        <f t="shared" si="1434"/>
        <v>0</v>
      </c>
      <c r="KL84" s="95">
        <f t="shared" si="1434"/>
        <v>0</v>
      </c>
      <c r="KM84" s="95">
        <f t="shared" si="1434"/>
        <v>0</v>
      </c>
      <c r="KN84" s="88">
        <f t="shared" si="1145"/>
        <v>0</v>
      </c>
      <c r="KO84" s="95">
        <f>KO74</f>
        <v>0</v>
      </c>
      <c r="KP84" s="95">
        <f t="shared" ref="KP84:KZ84" si="1435">KP74</f>
        <v>0</v>
      </c>
      <c r="KQ84" s="95">
        <f t="shared" si="1435"/>
        <v>0</v>
      </c>
      <c r="KR84" s="95">
        <f t="shared" si="1435"/>
        <v>0</v>
      </c>
      <c r="KS84" s="95">
        <f t="shared" si="1435"/>
        <v>0</v>
      </c>
      <c r="KT84" s="95">
        <f t="shared" si="1435"/>
        <v>0</v>
      </c>
      <c r="KU84" s="95">
        <f t="shared" si="1435"/>
        <v>0</v>
      </c>
      <c r="KV84" s="95">
        <f t="shared" si="1435"/>
        <v>0</v>
      </c>
      <c r="KW84" s="95">
        <f t="shared" si="1435"/>
        <v>0</v>
      </c>
      <c r="KX84" s="95">
        <f t="shared" si="1435"/>
        <v>0</v>
      </c>
      <c r="KY84" s="95">
        <f t="shared" si="1435"/>
        <v>0</v>
      </c>
      <c r="KZ84" s="95">
        <f t="shared" si="1435"/>
        <v>0</v>
      </c>
      <c r="LA84" s="88">
        <f t="shared" si="1147"/>
        <v>0</v>
      </c>
      <c r="LB84" s="95">
        <f>LB74</f>
        <v>0</v>
      </c>
      <c r="LC84" s="95">
        <f t="shared" ref="LC84:LM84" si="1436">LC74</f>
        <v>0</v>
      </c>
      <c r="LD84" s="95">
        <f t="shared" si="1436"/>
        <v>0</v>
      </c>
      <c r="LE84" s="95">
        <f t="shared" si="1436"/>
        <v>0</v>
      </c>
      <c r="LF84" s="95">
        <f t="shared" si="1436"/>
        <v>0</v>
      </c>
      <c r="LG84" s="95">
        <f t="shared" si="1436"/>
        <v>0</v>
      </c>
      <c r="LH84" s="95">
        <f t="shared" si="1436"/>
        <v>0</v>
      </c>
      <c r="LI84" s="95">
        <f t="shared" si="1436"/>
        <v>0</v>
      </c>
      <c r="LJ84" s="95">
        <f t="shared" si="1436"/>
        <v>0</v>
      </c>
      <c r="LK84" s="95">
        <f t="shared" si="1436"/>
        <v>0</v>
      </c>
      <c r="LL84" s="95">
        <f t="shared" si="1436"/>
        <v>0</v>
      </c>
      <c r="LM84" s="95">
        <f t="shared" si="1436"/>
        <v>0</v>
      </c>
      <c r="LN84" s="88">
        <f t="shared" si="1149"/>
        <v>0</v>
      </c>
    </row>
    <row r="85" spans="1:326">
      <c r="A85" s="82" t="s">
        <v>399</v>
      </c>
      <c r="B85" s="89">
        <f>SUM(B86:B90)</f>
        <v>-16323.754935375513</v>
      </c>
      <c r="C85" s="90">
        <f>SUM(C86:C90)</f>
        <v>22476.250099299534</v>
      </c>
      <c r="D85" s="90">
        <f t="shared" ref="D85:M85" si="1437">SUM(D86:D90)</f>
        <v>22476.250099299534</v>
      </c>
      <c r="E85" s="90">
        <f t="shared" si="1437"/>
        <v>22476.250099299534</v>
      </c>
      <c r="F85" s="90">
        <f t="shared" si="1437"/>
        <v>22476.250099299534</v>
      </c>
      <c r="G85" s="90">
        <f t="shared" si="1437"/>
        <v>22476.250099299534</v>
      </c>
      <c r="H85" s="90">
        <f t="shared" si="1437"/>
        <v>22476.250099299534</v>
      </c>
      <c r="I85" s="90">
        <f t="shared" si="1437"/>
        <v>22476.250099299534</v>
      </c>
      <c r="J85" s="90">
        <f t="shared" si="1437"/>
        <v>22476.250099299534</v>
      </c>
      <c r="K85" s="90">
        <f t="shared" si="1437"/>
        <v>22476.250099299534</v>
      </c>
      <c r="L85" s="90">
        <f t="shared" si="1437"/>
        <v>22476.250099299534</v>
      </c>
      <c r="M85" s="90">
        <f t="shared" si="1437"/>
        <v>133476.25009929953</v>
      </c>
      <c r="N85" s="91">
        <f t="shared" si="1033"/>
        <v>341914.99615691934</v>
      </c>
      <c r="O85" s="89">
        <f>SUM(O86:O90)</f>
        <v>478261.54291159607</v>
      </c>
      <c r="P85" s="90">
        <f>SUM(P86:P90)</f>
        <v>478261.54291159607</v>
      </c>
      <c r="Q85" s="90">
        <f t="shared" ref="Q85" si="1438">SUM(Q86:Q90)</f>
        <v>478261.54291159607</v>
      </c>
      <c r="R85" s="90">
        <f t="shared" ref="R85" si="1439">SUM(R86:R90)</f>
        <v>478261.54291159607</v>
      </c>
      <c r="S85" s="90">
        <f t="shared" ref="S85" si="1440">SUM(S86:S90)</f>
        <v>478261.54291159607</v>
      </c>
      <c r="T85" s="90">
        <f t="shared" ref="T85" si="1441">SUM(T86:T90)</f>
        <v>478261.54291159607</v>
      </c>
      <c r="U85" s="90">
        <f t="shared" ref="U85" si="1442">SUM(U86:U90)</f>
        <v>478261.54291159607</v>
      </c>
      <c r="V85" s="90">
        <f t="shared" ref="V85" si="1443">SUM(V86:V90)</f>
        <v>478148.01896122337</v>
      </c>
      <c r="W85" s="90">
        <f t="shared" ref="W85" si="1444">SUM(W86:W90)</f>
        <v>477206.41765138769</v>
      </c>
      <c r="X85" s="90">
        <f t="shared" ref="X85" si="1445">SUM(X86:X90)</f>
        <v>475550.26293246163</v>
      </c>
      <c r="Y85" s="90">
        <f t="shared" ref="Y85" si="1446">SUM(Y86:Y90)</f>
        <v>552894.10821353551</v>
      </c>
      <c r="Z85" s="90">
        <f t="shared" ref="Z85" si="1447">SUM(Z86:Z90)</f>
        <v>484739.8614962952</v>
      </c>
      <c r="AA85" s="91">
        <f t="shared" si="1034"/>
        <v>5816369.4696360752</v>
      </c>
      <c r="AB85" s="89">
        <f>SUM(AB86:AB90)</f>
        <v>626805.86328304827</v>
      </c>
      <c r="AC85" s="90">
        <f>SUM(AC86:AC90)</f>
        <v>624615.02960049256</v>
      </c>
      <c r="AD85" s="90">
        <f t="shared" ref="AD85" si="1448">SUM(AD86:AD90)</f>
        <v>622424.19591793686</v>
      </c>
      <c r="AE85" s="90">
        <f t="shared" ref="AE85" si="1449">SUM(AE86:AE90)</f>
        <v>620233.36223538115</v>
      </c>
      <c r="AF85" s="90">
        <f t="shared" ref="AF85" si="1450">SUM(AF86:AF90)</f>
        <v>618042.52855282533</v>
      </c>
      <c r="AG85" s="90">
        <f t="shared" ref="AG85" si="1451">SUM(AG86:AG90)</f>
        <v>735851.69487026962</v>
      </c>
      <c r="AH85" s="90">
        <f t="shared" ref="AH85" si="1452">SUM(AH86:AH90)</f>
        <v>613660.86118771392</v>
      </c>
      <c r="AI85" s="90">
        <f t="shared" ref="AI85" si="1453">SUM(AI86:AI90)</f>
        <v>611470.02750515821</v>
      </c>
      <c r="AJ85" s="90">
        <f t="shared" ref="AJ85" si="1454">SUM(AJ86:AJ90)</f>
        <v>698279.19382260251</v>
      </c>
      <c r="AK85" s="90">
        <f t="shared" ref="AK85" si="1455">SUM(AK86:AK90)</f>
        <v>607088.36014004669</v>
      </c>
      <c r="AL85" s="90">
        <f t="shared" ref="AL85" si="1456">SUM(AL86:AL90)</f>
        <v>604897.52645749098</v>
      </c>
      <c r="AM85" s="90">
        <f t="shared" ref="AM85" si="1457">SUM(AM86:AM90)</f>
        <v>711116.0452030336</v>
      </c>
      <c r="AN85" s="91">
        <f t="shared" si="1035"/>
        <v>7694484.6887760013</v>
      </c>
      <c r="AO85" s="89">
        <f>SUM(AO86:AO90)</f>
        <v>-142111.79584938451</v>
      </c>
      <c r="AP85" s="90">
        <f>SUM(AP86:AP90)</f>
        <v>-141748.50222181907</v>
      </c>
      <c r="AQ85" s="90">
        <f t="shared" ref="AQ85" si="1458">SUM(AQ86:AQ90)</f>
        <v>-141385.20859425364</v>
      </c>
      <c r="AR85" s="90">
        <f t="shared" ref="AR85" si="1459">SUM(AR86:AR90)</f>
        <v>-141021.91496668817</v>
      </c>
      <c r="AS85" s="90">
        <f t="shared" ref="AS85" si="1460">SUM(AS86:AS90)</f>
        <v>-140658.62133912271</v>
      </c>
      <c r="AT85" s="90">
        <f t="shared" ref="AT85" si="1461">SUM(AT86:AT90)</f>
        <v>-140295.32771155727</v>
      </c>
      <c r="AU85" s="90">
        <f t="shared" ref="AU85" si="1462">SUM(AU86:AU90)</f>
        <v>-139932.03408399184</v>
      </c>
      <c r="AV85" s="90">
        <f t="shared" ref="AV85" si="1463">SUM(AV86:AV90)</f>
        <v>-139568.7404564264</v>
      </c>
      <c r="AW85" s="90">
        <f t="shared" ref="AW85" si="1464">SUM(AW86:AW90)</f>
        <v>-139205.44682886094</v>
      </c>
      <c r="AX85" s="90">
        <f t="shared" ref="AX85" si="1465">SUM(AX86:AX90)</f>
        <v>-138842.1532012955</v>
      </c>
      <c r="AY85" s="90">
        <f t="shared" ref="AY85" si="1466">SUM(AY86:AY90)</f>
        <v>-138478.85957373003</v>
      </c>
      <c r="AZ85" s="90">
        <f t="shared" ref="AZ85" si="1467">SUM(AZ86:AZ90)</f>
        <v>-304115.5659461646</v>
      </c>
      <c r="BA85" s="91">
        <f t="shared" si="1061"/>
        <v>-1847364.1707732948</v>
      </c>
      <c r="BB85" s="89">
        <f>SUM(BB86:BB90)</f>
        <v>-135711.96233317288</v>
      </c>
      <c r="BC85" s="90">
        <f>SUM(BC86:BC90)</f>
        <v>-135348.66870560744</v>
      </c>
      <c r="BD85" s="90">
        <f t="shared" ref="BD85" si="1468">SUM(BD86:BD90)</f>
        <v>-134985.37507804198</v>
      </c>
      <c r="BE85" s="90">
        <f t="shared" ref="BE85" si="1469">SUM(BE86:BE90)</f>
        <v>-134622.08145047654</v>
      </c>
      <c r="BF85" s="90">
        <f t="shared" ref="BF85" si="1470">SUM(BF86:BF90)</f>
        <v>-134258.78782291111</v>
      </c>
      <c r="BG85" s="90">
        <f t="shared" ref="BG85" si="1471">SUM(BG86:BG90)</f>
        <v>-312895.49419534567</v>
      </c>
      <c r="BH85" s="90">
        <f t="shared" ref="BH85" si="1472">SUM(BH86:BH90)</f>
        <v>-131294.70056778021</v>
      </c>
      <c r="BI85" s="90">
        <f t="shared" ref="BI85" si="1473">SUM(BI86:BI90)</f>
        <v>-130931.40694021477</v>
      </c>
      <c r="BJ85" s="90">
        <f t="shared" ref="BJ85" si="1474">SUM(BJ86:BJ90)</f>
        <v>-130568.11331264932</v>
      </c>
      <c r="BK85" s="90">
        <f t="shared" ref="BK85" si="1475">SUM(BK86:BK90)</f>
        <v>-130204.81968508387</v>
      </c>
      <c r="BL85" s="90">
        <f t="shared" ref="BL85" si="1476">SUM(BL86:BL90)</f>
        <v>-129841.52605751844</v>
      </c>
      <c r="BM85" s="90">
        <f t="shared" ref="BM85" si="1477">SUM(BM86:BM90)</f>
        <v>-367478.232429953</v>
      </c>
      <c r="BN85" s="91">
        <f t="shared" si="1109"/>
        <v>-2008141.1685787553</v>
      </c>
      <c r="BO85" s="89">
        <f>SUM(BO86:BO90)</f>
        <v>-126175.66951739849</v>
      </c>
      <c r="BP85" s="90">
        <f>SUM(BP86:BP90)</f>
        <v>-125812.37588983304</v>
      </c>
      <c r="BQ85" s="90">
        <f t="shared" ref="BQ85" si="1478">SUM(BQ86:BQ90)</f>
        <v>-125449.08226226761</v>
      </c>
      <c r="BR85" s="90">
        <f t="shared" ref="BR85" si="1479">SUM(BR86:BR90)</f>
        <v>-125085.78863470216</v>
      </c>
      <c r="BS85" s="90">
        <f t="shared" ref="BS85" si="1480">SUM(BS86:BS90)</f>
        <v>-124722.49500713671</v>
      </c>
      <c r="BT85" s="90">
        <f t="shared" ref="BT85" si="1481">SUM(BT86:BT90)</f>
        <v>-319359.20137957128</v>
      </c>
      <c r="BU85" s="90">
        <f t="shared" ref="BU85" si="1482">SUM(BU86:BU90)</f>
        <v>-121558.40775200582</v>
      </c>
      <c r="BV85" s="90">
        <f t="shared" ref="BV85" si="1483">SUM(BV86:BV90)</f>
        <v>-121195.11412444037</v>
      </c>
      <c r="BW85" s="90">
        <f t="shared" ref="BW85" si="1484">SUM(BW86:BW90)</f>
        <v>-178831.82049687495</v>
      </c>
      <c r="BX85" s="90">
        <f t="shared" ref="BX85" si="1485">SUM(BX86:BX90)</f>
        <v>-119743.52686930948</v>
      </c>
      <c r="BY85" s="90">
        <f t="shared" ref="BY85" si="1486">SUM(BY86:BY90)</f>
        <v>-119380.23324174402</v>
      </c>
      <c r="BZ85" s="90">
        <f t="shared" ref="BZ85" si="1487">SUM(BZ86:BZ90)</f>
        <v>-119016.93961417858</v>
      </c>
      <c r="CA85" s="91">
        <f t="shared" si="1111"/>
        <v>-1726330.6547894625</v>
      </c>
      <c r="CB85" s="89">
        <f>SUM(CB86:CB90)</f>
        <v>-118690.44862307442</v>
      </c>
      <c r="CC85" s="90">
        <f>SUM(CC86:CC90)</f>
        <v>-118327.15499550899</v>
      </c>
      <c r="CD85" s="90">
        <f t="shared" ref="CD85" si="1488">SUM(CD86:CD90)</f>
        <v>-117963.86136794354</v>
      </c>
      <c r="CE85" s="90">
        <f t="shared" ref="CE85" si="1489">SUM(CE86:CE90)</f>
        <v>-117600.56774037809</v>
      </c>
      <c r="CF85" s="90">
        <f t="shared" ref="CF85" si="1490">SUM(CF86:CF90)</f>
        <v>-117237.27411281265</v>
      </c>
      <c r="CG85" s="90">
        <f t="shared" ref="CG85" si="1491">SUM(CG86:CG90)</f>
        <v>-585803.26534074324</v>
      </c>
      <c r="CH85" s="90">
        <f t="shared" ref="CH85" si="1492">SUM(CH86:CH90)</f>
        <v>-116510.68685768175</v>
      </c>
      <c r="CI85" s="90">
        <f t="shared" ref="CI85" si="1493">SUM(CI86:CI90)</f>
        <v>-116147.3932301163</v>
      </c>
      <c r="CJ85" s="90">
        <f t="shared" ref="CJ85" si="1494">SUM(CJ86:CJ90)</f>
        <v>-115784.09960255085</v>
      </c>
      <c r="CK85" s="90">
        <f t="shared" ref="CK85" si="1495">SUM(CK86:CK90)</f>
        <v>-115420.80597498541</v>
      </c>
      <c r="CL85" s="90">
        <f t="shared" ref="CL85" si="1496">SUM(CL86:CL90)</f>
        <v>-115057.51234741996</v>
      </c>
      <c r="CM85" s="90">
        <f t="shared" ref="CM85" si="1497">SUM(CM86:CM90)</f>
        <v>-114694.21871985451</v>
      </c>
      <c r="CN85" s="91">
        <f t="shared" si="1113"/>
        <v>-1869237.2889130695</v>
      </c>
      <c r="CO85" s="89">
        <f>SUM(CO86:CO90)</f>
        <v>-114368.8318078442</v>
      </c>
      <c r="CP85" s="90">
        <f>SUM(CP86:CP90)</f>
        <v>-114005.53818027875</v>
      </c>
      <c r="CQ85" s="90">
        <f t="shared" ref="CQ85" si="1498">SUM(CQ86:CQ90)</f>
        <v>-113642.24455271329</v>
      </c>
      <c r="CR85" s="90">
        <f t="shared" ref="CR85" si="1499">SUM(CR86:CR90)</f>
        <v>-113278.95092514786</v>
      </c>
      <c r="CS85" s="90">
        <f t="shared" ref="CS85" si="1500">SUM(CS86:CS90)</f>
        <v>-112915.65729758239</v>
      </c>
      <c r="CT85" s="90">
        <f t="shared" ref="CT85" si="1501">SUM(CT86:CT90)</f>
        <v>-698992.6598526272</v>
      </c>
      <c r="CU85" s="90">
        <f t="shared" ref="CU85" si="1502">SUM(CU86:CU90)</f>
        <v>-112189.07004245152</v>
      </c>
      <c r="CV85" s="90">
        <f t="shared" ref="CV85" si="1503">SUM(CV86:CV90)</f>
        <v>-111825.77641488606</v>
      </c>
      <c r="CW85" s="90">
        <f t="shared" ref="CW85" si="1504">SUM(CW86:CW90)</f>
        <v>-111462.48278732062</v>
      </c>
      <c r="CX85" s="90">
        <f t="shared" ref="CX85" si="1505">SUM(CX86:CX90)</f>
        <v>-111099.18915975517</v>
      </c>
      <c r="CY85" s="90">
        <f t="shared" ref="CY85" si="1506">SUM(CY86:CY90)</f>
        <v>-110735.89553218972</v>
      </c>
      <c r="CZ85" s="90">
        <f t="shared" ref="CZ85" si="1507">SUM(CZ86:CZ90)</f>
        <v>-110372.60190462429</v>
      </c>
      <c r="DA85" s="91">
        <f t="shared" si="1115"/>
        <v>-1934888.8984574212</v>
      </c>
      <c r="DB85" s="89">
        <f>SUM(DB86:DB90)</f>
        <v>-110048.35219408061</v>
      </c>
      <c r="DC85" s="90">
        <f>SUM(DC86:DC90)</f>
        <v>-109685.05856651516</v>
      </c>
      <c r="DD85" s="90">
        <f t="shared" ref="DD85" si="1508">SUM(DD86:DD90)</f>
        <v>-109321.76493894972</v>
      </c>
      <c r="DE85" s="90">
        <f t="shared" ref="DE85" si="1509">SUM(DE86:DE90)</f>
        <v>-108958.47131138427</v>
      </c>
      <c r="DF85" s="90">
        <f t="shared" ref="DF85" si="1510">SUM(DF86:DF90)</f>
        <v>-108595.17768381882</v>
      </c>
      <c r="DG85" s="90">
        <f t="shared" ref="DG85" si="1511">SUM(DG86:DG90)</f>
        <v>-756624.90194436151</v>
      </c>
      <c r="DH85" s="90">
        <f t="shared" ref="DH85" si="1512">SUM(DH86:DH90)</f>
        <v>-107868.59042868794</v>
      </c>
      <c r="DI85" s="90">
        <f t="shared" ref="DI85" si="1513">SUM(DI86:DI90)</f>
        <v>-107505.29680112249</v>
      </c>
      <c r="DJ85" s="90">
        <f t="shared" ref="DJ85" si="1514">SUM(DJ86:DJ90)</f>
        <v>-107142.00317355704</v>
      </c>
      <c r="DK85" s="90">
        <f t="shared" ref="DK85" si="1515">SUM(DK86:DK90)</f>
        <v>-106778.70954599159</v>
      </c>
      <c r="DL85" s="90">
        <f t="shared" ref="DL85" si="1516">SUM(DL86:DL90)</f>
        <v>-106415.41591842615</v>
      </c>
      <c r="DM85" s="90">
        <f t="shared" ref="DM85" si="1517">SUM(DM86:DM90)</f>
        <v>-106052.1222908607</v>
      </c>
      <c r="DN85" s="91">
        <f t="shared" si="1117"/>
        <v>-1944995.8647977561</v>
      </c>
      <c r="DO85" s="89">
        <f>SUM(DO86:DO90)</f>
        <v>-103191.9862702877</v>
      </c>
      <c r="DP85" s="90">
        <f>SUM(DP86:DP90)</f>
        <v>-102828.69264272225</v>
      </c>
      <c r="DQ85" s="90">
        <f t="shared" ref="DQ85" si="1518">SUM(DQ86:DQ90)</f>
        <v>-102465.39901515681</v>
      </c>
      <c r="DR85" s="90">
        <f t="shared" ref="DR85" si="1519">SUM(DR86:DR90)</f>
        <v>-102102.10538759136</v>
      </c>
      <c r="DS85" s="90">
        <f t="shared" ref="DS85" si="1520">SUM(DS86:DS90)</f>
        <v>-101738.81176002591</v>
      </c>
      <c r="DT85" s="90">
        <f t="shared" ref="DT85" si="1521">SUM(DT86:DT90)</f>
        <v>-818972.42479204747</v>
      </c>
      <c r="DU85" s="90">
        <f t="shared" ref="DU85" si="1522">SUM(DU86:DU90)</f>
        <v>-101012.22450489503</v>
      </c>
      <c r="DV85" s="90">
        <f t="shared" ref="DV85" si="1523">SUM(DV86:DV90)</f>
        <v>-100648.93087732958</v>
      </c>
      <c r="DW85" s="90">
        <f t="shared" ref="DW85" si="1524">SUM(DW86:DW90)</f>
        <v>-100285.63724976413</v>
      </c>
      <c r="DX85" s="90">
        <f t="shared" ref="DX85" si="1525">SUM(DX86:DX90)</f>
        <v>-99922.343622198678</v>
      </c>
      <c r="DY85" s="90">
        <f t="shared" ref="DY85" si="1526">SUM(DY86:DY90)</f>
        <v>-99559.049994633242</v>
      </c>
      <c r="DZ85" s="90">
        <f t="shared" ref="DZ85" si="1527">SUM(DZ86:DZ90)</f>
        <v>-99195.756367067792</v>
      </c>
      <c r="EA85" s="91">
        <f t="shared" si="1119"/>
        <v>-1931923.3624837201</v>
      </c>
      <c r="EB85" s="89">
        <f>SUM(EB86:EB90)</f>
        <v>-98797.772702244547</v>
      </c>
      <c r="EC85" s="90">
        <f>SUM(EC86:EC90)</f>
        <v>-98434.479074679111</v>
      </c>
      <c r="ED85" s="90">
        <f t="shared" ref="ED85" si="1528">SUM(ED86:ED90)</f>
        <v>-98071.185447113647</v>
      </c>
      <c r="EE85" s="90">
        <f t="shared" ref="EE85" si="1529">SUM(EE86:EE90)</f>
        <v>-97707.891819548211</v>
      </c>
      <c r="EF85" s="90">
        <f t="shared" ref="EF85" si="1530">SUM(EF86:EF90)</f>
        <v>-97344.598191982761</v>
      </c>
      <c r="EG85" s="90">
        <f t="shared" ref="EG85" si="1531">SUM(EG86:EG90)</f>
        <v>-860956.65056269721</v>
      </c>
      <c r="EH85" s="90">
        <f t="shared" ref="EH85" si="1532">SUM(EH86:EH90)</f>
        <v>-96618.010936851875</v>
      </c>
      <c r="EI85" s="90">
        <f t="shared" ref="EI85" si="1533">SUM(EI86:EI90)</f>
        <v>-96254.717309286425</v>
      </c>
      <c r="EJ85" s="90">
        <f t="shared" ref="EJ85" si="1534">SUM(EJ86:EJ90)</f>
        <v>-95891.423681720975</v>
      </c>
      <c r="EK85" s="90">
        <f t="shared" ref="EK85" si="1535">SUM(EK86:EK90)</f>
        <v>-95528.130054155525</v>
      </c>
      <c r="EL85" s="90">
        <f t="shared" ref="EL85" si="1536">SUM(EL86:EL90)</f>
        <v>-95164.836426590075</v>
      </c>
      <c r="EM85" s="90">
        <f t="shared" ref="EM85" si="1537">SUM(EM86:EM90)</f>
        <v>-94801.542799024639</v>
      </c>
      <c r="EN85" s="91">
        <f t="shared" si="1121"/>
        <v>-1925571.2390058949</v>
      </c>
      <c r="EO85" s="89">
        <f>SUM(EO86:EO90)</f>
        <v>-94402.518433083649</v>
      </c>
      <c r="EP85" s="90">
        <f>SUM(EP86:EP90)</f>
        <v>-94039.224805518199</v>
      </c>
      <c r="EQ85" s="90">
        <f t="shared" ref="EQ85" si="1538">SUM(EQ86:EQ90)</f>
        <v>-93675.931177952763</v>
      </c>
      <c r="ER85" s="90">
        <f t="shared" ref="ER85" si="1539">SUM(ER86:ER90)</f>
        <v>-93312.637550387299</v>
      </c>
      <c r="ES85" s="90">
        <f t="shared" ref="ES85" si="1540">SUM(ES86:ES90)</f>
        <v>-92949.343922821863</v>
      </c>
      <c r="ET85" s="90">
        <f t="shared" ref="ET85" si="1541">SUM(ET86:ET90)</f>
        <v>-917795.35544683121</v>
      </c>
      <c r="EU85" s="90">
        <f t="shared" ref="EU85" si="1542">SUM(EU86:EU90)</f>
        <v>-92222.756667690963</v>
      </c>
      <c r="EV85" s="90">
        <f t="shared" ref="EV85" si="1543">SUM(EV86:EV90)</f>
        <v>-91859.463040125527</v>
      </c>
      <c r="EW85" s="90">
        <f t="shared" ref="EW85" si="1544">SUM(EW86:EW90)</f>
        <v>-91496.169412560077</v>
      </c>
      <c r="EX85" s="90">
        <f t="shared" ref="EX85" si="1545">SUM(EX86:EX90)</f>
        <v>-91132.875784994627</v>
      </c>
      <c r="EY85" s="90">
        <f t="shared" ref="EY85" si="1546">SUM(EY86:EY90)</f>
        <v>-90769.582157429177</v>
      </c>
      <c r="EZ85" s="90">
        <f t="shared" ref="EZ85" si="1547">SUM(EZ86:EZ90)</f>
        <v>-90406.288529863741</v>
      </c>
      <c r="FA85" s="91">
        <f t="shared" si="1123"/>
        <v>-1934062.1469292592</v>
      </c>
      <c r="FB85" s="89">
        <f>SUM(FB86:FB90)</f>
        <v>-90006.192241771496</v>
      </c>
      <c r="FC85" s="90">
        <f>SUM(FC86:FC90)</f>
        <v>-89642.898614206046</v>
      </c>
      <c r="FD85" s="90">
        <f t="shared" ref="FD85" si="1548">SUM(FD86:FD90)</f>
        <v>-89279.604986640596</v>
      </c>
      <c r="FE85" s="90">
        <f t="shared" ref="FE85" si="1549">SUM(FE86:FE90)</f>
        <v>-88916.31135907516</v>
      </c>
      <c r="FF85" s="90">
        <f t="shared" ref="FF85" si="1550">SUM(FF86:FF90)</f>
        <v>-88553.01773150971</v>
      </c>
      <c r="FG85" s="90">
        <f t="shared" ref="FG85" si="1551">SUM(FG86:FG90)</f>
        <v>-974854.22126232355</v>
      </c>
      <c r="FH85" s="90">
        <f t="shared" ref="FH85" si="1552">SUM(FH86:FH90)</f>
        <v>-87826.430476378824</v>
      </c>
      <c r="FI85" s="90">
        <f t="shared" ref="FI85" si="1553">SUM(FI86:FI90)</f>
        <v>-87463.136848813374</v>
      </c>
      <c r="FJ85" s="90">
        <f t="shared" ref="FJ85" si="1554">SUM(FJ86:FJ90)</f>
        <v>-87099.843221247924</v>
      </c>
      <c r="FK85" s="90">
        <f t="shared" ref="FK85" si="1555">SUM(FK86:FK90)</f>
        <v>-86736.549593682474</v>
      </c>
      <c r="FL85" s="90">
        <f t="shared" ref="FL85" si="1556">SUM(FL86:FL90)</f>
        <v>-86373.255966117038</v>
      </c>
      <c r="FM85" s="90">
        <f t="shared" ref="FM85" si="1557">SUM(FM86:FM90)</f>
        <v>-86009.962338551588</v>
      </c>
      <c r="FN85" s="91">
        <f t="shared" si="1125"/>
        <v>-1942761.4246403179</v>
      </c>
      <c r="FO85" s="89">
        <f>SUM(FO86:FO90)</f>
        <v>-85608.761970643536</v>
      </c>
      <c r="FP85" s="90">
        <f>SUM(FP86:FP90)</f>
        <v>-85245.468343078101</v>
      </c>
      <c r="FQ85" s="90">
        <f t="shared" ref="FQ85" si="1558">SUM(FQ86:FQ90)</f>
        <v>-84882.17471551265</v>
      </c>
      <c r="FR85" s="90">
        <f t="shared" ref="FR85" si="1559">SUM(FR86:FR90)</f>
        <v>-84518.8810879472</v>
      </c>
      <c r="FS85" s="90">
        <f t="shared" ref="FS85" si="1560">SUM(FS86:FS90)</f>
        <v>-84155.58746038175</v>
      </c>
      <c r="FT85" s="90">
        <f t="shared" ref="FT85" si="1561">SUM(FT86:FT90)</f>
        <v>-1035514.5896580517</v>
      </c>
      <c r="FU85" s="90">
        <f t="shared" ref="FU85" si="1562">SUM(FU86:FU90)</f>
        <v>-83429.000205250864</v>
      </c>
      <c r="FV85" s="90">
        <f t="shared" ref="FV85" si="1563">SUM(FV86:FV90)</f>
        <v>-83065.706577685414</v>
      </c>
      <c r="FW85" s="90">
        <f t="shared" ref="FW85" si="1564">SUM(FW86:FW90)</f>
        <v>-82702.412950119964</v>
      </c>
      <c r="FX85" s="90">
        <f t="shared" ref="FX85" si="1565">SUM(FX86:FX90)</f>
        <v>-82339.119322554528</v>
      </c>
      <c r="FY85" s="90">
        <f t="shared" ref="FY85" si="1566">SUM(FY86:FY90)</f>
        <v>-81975.825694989078</v>
      </c>
      <c r="FZ85" s="90">
        <f t="shared" ref="FZ85" si="1567">SUM(FZ86:FZ90)</f>
        <v>-81612.532067423628</v>
      </c>
      <c r="GA85" s="91">
        <f t="shared" si="1127"/>
        <v>-1955050.0600536386</v>
      </c>
      <c r="GB85" s="89">
        <f>SUM(GB86:GB90)</f>
        <v>-7856.9968477069515</v>
      </c>
      <c r="GC85" s="90">
        <f>SUM(GC86:GC90)</f>
        <v>-7757.0239613806198</v>
      </c>
      <c r="GD85" s="90">
        <f t="shared" ref="GD85" si="1568">SUM(GD86:GD90)</f>
        <v>-7657.0510750542871</v>
      </c>
      <c r="GE85" s="90">
        <f t="shared" ref="GE85" si="1569">SUM(GE86:GE90)</f>
        <v>-7557.0781887279554</v>
      </c>
      <c r="GF85" s="90">
        <f t="shared" ref="GF85" si="1570">SUM(GF86:GF90)</f>
        <v>-7457.1053024016237</v>
      </c>
      <c r="GG85" s="90">
        <f t="shared" ref="GG85" si="1571">SUM(GG86:GG90)</f>
        <v>-1291679.0694471789</v>
      </c>
      <c r="GH85" s="90">
        <f t="shared" ref="GH85" si="1572">SUM(GH86:GH90)</f>
        <v>-7257.1595297489594</v>
      </c>
      <c r="GI85" s="90">
        <f t="shared" ref="GI85" si="1573">SUM(GI86:GI90)</f>
        <v>-7157.1866434226276</v>
      </c>
      <c r="GJ85" s="90">
        <f t="shared" ref="GJ85" si="1574">SUM(GJ86:GJ90)</f>
        <v>-7057.213757096295</v>
      </c>
      <c r="GK85" s="90">
        <f t="shared" ref="GK85" si="1575">SUM(GK86:GK90)</f>
        <v>-6957.2408707699633</v>
      </c>
      <c r="GL85" s="90">
        <f t="shared" ref="GL85" si="1576">SUM(GL86:GL90)</f>
        <v>-6857.2679844436316</v>
      </c>
      <c r="GM85" s="90">
        <f t="shared" ref="GM85" si="1577">SUM(GM86:GM90)</f>
        <v>-1300403.2950981178</v>
      </c>
      <c r="GN85" s="91">
        <f t="shared" si="1129"/>
        <v>-2665653.6887060497</v>
      </c>
      <c r="GO85" s="89">
        <f>SUM(GO86:GO90)</f>
        <v>5.9854149488576998E-11</v>
      </c>
      <c r="GP85" s="90">
        <f>SUM(GP86:GP90)</f>
        <v>5.9854149488576998E-11</v>
      </c>
      <c r="GQ85" s="90">
        <f t="shared" ref="GQ85" si="1578">SUM(GQ86:GQ90)</f>
        <v>5.9854149488576998E-11</v>
      </c>
      <c r="GR85" s="90">
        <f t="shared" ref="GR85" si="1579">SUM(GR86:GR90)</f>
        <v>5.9854149488576998E-11</v>
      </c>
      <c r="GS85" s="90">
        <f t="shared" ref="GS85" si="1580">SUM(GS86:GS90)</f>
        <v>5.9854149488576998E-11</v>
      </c>
      <c r="GT85" s="90">
        <f t="shared" ref="GT85" si="1581">SUM(GT86:GT90)</f>
        <v>5.9854149488576998E-11</v>
      </c>
      <c r="GU85" s="90">
        <f t="shared" ref="GU85" si="1582">SUM(GU86:GU90)</f>
        <v>5.9854149488576998E-11</v>
      </c>
      <c r="GV85" s="90">
        <f t="shared" ref="GV85" si="1583">SUM(GV86:GV90)</f>
        <v>5.9854149488576998E-11</v>
      </c>
      <c r="GW85" s="90">
        <f t="shared" ref="GW85" si="1584">SUM(GW86:GW90)</f>
        <v>5.9854149488576998E-11</v>
      </c>
      <c r="GX85" s="90">
        <f t="shared" ref="GX85" si="1585">SUM(GX86:GX90)</f>
        <v>5.9854149488576998E-11</v>
      </c>
      <c r="GY85" s="90">
        <f t="shared" ref="GY85" si="1586">SUM(GY86:GY90)</f>
        <v>5.9854149488576998E-11</v>
      </c>
      <c r="GZ85" s="90">
        <f t="shared" ref="GZ85" si="1587">SUM(GZ86:GZ90)</f>
        <v>5.9854149488576998E-11</v>
      </c>
      <c r="HA85" s="91">
        <f t="shared" si="1131"/>
        <v>7.1824979386292402E-10</v>
      </c>
      <c r="HB85" s="89">
        <f>SUM(HB86:HB90)</f>
        <v>5.9854149488576998E-11</v>
      </c>
      <c r="HC85" s="90">
        <f>SUM(HC86:HC90)</f>
        <v>5.9854149488576998E-11</v>
      </c>
      <c r="HD85" s="90">
        <f t="shared" ref="HD85" si="1588">SUM(HD86:HD90)</f>
        <v>5.9854149488576998E-11</v>
      </c>
      <c r="HE85" s="90">
        <f t="shared" ref="HE85" si="1589">SUM(HE86:HE90)</f>
        <v>5.9854149488576998E-11</v>
      </c>
      <c r="HF85" s="90">
        <f t="shared" ref="HF85" si="1590">SUM(HF86:HF90)</f>
        <v>5.9854149488576998E-11</v>
      </c>
      <c r="HG85" s="90">
        <f t="shared" ref="HG85" si="1591">SUM(HG86:HG90)</f>
        <v>5.9854149488576998E-11</v>
      </c>
      <c r="HH85" s="90">
        <f t="shared" ref="HH85" si="1592">SUM(HH86:HH90)</f>
        <v>5.9854149488576998E-11</v>
      </c>
      <c r="HI85" s="90">
        <f t="shared" ref="HI85" si="1593">SUM(HI86:HI90)</f>
        <v>5.9854149488576998E-11</v>
      </c>
      <c r="HJ85" s="90">
        <f t="shared" ref="HJ85" si="1594">SUM(HJ86:HJ90)</f>
        <v>5.9854149488576998E-11</v>
      </c>
      <c r="HK85" s="90">
        <f t="shared" ref="HK85" si="1595">SUM(HK86:HK90)</f>
        <v>5.9854149488576998E-11</v>
      </c>
      <c r="HL85" s="90">
        <f t="shared" ref="HL85" si="1596">SUM(HL86:HL90)</f>
        <v>5.9854149488576998E-11</v>
      </c>
      <c r="HM85" s="90">
        <f t="shared" ref="HM85" si="1597">SUM(HM86:HM90)</f>
        <v>5.9854149488576998E-11</v>
      </c>
      <c r="HN85" s="91">
        <f t="shared" si="1133"/>
        <v>7.1824979386292402E-10</v>
      </c>
      <c r="HO85" s="89">
        <f>SUM(HO86:HO90)</f>
        <v>5.9854149488576998E-11</v>
      </c>
      <c r="HP85" s="90">
        <f>SUM(HP86:HP90)</f>
        <v>5.9854149488576998E-11</v>
      </c>
      <c r="HQ85" s="90">
        <f t="shared" ref="HQ85" si="1598">SUM(HQ86:HQ90)</f>
        <v>5.9854149488576998E-11</v>
      </c>
      <c r="HR85" s="90">
        <f t="shared" ref="HR85" si="1599">SUM(HR86:HR90)</f>
        <v>5.9854149488576998E-11</v>
      </c>
      <c r="HS85" s="90">
        <f t="shared" ref="HS85" si="1600">SUM(HS86:HS90)</f>
        <v>5.9854149488576998E-11</v>
      </c>
      <c r="HT85" s="90">
        <f t="shared" ref="HT85" si="1601">SUM(HT86:HT90)</f>
        <v>5.9854149488576998E-11</v>
      </c>
      <c r="HU85" s="90">
        <f t="shared" ref="HU85" si="1602">SUM(HU86:HU90)</f>
        <v>5.9854149488576998E-11</v>
      </c>
      <c r="HV85" s="90">
        <f t="shared" ref="HV85" si="1603">SUM(HV86:HV90)</f>
        <v>5.9854149488576998E-11</v>
      </c>
      <c r="HW85" s="90">
        <f t="shared" ref="HW85" si="1604">SUM(HW86:HW90)</f>
        <v>5.9854149488576998E-11</v>
      </c>
      <c r="HX85" s="90">
        <f t="shared" ref="HX85" si="1605">SUM(HX86:HX90)</f>
        <v>5.9854149488576998E-11</v>
      </c>
      <c r="HY85" s="90">
        <f t="shared" ref="HY85" si="1606">SUM(HY86:HY90)</f>
        <v>5.9854149488576998E-11</v>
      </c>
      <c r="HZ85" s="90">
        <f t="shared" ref="HZ85" si="1607">SUM(HZ86:HZ90)</f>
        <v>5.9854149488576998E-11</v>
      </c>
      <c r="IA85" s="91">
        <f t="shared" si="1135"/>
        <v>7.1824979386292402E-10</v>
      </c>
      <c r="IB85" s="89">
        <f>SUM(IB86:IB90)</f>
        <v>5.9854149488576998E-11</v>
      </c>
      <c r="IC85" s="90">
        <f>SUM(IC86:IC90)</f>
        <v>5.9854149488576998E-11</v>
      </c>
      <c r="ID85" s="90">
        <f t="shared" ref="ID85" si="1608">SUM(ID86:ID90)</f>
        <v>5.9854149488576998E-11</v>
      </c>
      <c r="IE85" s="90">
        <f t="shared" ref="IE85" si="1609">SUM(IE86:IE90)</f>
        <v>5.9854149488576998E-11</v>
      </c>
      <c r="IF85" s="90">
        <f t="shared" ref="IF85" si="1610">SUM(IF86:IF90)</f>
        <v>5.9854149488576998E-11</v>
      </c>
      <c r="IG85" s="90">
        <f t="shared" ref="IG85" si="1611">SUM(IG86:IG90)</f>
        <v>5.9854149488576998E-11</v>
      </c>
      <c r="IH85" s="90">
        <f t="shared" ref="IH85" si="1612">SUM(IH86:IH90)</f>
        <v>5.9854149488576998E-11</v>
      </c>
      <c r="II85" s="90">
        <f t="shared" ref="II85" si="1613">SUM(II86:II90)</f>
        <v>5.9854149488576998E-11</v>
      </c>
      <c r="IJ85" s="90">
        <f t="shared" ref="IJ85" si="1614">SUM(IJ86:IJ90)</f>
        <v>5.9854149488576998E-11</v>
      </c>
      <c r="IK85" s="90">
        <f t="shared" ref="IK85" si="1615">SUM(IK86:IK90)</f>
        <v>5.9854149488576998E-11</v>
      </c>
      <c r="IL85" s="90">
        <f t="shared" ref="IL85" si="1616">SUM(IL86:IL90)</f>
        <v>5.9854149488576998E-11</v>
      </c>
      <c r="IM85" s="90">
        <f t="shared" ref="IM85" si="1617">SUM(IM86:IM90)</f>
        <v>5.9854149488576998E-11</v>
      </c>
      <c r="IN85" s="91">
        <f t="shared" si="1137"/>
        <v>7.1824979386292402E-10</v>
      </c>
      <c r="IO85" s="89">
        <f>SUM(IO86:IO90)</f>
        <v>5.9854149488576998E-11</v>
      </c>
      <c r="IP85" s="90">
        <f>SUM(IP86:IP90)</f>
        <v>5.9854149488576998E-11</v>
      </c>
      <c r="IQ85" s="90">
        <f t="shared" ref="IQ85" si="1618">SUM(IQ86:IQ90)</f>
        <v>5.9854149488576998E-11</v>
      </c>
      <c r="IR85" s="90">
        <f t="shared" ref="IR85" si="1619">SUM(IR86:IR90)</f>
        <v>5.9854149488576998E-11</v>
      </c>
      <c r="IS85" s="90">
        <f t="shared" ref="IS85" si="1620">SUM(IS86:IS90)</f>
        <v>5.9854149488576998E-11</v>
      </c>
      <c r="IT85" s="90">
        <f t="shared" ref="IT85" si="1621">SUM(IT86:IT90)</f>
        <v>5.9854149488576998E-11</v>
      </c>
      <c r="IU85" s="90">
        <f t="shared" ref="IU85" si="1622">SUM(IU86:IU90)</f>
        <v>5.9854149488576998E-11</v>
      </c>
      <c r="IV85" s="90">
        <f t="shared" ref="IV85" si="1623">SUM(IV86:IV90)</f>
        <v>5.9854149488576998E-11</v>
      </c>
      <c r="IW85" s="90">
        <f t="shared" ref="IW85" si="1624">SUM(IW86:IW90)</f>
        <v>5.9854149488576998E-11</v>
      </c>
      <c r="IX85" s="90">
        <f t="shared" ref="IX85" si="1625">SUM(IX86:IX90)</f>
        <v>5.9854149488576998E-11</v>
      </c>
      <c r="IY85" s="90">
        <f t="shared" ref="IY85" si="1626">SUM(IY86:IY90)</f>
        <v>5.9854149488576998E-11</v>
      </c>
      <c r="IZ85" s="90">
        <f t="shared" ref="IZ85" si="1627">SUM(IZ86:IZ90)</f>
        <v>5.9854149488576998E-11</v>
      </c>
      <c r="JA85" s="91">
        <f t="shared" si="1139"/>
        <v>7.1824979386292402E-10</v>
      </c>
      <c r="JB85" s="89">
        <f>SUM(JB86:JB90)</f>
        <v>5.9854149488576998E-11</v>
      </c>
      <c r="JC85" s="90">
        <f>SUM(JC86:JC90)</f>
        <v>5.9854149488576998E-11</v>
      </c>
      <c r="JD85" s="90">
        <f t="shared" ref="JD85" si="1628">SUM(JD86:JD90)</f>
        <v>5.9854149488576998E-11</v>
      </c>
      <c r="JE85" s="90">
        <f t="shared" ref="JE85" si="1629">SUM(JE86:JE90)</f>
        <v>5.9854149488576998E-11</v>
      </c>
      <c r="JF85" s="90">
        <f t="shared" ref="JF85" si="1630">SUM(JF86:JF90)</f>
        <v>5.9854149488576998E-11</v>
      </c>
      <c r="JG85" s="90">
        <f t="shared" ref="JG85" si="1631">SUM(JG86:JG90)</f>
        <v>5.9854149488576998E-11</v>
      </c>
      <c r="JH85" s="90">
        <f t="shared" ref="JH85" si="1632">SUM(JH86:JH90)</f>
        <v>5.9854149488576998E-11</v>
      </c>
      <c r="JI85" s="90">
        <f t="shared" ref="JI85" si="1633">SUM(JI86:JI90)</f>
        <v>5.9854149488576998E-11</v>
      </c>
      <c r="JJ85" s="90">
        <f t="shared" ref="JJ85" si="1634">SUM(JJ86:JJ90)</f>
        <v>5.9854149488576998E-11</v>
      </c>
      <c r="JK85" s="90">
        <f t="shared" ref="JK85" si="1635">SUM(JK86:JK90)</f>
        <v>5.9854149488576998E-11</v>
      </c>
      <c r="JL85" s="90">
        <f t="shared" ref="JL85" si="1636">SUM(JL86:JL90)</f>
        <v>5.9854149488576998E-11</v>
      </c>
      <c r="JM85" s="90">
        <f t="shared" ref="JM85" si="1637">SUM(JM86:JM90)</f>
        <v>5.9854149488576998E-11</v>
      </c>
      <c r="JN85" s="91">
        <f t="shared" si="1141"/>
        <v>7.1824979386292402E-10</v>
      </c>
      <c r="JO85" s="89">
        <f>SUM(JO86:JO90)</f>
        <v>5.9854149488576998E-11</v>
      </c>
      <c r="JP85" s="90">
        <f>SUM(JP86:JP90)</f>
        <v>5.9854149488576998E-11</v>
      </c>
      <c r="JQ85" s="90">
        <f t="shared" ref="JQ85" si="1638">SUM(JQ86:JQ90)</f>
        <v>5.9854149488576998E-11</v>
      </c>
      <c r="JR85" s="90">
        <f t="shared" ref="JR85" si="1639">SUM(JR86:JR90)</f>
        <v>5.9854149488576998E-11</v>
      </c>
      <c r="JS85" s="90">
        <f t="shared" ref="JS85" si="1640">SUM(JS86:JS90)</f>
        <v>5.9854149488576998E-11</v>
      </c>
      <c r="JT85" s="90">
        <f t="shared" ref="JT85" si="1641">SUM(JT86:JT90)</f>
        <v>5.9854149488576998E-11</v>
      </c>
      <c r="JU85" s="90">
        <f t="shared" ref="JU85" si="1642">SUM(JU86:JU90)</f>
        <v>5.9854149488576998E-11</v>
      </c>
      <c r="JV85" s="90">
        <f t="shared" ref="JV85" si="1643">SUM(JV86:JV90)</f>
        <v>5.9854149488576998E-11</v>
      </c>
      <c r="JW85" s="90">
        <f t="shared" ref="JW85" si="1644">SUM(JW86:JW90)</f>
        <v>5.9854149488576998E-11</v>
      </c>
      <c r="JX85" s="90">
        <f t="shared" ref="JX85" si="1645">SUM(JX86:JX90)</f>
        <v>5.9854149488576998E-11</v>
      </c>
      <c r="JY85" s="90">
        <f t="shared" ref="JY85" si="1646">SUM(JY86:JY90)</f>
        <v>5.9854149488576998E-11</v>
      </c>
      <c r="JZ85" s="90">
        <f t="shared" ref="JZ85" si="1647">SUM(JZ86:JZ90)</f>
        <v>5.9854149488576998E-11</v>
      </c>
      <c r="KA85" s="91">
        <f t="shared" si="1143"/>
        <v>7.1824979386292402E-10</v>
      </c>
      <c r="KB85" s="89">
        <f>SUM(KB86:KB90)</f>
        <v>5.9854149488576998E-11</v>
      </c>
      <c r="KC85" s="90">
        <f>SUM(KC86:KC90)</f>
        <v>5.9854149488576998E-11</v>
      </c>
      <c r="KD85" s="90">
        <f t="shared" ref="KD85" si="1648">SUM(KD86:KD90)</f>
        <v>5.9854149488576998E-11</v>
      </c>
      <c r="KE85" s="90">
        <f t="shared" ref="KE85" si="1649">SUM(KE86:KE90)</f>
        <v>5.9854149488576998E-11</v>
      </c>
      <c r="KF85" s="90">
        <f t="shared" ref="KF85" si="1650">SUM(KF86:KF90)</f>
        <v>5.9854149488576998E-11</v>
      </c>
      <c r="KG85" s="90">
        <f t="shared" ref="KG85" si="1651">SUM(KG86:KG90)</f>
        <v>5.9854149488576998E-11</v>
      </c>
      <c r="KH85" s="90">
        <f t="shared" ref="KH85" si="1652">SUM(KH86:KH90)</f>
        <v>5.9854149488576998E-11</v>
      </c>
      <c r="KI85" s="90">
        <f t="shared" ref="KI85" si="1653">SUM(KI86:KI90)</f>
        <v>5.9854149488576998E-11</v>
      </c>
      <c r="KJ85" s="90">
        <f t="shared" ref="KJ85" si="1654">SUM(KJ86:KJ90)</f>
        <v>5.9854149488576998E-11</v>
      </c>
      <c r="KK85" s="90">
        <f t="shared" ref="KK85" si="1655">SUM(KK86:KK90)</f>
        <v>5.9854149488576998E-11</v>
      </c>
      <c r="KL85" s="90">
        <f t="shared" ref="KL85" si="1656">SUM(KL86:KL90)</f>
        <v>5.9854149488576998E-11</v>
      </c>
      <c r="KM85" s="90">
        <f t="shared" ref="KM85" si="1657">SUM(KM86:KM90)</f>
        <v>5.9854149488576998E-11</v>
      </c>
      <c r="KN85" s="91">
        <f t="shared" si="1145"/>
        <v>7.1824979386292402E-10</v>
      </c>
      <c r="KO85" s="89">
        <f>SUM(KO86:KO90)</f>
        <v>5.9854149488576998E-11</v>
      </c>
      <c r="KP85" s="90">
        <f>SUM(KP86:KP90)</f>
        <v>5.9854149488576998E-11</v>
      </c>
      <c r="KQ85" s="90">
        <f t="shared" ref="KQ85" si="1658">SUM(KQ86:KQ90)</f>
        <v>5.9854149488576998E-11</v>
      </c>
      <c r="KR85" s="90">
        <f t="shared" ref="KR85" si="1659">SUM(KR86:KR90)</f>
        <v>5.9854149488576998E-11</v>
      </c>
      <c r="KS85" s="90">
        <f t="shared" ref="KS85" si="1660">SUM(KS86:KS90)</f>
        <v>5.9854149488576998E-11</v>
      </c>
      <c r="KT85" s="90">
        <f t="shared" ref="KT85" si="1661">SUM(KT86:KT90)</f>
        <v>5.9854149488576998E-11</v>
      </c>
      <c r="KU85" s="90">
        <f t="shared" ref="KU85" si="1662">SUM(KU86:KU90)</f>
        <v>5.9854149488576998E-11</v>
      </c>
      <c r="KV85" s="90">
        <f t="shared" ref="KV85" si="1663">SUM(KV86:KV90)</f>
        <v>5.9854149488576998E-11</v>
      </c>
      <c r="KW85" s="90">
        <f t="shared" ref="KW85" si="1664">SUM(KW86:KW90)</f>
        <v>5.9854149488576998E-11</v>
      </c>
      <c r="KX85" s="90">
        <f t="shared" ref="KX85" si="1665">SUM(KX86:KX90)</f>
        <v>5.9854149488576998E-11</v>
      </c>
      <c r="KY85" s="90">
        <f t="shared" ref="KY85" si="1666">SUM(KY86:KY90)</f>
        <v>5.9854149488576998E-11</v>
      </c>
      <c r="KZ85" s="90">
        <f t="shared" ref="KZ85" si="1667">SUM(KZ86:KZ90)</f>
        <v>5.9854149488576998E-11</v>
      </c>
      <c r="LA85" s="91">
        <f t="shared" si="1147"/>
        <v>7.1824979386292402E-10</v>
      </c>
      <c r="LB85" s="89">
        <f>SUM(LB86:LB90)</f>
        <v>5.9854149488576998E-11</v>
      </c>
      <c r="LC85" s="90">
        <f>SUM(LC86:LC90)</f>
        <v>5.9854149488576998E-11</v>
      </c>
      <c r="LD85" s="90">
        <f t="shared" ref="LD85" si="1668">SUM(LD86:LD90)</f>
        <v>5.9854149488576998E-11</v>
      </c>
      <c r="LE85" s="90">
        <f t="shared" ref="LE85" si="1669">SUM(LE86:LE90)</f>
        <v>5.9854149488576998E-11</v>
      </c>
      <c r="LF85" s="90">
        <f t="shared" ref="LF85" si="1670">SUM(LF86:LF90)</f>
        <v>5.9854149488576998E-11</v>
      </c>
      <c r="LG85" s="90">
        <f t="shared" ref="LG85" si="1671">SUM(LG86:LG90)</f>
        <v>5.9854149488576998E-11</v>
      </c>
      <c r="LH85" s="90">
        <f t="shared" ref="LH85" si="1672">SUM(LH86:LH90)</f>
        <v>5.9854149488576998E-11</v>
      </c>
      <c r="LI85" s="90">
        <f t="shared" ref="LI85" si="1673">SUM(LI86:LI90)</f>
        <v>5.9854149488576998E-11</v>
      </c>
      <c r="LJ85" s="90">
        <f t="shared" ref="LJ85" si="1674">SUM(LJ86:LJ90)</f>
        <v>5.9854149488576998E-11</v>
      </c>
      <c r="LK85" s="90">
        <f t="shared" ref="LK85" si="1675">SUM(LK86:LK90)</f>
        <v>5.9854149488576998E-11</v>
      </c>
      <c r="LL85" s="90">
        <f t="shared" ref="LL85" si="1676">SUM(LL86:LL90)</f>
        <v>5.9854149488576998E-11</v>
      </c>
      <c r="LM85" s="90">
        <f t="shared" ref="LM85" si="1677">SUM(LM86:LM90)</f>
        <v>5.9854149488576998E-11</v>
      </c>
      <c r="LN85" s="91">
        <f t="shared" si="1149"/>
        <v>7.1824979386292402E-10</v>
      </c>
    </row>
    <row r="86" spans="1:326">
      <c r="A86" s="58" t="s">
        <v>400</v>
      </c>
      <c r="B86" s="85">
        <f>'Investuotojas ir Finansuotojas'!B47</f>
        <v>28942.91760507871</v>
      </c>
      <c r="C86" s="85">
        <f>'Investuotojas ir Finansuotojas'!C47</f>
        <v>28942.91760507871</v>
      </c>
      <c r="D86" s="85">
        <f>'Investuotojas ir Finansuotojas'!D47</f>
        <v>28942.91760507871</v>
      </c>
      <c r="E86" s="85">
        <f>'Investuotojas ir Finansuotojas'!E47</f>
        <v>28942.91760507871</v>
      </c>
      <c r="F86" s="85">
        <f>'Investuotojas ir Finansuotojas'!F47</f>
        <v>28942.91760507871</v>
      </c>
      <c r="G86" s="85">
        <f>'Investuotojas ir Finansuotojas'!G47</f>
        <v>28942.91760507871</v>
      </c>
      <c r="H86" s="85">
        <f>'Investuotojas ir Finansuotojas'!H47</f>
        <v>28942.91760507871</v>
      </c>
      <c r="I86" s="85">
        <f>'Investuotojas ir Finansuotojas'!I47</f>
        <v>28942.91760507871</v>
      </c>
      <c r="J86" s="85">
        <f>'Investuotojas ir Finansuotojas'!J47</f>
        <v>28942.91760507871</v>
      </c>
      <c r="K86" s="85">
        <f>'Investuotojas ir Finansuotojas'!K47</f>
        <v>28942.91760507871</v>
      </c>
      <c r="L86" s="85">
        <f>'Investuotojas ir Finansuotojas'!L47</f>
        <v>28942.91760507871</v>
      </c>
      <c r="M86" s="85">
        <f>'Investuotojas ir Finansuotojas'!M47</f>
        <v>28942.91760507871</v>
      </c>
      <c r="N86" s="29">
        <f t="shared" si="1033"/>
        <v>347315.01126094459</v>
      </c>
      <c r="O86" s="25">
        <f>'Investuotojas ir Finansuotojas'!O47</f>
        <v>484728.21041737526</v>
      </c>
      <c r="P86" s="25">
        <f>'Investuotojas ir Finansuotojas'!P47</f>
        <v>484728.21041737526</v>
      </c>
      <c r="Q86" s="25">
        <f>'Investuotojas ir Finansuotojas'!Q47</f>
        <v>484728.21041737526</v>
      </c>
      <c r="R86" s="25">
        <f>'Investuotojas ir Finansuotojas'!R47</f>
        <v>484728.21041737526</v>
      </c>
      <c r="S86" s="25">
        <f>'Investuotojas ir Finansuotojas'!S47</f>
        <v>484728.21041737526</v>
      </c>
      <c r="T86" s="25">
        <f>'Investuotojas ir Finansuotojas'!T47</f>
        <v>236043.93665217888</v>
      </c>
      <c r="U86" s="25">
        <f>'Investuotojas ir Finansuotojas'!U47</f>
        <v>0</v>
      </c>
      <c r="V86" s="25">
        <f>'Investuotojas ir Finansuotojas'!V47</f>
        <v>0</v>
      </c>
      <c r="W86" s="25">
        <f>'Investuotojas ir Finansuotojas'!W47</f>
        <v>0</v>
      </c>
      <c r="X86" s="25">
        <f>'Investuotojas ir Finansuotojas'!X47</f>
        <v>0</v>
      </c>
      <c r="Y86" s="25">
        <f>'Investuotojas ir Finansuotojas'!Y47</f>
        <v>0</v>
      </c>
      <c r="Z86" s="25">
        <f>'Investuotojas ir Finansuotojas'!Z47</f>
        <v>0</v>
      </c>
      <c r="AA86" s="29">
        <f t="shared" si="1034"/>
        <v>2659684.9887390551</v>
      </c>
      <c r="AB86" s="25">
        <f>'Investuotojas ir Finansuotojas'!AB47</f>
        <v>4.6566128730773926E-10</v>
      </c>
      <c r="AC86" s="25">
        <f>'Investuotojas ir Finansuotojas'!AC47</f>
        <v>0</v>
      </c>
      <c r="AD86" s="25">
        <f>'Investuotojas ir Finansuotojas'!AD47</f>
        <v>0</v>
      </c>
      <c r="AE86" s="25">
        <f>'Investuotojas ir Finansuotojas'!AE47</f>
        <v>0</v>
      </c>
      <c r="AF86" s="25">
        <f>'Investuotojas ir Finansuotojas'!AF47</f>
        <v>0</v>
      </c>
      <c r="AG86" s="25">
        <f>'Investuotojas ir Finansuotojas'!AG47</f>
        <v>0</v>
      </c>
      <c r="AH86" s="25">
        <f>'Investuotojas ir Finansuotojas'!AH47</f>
        <v>0</v>
      </c>
      <c r="AI86" s="25">
        <f>'Investuotojas ir Finansuotojas'!AI47</f>
        <v>0</v>
      </c>
      <c r="AJ86" s="25">
        <f>'Investuotojas ir Finansuotojas'!AJ47</f>
        <v>0</v>
      </c>
      <c r="AK86" s="25">
        <f>'Investuotojas ir Finansuotojas'!AK47</f>
        <v>0</v>
      </c>
      <c r="AL86" s="25">
        <f>'Investuotojas ir Finansuotojas'!AL47</f>
        <v>0</v>
      </c>
      <c r="AM86" s="25">
        <f>'Investuotojas ir Finansuotojas'!AM47</f>
        <v>0</v>
      </c>
      <c r="AN86" s="29">
        <f t="shared" si="1035"/>
        <v>4.6566128730773926E-10</v>
      </c>
      <c r="AO86" s="25">
        <f>+'Investuotojas ir Finansuotojas'!AO47+'Investuotojas ir Finansuotojas'!AO48</f>
        <v>0</v>
      </c>
      <c r="AP86" s="25">
        <f>+'Investuotojas ir Finansuotojas'!AP47+'Investuotojas ir Finansuotojas'!AP48</f>
        <v>0</v>
      </c>
      <c r="AQ86" s="25">
        <f>+'Investuotojas ir Finansuotojas'!AQ47+'Investuotojas ir Finansuotojas'!AQ48</f>
        <v>0</v>
      </c>
      <c r="AR86" s="25">
        <f>+'Investuotojas ir Finansuotojas'!AR47+'Investuotojas ir Finansuotojas'!AR48</f>
        <v>0</v>
      </c>
      <c r="AS86" s="25">
        <f>+'Investuotojas ir Finansuotojas'!AS47+'Investuotojas ir Finansuotojas'!AS48</f>
        <v>0</v>
      </c>
      <c r="AT86" s="25">
        <f>+'Investuotojas ir Finansuotojas'!AT47+'Investuotojas ir Finansuotojas'!AT48</f>
        <v>0</v>
      </c>
      <c r="AU86" s="25">
        <f>+'Investuotojas ir Finansuotojas'!AU47+'Investuotojas ir Finansuotojas'!AU48</f>
        <v>0</v>
      </c>
      <c r="AV86" s="25">
        <f>+'Investuotojas ir Finansuotojas'!AV47+'Investuotojas ir Finansuotojas'!AV48</f>
        <v>0</v>
      </c>
      <c r="AW86" s="25">
        <f>+'Investuotojas ir Finansuotojas'!AW47+'Investuotojas ir Finansuotojas'!AW48</f>
        <v>0</v>
      </c>
      <c r="AX86" s="25">
        <f>+'Investuotojas ir Finansuotojas'!AX47+'Investuotojas ir Finansuotojas'!AX48</f>
        <v>0</v>
      </c>
      <c r="AY86" s="25">
        <f>+'Investuotojas ir Finansuotojas'!AY47+'Investuotojas ir Finansuotojas'!AY48</f>
        <v>0</v>
      </c>
      <c r="AZ86" s="25">
        <f>+'Investuotojas ir Finansuotojas'!AZ47+'Investuotojas ir Finansuotojas'!AZ48</f>
        <v>0</v>
      </c>
      <c r="BA86" s="29">
        <f t="shared" si="1061"/>
        <v>0</v>
      </c>
      <c r="BB86" s="25">
        <f>+'Investuotojas ir Finansuotojas'!BB47+'Investuotojas ir Finansuotojas'!BB48</f>
        <v>0</v>
      </c>
      <c r="BC86" s="25">
        <f>+'Investuotojas ir Finansuotojas'!BC47+'Investuotojas ir Finansuotojas'!BC48</f>
        <v>0</v>
      </c>
      <c r="BD86" s="25">
        <f>+'Investuotojas ir Finansuotojas'!BD47+'Investuotojas ir Finansuotojas'!BD48</f>
        <v>0</v>
      </c>
      <c r="BE86" s="25">
        <f>+'Investuotojas ir Finansuotojas'!BE47+'Investuotojas ir Finansuotojas'!BE48</f>
        <v>0</v>
      </c>
      <c r="BF86" s="25">
        <f>+'Investuotojas ir Finansuotojas'!BF47+'Investuotojas ir Finansuotojas'!BF48</f>
        <v>0</v>
      </c>
      <c r="BG86" s="25">
        <f>+'Investuotojas ir Finansuotojas'!BG47+'Investuotojas ir Finansuotojas'!BG48</f>
        <v>0</v>
      </c>
      <c r="BH86" s="25">
        <f>+'Investuotojas ir Finansuotojas'!BH47+'Investuotojas ir Finansuotojas'!BH48</f>
        <v>0</v>
      </c>
      <c r="BI86" s="25">
        <f>+'Investuotojas ir Finansuotojas'!BI47+'Investuotojas ir Finansuotojas'!BI48</f>
        <v>0</v>
      </c>
      <c r="BJ86" s="25">
        <f>+'Investuotojas ir Finansuotojas'!BJ47+'Investuotojas ir Finansuotojas'!BJ48</f>
        <v>0</v>
      </c>
      <c r="BK86" s="25">
        <f>+'Investuotojas ir Finansuotojas'!BK47+'Investuotojas ir Finansuotojas'!BK48</f>
        <v>0</v>
      </c>
      <c r="BL86" s="25">
        <f>+'Investuotojas ir Finansuotojas'!BL47+'Investuotojas ir Finansuotojas'!BL48</f>
        <v>0</v>
      </c>
      <c r="BM86" s="25">
        <f>+'Investuotojas ir Finansuotojas'!BM47+'Investuotojas ir Finansuotojas'!BM48</f>
        <v>0</v>
      </c>
      <c r="BN86" s="29">
        <f t="shared" si="1109"/>
        <v>0</v>
      </c>
      <c r="BO86" s="25">
        <f>+'Investuotojas ir Finansuotojas'!BO47+'Investuotojas ir Finansuotojas'!BO48</f>
        <v>0</v>
      </c>
      <c r="BP86" s="25">
        <f>+'Investuotojas ir Finansuotojas'!BP47+'Investuotojas ir Finansuotojas'!BP48</f>
        <v>0</v>
      </c>
      <c r="BQ86" s="25">
        <f>+'Investuotojas ir Finansuotojas'!BQ47+'Investuotojas ir Finansuotojas'!BQ48</f>
        <v>0</v>
      </c>
      <c r="BR86" s="25">
        <f>+'Investuotojas ir Finansuotojas'!BR47+'Investuotojas ir Finansuotojas'!BR48</f>
        <v>0</v>
      </c>
      <c r="BS86" s="25">
        <f>+'Investuotojas ir Finansuotojas'!BS47+'Investuotojas ir Finansuotojas'!BS48</f>
        <v>0</v>
      </c>
      <c r="BT86" s="25">
        <f>+'Investuotojas ir Finansuotojas'!BT47+'Investuotojas ir Finansuotojas'!BT48</f>
        <v>0</v>
      </c>
      <c r="BU86" s="25">
        <f>+'Investuotojas ir Finansuotojas'!BU47+'Investuotojas ir Finansuotojas'!BU48</f>
        <v>0</v>
      </c>
      <c r="BV86" s="25">
        <f>+'Investuotojas ir Finansuotojas'!BV47+'Investuotojas ir Finansuotojas'!BV48</f>
        <v>0</v>
      </c>
      <c r="BW86" s="25">
        <f>+'Investuotojas ir Finansuotojas'!BW47+'Investuotojas ir Finansuotojas'!BW48</f>
        <v>0</v>
      </c>
      <c r="BX86" s="25">
        <f>+'Investuotojas ir Finansuotojas'!BX47+'Investuotojas ir Finansuotojas'!BX48</f>
        <v>0</v>
      </c>
      <c r="BY86" s="25">
        <f>+'Investuotojas ir Finansuotojas'!BY47+'Investuotojas ir Finansuotojas'!BY48</f>
        <v>0</v>
      </c>
      <c r="BZ86" s="25">
        <f>+'Investuotojas ir Finansuotojas'!BZ47+'Investuotojas ir Finansuotojas'!BZ48</f>
        <v>0</v>
      </c>
      <c r="CA86" s="29">
        <f t="shared" si="1111"/>
        <v>0</v>
      </c>
      <c r="CB86" s="25">
        <f>+'Investuotojas ir Finansuotojas'!CB47+'Investuotojas ir Finansuotojas'!CB48</f>
        <v>0</v>
      </c>
      <c r="CC86" s="25">
        <f>+'Investuotojas ir Finansuotojas'!CC47+'Investuotojas ir Finansuotojas'!CC48</f>
        <v>0</v>
      </c>
      <c r="CD86" s="25">
        <f>+'Investuotojas ir Finansuotojas'!CD47+'Investuotojas ir Finansuotojas'!CD48</f>
        <v>0</v>
      </c>
      <c r="CE86" s="25">
        <f>+'Investuotojas ir Finansuotojas'!CE47+'Investuotojas ir Finansuotojas'!CE48</f>
        <v>0</v>
      </c>
      <c r="CF86" s="25">
        <f>+'Investuotojas ir Finansuotojas'!CF47+'Investuotojas ir Finansuotojas'!CF48</f>
        <v>0</v>
      </c>
      <c r="CG86" s="25">
        <f>+'Investuotojas ir Finansuotojas'!CG47+'Investuotojas ir Finansuotojas'!CG48</f>
        <v>0</v>
      </c>
      <c r="CH86" s="25">
        <f>+'Investuotojas ir Finansuotojas'!CH47+'Investuotojas ir Finansuotojas'!CH48</f>
        <v>0</v>
      </c>
      <c r="CI86" s="25">
        <f>+'Investuotojas ir Finansuotojas'!CI47+'Investuotojas ir Finansuotojas'!CI48</f>
        <v>0</v>
      </c>
      <c r="CJ86" s="25">
        <f>+'Investuotojas ir Finansuotojas'!CJ47+'Investuotojas ir Finansuotojas'!CJ48</f>
        <v>0</v>
      </c>
      <c r="CK86" s="25">
        <f>+'Investuotojas ir Finansuotojas'!CK47+'Investuotojas ir Finansuotojas'!CK48</f>
        <v>0</v>
      </c>
      <c r="CL86" s="25">
        <f>+'Investuotojas ir Finansuotojas'!CL47+'Investuotojas ir Finansuotojas'!CL48</f>
        <v>0</v>
      </c>
      <c r="CM86" s="25">
        <f>+'Investuotojas ir Finansuotojas'!CM47+'Investuotojas ir Finansuotojas'!CM48</f>
        <v>0</v>
      </c>
      <c r="CN86" s="29">
        <f t="shared" si="1113"/>
        <v>0</v>
      </c>
      <c r="CO86" s="25">
        <f>+'Investuotojas ir Finansuotojas'!CO47+'Investuotojas ir Finansuotojas'!CO48</f>
        <v>0</v>
      </c>
      <c r="CP86" s="25">
        <f>+'Investuotojas ir Finansuotojas'!CP47+'Investuotojas ir Finansuotojas'!CP48</f>
        <v>0</v>
      </c>
      <c r="CQ86" s="25">
        <f>+'Investuotojas ir Finansuotojas'!CQ47+'Investuotojas ir Finansuotojas'!CQ48</f>
        <v>0</v>
      </c>
      <c r="CR86" s="25">
        <f>+'Investuotojas ir Finansuotojas'!CR47+'Investuotojas ir Finansuotojas'!CR48</f>
        <v>0</v>
      </c>
      <c r="CS86" s="25">
        <f>+'Investuotojas ir Finansuotojas'!CS47+'Investuotojas ir Finansuotojas'!CS48</f>
        <v>0</v>
      </c>
      <c r="CT86" s="25">
        <f>+'Investuotojas ir Finansuotojas'!CT47+'Investuotojas ir Finansuotojas'!CT48</f>
        <v>0</v>
      </c>
      <c r="CU86" s="25">
        <f>+'Investuotojas ir Finansuotojas'!CU47+'Investuotojas ir Finansuotojas'!CU48</f>
        <v>0</v>
      </c>
      <c r="CV86" s="25">
        <f>+'Investuotojas ir Finansuotojas'!CV47+'Investuotojas ir Finansuotojas'!CV48</f>
        <v>0</v>
      </c>
      <c r="CW86" s="25">
        <f>+'Investuotojas ir Finansuotojas'!CW47+'Investuotojas ir Finansuotojas'!CW48</f>
        <v>0</v>
      </c>
      <c r="CX86" s="25">
        <f>+'Investuotojas ir Finansuotojas'!CX47+'Investuotojas ir Finansuotojas'!CX48</f>
        <v>0</v>
      </c>
      <c r="CY86" s="25">
        <f>+'Investuotojas ir Finansuotojas'!CY47+'Investuotojas ir Finansuotojas'!CY48</f>
        <v>0</v>
      </c>
      <c r="CZ86" s="25">
        <f>+'Investuotojas ir Finansuotojas'!CZ47+'Investuotojas ir Finansuotojas'!CZ48</f>
        <v>0</v>
      </c>
      <c r="DA86" s="29">
        <f t="shared" si="1115"/>
        <v>0</v>
      </c>
      <c r="DB86" s="25">
        <f>+'Investuotojas ir Finansuotojas'!DB47+'Investuotojas ir Finansuotojas'!DB48</f>
        <v>0</v>
      </c>
      <c r="DC86" s="25">
        <f>+'Investuotojas ir Finansuotojas'!DC47+'Investuotojas ir Finansuotojas'!DC48</f>
        <v>0</v>
      </c>
      <c r="DD86" s="25">
        <f>+'Investuotojas ir Finansuotojas'!DD47+'Investuotojas ir Finansuotojas'!DD48</f>
        <v>0</v>
      </c>
      <c r="DE86" s="25">
        <f>+'Investuotojas ir Finansuotojas'!DE47+'Investuotojas ir Finansuotojas'!DE48</f>
        <v>0</v>
      </c>
      <c r="DF86" s="25">
        <f>+'Investuotojas ir Finansuotojas'!DF47+'Investuotojas ir Finansuotojas'!DF48</f>
        <v>0</v>
      </c>
      <c r="DG86" s="25">
        <f>+'Investuotojas ir Finansuotojas'!DG47+'Investuotojas ir Finansuotojas'!DG48</f>
        <v>0</v>
      </c>
      <c r="DH86" s="25">
        <f>+'Investuotojas ir Finansuotojas'!DH47+'Investuotojas ir Finansuotojas'!DH48</f>
        <v>0</v>
      </c>
      <c r="DI86" s="25">
        <f>+'Investuotojas ir Finansuotojas'!DI47+'Investuotojas ir Finansuotojas'!DI48</f>
        <v>0</v>
      </c>
      <c r="DJ86" s="25">
        <f>+'Investuotojas ir Finansuotojas'!DJ47+'Investuotojas ir Finansuotojas'!DJ48</f>
        <v>0</v>
      </c>
      <c r="DK86" s="25">
        <f>+'Investuotojas ir Finansuotojas'!DK47+'Investuotojas ir Finansuotojas'!DK48</f>
        <v>0</v>
      </c>
      <c r="DL86" s="25">
        <f>+'Investuotojas ir Finansuotojas'!DL47+'Investuotojas ir Finansuotojas'!DL48</f>
        <v>0</v>
      </c>
      <c r="DM86" s="25">
        <f>+'Investuotojas ir Finansuotojas'!DM47+'Investuotojas ir Finansuotojas'!DM48</f>
        <v>0</v>
      </c>
      <c r="DN86" s="29">
        <f t="shared" si="1117"/>
        <v>0</v>
      </c>
      <c r="DO86" s="25">
        <f>+'Investuotojas ir Finansuotojas'!DO47+'Investuotojas ir Finansuotojas'!DO48</f>
        <v>0</v>
      </c>
      <c r="DP86" s="25">
        <f>+'Investuotojas ir Finansuotojas'!DP47+'Investuotojas ir Finansuotojas'!DP48</f>
        <v>0</v>
      </c>
      <c r="DQ86" s="25">
        <f>+'Investuotojas ir Finansuotojas'!DQ47+'Investuotojas ir Finansuotojas'!DQ48</f>
        <v>0</v>
      </c>
      <c r="DR86" s="25">
        <f>+'Investuotojas ir Finansuotojas'!DR47+'Investuotojas ir Finansuotojas'!DR48</f>
        <v>0</v>
      </c>
      <c r="DS86" s="25">
        <f>+'Investuotojas ir Finansuotojas'!DS47+'Investuotojas ir Finansuotojas'!DS48</f>
        <v>0</v>
      </c>
      <c r="DT86" s="25">
        <f>+'Investuotojas ir Finansuotojas'!DT47+'Investuotojas ir Finansuotojas'!DT48</f>
        <v>0</v>
      </c>
      <c r="DU86" s="25">
        <f>+'Investuotojas ir Finansuotojas'!DU47+'Investuotojas ir Finansuotojas'!DU48</f>
        <v>0</v>
      </c>
      <c r="DV86" s="25">
        <f>+'Investuotojas ir Finansuotojas'!DV47+'Investuotojas ir Finansuotojas'!DV48</f>
        <v>0</v>
      </c>
      <c r="DW86" s="25">
        <f>+'Investuotojas ir Finansuotojas'!DW47+'Investuotojas ir Finansuotojas'!DW48</f>
        <v>0</v>
      </c>
      <c r="DX86" s="25">
        <f>+'Investuotojas ir Finansuotojas'!DX47+'Investuotojas ir Finansuotojas'!DX48</f>
        <v>0</v>
      </c>
      <c r="DY86" s="25">
        <f>+'Investuotojas ir Finansuotojas'!DY47+'Investuotojas ir Finansuotojas'!DY48</f>
        <v>0</v>
      </c>
      <c r="DZ86" s="25">
        <f>+'Investuotojas ir Finansuotojas'!DZ47+'Investuotojas ir Finansuotojas'!DZ48</f>
        <v>0</v>
      </c>
      <c r="EA86" s="29">
        <f t="shared" si="1119"/>
        <v>0</v>
      </c>
      <c r="EB86" s="25">
        <f>+'Investuotojas ir Finansuotojas'!EB47+'Investuotojas ir Finansuotojas'!EB48</f>
        <v>0</v>
      </c>
      <c r="EC86" s="25">
        <f>+'Investuotojas ir Finansuotojas'!EC47+'Investuotojas ir Finansuotojas'!EC48</f>
        <v>0</v>
      </c>
      <c r="ED86" s="25">
        <f>+'Investuotojas ir Finansuotojas'!ED47+'Investuotojas ir Finansuotojas'!ED48</f>
        <v>0</v>
      </c>
      <c r="EE86" s="25">
        <f>+'Investuotojas ir Finansuotojas'!EE47+'Investuotojas ir Finansuotojas'!EE48</f>
        <v>0</v>
      </c>
      <c r="EF86" s="25">
        <f>+'Investuotojas ir Finansuotojas'!EF47+'Investuotojas ir Finansuotojas'!EF48</f>
        <v>0</v>
      </c>
      <c r="EG86" s="25">
        <f>+'Investuotojas ir Finansuotojas'!EG47+'Investuotojas ir Finansuotojas'!EG48</f>
        <v>0</v>
      </c>
      <c r="EH86" s="25">
        <f>+'Investuotojas ir Finansuotojas'!EH47+'Investuotojas ir Finansuotojas'!EH48</f>
        <v>0</v>
      </c>
      <c r="EI86" s="25">
        <f>+'Investuotojas ir Finansuotojas'!EI47+'Investuotojas ir Finansuotojas'!EI48</f>
        <v>0</v>
      </c>
      <c r="EJ86" s="25">
        <f>+'Investuotojas ir Finansuotojas'!EJ47+'Investuotojas ir Finansuotojas'!EJ48</f>
        <v>0</v>
      </c>
      <c r="EK86" s="25">
        <f>+'Investuotojas ir Finansuotojas'!EK47+'Investuotojas ir Finansuotojas'!EK48</f>
        <v>0</v>
      </c>
      <c r="EL86" s="25">
        <f>+'Investuotojas ir Finansuotojas'!EL47+'Investuotojas ir Finansuotojas'!EL48</f>
        <v>0</v>
      </c>
      <c r="EM86" s="25">
        <f>+'Investuotojas ir Finansuotojas'!EM47+'Investuotojas ir Finansuotojas'!EM48</f>
        <v>0</v>
      </c>
      <c r="EN86" s="29">
        <f t="shared" si="1121"/>
        <v>0</v>
      </c>
      <c r="EO86" s="25">
        <f>+'Investuotojas ir Finansuotojas'!EO47+'Investuotojas ir Finansuotojas'!EO48</f>
        <v>0</v>
      </c>
      <c r="EP86" s="25">
        <f>+'Investuotojas ir Finansuotojas'!EP47+'Investuotojas ir Finansuotojas'!EP48</f>
        <v>0</v>
      </c>
      <c r="EQ86" s="25">
        <f>+'Investuotojas ir Finansuotojas'!EQ47+'Investuotojas ir Finansuotojas'!EQ48</f>
        <v>0</v>
      </c>
      <c r="ER86" s="25">
        <f>+'Investuotojas ir Finansuotojas'!ER47+'Investuotojas ir Finansuotojas'!ER48</f>
        <v>0</v>
      </c>
      <c r="ES86" s="25">
        <f>+'Investuotojas ir Finansuotojas'!ES47+'Investuotojas ir Finansuotojas'!ES48</f>
        <v>0</v>
      </c>
      <c r="ET86" s="25">
        <f>+'Investuotojas ir Finansuotojas'!ET47+'Investuotojas ir Finansuotojas'!ET48</f>
        <v>-655095.00000000012</v>
      </c>
      <c r="EU86" s="25">
        <f>+'Investuotojas ir Finansuotojas'!EU47+'Investuotojas ir Finansuotojas'!EU48</f>
        <v>0</v>
      </c>
      <c r="EV86" s="25">
        <f>+'Investuotojas ir Finansuotojas'!EV47+'Investuotojas ir Finansuotojas'!EV48</f>
        <v>0</v>
      </c>
      <c r="EW86" s="25">
        <f>+'Investuotojas ir Finansuotojas'!EW47+'Investuotojas ir Finansuotojas'!EW48</f>
        <v>0</v>
      </c>
      <c r="EX86" s="25">
        <f>+'Investuotojas ir Finansuotojas'!EX47+'Investuotojas ir Finansuotojas'!EX48</f>
        <v>0</v>
      </c>
      <c r="EY86" s="25">
        <f>+'Investuotojas ir Finansuotojas'!EY47+'Investuotojas ir Finansuotojas'!EY48</f>
        <v>0</v>
      </c>
      <c r="EZ86" s="25">
        <f>+'Investuotojas ir Finansuotojas'!EZ47+'Investuotojas ir Finansuotojas'!EZ48</f>
        <v>0</v>
      </c>
      <c r="FA86" s="29">
        <f t="shared" si="1123"/>
        <v>-655095.00000000012</v>
      </c>
      <c r="FB86" s="25">
        <f>+'Investuotojas ir Finansuotojas'!FB47+'Investuotojas ir Finansuotojas'!FB48</f>
        <v>0</v>
      </c>
      <c r="FC86" s="25">
        <f>+'Investuotojas ir Finansuotojas'!FC47+'Investuotojas ir Finansuotojas'!FC48</f>
        <v>0</v>
      </c>
      <c r="FD86" s="25">
        <f>+'Investuotojas ir Finansuotojas'!FD47+'Investuotojas ir Finansuotojas'!FD48</f>
        <v>0</v>
      </c>
      <c r="FE86" s="25">
        <f>+'Investuotojas ir Finansuotojas'!FE47+'Investuotojas ir Finansuotojas'!FE48</f>
        <v>0</v>
      </c>
      <c r="FF86" s="25">
        <f>+'Investuotojas ir Finansuotojas'!FF47+'Investuotojas ir Finansuotojas'!FF48</f>
        <v>0</v>
      </c>
      <c r="FG86" s="25">
        <f>+'Investuotojas ir Finansuotojas'!FG47+'Investuotojas ir Finansuotojas'!FG48</f>
        <v>-655095.00000000012</v>
      </c>
      <c r="FH86" s="25">
        <f>+'Investuotojas ir Finansuotojas'!FH47+'Investuotojas ir Finansuotojas'!FH48</f>
        <v>0</v>
      </c>
      <c r="FI86" s="25">
        <f>+'Investuotojas ir Finansuotojas'!FI47+'Investuotojas ir Finansuotojas'!FI48</f>
        <v>0</v>
      </c>
      <c r="FJ86" s="25">
        <f>+'Investuotojas ir Finansuotojas'!FJ47+'Investuotojas ir Finansuotojas'!FJ48</f>
        <v>0</v>
      </c>
      <c r="FK86" s="25">
        <f>+'Investuotojas ir Finansuotojas'!FK47+'Investuotojas ir Finansuotojas'!FK48</f>
        <v>0</v>
      </c>
      <c r="FL86" s="25">
        <f>+'Investuotojas ir Finansuotojas'!FL47+'Investuotojas ir Finansuotojas'!FL48</f>
        <v>0</v>
      </c>
      <c r="FM86" s="25">
        <f>+'Investuotojas ir Finansuotojas'!FM47+'Investuotojas ir Finansuotojas'!FM48</f>
        <v>0</v>
      </c>
      <c r="FN86" s="29">
        <f t="shared" si="1125"/>
        <v>-655095.00000000012</v>
      </c>
      <c r="FO86" s="25">
        <f>+'Investuotojas ir Finansuotojas'!FO47+'Investuotojas ir Finansuotojas'!FO48</f>
        <v>0</v>
      </c>
      <c r="FP86" s="25">
        <f>+'Investuotojas ir Finansuotojas'!FP47+'Investuotojas ir Finansuotojas'!FP48</f>
        <v>0</v>
      </c>
      <c r="FQ86" s="25">
        <f>+'Investuotojas ir Finansuotojas'!FQ47+'Investuotojas ir Finansuotojas'!FQ48</f>
        <v>0</v>
      </c>
      <c r="FR86" s="25">
        <f>+'Investuotojas ir Finansuotojas'!FR47+'Investuotojas ir Finansuotojas'!FR48</f>
        <v>0</v>
      </c>
      <c r="FS86" s="25">
        <f>+'Investuotojas ir Finansuotojas'!FS47+'Investuotojas ir Finansuotojas'!FS48</f>
        <v>0</v>
      </c>
      <c r="FT86" s="25">
        <f>+'Investuotojas ir Finansuotojas'!FT47+'Investuotojas ir Finansuotojas'!FT48</f>
        <v>-655095.00000000012</v>
      </c>
      <c r="FU86" s="25">
        <f>+'Investuotojas ir Finansuotojas'!FU47+'Investuotojas ir Finansuotojas'!FU48</f>
        <v>0</v>
      </c>
      <c r="FV86" s="25">
        <f>+'Investuotojas ir Finansuotojas'!FV47+'Investuotojas ir Finansuotojas'!FV48</f>
        <v>0</v>
      </c>
      <c r="FW86" s="25">
        <f>+'Investuotojas ir Finansuotojas'!FW47+'Investuotojas ir Finansuotojas'!FW48</f>
        <v>0</v>
      </c>
      <c r="FX86" s="25">
        <f>+'Investuotojas ir Finansuotojas'!FX47+'Investuotojas ir Finansuotojas'!FX48</f>
        <v>0</v>
      </c>
      <c r="FY86" s="25">
        <f>+'Investuotojas ir Finansuotojas'!FY47+'Investuotojas ir Finansuotojas'!FY48</f>
        <v>0</v>
      </c>
      <c r="FZ86" s="25">
        <f>+'Investuotojas ir Finansuotojas'!FZ47+'Investuotojas ir Finansuotojas'!FZ48</f>
        <v>0</v>
      </c>
      <c r="GA86" s="29">
        <f t="shared" si="1127"/>
        <v>-655095.00000000012</v>
      </c>
      <c r="GB86" s="25">
        <f>+'Investuotojas ir Finansuotojas'!GB47+'Investuotojas ir Finansuotojas'!GB48</f>
        <v>0</v>
      </c>
      <c r="GC86" s="25">
        <f>+'Investuotojas ir Finansuotojas'!GC47+'Investuotojas ir Finansuotojas'!GC48</f>
        <v>0</v>
      </c>
      <c r="GD86" s="25">
        <f>+'Investuotojas ir Finansuotojas'!GD47+'Investuotojas ir Finansuotojas'!GD48</f>
        <v>0</v>
      </c>
      <c r="GE86" s="25">
        <f>+'Investuotojas ir Finansuotojas'!GE47+'Investuotojas ir Finansuotojas'!GE48</f>
        <v>0</v>
      </c>
      <c r="GF86" s="25">
        <f>+'Investuotojas ir Finansuotojas'!GF47+'Investuotojas ir Finansuotojas'!GF48</f>
        <v>0</v>
      </c>
      <c r="GG86" s="25">
        <f>+'Investuotojas ir Finansuotojas'!GG47+'Investuotojas ir Finansuotojas'!GG48</f>
        <v>0</v>
      </c>
      <c r="GH86" s="25">
        <f>+'Investuotojas ir Finansuotojas'!GH47+'Investuotojas ir Finansuotojas'!GH48</f>
        <v>0</v>
      </c>
      <c r="GI86" s="25">
        <f>+'Investuotojas ir Finansuotojas'!GI47+'Investuotojas ir Finansuotojas'!GI48</f>
        <v>0</v>
      </c>
      <c r="GJ86" s="25">
        <f>+'Investuotojas ir Finansuotojas'!GJ47+'Investuotojas ir Finansuotojas'!GJ48</f>
        <v>0</v>
      </c>
      <c r="GK86" s="25">
        <f>+'Investuotojas ir Finansuotojas'!GK47+'Investuotojas ir Finansuotojas'!GK48</f>
        <v>0</v>
      </c>
      <c r="GL86" s="25">
        <f>+'Investuotojas ir Finansuotojas'!GL47+'Investuotojas ir Finansuotojas'!GL48</f>
        <v>0</v>
      </c>
      <c r="GM86" s="25">
        <f>+'Investuotojas ir Finansuotojas'!GM47+'Investuotojas ir Finansuotojas'!GM48</f>
        <v>-1154215.0000000005</v>
      </c>
      <c r="GN86" s="29">
        <f t="shared" si="1129"/>
        <v>-1154215.0000000005</v>
      </c>
      <c r="GO86" s="25"/>
      <c r="GP86" s="25"/>
      <c r="GQ86" s="25"/>
      <c r="GR86" s="25"/>
      <c r="GS86" s="25"/>
      <c r="GT86" s="25"/>
      <c r="GU86" s="25"/>
      <c r="GV86" s="25"/>
      <c r="GW86" s="25"/>
      <c r="GX86" s="25"/>
      <c r="GY86" s="25"/>
      <c r="GZ86" s="25"/>
      <c r="HA86" s="29">
        <f t="shared" si="1131"/>
        <v>0</v>
      </c>
      <c r="HB86" s="25"/>
      <c r="HC86" s="25"/>
      <c r="HD86" s="25"/>
      <c r="HE86" s="25"/>
      <c r="HF86" s="25"/>
      <c r="HG86" s="25"/>
      <c r="HH86" s="25"/>
      <c r="HI86" s="25"/>
      <c r="HJ86" s="25"/>
      <c r="HK86" s="25"/>
      <c r="HL86" s="25"/>
      <c r="HM86" s="25"/>
      <c r="HN86" s="29">
        <f t="shared" si="1133"/>
        <v>0</v>
      </c>
      <c r="HO86" s="25"/>
      <c r="HP86" s="25"/>
      <c r="HQ86" s="25"/>
      <c r="HR86" s="25"/>
      <c r="HS86" s="25"/>
      <c r="HT86" s="25"/>
      <c r="HU86" s="25"/>
      <c r="HV86" s="25"/>
      <c r="HW86" s="25"/>
      <c r="HX86" s="25"/>
      <c r="HY86" s="25"/>
      <c r="HZ86" s="25"/>
      <c r="IA86" s="29">
        <f t="shared" si="1135"/>
        <v>0</v>
      </c>
      <c r="IB86" s="25"/>
      <c r="IC86" s="25"/>
      <c r="ID86" s="25"/>
      <c r="IE86" s="25"/>
      <c r="IF86" s="25"/>
      <c r="IG86" s="25"/>
      <c r="IH86" s="25"/>
      <c r="II86" s="25"/>
      <c r="IJ86" s="25"/>
      <c r="IK86" s="25"/>
      <c r="IL86" s="25"/>
      <c r="IM86" s="25"/>
      <c r="IN86" s="29">
        <f t="shared" si="1137"/>
        <v>0</v>
      </c>
      <c r="IO86" s="25"/>
      <c r="IP86" s="25"/>
      <c r="IQ86" s="25"/>
      <c r="IR86" s="25"/>
      <c r="IS86" s="25"/>
      <c r="IT86" s="25"/>
      <c r="IU86" s="25"/>
      <c r="IV86" s="25"/>
      <c r="IW86" s="25"/>
      <c r="IX86" s="25"/>
      <c r="IY86" s="25"/>
      <c r="IZ86" s="25"/>
      <c r="JA86" s="29">
        <f t="shared" si="1139"/>
        <v>0</v>
      </c>
      <c r="JB86" s="25"/>
      <c r="JC86" s="25"/>
      <c r="JD86" s="25"/>
      <c r="JE86" s="25"/>
      <c r="JF86" s="25"/>
      <c r="JG86" s="25"/>
      <c r="JH86" s="25"/>
      <c r="JI86" s="25"/>
      <c r="JJ86" s="25"/>
      <c r="JK86" s="25"/>
      <c r="JL86" s="25"/>
      <c r="JM86" s="25"/>
      <c r="JN86" s="29">
        <f t="shared" si="1141"/>
        <v>0</v>
      </c>
      <c r="JO86" s="25"/>
      <c r="JP86" s="25"/>
      <c r="JQ86" s="25"/>
      <c r="JR86" s="25"/>
      <c r="JS86" s="25"/>
      <c r="JT86" s="25"/>
      <c r="JU86" s="25"/>
      <c r="JV86" s="25"/>
      <c r="JW86" s="25"/>
      <c r="JX86" s="25"/>
      <c r="JY86" s="25"/>
      <c r="JZ86" s="25"/>
      <c r="KA86" s="29">
        <f t="shared" si="1143"/>
        <v>0</v>
      </c>
      <c r="KB86" s="25"/>
      <c r="KC86" s="25"/>
      <c r="KD86" s="25"/>
      <c r="KE86" s="25"/>
      <c r="KF86" s="25"/>
      <c r="KG86" s="25"/>
      <c r="KH86" s="25"/>
      <c r="KI86" s="25"/>
      <c r="KJ86" s="25"/>
      <c r="KK86" s="25"/>
      <c r="KL86" s="25"/>
      <c r="KM86" s="25"/>
      <c r="KN86" s="29">
        <f t="shared" si="1145"/>
        <v>0</v>
      </c>
      <c r="KO86" s="25"/>
      <c r="KP86" s="25"/>
      <c r="KQ86" s="25"/>
      <c r="KR86" s="25"/>
      <c r="KS86" s="25"/>
      <c r="KT86" s="25"/>
      <c r="KU86" s="25"/>
      <c r="KV86" s="25"/>
      <c r="KW86" s="25"/>
      <c r="KX86" s="25"/>
      <c r="KY86" s="25"/>
      <c r="KZ86" s="25"/>
      <c r="LA86" s="29">
        <f t="shared" si="1147"/>
        <v>0</v>
      </c>
      <c r="LB86" s="25"/>
      <c r="LC86" s="25"/>
      <c r="LD86" s="25"/>
      <c r="LE86" s="25"/>
      <c r="LF86" s="25"/>
      <c r="LG86" s="25"/>
      <c r="LH86" s="25"/>
      <c r="LI86" s="25"/>
      <c r="LJ86" s="25"/>
      <c r="LK86" s="25"/>
      <c r="LL86" s="25"/>
      <c r="LM86" s="25"/>
      <c r="LN86" s="29">
        <f t="shared" si="1149"/>
        <v>0</v>
      </c>
    </row>
    <row r="87" spans="1:326">
      <c r="A87" s="58" t="s">
        <v>401</v>
      </c>
      <c r="B87" s="85">
        <f>-'Investuotojas ir Finansuotojas'!B49</f>
        <v>0</v>
      </c>
      <c r="C87" s="85">
        <f>-'Investuotojas ir Finansuotojas'!C49</f>
        <v>0</v>
      </c>
      <c r="D87" s="85">
        <f>-'Investuotojas ir Finansuotojas'!D49</f>
        <v>0</v>
      </c>
      <c r="E87" s="85">
        <f>-'Investuotojas ir Finansuotojas'!E49</f>
        <v>0</v>
      </c>
      <c r="F87" s="85">
        <f>-'Investuotojas ir Finansuotojas'!F49</f>
        <v>0</v>
      </c>
      <c r="G87" s="85">
        <f>-'Investuotojas ir Finansuotojas'!G49</f>
        <v>0</v>
      </c>
      <c r="H87" s="85">
        <f>-'Investuotojas ir Finansuotojas'!H49</f>
        <v>0</v>
      </c>
      <c r="I87" s="85">
        <f>-'Investuotojas ir Finansuotojas'!I49</f>
        <v>0</v>
      </c>
      <c r="J87" s="85">
        <f>-'Investuotojas ir Finansuotojas'!J49</f>
        <v>0</v>
      </c>
      <c r="K87" s="85">
        <f>-'Investuotojas ir Finansuotojas'!K49</f>
        <v>0</v>
      </c>
      <c r="L87" s="85">
        <f>-'Investuotojas ir Finansuotojas'!L49</f>
        <v>0</v>
      </c>
      <c r="M87" s="85">
        <f>-'Investuotojas ir Finansuotojas'!M49</f>
        <v>0</v>
      </c>
      <c r="N87" s="85">
        <f>-'Investuotojas ir Finansuotojas'!N49</f>
        <v>0</v>
      </c>
      <c r="O87" s="85">
        <f>-'Investuotojas ir Finansuotojas'!O49</f>
        <v>0</v>
      </c>
      <c r="P87" s="85">
        <f>-'Investuotojas ir Finansuotojas'!P49</f>
        <v>0</v>
      </c>
      <c r="Q87" s="85">
        <f>-'Investuotojas ir Finansuotojas'!Q49</f>
        <v>0</v>
      </c>
      <c r="R87" s="85">
        <f>-'Investuotojas ir Finansuotojas'!R49</f>
        <v>0</v>
      </c>
      <c r="S87" s="85">
        <f>-'Investuotojas ir Finansuotojas'!S49</f>
        <v>0</v>
      </c>
      <c r="T87" s="85">
        <f>-'Investuotojas ir Finansuotojas'!T49</f>
        <v>0</v>
      </c>
      <c r="U87" s="85">
        <f>-'Investuotojas ir Finansuotojas'!U49</f>
        <v>0</v>
      </c>
      <c r="V87" s="85">
        <f>-'Investuotojas ir Finansuotojas'!V49</f>
        <v>0</v>
      </c>
      <c r="W87" s="85">
        <f>-'Investuotojas ir Finansuotojas'!W49</f>
        <v>0</v>
      </c>
      <c r="X87" s="85">
        <f>-'Investuotojas ir Finansuotojas'!X49</f>
        <v>0</v>
      </c>
      <c r="Y87" s="85">
        <f>-'Investuotojas ir Finansuotojas'!Y49</f>
        <v>0</v>
      </c>
      <c r="Z87" s="85">
        <f>-'Investuotojas ir Finansuotojas'!Z49</f>
        <v>0</v>
      </c>
      <c r="AA87" s="85">
        <f>-'Investuotojas ir Finansuotojas'!AA49</f>
        <v>0</v>
      </c>
      <c r="AB87" s="85">
        <f>-'Investuotojas ir Finansuotojas'!AB49</f>
        <v>0</v>
      </c>
      <c r="AC87" s="85">
        <f>-'Investuotojas ir Finansuotojas'!AC49</f>
        <v>0</v>
      </c>
      <c r="AD87" s="85">
        <f>-'Investuotojas ir Finansuotojas'!AD49</f>
        <v>0</v>
      </c>
      <c r="AE87" s="85">
        <f>-'Investuotojas ir Finansuotojas'!AE49</f>
        <v>0</v>
      </c>
      <c r="AF87" s="85">
        <f>-'Investuotojas ir Finansuotojas'!AF49</f>
        <v>0</v>
      </c>
      <c r="AG87" s="85">
        <f>-'Investuotojas ir Finansuotojas'!AG49</f>
        <v>0</v>
      </c>
      <c r="AH87" s="85">
        <f>-'Investuotojas ir Finansuotojas'!AH49</f>
        <v>0</v>
      </c>
      <c r="AI87" s="85">
        <f>-'Investuotojas ir Finansuotojas'!AI49</f>
        <v>0</v>
      </c>
      <c r="AJ87" s="85">
        <f>-'Investuotojas ir Finansuotojas'!AJ49</f>
        <v>0</v>
      </c>
      <c r="AK87" s="85">
        <f>-'Investuotojas ir Finansuotojas'!AK49</f>
        <v>0</v>
      </c>
      <c r="AL87" s="85">
        <f>-'Investuotojas ir Finansuotojas'!AL49</f>
        <v>0</v>
      </c>
      <c r="AM87" s="85">
        <f>-'Investuotojas ir Finansuotojas'!AM49</f>
        <v>0</v>
      </c>
      <c r="AN87" s="85">
        <f>-'Investuotojas ir Finansuotojas'!AN49</f>
        <v>0</v>
      </c>
      <c r="AO87" s="85">
        <f>-'Investuotojas ir Finansuotojas'!AO49</f>
        <v>0</v>
      </c>
      <c r="AP87" s="85">
        <f>-'Investuotojas ir Finansuotojas'!AP49</f>
        <v>0</v>
      </c>
      <c r="AQ87" s="85">
        <f>-'Investuotojas ir Finansuotojas'!AQ49</f>
        <v>0</v>
      </c>
      <c r="AR87" s="85">
        <f>-'Investuotojas ir Finansuotojas'!AR49</f>
        <v>0</v>
      </c>
      <c r="AS87" s="85">
        <f>-'Investuotojas ir Finansuotojas'!AS49</f>
        <v>0</v>
      </c>
      <c r="AT87" s="85">
        <f>-'Investuotojas ir Finansuotojas'!AT49</f>
        <v>0</v>
      </c>
      <c r="AU87" s="85">
        <f>-'Investuotojas ir Finansuotojas'!AU49</f>
        <v>0</v>
      </c>
      <c r="AV87" s="85">
        <f>-'Investuotojas ir Finansuotojas'!AV49</f>
        <v>0</v>
      </c>
      <c r="AW87" s="85">
        <f>-'Investuotojas ir Finansuotojas'!AW49</f>
        <v>0</v>
      </c>
      <c r="AX87" s="85">
        <f>-'Investuotojas ir Finansuotojas'!AX49</f>
        <v>0</v>
      </c>
      <c r="AY87" s="85">
        <f>-'Investuotojas ir Finansuotojas'!AY49</f>
        <v>0</v>
      </c>
      <c r="AZ87" s="85">
        <f>-'Investuotojas ir Finansuotojas'!AZ49</f>
        <v>0</v>
      </c>
      <c r="BA87" s="85">
        <f>-'Investuotojas ir Finansuotojas'!BA49</f>
        <v>0</v>
      </c>
      <c r="BB87" s="85">
        <f>-'Investuotojas ir Finansuotojas'!BB49</f>
        <v>0</v>
      </c>
      <c r="BC87" s="85">
        <f>-'Investuotojas ir Finansuotojas'!BC49</f>
        <v>0</v>
      </c>
      <c r="BD87" s="85">
        <f>-'Investuotojas ir Finansuotojas'!BD49</f>
        <v>0</v>
      </c>
      <c r="BE87" s="85">
        <f>-'Investuotojas ir Finansuotojas'!BE49</f>
        <v>0</v>
      </c>
      <c r="BF87" s="85">
        <f>-'Investuotojas ir Finansuotojas'!BF49</f>
        <v>0</v>
      </c>
      <c r="BG87" s="85">
        <f>-'Investuotojas ir Finansuotojas'!BG49</f>
        <v>0</v>
      </c>
      <c r="BH87" s="85">
        <f>-'Investuotojas ir Finansuotojas'!BH49</f>
        <v>0</v>
      </c>
      <c r="BI87" s="85">
        <f>-'Investuotojas ir Finansuotojas'!BI49</f>
        <v>0</v>
      </c>
      <c r="BJ87" s="85">
        <f>-'Investuotojas ir Finansuotojas'!BJ49</f>
        <v>0</v>
      </c>
      <c r="BK87" s="85">
        <f>-'Investuotojas ir Finansuotojas'!BK49</f>
        <v>0</v>
      </c>
      <c r="BL87" s="85">
        <f>-'Investuotojas ir Finansuotojas'!BL49</f>
        <v>0</v>
      </c>
      <c r="BM87" s="85">
        <f>-'Investuotojas ir Finansuotojas'!BM49</f>
        <v>0</v>
      </c>
      <c r="BN87" s="85">
        <f>-'Investuotojas ir Finansuotojas'!BN49</f>
        <v>0</v>
      </c>
      <c r="BO87" s="85">
        <f>-'Investuotojas ir Finansuotojas'!BO49</f>
        <v>0</v>
      </c>
      <c r="BP87" s="85">
        <f>-'Investuotojas ir Finansuotojas'!BP49</f>
        <v>0</v>
      </c>
      <c r="BQ87" s="85">
        <f>-'Investuotojas ir Finansuotojas'!BQ49</f>
        <v>0</v>
      </c>
      <c r="BR87" s="85">
        <f>-'Investuotojas ir Finansuotojas'!BR49</f>
        <v>0</v>
      </c>
      <c r="BS87" s="85">
        <f>-'Investuotojas ir Finansuotojas'!BS49</f>
        <v>0</v>
      </c>
      <c r="BT87" s="85">
        <f>-'Investuotojas ir Finansuotojas'!BT49</f>
        <v>0</v>
      </c>
      <c r="BU87" s="85">
        <f>-'Investuotojas ir Finansuotojas'!BU49</f>
        <v>0</v>
      </c>
      <c r="BV87" s="85">
        <f>-'Investuotojas ir Finansuotojas'!BV49</f>
        <v>0</v>
      </c>
      <c r="BW87" s="85">
        <f>-'Investuotojas ir Finansuotojas'!BW49</f>
        <v>0</v>
      </c>
      <c r="BX87" s="85">
        <f>-'Investuotojas ir Finansuotojas'!BX49</f>
        <v>0</v>
      </c>
      <c r="BY87" s="85">
        <f>-'Investuotojas ir Finansuotojas'!BY49</f>
        <v>0</v>
      </c>
      <c r="BZ87" s="85">
        <f>-'Investuotojas ir Finansuotojas'!BZ49</f>
        <v>0</v>
      </c>
      <c r="CA87" s="85">
        <f>-'Investuotojas ir Finansuotojas'!CA49</f>
        <v>0</v>
      </c>
      <c r="CB87" s="85">
        <f>-'Investuotojas ir Finansuotojas'!CB49</f>
        <v>0</v>
      </c>
      <c r="CC87" s="85">
        <f>-'Investuotojas ir Finansuotojas'!CC49</f>
        <v>0</v>
      </c>
      <c r="CD87" s="85">
        <f>-'Investuotojas ir Finansuotojas'!CD49</f>
        <v>0</v>
      </c>
      <c r="CE87" s="85">
        <f>-'Investuotojas ir Finansuotojas'!CE49</f>
        <v>0</v>
      </c>
      <c r="CF87" s="85">
        <f>-'Investuotojas ir Finansuotojas'!CF49</f>
        <v>0</v>
      </c>
      <c r="CG87" s="85">
        <f>-'Investuotojas ir Finansuotojas'!CG49</f>
        <v>-468929.28485549602</v>
      </c>
      <c r="CH87" s="85">
        <f>-'Investuotojas ir Finansuotojas'!CH49</f>
        <v>0</v>
      </c>
      <c r="CI87" s="85">
        <f>-'Investuotojas ir Finansuotojas'!CI49</f>
        <v>0</v>
      </c>
      <c r="CJ87" s="85">
        <f>-'Investuotojas ir Finansuotojas'!CJ49</f>
        <v>0</v>
      </c>
      <c r="CK87" s="85">
        <f>-'Investuotojas ir Finansuotojas'!CK49</f>
        <v>0</v>
      </c>
      <c r="CL87" s="85">
        <f>-'Investuotojas ir Finansuotojas'!CL49</f>
        <v>0</v>
      </c>
      <c r="CM87" s="85">
        <f>-'Investuotojas ir Finansuotojas'!CM49</f>
        <v>0</v>
      </c>
      <c r="CN87" s="85">
        <f>-'Investuotojas ir Finansuotojas'!CN49</f>
        <v>-468929.28485549602</v>
      </c>
      <c r="CO87" s="85">
        <f>-'Investuotojas ir Finansuotojas'!CO49</f>
        <v>0</v>
      </c>
      <c r="CP87" s="85">
        <f>-'Investuotojas ir Finansuotojas'!CP49</f>
        <v>0</v>
      </c>
      <c r="CQ87" s="85">
        <f>-'Investuotojas ir Finansuotojas'!CQ49</f>
        <v>0</v>
      </c>
      <c r="CR87" s="85">
        <f>-'Investuotojas ir Finansuotojas'!CR49</f>
        <v>0</v>
      </c>
      <c r="CS87" s="85">
        <f>-'Investuotojas ir Finansuotojas'!CS49</f>
        <v>0</v>
      </c>
      <c r="CT87" s="85">
        <f>-'Investuotojas ir Finansuotojas'!CT49</f>
        <v>-586440.29618261021</v>
      </c>
      <c r="CU87" s="85">
        <f>-'Investuotojas ir Finansuotojas'!CU49</f>
        <v>0</v>
      </c>
      <c r="CV87" s="85">
        <f>-'Investuotojas ir Finansuotojas'!CV49</f>
        <v>0</v>
      </c>
      <c r="CW87" s="85">
        <f>-'Investuotojas ir Finansuotojas'!CW49</f>
        <v>0</v>
      </c>
      <c r="CX87" s="85">
        <f>-'Investuotojas ir Finansuotojas'!CX49</f>
        <v>0</v>
      </c>
      <c r="CY87" s="85">
        <f>-'Investuotojas ir Finansuotojas'!CY49</f>
        <v>0</v>
      </c>
      <c r="CZ87" s="85">
        <f>-'Investuotojas ir Finansuotojas'!CZ49</f>
        <v>0</v>
      </c>
      <c r="DA87" s="255">
        <f>-'Investuotojas ir Finansuotojas'!DA49</f>
        <v>-586440.29618261021</v>
      </c>
      <c r="DB87" s="85">
        <f>-'Investuotojas ir Finansuotojas'!DB49</f>
        <v>0</v>
      </c>
      <c r="DC87" s="85">
        <f>-'Investuotojas ir Finansuotojas'!DC49</f>
        <v>0</v>
      </c>
      <c r="DD87" s="85">
        <f>-'Investuotojas ir Finansuotojas'!DD49</f>
        <v>0</v>
      </c>
      <c r="DE87" s="85">
        <f>-'Investuotojas ir Finansuotojas'!DE49</f>
        <v>0</v>
      </c>
      <c r="DF87" s="85">
        <f>-'Investuotojas ir Finansuotojas'!DF49</f>
        <v>0</v>
      </c>
      <c r="DG87" s="85">
        <f>-'Investuotojas ir Finansuotojas'!DG49</f>
        <v>-648393.01788810804</v>
      </c>
      <c r="DH87" s="85">
        <f>-'Investuotojas ir Finansuotojas'!DH49</f>
        <v>0</v>
      </c>
      <c r="DI87" s="85">
        <f>-'Investuotojas ir Finansuotojas'!DI49</f>
        <v>0</v>
      </c>
      <c r="DJ87" s="85">
        <f>-'Investuotojas ir Finansuotojas'!DJ49</f>
        <v>0</v>
      </c>
      <c r="DK87" s="85">
        <f>-'Investuotojas ir Finansuotojas'!DK49</f>
        <v>0</v>
      </c>
      <c r="DL87" s="85">
        <f>-'Investuotojas ir Finansuotojas'!DL49</f>
        <v>0</v>
      </c>
      <c r="DM87" s="85">
        <f>-'Investuotojas ir Finansuotojas'!DM49</f>
        <v>0</v>
      </c>
      <c r="DN87" s="255">
        <f>-'Investuotojas ir Finansuotojas'!DN49</f>
        <v>-648393.01788810804</v>
      </c>
      <c r="DO87" s="85">
        <f>-'Investuotojas ir Finansuotojas'!DO49</f>
        <v>0</v>
      </c>
      <c r="DP87" s="85">
        <f>-'Investuotojas ir Finansuotojas'!DP49</f>
        <v>0</v>
      </c>
      <c r="DQ87" s="85">
        <f>-'Investuotojas ir Finansuotojas'!DQ49</f>
        <v>0</v>
      </c>
      <c r="DR87" s="85">
        <f>-'Investuotojas ir Finansuotojas'!DR49</f>
        <v>0</v>
      </c>
      <c r="DS87" s="85">
        <f>-'Investuotojas ir Finansuotojas'!DS49</f>
        <v>0</v>
      </c>
      <c r="DT87" s="85">
        <f>-'Investuotojas ir Finansuotojas'!DT49</f>
        <v>-717596.90665958705</v>
      </c>
      <c r="DU87" s="85">
        <f>-'Investuotojas ir Finansuotojas'!DU49</f>
        <v>0</v>
      </c>
      <c r="DV87" s="85">
        <f>-'Investuotojas ir Finansuotojas'!DV49</f>
        <v>0</v>
      </c>
      <c r="DW87" s="85">
        <f>-'Investuotojas ir Finansuotojas'!DW49</f>
        <v>0</v>
      </c>
      <c r="DX87" s="85">
        <f>-'Investuotojas ir Finansuotojas'!DX49</f>
        <v>0</v>
      </c>
      <c r="DY87" s="85">
        <f>-'Investuotojas ir Finansuotojas'!DY49</f>
        <v>0</v>
      </c>
      <c r="DZ87" s="85">
        <f>-'Investuotojas ir Finansuotojas'!DZ49</f>
        <v>0</v>
      </c>
      <c r="EA87" s="255">
        <f>-'Investuotojas ir Finansuotojas'!EA49</f>
        <v>-717596.90665958705</v>
      </c>
      <c r="EB87" s="85">
        <f>-'Investuotojas ir Finansuotojas'!EB49</f>
        <v>0</v>
      </c>
      <c r="EC87" s="85">
        <f>-'Investuotojas ir Finansuotojas'!EC49</f>
        <v>0</v>
      </c>
      <c r="ED87" s="85">
        <f>-'Investuotojas ir Finansuotojas'!ED49</f>
        <v>0</v>
      </c>
      <c r="EE87" s="85">
        <f>-'Investuotojas ir Finansuotojas'!EE49</f>
        <v>0</v>
      </c>
      <c r="EF87" s="85">
        <f>-'Investuotojas ir Finansuotojas'!EF49</f>
        <v>0</v>
      </c>
      <c r="EG87" s="85">
        <f>-'Investuotojas ir Finansuotojas'!EG49</f>
        <v>-763975.34599827987</v>
      </c>
      <c r="EH87" s="85">
        <f>-'Investuotojas ir Finansuotojas'!EH49</f>
        <v>0</v>
      </c>
      <c r="EI87" s="85">
        <f>-'Investuotojas ir Finansuotojas'!EI49</f>
        <v>0</v>
      </c>
      <c r="EJ87" s="85">
        <f>-'Investuotojas ir Finansuotojas'!EJ49</f>
        <v>0</v>
      </c>
      <c r="EK87" s="85">
        <f>-'Investuotojas ir Finansuotojas'!EK49</f>
        <v>0</v>
      </c>
      <c r="EL87" s="85">
        <f>-'Investuotojas ir Finansuotojas'!EL49</f>
        <v>0</v>
      </c>
      <c r="EM87" s="85">
        <f>-'Investuotojas ir Finansuotojas'!EM49</f>
        <v>0</v>
      </c>
      <c r="EN87" s="255">
        <f>-'Investuotojas ir Finansuotojas'!EN49</f>
        <v>-763975.34599827987</v>
      </c>
      <c r="EO87" s="85">
        <f>-'Investuotojas ir Finansuotojas'!EO49</f>
        <v>0</v>
      </c>
      <c r="EP87" s="85">
        <f>-'Investuotojas ir Finansuotojas'!EP49</f>
        <v>0</v>
      </c>
      <c r="EQ87" s="85">
        <f>-'Investuotojas ir Finansuotojas'!EQ49</f>
        <v>0</v>
      </c>
      <c r="ER87" s="85">
        <f>-'Investuotojas ir Finansuotojas'!ER49</f>
        <v>0</v>
      </c>
      <c r="ES87" s="85">
        <f>-'Investuotojas ir Finansuotojas'!ES49</f>
        <v>0</v>
      </c>
      <c r="ET87" s="85">
        <f>-'Investuotojas ir Finansuotojas'!ET49</f>
        <v>-170114.3051515746</v>
      </c>
      <c r="EU87" s="85">
        <f>-'Investuotojas ir Finansuotojas'!EU49</f>
        <v>0</v>
      </c>
      <c r="EV87" s="85">
        <f>-'Investuotojas ir Finansuotojas'!EV49</f>
        <v>0</v>
      </c>
      <c r="EW87" s="85">
        <f>-'Investuotojas ir Finansuotojas'!EW49</f>
        <v>0</v>
      </c>
      <c r="EX87" s="85">
        <f>-'Investuotojas ir Finansuotojas'!EX49</f>
        <v>0</v>
      </c>
      <c r="EY87" s="85">
        <f>-'Investuotojas ir Finansuotojas'!EY49</f>
        <v>0</v>
      </c>
      <c r="EZ87" s="85">
        <f>-'Investuotojas ir Finansuotojas'!EZ49</f>
        <v>0</v>
      </c>
      <c r="FA87" s="255">
        <f>-'Investuotojas ir Finansuotojas'!FA49</f>
        <v>-170114.3051515746</v>
      </c>
      <c r="FB87" s="85">
        <f>-'Investuotojas ir Finansuotojas'!FB49</f>
        <v>0</v>
      </c>
      <c r="FC87" s="85">
        <f>-'Investuotojas ir Finansuotojas'!FC49</f>
        <v>0</v>
      </c>
      <c r="FD87" s="85">
        <f>-'Investuotojas ir Finansuotojas'!FD49</f>
        <v>0</v>
      </c>
      <c r="FE87" s="85">
        <f>-'Investuotojas ir Finansuotojas'!FE49</f>
        <v>0</v>
      </c>
      <c r="FF87" s="85">
        <f>-'Investuotojas ir Finansuotojas'!FF49</f>
        <v>0</v>
      </c>
      <c r="FG87" s="85">
        <f>-'Investuotojas ir Finansuotojas'!FG49</f>
        <v>-231569.49715837918</v>
      </c>
      <c r="FH87" s="85">
        <f>-'Investuotojas ir Finansuotojas'!FH49</f>
        <v>0</v>
      </c>
      <c r="FI87" s="85">
        <f>-'Investuotojas ir Finansuotojas'!FI49</f>
        <v>0</v>
      </c>
      <c r="FJ87" s="85">
        <f>-'Investuotojas ir Finansuotojas'!FJ49</f>
        <v>0</v>
      </c>
      <c r="FK87" s="85">
        <f>-'Investuotojas ir Finansuotojas'!FK49</f>
        <v>0</v>
      </c>
      <c r="FL87" s="85">
        <f>-'Investuotojas ir Finansuotojas'!FL49</f>
        <v>0</v>
      </c>
      <c r="FM87" s="85">
        <f>-'Investuotojas ir Finansuotojas'!FM49</f>
        <v>0</v>
      </c>
      <c r="FN87" s="255">
        <f>-'Investuotojas ir Finansuotojas'!FN49</f>
        <v>-231569.49715837918</v>
      </c>
      <c r="FO87" s="85">
        <f>-'Investuotojas ir Finansuotojas'!FO49</f>
        <v>0</v>
      </c>
      <c r="FP87" s="85">
        <f>-'Investuotojas ir Finansuotojas'!FP49</f>
        <v>0</v>
      </c>
      <c r="FQ87" s="85">
        <f>-'Investuotojas ir Finansuotojas'!FQ49</f>
        <v>0</v>
      </c>
      <c r="FR87" s="85">
        <f>-'Investuotojas ir Finansuotojas'!FR49</f>
        <v>0</v>
      </c>
      <c r="FS87" s="85">
        <f>-'Investuotojas ir Finansuotojas'!FS49</f>
        <v>0</v>
      </c>
      <c r="FT87" s="85">
        <f>-'Investuotojas ir Finansuotojas'!FT49</f>
        <v>-296627.29582523531</v>
      </c>
      <c r="FU87" s="85">
        <f>-'Investuotojas ir Finansuotojas'!FU49</f>
        <v>0</v>
      </c>
      <c r="FV87" s="85">
        <f>-'Investuotojas ir Finansuotojas'!FV49</f>
        <v>0</v>
      </c>
      <c r="FW87" s="85">
        <f>-'Investuotojas ir Finansuotojas'!FW49</f>
        <v>0</v>
      </c>
      <c r="FX87" s="85">
        <f>-'Investuotojas ir Finansuotojas'!FX49</f>
        <v>0</v>
      </c>
      <c r="FY87" s="85">
        <f>-'Investuotojas ir Finansuotojas'!FY49</f>
        <v>0</v>
      </c>
      <c r="FZ87" s="85">
        <f>-'Investuotojas ir Finansuotojas'!FZ49</f>
        <v>0</v>
      </c>
      <c r="GA87" s="255">
        <f>-'Investuotojas ir Finansuotojas'!GA49</f>
        <v>-296627.29582523531</v>
      </c>
      <c r="GB87" s="85">
        <f>-'Investuotojas ir Finansuotojas'!GB49</f>
        <v>0</v>
      </c>
      <c r="GC87" s="85">
        <f>-'Investuotojas ir Finansuotojas'!GC49</f>
        <v>0</v>
      </c>
      <c r="GD87" s="85">
        <f>-'Investuotojas ir Finansuotojas'!GD49</f>
        <v>0</v>
      </c>
      <c r="GE87" s="85">
        <f>-'Investuotojas ir Finansuotojas'!GE49</f>
        <v>0</v>
      </c>
      <c r="GF87" s="85">
        <f>-'Investuotojas ir Finansuotojas'!GF49</f>
        <v>0</v>
      </c>
      <c r="GG87" s="85">
        <f>-'Investuotojas ir Finansuotojas'!GG49</f>
        <v>-1284321.9370311035</v>
      </c>
      <c r="GH87" s="85">
        <f>-'Investuotojas ir Finansuotojas'!GH49</f>
        <v>0</v>
      </c>
      <c r="GI87" s="85">
        <f>-'Investuotojas ir Finansuotojas'!GI49</f>
        <v>0</v>
      </c>
      <c r="GJ87" s="85">
        <f>-'Investuotojas ir Finansuotojas'!GJ49</f>
        <v>0</v>
      </c>
      <c r="GK87" s="85">
        <f>-'Investuotojas ir Finansuotojas'!GK49</f>
        <v>0</v>
      </c>
      <c r="GL87" s="85">
        <f>-'Investuotojas ir Finansuotojas'!GL49</f>
        <v>0</v>
      </c>
      <c r="GM87" s="85">
        <f>-'Investuotojas ir Finansuotojas'!GM49</f>
        <v>-139431</v>
      </c>
      <c r="GN87" s="255">
        <f>-'Investuotojas ir Finansuotojas'!GN49</f>
        <v>-1423752.9370311035</v>
      </c>
      <c r="GO87" s="85">
        <f>-'Investuotojas ir Finansuotojas'!GO49</f>
        <v>0</v>
      </c>
      <c r="GP87" s="85">
        <f>-'Investuotojas ir Finansuotojas'!GP49</f>
        <v>0</v>
      </c>
      <c r="GQ87" s="85">
        <f>-'Investuotojas ir Finansuotojas'!GQ49</f>
        <v>0</v>
      </c>
      <c r="GR87" s="85">
        <f>-'Investuotojas ir Finansuotojas'!GR49</f>
        <v>0</v>
      </c>
      <c r="GS87" s="85">
        <f>-'Investuotojas ir Finansuotojas'!GS49</f>
        <v>0</v>
      </c>
      <c r="GT87" s="85">
        <f>-'Investuotojas ir Finansuotojas'!GT49</f>
        <v>0</v>
      </c>
      <c r="GU87" s="85">
        <f>-'Investuotojas ir Finansuotojas'!GU49</f>
        <v>0</v>
      </c>
      <c r="GV87" s="85">
        <f>-'Investuotojas ir Finansuotojas'!GV49</f>
        <v>0</v>
      </c>
      <c r="GW87" s="85">
        <f>-'Investuotojas ir Finansuotojas'!GW49</f>
        <v>0</v>
      </c>
      <c r="GX87" s="85">
        <f>-'Investuotojas ir Finansuotojas'!GX49</f>
        <v>0</v>
      </c>
      <c r="GY87" s="85">
        <f>-'Investuotojas ir Finansuotojas'!GY49</f>
        <v>0</v>
      </c>
      <c r="GZ87" s="85">
        <f>-'Investuotojas ir Finansuotojas'!GZ49</f>
        <v>0</v>
      </c>
      <c r="HA87" s="85">
        <f>-'Investuotojas ir Finansuotojas'!HA49</f>
        <v>0</v>
      </c>
      <c r="HB87" s="85">
        <f>-'Investuotojas ir Finansuotojas'!HB49</f>
        <v>0</v>
      </c>
      <c r="HC87" s="85">
        <f>-'Investuotojas ir Finansuotojas'!HC49</f>
        <v>0</v>
      </c>
      <c r="HD87" s="85">
        <f>-'Investuotojas ir Finansuotojas'!HD49</f>
        <v>0</v>
      </c>
      <c r="HE87" s="85">
        <f>-'Investuotojas ir Finansuotojas'!HE49</f>
        <v>0</v>
      </c>
      <c r="HF87" s="85">
        <f>-'Investuotojas ir Finansuotojas'!HF49</f>
        <v>0</v>
      </c>
      <c r="HG87" s="85">
        <f>-'Investuotojas ir Finansuotojas'!HG49</f>
        <v>0</v>
      </c>
      <c r="HH87" s="85">
        <f>-'Investuotojas ir Finansuotojas'!HH49</f>
        <v>0</v>
      </c>
      <c r="HI87" s="85">
        <f>-'Investuotojas ir Finansuotojas'!HI49</f>
        <v>0</v>
      </c>
      <c r="HJ87" s="85">
        <f>-'Investuotojas ir Finansuotojas'!HJ49</f>
        <v>0</v>
      </c>
      <c r="HK87" s="85">
        <f>-'Investuotojas ir Finansuotojas'!HK49</f>
        <v>0</v>
      </c>
      <c r="HL87" s="85">
        <f>-'Investuotojas ir Finansuotojas'!HL49</f>
        <v>0</v>
      </c>
      <c r="HM87" s="85">
        <f>-'Investuotojas ir Finansuotojas'!HM49</f>
        <v>0</v>
      </c>
      <c r="HN87" s="85">
        <f>-'Investuotojas ir Finansuotojas'!HN49</f>
        <v>0</v>
      </c>
      <c r="HO87" s="85">
        <f>-'Investuotojas ir Finansuotojas'!HO49</f>
        <v>0</v>
      </c>
      <c r="HP87" s="85">
        <f>-'Investuotojas ir Finansuotojas'!HP49</f>
        <v>0</v>
      </c>
      <c r="HQ87" s="85">
        <f>-'Investuotojas ir Finansuotojas'!HQ49</f>
        <v>0</v>
      </c>
      <c r="HR87" s="85">
        <f>-'Investuotojas ir Finansuotojas'!HR49</f>
        <v>0</v>
      </c>
      <c r="HS87" s="85">
        <f>-'Investuotojas ir Finansuotojas'!HS49</f>
        <v>0</v>
      </c>
      <c r="HT87" s="85">
        <f>-'Investuotojas ir Finansuotojas'!HT49</f>
        <v>0</v>
      </c>
      <c r="HU87" s="85">
        <f>-'Investuotojas ir Finansuotojas'!HU49</f>
        <v>0</v>
      </c>
      <c r="HV87" s="85">
        <f>-'Investuotojas ir Finansuotojas'!HV49</f>
        <v>0</v>
      </c>
      <c r="HW87" s="85">
        <f>-'Investuotojas ir Finansuotojas'!HW49</f>
        <v>0</v>
      </c>
      <c r="HX87" s="85">
        <f>-'Investuotojas ir Finansuotojas'!HX49</f>
        <v>0</v>
      </c>
      <c r="HY87" s="85">
        <f>-'Investuotojas ir Finansuotojas'!HY49</f>
        <v>0</v>
      </c>
      <c r="HZ87" s="85">
        <f>-'Investuotojas ir Finansuotojas'!HZ49</f>
        <v>0</v>
      </c>
      <c r="IA87" s="85">
        <f>-'Investuotojas ir Finansuotojas'!IA49</f>
        <v>0</v>
      </c>
      <c r="IB87" s="85">
        <f>-'Investuotojas ir Finansuotojas'!IB49</f>
        <v>0</v>
      </c>
      <c r="IC87" s="85">
        <f>-'Investuotojas ir Finansuotojas'!IC49</f>
        <v>0</v>
      </c>
      <c r="ID87" s="85">
        <f>-'Investuotojas ir Finansuotojas'!ID49</f>
        <v>0</v>
      </c>
      <c r="IE87" s="85">
        <f>-'Investuotojas ir Finansuotojas'!IE49</f>
        <v>0</v>
      </c>
      <c r="IF87" s="85">
        <f>-'Investuotojas ir Finansuotojas'!IF49</f>
        <v>0</v>
      </c>
      <c r="IG87" s="85">
        <f>-'Investuotojas ir Finansuotojas'!IG49</f>
        <v>0</v>
      </c>
      <c r="IH87" s="85">
        <f>-'Investuotojas ir Finansuotojas'!IH49</f>
        <v>0</v>
      </c>
      <c r="II87" s="85">
        <f>-'Investuotojas ir Finansuotojas'!II49</f>
        <v>0</v>
      </c>
      <c r="IJ87" s="85">
        <f>-'Investuotojas ir Finansuotojas'!IJ49</f>
        <v>0</v>
      </c>
      <c r="IK87" s="85">
        <f>-'Investuotojas ir Finansuotojas'!IK49</f>
        <v>0</v>
      </c>
      <c r="IL87" s="85">
        <f>-'Investuotojas ir Finansuotojas'!IL49</f>
        <v>0</v>
      </c>
      <c r="IM87" s="85">
        <f>-'Investuotojas ir Finansuotojas'!IM49</f>
        <v>0</v>
      </c>
      <c r="IN87" s="85">
        <f>-'Investuotojas ir Finansuotojas'!IN49</f>
        <v>0</v>
      </c>
      <c r="IO87" s="85">
        <f>-'Investuotojas ir Finansuotojas'!IO49</f>
        <v>0</v>
      </c>
      <c r="IP87" s="85">
        <f>-'Investuotojas ir Finansuotojas'!IP49</f>
        <v>0</v>
      </c>
      <c r="IQ87" s="85">
        <f>-'Investuotojas ir Finansuotojas'!IQ49</f>
        <v>0</v>
      </c>
      <c r="IR87" s="85">
        <f>-'Investuotojas ir Finansuotojas'!IR49</f>
        <v>0</v>
      </c>
      <c r="IS87" s="85">
        <f>-'Investuotojas ir Finansuotojas'!IS49</f>
        <v>0</v>
      </c>
      <c r="IT87" s="85">
        <f>-'Investuotojas ir Finansuotojas'!IT49</f>
        <v>0</v>
      </c>
      <c r="IU87" s="85">
        <f>-'Investuotojas ir Finansuotojas'!IU49</f>
        <v>0</v>
      </c>
      <c r="IV87" s="85">
        <f>-'Investuotojas ir Finansuotojas'!IV49</f>
        <v>0</v>
      </c>
      <c r="IW87" s="85">
        <f>-'Investuotojas ir Finansuotojas'!IW49</f>
        <v>0</v>
      </c>
      <c r="IX87" s="85">
        <f>-'Investuotojas ir Finansuotojas'!IX49</f>
        <v>0</v>
      </c>
      <c r="IY87" s="85">
        <f>-'Investuotojas ir Finansuotojas'!IY49</f>
        <v>0</v>
      </c>
      <c r="IZ87" s="85">
        <f>-'Investuotojas ir Finansuotojas'!IZ49</f>
        <v>0</v>
      </c>
      <c r="JA87" s="85">
        <f>-'Investuotojas ir Finansuotojas'!JA49</f>
        <v>0</v>
      </c>
      <c r="JB87" s="85">
        <f>-'Investuotojas ir Finansuotojas'!JB49</f>
        <v>0</v>
      </c>
      <c r="JC87" s="85">
        <f>-'Investuotojas ir Finansuotojas'!JC49</f>
        <v>0</v>
      </c>
      <c r="JD87" s="85">
        <f>-'Investuotojas ir Finansuotojas'!JD49</f>
        <v>0</v>
      </c>
      <c r="JE87" s="85">
        <f>-'Investuotojas ir Finansuotojas'!JE49</f>
        <v>0</v>
      </c>
      <c r="JF87" s="85">
        <f>-'Investuotojas ir Finansuotojas'!JF49</f>
        <v>0</v>
      </c>
      <c r="JG87" s="85">
        <f>-'Investuotojas ir Finansuotojas'!JG49</f>
        <v>0</v>
      </c>
      <c r="JH87" s="85">
        <f>-'Investuotojas ir Finansuotojas'!JH49</f>
        <v>0</v>
      </c>
      <c r="JI87" s="85">
        <f>-'Investuotojas ir Finansuotojas'!JI49</f>
        <v>0</v>
      </c>
      <c r="JJ87" s="85">
        <f>-'Investuotojas ir Finansuotojas'!JJ49</f>
        <v>0</v>
      </c>
      <c r="JK87" s="85">
        <f>-'Investuotojas ir Finansuotojas'!JK49</f>
        <v>0</v>
      </c>
      <c r="JL87" s="85">
        <f>-'Investuotojas ir Finansuotojas'!JL49</f>
        <v>0</v>
      </c>
      <c r="JM87" s="85">
        <f>-'Investuotojas ir Finansuotojas'!JM49</f>
        <v>0</v>
      </c>
      <c r="JN87" s="85">
        <f>-'Investuotojas ir Finansuotojas'!JN49</f>
        <v>0</v>
      </c>
      <c r="JO87" s="85">
        <f>-'Investuotojas ir Finansuotojas'!JO49</f>
        <v>0</v>
      </c>
      <c r="JP87" s="85">
        <f>-'Investuotojas ir Finansuotojas'!JP49</f>
        <v>0</v>
      </c>
      <c r="JQ87" s="85">
        <f>-'Investuotojas ir Finansuotojas'!JQ49</f>
        <v>0</v>
      </c>
      <c r="JR87" s="85">
        <f>-'Investuotojas ir Finansuotojas'!JR49</f>
        <v>0</v>
      </c>
      <c r="JS87" s="85">
        <f>-'Investuotojas ir Finansuotojas'!JS49</f>
        <v>0</v>
      </c>
      <c r="JT87" s="85">
        <f>-'Investuotojas ir Finansuotojas'!JT49</f>
        <v>0</v>
      </c>
      <c r="JU87" s="85">
        <f>-'Investuotojas ir Finansuotojas'!JU49</f>
        <v>0</v>
      </c>
      <c r="JV87" s="85">
        <f>-'Investuotojas ir Finansuotojas'!JV49</f>
        <v>0</v>
      </c>
      <c r="JW87" s="85">
        <f>-'Investuotojas ir Finansuotojas'!JW49</f>
        <v>0</v>
      </c>
      <c r="JX87" s="85">
        <f>-'Investuotojas ir Finansuotojas'!JX49</f>
        <v>0</v>
      </c>
      <c r="JY87" s="85">
        <f>-'Investuotojas ir Finansuotojas'!JY49</f>
        <v>0</v>
      </c>
      <c r="JZ87" s="85">
        <f>-'Investuotojas ir Finansuotojas'!JZ49</f>
        <v>0</v>
      </c>
      <c r="KA87" s="85">
        <f>-'Investuotojas ir Finansuotojas'!KA49</f>
        <v>0</v>
      </c>
      <c r="KB87" s="85">
        <f>-'Investuotojas ir Finansuotojas'!KB49</f>
        <v>0</v>
      </c>
      <c r="KC87" s="85">
        <f>-'Investuotojas ir Finansuotojas'!KC49</f>
        <v>0</v>
      </c>
      <c r="KD87" s="85">
        <f>-'Investuotojas ir Finansuotojas'!KD49</f>
        <v>0</v>
      </c>
      <c r="KE87" s="85">
        <f>-'Investuotojas ir Finansuotojas'!KE49</f>
        <v>0</v>
      </c>
      <c r="KF87" s="85">
        <f>-'Investuotojas ir Finansuotojas'!KF49</f>
        <v>0</v>
      </c>
      <c r="KG87" s="85">
        <f>-'Investuotojas ir Finansuotojas'!KG49</f>
        <v>0</v>
      </c>
      <c r="KH87" s="85">
        <f>-'Investuotojas ir Finansuotojas'!KH49</f>
        <v>0</v>
      </c>
      <c r="KI87" s="85">
        <f>-'Investuotojas ir Finansuotojas'!KI49</f>
        <v>0</v>
      </c>
      <c r="KJ87" s="85">
        <f>-'Investuotojas ir Finansuotojas'!KJ49</f>
        <v>0</v>
      </c>
      <c r="KK87" s="85">
        <f>-'Investuotojas ir Finansuotojas'!KK49</f>
        <v>0</v>
      </c>
      <c r="KL87" s="85">
        <f>-'Investuotojas ir Finansuotojas'!KL49</f>
        <v>0</v>
      </c>
      <c r="KM87" s="85">
        <f>-'Investuotojas ir Finansuotojas'!KM49</f>
        <v>0</v>
      </c>
      <c r="KN87" s="85">
        <f>-'Investuotojas ir Finansuotojas'!KN49</f>
        <v>0</v>
      </c>
      <c r="KO87" s="85">
        <f>-'Investuotojas ir Finansuotojas'!KO49</f>
        <v>0</v>
      </c>
      <c r="KP87" s="85">
        <f>-'Investuotojas ir Finansuotojas'!KP49</f>
        <v>0</v>
      </c>
      <c r="KQ87" s="85">
        <f>-'Investuotojas ir Finansuotojas'!KQ49</f>
        <v>0</v>
      </c>
      <c r="KR87" s="85">
        <f>-'Investuotojas ir Finansuotojas'!KR49</f>
        <v>0</v>
      </c>
      <c r="KS87" s="85">
        <f>-'Investuotojas ir Finansuotojas'!KS49</f>
        <v>0</v>
      </c>
      <c r="KT87" s="85">
        <f>-'Investuotojas ir Finansuotojas'!KT49</f>
        <v>0</v>
      </c>
      <c r="KU87" s="85">
        <f>-'Investuotojas ir Finansuotojas'!KU49</f>
        <v>0</v>
      </c>
      <c r="KV87" s="85">
        <f>-'Investuotojas ir Finansuotojas'!KV49</f>
        <v>0</v>
      </c>
      <c r="KW87" s="85">
        <f>-'Investuotojas ir Finansuotojas'!KW49</f>
        <v>0</v>
      </c>
      <c r="KX87" s="85">
        <f>-'Investuotojas ir Finansuotojas'!KX49</f>
        <v>0</v>
      </c>
      <c r="KY87" s="85">
        <f>-'Investuotojas ir Finansuotojas'!KY49</f>
        <v>0</v>
      </c>
      <c r="KZ87" s="85">
        <f>-'Investuotojas ir Finansuotojas'!KZ49</f>
        <v>0</v>
      </c>
      <c r="LA87" s="85">
        <f>-'Investuotojas ir Finansuotojas'!LA49</f>
        <v>0</v>
      </c>
      <c r="LB87" s="85">
        <f>-'Investuotojas ir Finansuotojas'!LB49</f>
        <v>0</v>
      </c>
      <c r="LC87" s="85">
        <f>-'Investuotojas ir Finansuotojas'!LC49</f>
        <v>0</v>
      </c>
      <c r="LD87" s="85">
        <f>-'Investuotojas ir Finansuotojas'!LD49</f>
        <v>0</v>
      </c>
      <c r="LE87" s="85">
        <f>-'Investuotojas ir Finansuotojas'!LE49</f>
        <v>0</v>
      </c>
      <c r="LF87" s="85">
        <f>-'Investuotojas ir Finansuotojas'!LF49</f>
        <v>0</v>
      </c>
      <c r="LG87" s="85">
        <f>-'Investuotojas ir Finansuotojas'!LG49</f>
        <v>0</v>
      </c>
      <c r="LH87" s="85">
        <f>-'Investuotojas ir Finansuotojas'!LH49</f>
        <v>0</v>
      </c>
      <c r="LI87" s="85">
        <f>-'Investuotojas ir Finansuotojas'!LI49</f>
        <v>0</v>
      </c>
      <c r="LJ87" s="85">
        <f>-'Investuotojas ir Finansuotojas'!LJ49</f>
        <v>0</v>
      </c>
      <c r="LK87" s="85">
        <f>-'Investuotojas ir Finansuotojas'!LK49</f>
        <v>0</v>
      </c>
      <c r="LL87" s="85">
        <f>-'Investuotojas ir Finansuotojas'!LL49</f>
        <v>0</v>
      </c>
      <c r="LM87" s="85">
        <f>-'Investuotojas ir Finansuotojas'!LM49</f>
        <v>0</v>
      </c>
      <c r="LN87" s="85">
        <f>-'Investuotojas ir Finansuotojas'!LN49</f>
        <v>0</v>
      </c>
    </row>
    <row r="88" spans="1:326">
      <c r="A88" s="58" t="s">
        <v>402</v>
      </c>
      <c r="B88" s="85">
        <f>'Investuotojas ir Finansuotojas'!B34+'Investuotojas ir Finansuotojas'!B22+'Investuotojas ir Finansuotojas'!B41</f>
        <v>0</v>
      </c>
      <c r="C88" s="85">
        <f>'Investuotojas ir Finansuotojas'!C34+'Investuotojas ir Finansuotojas'!C22+'Investuotojas ir Finansuotojas'!C41</f>
        <v>0</v>
      </c>
      <c r="D88" s="85">
        <f>'Investuotojas ir Finansuotojas'!D34+'Investuotojas ir Finansuotojas'!D22+'Investuotojas ir Finansuotojas'!D41</f>
        <v>0</v>
      </c>
      <c r="E88" s="85">
        <f>'Investuotojas ir Finansuotojas'!E34+'Investuotojas ir Finansuotojas'!E22+'Investuotojas ir Finansuotojas'!E41</f>
        <v>0</v>
      </c>
      <c r="F88" s="85">
        <f>'Investuotojas ir Finansuotojas'!F34+'Investuotojas ir Finansuotojas'!F22+'Investuotojas ir Finansuotojas'!F41</f>
        <v>0</v>
      </c>
      <c r="G88" s="85">
        <f>'Investuotojas ir Finansuotojas'!G34+'Investuotojas ir Finansuotojas'!G22+'Investuotojas ir Finansuotojas'!G41</f>
        <v>0</v>
      </c>
      <c r="H88" s="85">
        <f>'Investuotojas ir Finansuotojas'!H34+'Investuotojas ir Finansuotojas'!H22+'Investuotojas ir Finansuotojas'!H41</f>
        <v>0</v>
      </c>
      <c r="I88" s="85">
        <f>'Investuotojas ir Finansuotojas'!I34+'Investuotojas ir Finansuotojas'!I22+'Investuotojas ir Finansuotojas'!I41</f>
        <v>0</v>
      </c>
      <c r="J88" s="85">
        <f>'Investuotojas ir Finansuotojas'!J34+'Investuotojas ir Finansuotojas'!J22+'Investuotojas ir Finansuotojas'!J41</f>
        <v>0</v>
      </c>
      <c r="K88" s="85">
        <f>'Investuotojas ir Finansuotojas'!K34+'Investuotojas ir Finansuotojas'!K22+'Investuotojas ir Finansuotojas'!K41</f>
        <v>0</v>
      </c>
      <c r="L88" s="85">
        <f>'Investuotojas ir Finansuotojas'!L34+'Investuotojas ir Finansuotojas'!L22+'Investuotojas ir Finansuotojas'!L41</f>
        <v>0</v>
      </c>
      <c r="M88" s="85">
        <f>'Investuotojas ir Finansuotojas'!M34+'Investuotojas ir Finansuotojas'!M22+'Investuotojas ir Finansuotojas'!M41</f>
        <v>111000</v>
      </c>
      <c r="N88" s="29">
        <f t="shared" si="1033"/>
        <v>111000</v>
      </c>
      <c r="O88" s="85">
        <f>'Investuotojas ir Finansuotojas'!O34+'Investuotojas ir Finansuotojas'!O22+'Investuotojas ir Finansuotojas'!O41</f>
        <v>0</v>
      </c>
      <c r="P88" s="85">
        <f>'Investuotojas ir Finansuotojas'!P34+'Investuotojas ir Finansuotojas'!P22+'Investuotojas ir Finansuotojas'!P41</f>
        <v>0</v>
      </c>
      <c r="Q88" s="85">
        <f>'Investuotojas ir Finansuotojas'!Q34+'Investuotojas ir Finansuotojas'!Q22+'Investuotojas ir Finansuotojas'!Q41</f>
        <v>0</v>
      </c>
      <c r="R88" s="85">
        <f>'Investuotojas ir Finansuotojas'!R34+'Investuotojas ir Finansuotojas'!R22+'Investuotojas ir Finansuotojas'!R41</f>
        <v>0</v>
      </c>
      <c r="S88" s="85">
        <f>'Investuotojas ir Finansuotojas'!S34+'Investuotojas ir Finansuotojas'!S22+'Investuotojas ir Finansuotojas'!S41</f>
        <v>0</v>
      </c>
      <c r="T88" s="85">
        <f>'Investuotojas ir Finansuotojas'!T34+'Investuotojas ir Finansuotojas'!T22+'Investuotojas ir Finansuotojas'!T41</f>
        <v>248684.27376519638</v>
      </c>
      <c r="U88" s="85">
        <f>'Investuotojas ir Finansuotojas'!U34+'Investuotojas ir Finansuotojas'!U22+'Investuotojas ir Finansuotojas'!U41</f>
        <v>484728.21041737526</v>
      </c>
      <c r="V88" s="85">
        <f>'Investuotojas ir Finansuotojas'!V34+'Investuotojas ir Finansuotojas'!V22+'Investuotojas ir Finansuotojas'!V41</f>
        <v>484728.21041737526</v>
      </c>
      <c r="W88" s="85">
        <f>'Investuotojas ir Finansuotojas'!W34+'Investuotojas ir Finansuotojas'!W22+'Investuotojas ir Finansuotojas'!W41</f>
        <v>484728.21041737526</v>
      </c>
      <c r="X88" s="85">
        <f>'Investuotojas ir Finansuotojas'!X34+'Investuotojas ir Finansuotojas'!X22+'Investuotojas ir Finansuotojas'!X41</f>
        <v>484728.21041737526</v>
      </c>
      <c r="Y88" s="85">
        <f>'Investuotojas ir Finansuotojas'!Y34+'Investuotojas ir Finansuotojas'!Y22+'Investuotojas ir Finansuotojas'!Y41</f>
        <v>563728.2104173752</v>
      </c>
      <c r="Z88" s="85">
        <f>'Investuotojas ir Finansuotojas'!Z34+'Investuotojas ir Finansuotojas'!Z22+'Investuotojas ir Finansuotojas'!Z41</f>
        <v>584728.2104173752</v>
      </c>
      <c r="AA88" s="29">
        <f t="shared" si="1034"/>
        <v>3336053.5362694478</v>
      </c>
      <c r="AB88" s="85">
        <f>'Investuotojas ir Finansuotojas'!AB34+'Investuotojas ir Finansuotojas'!AB22+'Investuotojas ir Finansuotojas'!AB41</f>
        <v>641219.61440655438</v>
      </c>
      <c r="AC88" s="85">
        <f>'Investuotojas ir Finansuotojas'!AC34+'Investuotojas ir Finansuotojas'!AC22+'Investuotojas ir Finansuotojas'!AC41</f>
        <v>641219.61440655484</v>
      </c>
      <c r="AD88" s="85">
        <f>'Investuotojas ir Finansuotojas'!AD34+'Investuotojas ir Finansuotojas'!AD22+'Investuotojas ir Finansuotojas'!AD41</f>
        <v>641219.61440655484</v>
      </c>
      <c r="AE88" s="85">
        <f>'Investuotojas ir Finansuotojas'!AE34+'Investuotojas ir Finansuotojas'!AE22+'Investuotojas ir Finansuotojas'!AE41</f>
        <v>641219.61440655484</v>
      </c>
      <c r="AF88" s="85">
        <f>'Investuotojas ir Finansuotojas'!AF34+'Investuotojas ir Finansuotojas'!AF22+'Investuotojas ir Finansuotojas'!AF41</f>
        <v>641219.61440655484</v>
      </c>
      <c r="AG88" s="85">
        <f>'Investuotojas ir Finansuotojas'!AG34+'Investuotojas ir Finansuotojas'!AG22+'Investuotojas ir Finansuotojas'!AG41</f>
        <v>761219.61440655484</v>
      </c>
      <c r="AH88" s="85">
        <f>'Investuotojas ir Finansuotojas'!AH34+'Investuotojas ir Finansuotojas'!AH22+'Investuotojas ir Finansuotojas'!AH41</f>
        <v>641219.61440655484</v>
      </c>
      <c r="AI88" s="85">
        <f>'Investuotojas ir Finansuotojas'!AI34+'Investuotojas ir Finansuotojas'!AI22+'Investuotojas ir Finansuotojas'!AI41</f>
        <v>641219.61440655484</v>
      </c>
      <c r="AJ88" s="85">
        <f>'Investuotojas ir Finansuotojas'!AJ34+'Investuotojas ir Finansuotojas'!AJ22+'Investuotojas ir Finansuotojas'!AJ41</f>
        <v>730219.61440655484</v>
      </c>
      <c r="AK88" s="85">
        <f>'Investuotojas ir Finansuotojas'!AK34+'Investuotojas ir Finansuotojas'!AK22+'Investuotojas ir Finansuotojas'!AK41</f>
        <v>641219.61440655484</v>
      </c>
      <c r="AL88" s="85">
        <f>'Investuotojas ir Finansuotojas'!AL34+'Investuotojas ir Finansuotojas'!AL22+'Investuotojas ir Finansuotojas'!AL41</f>
        <v>641219.61440655484</v>
      </c>
      <c r="AM88" s="85">
        <f>'Investuotojas ir Finansuotojas'!AM34+'Investuotojas ir Finansuotojas'!AM22+'Investuotojas ir Finansuotojas'!AM41</f>
        <v>978219.61440655484</v>
      </c>
      <c r="AN88" s="29">
        <f t="shared" si="1035"/>
        <v>8240635.3728786586</v>
      </c>
      <c r="AO88" s="25">
        <f>+IF('Investuotojas ir Finansuotojas'!AO41&gt;0,'Investuotojas ir Finansuotojas'!AO41+'Investuotojas ir Finansuotojas'!AO34,'Investuotojas ir Finansuotojas'!AO34)+'Investuotojas ir Finansuotojas'!AO22</f>
        <v>0</v>
      </c>
      <c r="AP88" s="25">
        <f>+IF('Investuotojas ir Finansuotojas'!AP41&gt;0,'Investuotojas ir Finansuotojas'!AP41+'Investuotojas ir Finansuotojas'!AP34,'Investuotojas ir Finansuotojas'!AP34)</f>
        <v>0</v>
      </c>
      <c r="AQ88" s="25">
        <f>+IF('Investuotojas ir Finansuotojas'!AQ41&gt;0,'Investuotojas ir Finansuotojas'!AQ41+'Investuotojas ir Finansuotojas'!AQ34,'Investuotojas ir Finansuotojas'!AQ34)</f>
        <v>0</v>
      </c>
      <c r="AR88" s="25">
        <f>+IF('Investuotojas ir Finansuotojas'!AR41&gt;0,'Investuotojas ir Finansuotojas'!AR41+'Investuotojas ir Finansuotojas'!AR34,'Investuotojas ir Finansuotojas'!AR34)</f>
        <v>0</v>
      </c>
      <c r="AS88" s="25">
        <f>+IF('Investuotojas ir Finansuotojas'!AS41&gt;0,'Investuotojas ir Finansuotojas'!AS41+'Investuotojas ir Finansuotojas'!AS34,'Investuotojas ir Finansuotojas'!AS34)</f>
        <v>0</v>
      </c>
      <c r="AT88" s="25">
        <f>+IF('Investuotojas ir Finansuotojas'!AT41&gt;0,'Investuotojas ir Finansuotojas'!AT41+'Investuotojas ir Finansuotojas'!AT34,'Investuotojas ir Finansuotojas'!AT34)</f>
        <v>0</v>
      </c>
      <c r="AU88" s="25">
        <f>+IF('Investuotojas ir Finansuotojas'!AU41&gt;0,'Investuotojas ir Finansuotojas'!AU41+'Investuotojas ir Finansuotojas'!AU34,'Investuotojas ir Finansuotojas'!AU34)</f>
        <v>0</v>
      </c>
      <c r="AV88" s="25">
        <f>+IF('Investuotojas ir Finansuotojas'!AV41&gt;0,'Investuotojas ir Finansuotojas'!AV41+'Investuotojas ir Finansuotojas'!AV34,'Investuotojas ir Finansuotojas'!AV34)</f>
        <v>0</v>
      </c>
      <c r="AW88" s="25">
        <f>+IF('Investuotojas ir Finansuotojas'!AW41&gt;0,'Investuotojas ir Finansuotojas'!AW41+'Investuotojas ir Finansuotojas'!AW34,'Investuotojas ir Finansuotojas'!AW34)</f>
        <v>0</v>
      </c>
      <c r="AX88" s="25">
        <f>+IF('Investuotojas ir Finansuotojas'!AX41&gt;0,'Investuotojas ir Finansuotojas'!AX41+'Investuotojas ir Finansuotojas'!AX34,'Investuotojas ir Finansuotojas'!AX34)</f>
        <v>0</v>
      </c>
      <c r="AY88" s="25">
        <f>+IF('Investuotojas ir Finansuotojas'!AY41&gt;0,'Investuotojas ir Finansuotojas'!AY41+'Investuotojas ir Finansuotojas'!AY34,'Investuotojas ir Finansuotojas'!AY34)</f>
        <v>0</v>
      </c>
      <c r="AZ88" s="25">
        <f>+IF('Investuotojas ir Finansuotojas'!AZ41&gt;0,'Investuotojas ir Finansuotojas'!AZ41+'Investuotojas ir Finansuotojas'!AZ34,'Investuotojas ir Finansuotojas'!AZ34)</f>
        <v>0</v>
      </c>
      <c r="BA88" s="29">
        <f t="shared" si="1061"/>
        <v>0</v>
      </c>
      <c r="BB88" s="25">
        <f>+IF('Investuotojas ir Finansuotojas'!BB41&gt;0,'Investuotojas ir Finansuotojas'!BB41+'Investuotojas ir Finansuotojas'!BB34,'Investuotojas ir Finansuotojas'!BB34)</f>
        <v>0</v>
      </c>
      <c r="BC88" s="25">
        <f>+IF('Investuotojas ir Finansuotojas'!BC41&gt;0,'Investuotojas ir Finansuotojas'!BC41+'Investuotojas ir Finansuotojas'!BC34,'Investuotojas ir Finansuotojas'!BC34)</f>
        <v>0</v>
      </c>
      <c r="BD88" s="25">
        <f>+IF('Investuotojas ir Finansuotojas'!BD41&gt;0,'Investuotojas ir Finansuotojas'!BD41+'Investuotojas ir Finansuotojas'!BD34,'Investuotojas ir Finansuotojas'!BD34)</f>
        <v>0</v>
      </c>
      <c r="BE88" s="25">
        <f>+IF('Investuotojas ir Finansuotojas'!BE41&gt;0,'Investuotojas ir Finansuotojas'!BE41+'Investuotojas ir Finansuotojas'!BE34,'Investuotojas ir Finansuotojas'!BE34)</f>
        <v>0</v>
      </c>
      <c r="BF88" s="25">
        <f>+IF('Investuotojas ir Finansuotojas'!BF41&gt;0,'Investuotojas ir Finansuotojas'!BF41+'Investuotojas ir Finansuotojas'!BF34,'Investuotojas ir Finansuotojas'!BF34)</f>
        <v>0</v>
      </c>
      <c r="BG88" s="25">
        <f>+IF('Investuotojas ir Finansuotojas'!BG41&gt;0,'Investuotojas ir Finansuotojas'!BG41+'Investuotojas ir Finansuotojas'!BG34,'Investuotojas ir Finansuotojas'!BG34)</f>
        <v>0</v>
      </c>
      <c r="BH88" s="25">
        <f>+IF('Investuotojas ir Finansuotojas'!BH41&gt;0,'Investuotojas ir Finansuotojas'!BH41+'Investuotojas ir Finansuotojas'!BH34,'Investuotojas ir Finansuotojas'!BH34)</f>
        <v>0</v>
      </c>
      <c r="BI88" s="25">
        <f>+IF('Investuotojas ir Finansuotojas'!BI41&gt;0,'Investuotojas ir Finansuotojas'!BI41+'Investuotojas ir Finansuotojas'!BI34,'Investuotojas ir Finansuotojas'!BI34)</f>
        <v>0</v>
      </c>
      <c r="BJ88" s="25">
        <f>+IF('Investuotojas ir Finansuotojas'!BJ41&gt;0,'Investuotojas ir Finansuotojas'!BJ41+'Investuotojas ir Finansuotojas'!BJ34,'Investuotojas ir Finansuotojas'!BJ34)</f>
        <v>0</v>
      </c>
      <c r="BK88" s="25">
        <f>+IF('Investuotojas ir Finansuotojas'!BK41&gt;0,'Investuotojas ir Finansuotojas'!BK41+'Investuotojas ir Finansuotojas'!BK34,'Investuotojas ir Finansuotojas'!BK34)</f>
        <v>0</v>
      </c>
      <c r="BL88" s="25">
        <f>+IF('Investuotojas ir Finansuotojas'!BL41&gt;0,'Investuotojas ir Finansuotojas'!BL41+'Investuotojas ir Finansuotojas'!BL34,'Investuotojas ir Finansuotojas'!BL34)</f>
        <v>0</v>
      </c>
      <c r="BM88" s="25">
        <f>+IF('Investuotojas ir Finansuotojas'!BM41&gt;0,'Investuotojas ir Finansuotojas'!BM41+'Investuotojas ir Finansuotojas'!BM34,'Investuotojas ir Finansuotojas'!BM34)</f>
        <v>0</v>
      </c>
      <c r="BN88" s="29">
        <f t="shared" si="1109"/>
        <v>0</v>
      </c>
      <c r="BO88" s="25">
        <f>+IF('Investuotojas ir Finansuotojas'!BO41&gt;0,'Investuotojas ir Finansuotojas'!BO41+'Investuotojas ir Finansuotojas'!BO34,'Investuotojas ir Finansuotojas'!BO34)</f>
        <v>0</v>
      </c>
      <c r="BP88" s="25">
        <f>+IF('Investuotojas ir Finansuotojas'!BP41&gt;0,'Investuotojas ir Finansuotojas'!BP41+'Investuotojas ir Finansuotojas'!BP34,'Investuotojas ir Finansuotojas'!BP34)</f>
        <v>0</v>
      </c>
      <c r="BQ88" s="25">
        <f>+IF('Investuotojas ir Finansuotojas'!BQ41&gt;0,'Investuotojas ir Finansuotojas'!BQ41+'Investuotojas ir Finansuotojas'!BQ34,'Investuotojas ir Finansuotojas'!BQ34)</f>
        <v>0</v>
      </c>
      <c r="BR88" s="25">
        <f>+IF('Investuotojas ir Finansuotojas'!BR41&gt;0,'Investuotojas ir Finansuotojas'!BR41+'Investuotojas ir Finansuotojas'!BR34,'Investuotojas ir Finansuotojas'!BR34)</f>
        <v>0</v>
      </c>
      <c r="BS88" s="25">
        <f>+IF('Investuotojas ir Finansuotojas'!BS41&gt;0,'Investuotojas ir Finansuotojas'!BS41+'Investuotojas ir Finansuotojas'!BS34,'Investuotojas ir Finansuotojas'!BS34)</f>
        <v>0</v>
      </c>
      <c r="BT88" s="25">
        <f>+IF('Investuotojas ir Finansuotojas'!BT41&gt;0,'Investuotojas ir Finansuotojas'!BT41+'Investuotojas ir Finansuotojas'!BT34,'Investuotojas ir Finansuotojas'!BT34)</f>
        <v>0</v>
      </c>
      <c r="BU88" s="25">
        <f>+IF('Investuotojas ir Finansuotojas'!BU41&gt;0,'Investuotojas ir Finansuotojas'!BU41+'Investuotojas ir Finansuotojas'!BU34,'Investuotojas ir Finansuotojas'!BU34)</f>
        <v>0</v>
      </c>
      <c r="BV88" s="25">
        <f>+IF('Investuotojas ir Finansuotojas'!BV41&gt;0,'Investuotojas ir Finansuotojas'!BV41+'Investuotojas ir Finansuotojas'!BV34,'Investuotojas ir Finansuotojas'!BV34)</f>
        <v>0</v>
      </c>
      <c r="BW88" s="25">
        <f>+IF('Investuotojas ir Finansuotojas'!BW41&gt;0,'Investuotojas ir Finansuotojas'!BW41+'Investuotojas ir Finansuotojas'!BW34,'Investuotojas ir Finansuotojas'!BW34)</f>
        <v>0</v>
      </c>
      <c r="BX88" s="25">
        <f>+IF('Investuotojas ir Finansuotojas'!BX41&gt;0,'Investuotojas ir Finansuotojas'!BX41+'Investuotojas ir Finansuotojas'!BX34,'Investuotojas ir Finansuotojas'!BX34)</f>
        <v>0</v>
      </c>
      <c r="BY88" s="25">
        <f>+IF('Investuotojas ir Finansuotojas'!BY41&gt;0,'Investuotojas ir Finansuotojas'!BY41+'Investuotojas ir Finansuotojas'!BY34,'Investuotojas ir Finansuotojas'!BY34)</f>
        <v>0</v>
      </c>
      <c r="BZ88" s="25">
        <f>+IF('Investuotojas ir Finansuotojas'!BZ41&gt;0,'Investuotojas ir Finansuotojas'!BZ41+'Investuotojas ir Finansuotojas'!BZ34,'Investuotojas ir Finansuotojas'!BZ34)</f>
        <v>0</v>
      </c>
      <c r="CA88" s="29">
        <f t="shared" si="1111"/>
        <v>0</v>
      </c>
      <c r="CB88" s="25">
        <f>+IF('Investuotojas ir Finansuotojas'!CB41&gt;0,'Investuotojas ir Finansuotojas'!CB41+'Investuotojas ir Finansuotojas'!CB34,'Investuotojas ir Finansuotojas'!CB34)</f>
        <v>0</v>
      </c>
      <c r="CC88" s="25">
        <f>+IF('Investuotojas ir Finansuotojas'!CC41&gt;0,'Investuotojas ir Finansuotojas'!CC41+'Investuotojas ir Finansuotojas'!CC34,'Investuotojas ir Finansuotojas'!CC34)</f>
        <v>0</v>
      </c>
      <c r="CD88" s="25">
        <f>+IF('Investuotojas ir Finansuotojas'!CD41&gt;0,'Investuotojas ir Finansuotojas'!CD41+'Investuotojas ir Finansuotojas'!CD34,'Investuotojas ir Finansuotojas'!CD34)</f>
        <v>0</v>
      </c>
      <c r="CE88" s="25">
        <f>+IF('Investuotojas ir Finansuotojas'!CE41&gt;0,'Investuotojas ir Finansuotojas'!CE41+'Investuotojas ir Finansuotojas'!CE34,'Investuotojas ir Finansuotojas'!CE34)</f>
        <v>0</v>
      </c>
      <c r="CF88" s="25">
        <f>+IF('Investuotojas ir Finansuotojas'!CF41&gt;0,'Investuotojas ir Finansuotojas'!CF41+'Investuotojas ir Finansuotojas'!CF34,'Investuotojas ir Finansuotojas'!CF34)</f>
        <v>0</v>
      </c>
      <c r="CG88" s="25">
        <f>+IF('Investuotojas ir Finansuotojas'!CG41&gt;0,'Investuotojas ir Finansuotojas'!CG41+'Investuotojas ir Finansuotojas'!CG34,'Investuotojas ir Finansuotojas'!CG34)</f>
        <v>0</v>
      </c>
      <c r="CH88" s="25">
        <f>+IF('Investuotojas ir Finansuotojas'!CH41&gt;0,'Investuotojas ir Finansuotojas'!CH41+'Investuotojas ir Finansuotojas'!CH34,'Investuotojas ir Finansuotojas'!CH34)</f>
        <v>0</v>
      </c>
      <c r="CI88" s="25">
        <f>+IF('Investuotojas ir Finansuotojas'!CI41&gt;0,'Investuotojas ir Finansuotojas'!CI41+'Investuotojas ir Finansuotojas'!CI34,'Investuotojas ir Finansuotojas'!CI34)</f>
        <v>0</v>
      </c>
      <c r="CJ88" s="25">
        <f>+IF('Investuotojas ir Finansuotojas'!CJ41&gt;0,'Investuotojas ir Finansuotojas'!CJ41+'Investuotojas ir Finansuotojas'!CJ34,'Investuotojas ir Finansuotojas'!CJ34)</f>
        <v>0</v>
      </c>
      <c r="CK88" s="25">
        <f>+IF('Investuotojas ir Finansuotojas'!CK41&gt;0,'Investuotojas ir Finansuotojas'!CK41+'Investuotojas ir Finansuotojas'!CK34,'Investuotojas ir Finansuotojas'!CK34)</f>
        <v>0</v>
      </c>
      <c r="CL88" s="25">
        <f>+IF('Investuotojas ir Finansuotojas'!CL41&gt;0,'Investuotojas ir Finansuotojas'!CL41+'Investuotojas ir Finansuotojas'!CL34,'Investuotojas ir Finansuotojas'!CL34)</f>
        <v>0</v>
      </c>
      <c r="CM88" s="25">
        <f>+IF('Investuotojas ir Finansuotojas'!CM41&gt;0,'Investuotojas ir Finansuotojas'!CM41+'Investuotojas ir Finansuotojas'!CM34,'Investuotojas ir Finansuotojas'!CM34)</f>
        <v>0</v>
      </c>
      <c r="CN88" s="29">
        <f t="shared" si="1113"/>
        <v>0</v>
      </c>
      <c r="CO88" s="25">
        <f>+IF('Investuotojas ir Finansuotojas'!CO41&gt;0,'Investuotojas ir Finansuotojas'!CO41+'Investuotojas ir Finansuotojas'!CO34,'Investuotojas ir Finansuotojas'!CO34)</f>
        <v>0</v>
      </c>
      <c r="CP88" s="25">
        <f>+IF('Investuotojas ir Finansuotojas'!CP41&gt;0,'Investuotojas ir Finansuotojas'!CP41+'Investuotojas ir Finansuotojas'!CP34,'Investuotojas ir Finansuotojas'!CP34)</f>
        <v>0</v>
      </c>
      <c r="CQ88" s="25">
        <f>+IF('Investuotojas ir Finansuotojas'!CQ41&gt;0,'Investuotojas ir Finansuotojas'!CQ41+'Investuotojas ir Finansuotojas'!CQ34,'Investuotojas ir Finansuotojas'!CQ34)</f>
        <v>0</v>
      </c>
      <c r="CR88" s="25">
        <f>+IF('Investuotojas ir Finansuotojas'!CR41&gt;0,'Investuotojas ir Finansuotojas'!CR41+'Investuotojas ir Finansuotojas'!CR34,'Investuotojas ir Finansuotojas'!CR34)</f>
        <v>0</v>
      </c>
      <c r="CS88" s="25">
        <f>+IF('Investuotojas ir Finansuotojas'!CS41&gt;0,'Investuotojas ir Finansuotojas'!CS41+'Investuotojas ir Finansuotojas'!CS34,'Investuotojas ir Finansuotojas'!CS34)</f>
        <v>0</v>
      </c>
      <c r="CT88" s="25">
        <f>+IF('Investuotojas ir Finansuotojas'!CT41&gt;0,'Investuotojas ir Finansuotojas'!CT41+'Investuotojas ir Finansuotojas'!CT34,'Investuotojas ir Finansuotojas'!CT34)</f>
        <v>0</v>
      </c>
      <c r="CU88" s="25">
        <f>+IF('Investuotojas ir Finansuotojas'!CU41&gt;0,'Investuotojas ir Finansuotojas'!CU41+'Investuotojas ir Finansuotojas'!CU34,'Investuotojas ir Finansuotojas'!CU34)</f>
        <v>0</v>
      </c>
      <c r="CV88" s="25">
        <f>+IF('Investuotojas ir Finansuotojas'!CV41&gt;0,'Investuotojas ir Finansuotojas'!CV41+'Investuotojas ir Finansuotojas'!CV34,'Investuotojas ir Finansuotojas'!CV34)</f>
        <v>0</v>
      </c>
      <c r="CW88" s="25">
        <f>+IF('Investuotojas ir Finansuotojas'!CW41&gt;0,'Investuotojas ir Finansuotojas'!CW41+'Investuotojas ir Finansuotojas'!CW34,'Investuotojas ir Finansuotojas'!CW34)</f>
        <v>0</v>
      </c>
      <c r="CX88" s="25">
        <f>+IF('Investuotojas ir Finansuotojas'!CX41&gt;0,'Investuotojas ir Finansuotojas'!CX41+'Investuotojas ir Finansuotojas'!CX34,'Investuotojas ir Finansuotojas'!CX34)</f>
        <v>0</v>
      </c>
      <c r="CY88" s="25">
        <f>+IF('Investuotojas ir Finansuotojas'!CY41&gt;0,'Investuotojas ir Finansuotojas'!CY41+'Investuotojas ir Finansuotojas'!CY34,'Investuotojas ir Finansuotojas'!CY34)</f>
        <v>0</v>
      </c>
      <c r="CZ88" s="25">
        <f>+IF('Investuotojas ir Finansuotojas'!CZ41&gt;0,'Investuotojas ir Finansuotojas'!CZ41+'Investuotojas ir Finansuotojas'!CZ34,'Investuotojas ir Finansuotojas'!CZ34)</f>
        <v>0</v>
      </c>
      <c r="DA88" s="29">
        <f t="shared" si="1115"/>
        <v>0</v>
      </c>
      <c r="DB88" s="25">
        <f>+IF('Investuotojas ir Finansuotojas'!DB41&gt;0,'Investuotojas ir Finansuotojas'!DB41+'Investuotojas ir Finansuotojas'!DB34,'Investuotojas ir Finansuotojas'!DB34)</f>
        <v>0</v>
      </c>
      <c r="DC88" s="25">
        <f>+IF('Investuotojas ir Finansuotojas'!DC41&gt;0,'Investuotojas ir Finansuotojas'!DC41+'Investuotojas ir Finansuotojas'!DC34,'Investuotojas ir Finansuotojas'!DC34)</f>
        <v>0</v>
      </c>
      <c r="DD88" s="25">
        <f>+IF('Investuotojas ir Finansuotojas'!DD41&gt;0,'Investuotojas ir Finansuotojas'!DD41+'Investuotojas ir Finansuotojas'!DD34,'Investuotojas ir Finansuotojas'!DD34)</f>
        <v>0</v>
      </c>
      <c r="DE88" s="25">
        <f>+IF('Investuotojas ir Finansuotojas'!DE41&gt;0,'Investuotojas ir Finansuotojas'!DE41+'Investuotojas ir Finansuotojas'!DE34,'Investuotojas ir Finansuotojas'!DE34)</f>
        <v>0</v>
      </c>
      <c r="DF88" s="25">
        <f>+IF('Investuotojas ir Finansuotojas'!DF41&gt;0,'Investuotojas ir Finansuotojas'!DF41+'Investuotojas ir Finansuotojas'!DF34,'Investuotojas ir Finansuotojas'!DF34)</f>
        <v>0</v>
      </c>
      <c r="DG88" s="25">
        <f>+IF('Investuotojas ir Finansuotojas'!DG41&gt;0,'Investuotojas ir Finansuotojas'!DG41+'Investuotojas ir Finansuotojas'!DG34,'Investuotojas ir Finansuotojas'!DG34)</f>
        <v>0</v>
      </c>
      <c r="DH88" s="25">
        <f>+IF('Investuotojas ir Finansuotojas'!DH41&gt;0,'Investuotojas ir Finansuotojas'!DH41+'Investuotojas ir Finansuotojas'!DH34,'Investuotojas ir Finansuotojas'!DH34)</f>
        <v>0</v>
      </c>
      <c r="DI88" s="25">
        <f>+IF('Investuotojas ir Finansuotojas'!DI41&gt;0,'Investuotojas ir Finansuotojas'!DI41+'Investuotojas ir Finansuotojas'!DI34,'Investuotojas ir Finansuotojas'!DI34)</f>
        <v>0</v>
      </c>
      <c r="DJ88" s="25">
        <f>+IF('Investuotojas ir Finansuotojas'!DJ41&gt;0,'Investuotojas ir Finansuotojas'!DJ41+'Investuotojas ir Finansuotojas'!DJ34,'Investuotojas ir Finansuotojas'!DJ34)</f>
        <v>0</v>
      </c>
      <c r="DK88" s="25">
        <f>+IF('Investuotojas ir Finansuotojas'!DK41&gt;0,'Investuotojas ir Finansuotojas'!DK41+'Investuotojas ir Finansuotojas'!DK34,'Investuotojas ir Finansuotojas'!DK34)</f>
        <v>0</v>
      </c>
      <c r="DL88" s="25">
        <f>+IF('Investuotojas ir Finansuotojas'!DL41&gt;0,'Investuotojas ir Finansuotojas'!DL41+'Investuotojas ir Finansuotojas'!DL34,'Investuotojas ir Finansuotojas'!DL34)</f>
        <v>0</v>
      </c>
      <c r="DM88" s="25">
        <f>+IF('Investuotojas ir Finansuotojas'!DM41&gt;0,'Investuotojas ir Finansuotojas'!DM41+'Investuotojas ir Finansuotojas'!DM34,'Investuotojas ir Finansuotojas'!DM34)</f>
        <v>0</v>
      </c>
      <c r="DN88" s="29">
        <f t="shared" si="1117"/>
        <v>0</v>
      </c>
      <c r="DO88" s="25">
        <f>+IF('Investuotojas ir Finansuotojas'!DO41&gt;0,'Investuotojas ir Finansuotojas'!DO41+'Investuotojas ir Finansuotojas'!DO34,'Investuotojas ir Finansuotojas'!DO34)</f>
        <v>0</v>
      </c>
      <c r="DP88" s="25">
        <f>+IF('Investuotojas ir Finansuotojas'!DP41&gt;0,'Investuotojas ir Finansuotojas'!DP41+'Investuotojas ir Finansuotojas'!DP34,'Investuotojas ir Finansuotojas'!DP34)</f>
        <v>0</v>
      </c>
      <c r="DQ88" s="25">
        <f>+IF('Investuotojas ir Finansuotojas'!DQ41&gt;0,'Investuotojas ir Finansuotojas'!DQ41+'Investuotojas ir Finansuotojas'!DQ34,'Investuotojas ir Finansuotojas'!DQ34)</f>
        <v>0</v>
      </c>
      <c r="DR88" s="25">
        <f>+IF('Investuotojas ir Finansuotojas'!DR41&gt;0,'Investuotojas ir Finansuotojas'!DR41+'Investuotojas ir Finansuotojas'!DR34,'Investuotojas ir Finansuotojas'!DR34)</f>
        <v>0</v>
      </c>
      <c r="DS88" s="25">
        <f>+IF('Investuotojas ir Finansuotojas'!DS41&gt;0,'Investuotojas ir Finansuotojas'!DS41+'Investuotojas ir Finansuotojas'!DS34,'Investuotojas ir Finansuotojas'!DS34)</f>
        <v>0</v>
      </c>
      <c r="DT88" s="25">
        <f>+IF('Investuotojas ir Finansuotojas'!DT41&gt;0,'Investuotojas ir Finansuotojas'!DT41+'Investuotojas ir Finansuotojas'!DT34,'Investuotojas ir Finansuotojas'!DT34)</f>
        <v>0</v>
      </c>
      <c r="DU88" s="25">
        <f>+IF('Investuotojas ir Finansuotojas'!DU41&gt;0,'Investuotojas ir Finansuotojas'!DU41+'Investuotojas ir Finansuotojas'!DU34,'Investuotojas ir Finansuotojas'!DU34)</f>
        <v>0</v>
      </c>
      <c r="DV88" s="25">
        <f>+IF('Investuotojas ir Finansuotojas'!DV41&gt;0,'Investuotojas ir Finansuotojas'!DV41+'Investuotojas ir Finansuotojas'!DV34,'Investuotojas ir Finansuotojas'!DV34)</f>
        <v>0</v>
      </c>
      <c r="DW88" s="25">
        <f>+IF('Investuotojas ir Finansuotojas'!DW41&gt;0,'Investuotojas ir Finansuotojas'!DW41+'Investuotojas ir Finansuotojas'!DW34,'Investuotojas ir Finansuotojas'!DW34)</f>
        <v>0</v>
      </c>
      <c r="DX88" s="25">
        <f>+IF('Investuotojas ir Finansuotojas'!DX41&gt;0,'Investuotojas ir Finansuotojas'!DX41+'Investuotojas ir Finansuotojas'!DX34,'Investuotojas ir Finansuotojas'!DX34)</f>
        <v>0</v>
      </c>
      <c r="DY88" s="25">
        <f>+IF('Investuotojas ir Finansuotojas'!DY41&gt;0,'Investuotojas ir Finansuotojas'!DY41+'Investuotojas ir Finansuotojas'!DY34,'Investuotojas ir Finansuotojas'!DY34)</f>
        <v>0</v>
      </c>
      <c r="DZ88" s="25">
        <f>+IF('Investuotojas ir Finansuotojas'!DZ41&gt;0,'Investuotojas ir Finansuotojas'!DZ41+'Investuotojas ir Finansuotojas'!DZ34,'Investuotojas ir Finansuotojas'!DZ34)</f>
        <v>0</v>
      </c>
      <c r="EA88" s="29">
        <f t="shared" si="1119"/>
        <v>0</v>
      </c>
      <c r="EB88" s="25">
        <f>+IF('Investuotojas ir Finansuotojas'!EB41&gt;0,'Investuotojas ir Finansuotojas'!EB41+'Investuotojas ir Finansuotojas'!EB34,'Investuotojas ir Finansuotojas'!EB34)</f>
        <v>0</v>
      </c>
      <c r="EC88" s="25">
        <f>+IF('Investuotojas ir Finansuotojas'!EC41&gt;0,'Investuotojas ir Finansuotojas'!EC41+'Investuotojas ir Finansuotojas'!EC34,'Investuotojas ir Finansuotojas'!EC34)</f>
        <v>0</v>
      </c>
      <c r="ED88" s="25">
        <f>+IF('Investuotojas ir Finansuotojas'!ED41&gt;0,'Investuotojas ir Finansuotojas'!ED41+'Investuotojas ir Finansuotojas'!ED34,'Investuotojas ir Finansuotojas'!ED34)</f>
        <v>0</v>
      </c>
      <c r="EE88" s="25">
        <f>+IF('Investuotojas ir Finansuotojas'!EE41&gt;0,'Investuotojas ir Finansuotojas'!EE41+'Investuotojas ir Finansuotojas'!EE34,'Investuotojas ir Finansuotojas'!EE34)</f>
        <v>0</v>
      </c>
      <c r="EF88" s="25">
        <f>+IF('Investuotojas ir Finansuotojas'!EF41&gt;0,'Investuotojas ir Finansuotojas'!EF41+'Investuotojas ir Finansuotojas'!EF34,'Investuotojas ir Finansuotojas'!EF34)</f>
        <v>0</v>
      </c>
      <c r="EG88" s="25">
        <f>+IF('Investuotojas ir Finansuotojas'!EG41&gt;0,'Investuotojas ir Finansuotojas'!EG41+'Investuotojas ir Finansuotojas'!EG34,'Investuotojas ir Finansuotojas'!EG34)</f>
        <v>0</v>
      </c>
      <c r="EH88" s="25">
        <f>+IF('Investuotojas ir Finansuotojas'!EH41&gt;0,'Investuotojas ir Finansuotojas'!EH41+'Investuotojas ir Finansuotojas'!EH34,'Investuotojas ir Finansuotojas'!EH34)</f>
        <v>0</v>
      </c>
      <c r="EI88" s="25">
        <f>+IF('Investuotojas ir Finansuotojas'!EI41&gt;0,'Investuotojas ir Finansuotojas'!EI41+'Investuotojas ir Finansuotojas'!EI34,'Investuotojas ir Finansuotojas'!EI34)</f>
        <v>0</v>
      </c>
      <c r="EJ88" s="25">
        <f>+IF('Investuotojas ir Finansuotojas'!EJ41&gt;0,'Investuotojas ir Finansuotojas'!EJ41+'Investuotojas ir Finansuotojas'!EJ34,'Investuotojas ir Finansuotojas'!EJ34)</f>
        <v>0</v>
      </c>
      <c r="EK88" s="25">
        <f>+IF('Investuotojas ir Finansuotojas'!EK41&gt;0,'Investuotojas ir Finansuotojas'!EK41+'Investuotojas ir Finansuotojas'!EK34,'Investuotojas ir Finansuotojas'!EK34)</f>
        <v>0</v>
      </c>
      <c r="EL88" s="25">
        <f>+IF('Investuotojas ir Finansuotojas'!EL41&gt;0,'Investuotojas ir Finansuotojas'!EL41+'Investuotojas ir Finansuotojas'!EL34,'Investuotojas ir Finansuotojas'!EL34)</f>
        <v>0</v>
      </c>
      <c r="EM88" s="25">
        <f>+IF('Investuotojas ir Finansuotojas'!EM41&gt;0,'Investuotojas ir Finansuotojas'!EM41+'Investuotojas ir Finansuotojas'!EM34,'Investuotojas ir Finansuotojas'!EM34)</f>
        <v>0</v>
      </c>
      <c r="EN88" s="29">
        <f t="shared" si="1121"/>
        <v>0</v>
      </c>
      <c r="EO88" s="25">
        <f>+IF('Investuotojas ir Finansuotojas'!EO41&gt;0,'Investuotojas ir Finansuotojas'!EO41+'Investuotojas ir Finansuotojas'!EO34,'Investuotojas ir Finansuotojas'!EO34)</f>
        <v>0</v>
      </c>
      <c r="EP88" s="25">
        <f>+IF('Investuotojas ir Finansuotojas'!EP41&gt;0,'Investuotojas ir Finansuotojas'!EP41+'Investuotojas ir Finansuotojas'!EP34,'Investuotojas ir Finansuotojas'!EP34)</f>
        <v>0</v>
      </c>
      <c r="EQ88" s="25">
        <f>+IF('Investuotojas ir Finansuotojas'!EQ41&gt;0,'Investuotojas ir Finansuotojas'!EQ41+'Investuotojas ir Finansuotojas'!EQ34,'Investuotojas ir Finansuotojas'!EQ34)</f>
        <v>0</v>
      </c>
      <c r="ER88" s="25">
        <f>+IF('Investuotojas ir Finansuotojas'!ER41&gt;0,'Investuotojas ir Finansuotojas'!ER41+'Investuotojas ir Finansuotojas'!ER34,'Investuotojas ir Finansuotojas'!ER34)</f>
        <v>0</v>
      </c>
      <c r="ES88" s="25">
        <f>+IF('Investuotojas ir Finansuotojas'!ES41&gt;0,'Investuotojas ir Finansuotojas'!ES41+'Investuotojas ir Finansuotojas'!ES34,'Investuotojas ir Finansuotojas'!ES34)</f>
        <v>0</v>
      </c>
      <c r="ET88" s="25">
        <f>+IF('Investuotojas ir Finansuotojas'!ET41&gt;0,'Investuotojas ir Finansuotojas'!ET41+'Investuotojas ir Finansuotojas'!ET34,'Investuotojas ir Finansuotojas'!ET34)</f>
        <v>0</v>
      </c>
      <c r="EU88" s="25">
        <f>+IF('Investuotojas ir Finansuotojas'!EU41&gt;0,'Investuotojas ir Finansuotojas'!EU41+'Investuotojas ir Finansuotojas'!EU34,'Investuotojas ir Finansuotojas'!EU34)</f>
        <v>0</v>
      </c>
      <c r="EV88" s="25">
        <f>+IF('Investuotojas ir Finansuotojas'!EV41&gt;0,'Investuotojas ir Finansuotojas'!EV41+'Investuotojas ir Finansuotojas'!EV34,'Investuotojas ir Finansuotojas'!EV34)</f>
        <v>0</v>
      </c>
      <c r="EW88" s="25">
        <f>+IF('Investuotojas ir Finansuotojas'!EW41&gt;0,'Investuotojas ir Finansuotojas'!EW41+'Investuotojas ir Finansuotojas'!EW34,'Investuotojas ir Finansuotojas'!EW34)</f>
        <v>0</v>
      </c>
      <c r="EX88" s="25">
        <f>+IF('Investuotojas ir Finansuotojas'!EX41&gt;0,'Investuotojas ir Finansuotojas'!EX41+'Investuotojas ir Finansuotojas'!EX34,'Investuotojas ir Finansuotojas'!EX34)</f>
        <v>0</v>
      </c>
      <c r="EY88" s="25">
        <f>+IF('Investuotojas ir Finansuotojas'!EY41&gt;0,'Investuotojas ir Finansuotojas'!EY41+'Investuotojas ir Finansuotojas'!EY34,'Investuotojas ir Finansuotojas'!EY34)</f>
        <v>0</v>
      </c>
      <c r="EZ88" s="25">
        <f>+IF('Investuotojas ir Finansuotojas'!EZ41&gt;0,'Investuotojas ir Finansuotojas'!EZ41+'Investuotojas ir Finansuotojas'!EZ34,'Investuotojas ir Finansuotojas'!EZ34)</f>
        <v>0</v>
      </c>
      <c r="FA88" s="29">
        <f t="shared" si="1123"/>
        <v>0</v>
      </c>
      <c r="FB88" s="25">
        <f>+IF('Investuotojas ir Finansuotojas'!FB41&gt;0,'Investuotojas ir Finansuotojas'!FB41+'Investuotojas ir Finansuotojas'!FB34,'Investuotojas ir Finansuotojas'!FB34)</f>
        <v>0</v>
      </c>
      <c r="FC88" s="25">
        <f>+IF('Investuotojas ir Finansuotojas'!FC41&gt;0,'Investuotojas ir Finansuotojas'!FC41+'Investuotojas ir Finansuotojas'!FC34,'Investuotojas ir Finansuotojas'!FC34)</f>
        <v>0</v>
      </c>
      <c r="FD88" s="25">
        <f>+IF('Investuotojas ir Finansuotojas'!FD41&gt;0,'Investuotojas ir Finansuotojas'!FD41+'Investuotojas ir Finansuotojas'!FD34,'Investuotojas ir Finansuotojas'!FD34)</f>
        <v>0</v>
      </c>
      <c r="FE88" s="25">
        <f>+IF('Investuotojas ir Finansuotojas'!FE41&gt;0,'Investuotojas ir Finansuotojas'!FE41+'Investuotojas ir Finansuotojas'!FE34,'Investuotojas ir Finansuotojas'!FE34)</f>
        <v>0</v>
      </c>
      <c r="FF88" s="25">
        <f>+IF('Investuotojas ir Finansuotojas'!FF41&gt;0,'Investuotojas ir Finansuotojas'!FF41+'Investuotojas ir Finansuotojas'!FF34,'Investuotojas ir Finansuotojas'!FF34)</f>
        <v>0</v>
      </c>
      <c r="FG88" s="25">
        <f>+IF('Investuotojas ir Finansuotojas'!FG41&gt;0,'Investuotojas ir Finansuotojas'!FG41+'Investuotojas ir Finansuotojas'!FG34,'Investuotojas ir Finansuotojas'!FG34)</f>
        <v>0</v>
      </c>
      <c r="FH88" s="25">
        <f>+IF('Investuotojas ir Finansuotojas'!FH41&gt;0,'Investuotojas ir Finansuotojas'!FH41+'Investuotojas ir Finansuotojas'!FH34,'Investuotojas ir Finansuotojas'!FH34)</f>
        <v>0</v>
      </c>
      <c r="FI88" s="25">
        <f>+IF('Investuotojas ir Finansuotojas'!FI41&gt;0,'Investuotojas ir Finansuotojas'!FI41+'Investuotojas ir Finansuotojas'!FI34,'Investuotojas ir Finansuotojas'!FI34)</f>
        <v>0</v>
      </c>
      <c r="FJ88" s="25">
        <f>+IF('Investuotojas ir Finansuotojas'!FJ41&gt;0,'Investuotojas ir Finansuotojas'!FJ41+'Investuotojas ir Finansuotojas'!FJ34,'Investuotojas ir Finansuotojas'!FJ34)</f>
        <v>0</v>
      </c>
      <c r="FK88" s="25">
        <f>+IF('Investuotojas ir Finansuotojas'!FK41&gt;0,'Investuotojas ir Finansuotojas'!FK41+'Investuotojas ir Finansuotojas'!FK34,'Investuotojas ir Finansuotojas'!FK34)</f>
        <v>0</v>
      </c>
      <c r="FL88" s="25">
        <f>+IF('Investuotojas ir Finansuotojas'!FL41&gt;0,'Investuotojas ir Finansuotojas'!FL41+'Investuotojas ir Finansuotojas'!FL34,'Investuotojas ir Finansuotojas'!FL34)</f>
        <v>0</v>
      </c>
      <c r="FM88" s="25">
        <f>+IF('Investuotojas ir Finansuotojas'!FM41&gt;0,'Investuotojas ir Finansuotojas'!FM41+'Investuotojas ir Finansuotojas'!FM34,'Investuotojas ir Finansuotojas'!FM34)</f>
        <v>0</v>
      </c>
      <c r="FN88" s="29">
        <f t="shared" si="1125"/>
        <v>0</v>
      </c>
      <c r="FO88" s="25">
        <f>+IF('Investuotojas ir Finansuotojas'!FO41&gt;0,'Investuotojas ir Finansuotojas'!FO41+'Investuotojas ir Finansuotojas'!FO34,'Investuotojas ir Finansuotojas'!FO34)</f>
        <v>0</v>
      </c>
      <c r="FP88" s="25">
        <f>+IF('Investuotojas ir Finansuotojas'!FP41&gt;0,'Investuotojas ir Finansuotojas'!FP41+'Investuotojas ir Finansuotojas'!FP34,'Investuotojas ir Finansuotojas'!FP34)</f>
        <v>0</v>
      </c>
      <c r="FQ88" s="25">
        <f>+IF('Investuotojas ir Finansuotojas'!FQ41&gt;0,'Investuotojas ir Finansuotojas'!FQ41+'Investuotojas ir Finansuotojas'!FQ34,'Investuotojas ir Finansuotojas'!FQ34)</f>
        <v>0</v>
      </c>
      <c r="FR88" s="25">
        <f>+IF('Investuotojas ir Finansuotojas'!FR41&gt;0,'Investuotojas ir Finansuotojas'!FR41+'Investuotojas ir Finansuotojas'!FR34,'Investuotojas ir Finansuotojas'!FR34)</f>
        <v>0</v>
      </c>
      <c r="FS88" s="25">
        <f>+IF('Investuotojas ir Finansuotojas'!FS41&gt;0,'Investuotojas ir Finansuotojas'!FS41+'Investuotojas ir Finansuotojas'!FS34,'Investuotojas ir Finansuotojas'!FS34)</f>
        <v>0</v>
      </c>
      <c r="FT88" s="25">
        <f>+IF('Investuotojas ir Finansuotojas'!FT41&gt;0,'Investuotojas ir Finansuotojas'!FT41+'Investuotojas ir Finansuotojas'!FT34,'Investuotojas ir Finansuotojas'!FT34)</f>
        <v>0</v>
      </c>
      <c r="FU88" s="25">
        <f>+IF('Investuotojas ir Finansuotojas'!FU41&gt;0,'Investuotojas ir Finansuotojas'!FU41+'Investuotojas ir Finansuotojas'!FU34,'Investuotojas ir Finansuotojas'!FU34)</f>
        <v>0</v>
      </c>
      <c r="FV88" s="25">
        <f>+IF('Investuotojas ir Finansuotojas'!FV41&gt;0,'Investuotojas ir Finansuotojas'!FV41+'Investuotojas ir Finansuotojas'!FV34,'Investuotojas ir Finansuotojas'!FV34)</f>
        <v>0</v>
      </c>
      <c r="FW88" s="25">
        <f>+IF('Investuotojas ir Finansuotojas'!FW41&gt;0,'Investuotojas ir Finansuotojas'!FW41+'Investuotojas ir Finansuotojas'!FW34,'Investuotojas ir Finansuotojas'!FW34)</f>
        <v>0</v>
      </c>
      <c r="FX88" s="25">
        <f>+IF('Investuotojas ir Finansuotojas'!FX41&gt;0,'Investuotojas ir Finansuotojas'!FX41+'Investuotojas ir Finansuotojas'!FX34,'Investuotojas ir Finansuotojas'!FX34)</f>
        <v>0</v>
      </c>
      <c r="FY88" s="25">
        <f>+IF('Investuotojas ir Finansuotojas'!FY41&gt;0,'Investuotojas ir Finansuotojas'!FY41+'Investuotojas ir Finansuotojas'!FY34,'Investuotojas ir Finansuotojas'!FY34)</f>
        <v>0</v>
      </c>
      <c r="FZ88" s="25">
        <f>+IF('Investuotojas ir Finansuotojas'!FZ41&gt;0,'Investuotojas ir Finansuotojas'!FZ41+'Investuotojas ir Finansuotojas'!FZ34,'Investuotojas ir Finansuotojas'!FZ34)</f>
        <v>0</v>
      </c>
      <c r="GA88" s="29">
        <f t="shared" si="1127"/>
        <v>0</v>
      </c>
      <c r="GB88" s="25">
        <f>+IF('Investuotojas ir Finansuotojas'!GB41&gt;0,'Investuotojas ir Finansuotojas'!GB41+'Investuotojas ir Finansuotojas'!GB34,'Investuotojas ir Finansuotojas'!GB34)</f>
        <v>0</v>
      </c>
      <c r="GC88" s="25">
        <f>+IF('Investuotojas ir Finansuotojas'!GC41&gt;0,'Investuotojas ir Finansuotojas'!GC41+'Investuotojas ir Finansuotojas'!GC34,'Investuotojas ir Finansuotojas'!GC34)</f>
        <v>0</v>
      </c>
      <c r="GD88" s="25">
        <f>+IF('Investuotojas ir Finansuotojas'!GD41&gt;0,'Investuotojas ir Finansuotojas'!GD41+'Investuotojas ir Finansuotojas'!GD34,'Investuotojas ir Finansuotojas'!GD34)</f>
        <v>0</v>
      </c>
      <c r="GE88" s="25">
        <f>+IF('Investuotojas ir Finansuotojas'!GE41&gt;0,'Investuotojas ir Finansuotojas'!GE41+'Investuotojas ir Finansuotojas'!GE34,'Investuotojas ir Finansuotojas'!GE34)</f>
        <v>0</v>
      </c>
      <c r="GF88" s="25">
        <f>+IF('Investuotojas ir Finansuotojas'!GF41&gt;0,'Investuotojas ir Finansuotojas'!GF41+'Investuotojas ir Finansuotojas'!GF34,'Investuotojas ir Finansuotojas'!GF34)</f>
        <v>0</v>
      </c>
      <c r="GG88" s="25">
        <f>+IF('Investuotojas ir Finansuotojas'!GG41&gt;0,'Investuotojas ir Finansuotojas'!GG41+'Investuotojas ir Finansuotojas'!GG34,'Investuotojas ir Finansuotojas'!GG34)</f>
        <v>0</v>
      </c>
      <c r="GH88" s="25">
        <f>+IF('Investuotojas ir Finansuotojas'!GH41&gt;0,'Investuotojas ir Finansuotojas'!GH41+'Investuotojas ir Finansuotojas'!GH34,'Investuotojas ir Finansuotojas'!GH34)</f>
        <v>0</v>
      </c>
      <c r="GI88" s="25">
        <f>+IF('Investuotojas ir Finansuotojas'!GI41&gt;0,'Investuotojas ir Finansuotojas'!GI41+'Investuotojas ir Finansuotojas'!GI34,'Investuotojas ir Finansuotojas'!GI34)</f>
        <v>0</v>
      </c>
      <c r="GJ88" s="25">
        <f>+IF('Investuotojas ir Finansuotojas'!GJ41&gt;0,'Investuotojas ir Finansuotojas'!GJ41+'Investuotojas ir Finansuotojas'!GJ34,'Investuotojas ir Finansuotojas'!GJ34)</f>
        <v>0</v>
      </c>
      <c r="GK88" s="25">
        <f>+IF('Investuotojas ir Finansuotojas'!GK41&gt;0,'Investuotojas ir Finansuotojas'!GK41+'Investuotojas ir Finansuotojas'!GK34,'Investuotojas ir Finansuotojas'!GK34)</f>
        <v>0</v>
      </c>
      <c r="GL88" s="25">
        <f>+IF('Investuotojas ir Finansuotojas'!GL41&gt;0,'Investuotojas ir Finansuotojas'!GL41+'Investuotojas ir Finansuotojas'!GL34,'Investuotojas ir Finansuotojas'!GL34)</f>
        <v>0</v>
      </c>
      <c r="GM88" s="25">
        <f>+IF('Investuotojas ir Finansuotojas'!GM41&gt;0,'Investuotojas ir Finansuotojas'!GM41+'Investuotojas ir Finansuotojas'!GM34,'Investuotojas ir Finansuotojas'!GM34)</f>
        <v>0</v>
      </c>
      <c r="GN88" s="29">
        <f t="shared" si="1129"/>
        <v>0</v>
      </c>
      <c r="GO88" s="25"/>
      <c r="GP88" s="25"/>
      <c r="GQ88" s="25"/>
      <c r="GR88" s="25"/>
      <c r="GS88" s="25"/>
      <c r="GT88" s="25"/>
      <c r="GU88" s="25"/>
      <c r="GV88" s="25"/>
      <c r="GW88" s="25"/>
      <c r="GX88" s="25"/>
      <c r="GY88" s="25"/>
      <c r="GZ88" s="25"/>
      <c r="HA88" s="29">
        <f t="shared" si="1131"/>
        <v>0</v>
      </c>
      <c r="HB88" s="25"/>
      <c r="HC88" s="25"/>
      <c r="HD88" s="25"/>
      <c r="HE88" s="25"/>
      <c r="HF88" s="25"/>
      <c r="HG88" s="25"/>
      <c r="HH88" s="25"/>
      <c r="HI88" s="25"/>
      <c r="HJ88" s="25"/>
      <c r="HK88" s="25"/>
      <c r="HL88" s="25"/>
      <c r="HM88" s="25"/>
      <c r="HN88" s="29">
        <f t="shared" si="1133"/>
        <v>0</v>
      </c>
      <c r="HO88" s="25"/>
      <c r="HP88" s="25"/>
      <c r="HQ88" s="25"/>
      <c r="HR88" s="25"/>
      <c r="HS88" s="25"/>
      <c r="HT88" s="25"/>
      <c r="HU88" s="25"/>
      <c r="HV88" s="25"/>
      <c r="HW88" s="25"/>
      <c r="HX88" s="25"/>
      <c r="HY88" s="25"/>
      <c r="HZ88" s="25"/>
      <c r="IA88" s="29">
        <f t="shared" si="1135"/>
        <v>0</v>
      </c>
      <c r="IB88" s="25"/>
      <c r="IC88" s="25"/>
      <c r="ID88" s="25"/>
      <c r="IE88" s="25"/>
      <c r="IF88" s="25"/>
      <c r="IG88" s="25"/>
      <c r="IH88" s="25"/>
      <c r="II88" s="25"/>
      <c r="IJ88" s="25"/>
      <c r="IK88" s="25"/>
      <c r="IL88" s="25"/>
      <c r="IM88" s="25"/>
      <c r="IN88" s="29">
        <f t="shared" si="1137"/>
        <v>0</v>
      </c>
      <c r="IO88" s="25"/>
      <c r="IP88" s="25"/>
      <c r="IQ88" s="25"/>
      <c r="IR88" s="25"/>
      <c r="IS88" s="25"/>
      <c r="IT88" s="25"/>
      <c r="IU88" s="25"/>
      <c r="IV88" s="25"/>
      <c r="IW88" s="25"/>
      <c r="IX88" s="25"/>
      <c r="IY88" s="25"/>
      <c r="IZ88" s="25"/>
      <c r="JA88" s="29">
        <f t="shared" si="1139"/>
        <v>0</v>
      </c>
      <c r="JB88" s="25"/>
      <c r="JC88" s="25"/>
      <c r="JD88" s="25"/>
      <c r="JE88" s="25"/>
      <c r="JF88" s="25"/>
      <c r="JG88" s="25"/>
      <c r="JH88" s="25"/>
      <c r="JI88" s="25"/>
      <c r="JJ88" s="25"/>
      <c r="JK88" s="25"/>
      <c r="JL88" s="25"/>
      <c r="JM88" s="25"/>
      <c r="JN88" s="29">
        <f t="shared" si="1141"/>
        <v>0</v>
      </c>
      <c r="JO88" s="25"/>
      <c r="JP88" s="25"/>
      <c r="JQ88" s="25"/>
      <c r="JR88" s="25"/>
      <c r="JS88" s="25"/>
      <c r="JT88" s="25"/>
      <c r="JU88" s="25"/>
      <c r="JV88" s="25"/>
      <c r="JW88" s="25"/>
      <c r="JX88" s="25"/>
      <c r="JY88" s="25"/>
      <c r="JZ88" s="25"/>
      <c r="KA88" s="29">
        <f t="shared" si="1143"/>
        <v>0</v>
      </c>
      <c r="KB88" s="25"/>
      <c r="KC88" s="25"/>
      <c r="KD88" s="25"/>
      <c r="KE88" s="25"/>
      <c r="KF88" s="25"/>
      <c r="KG88" s="25"/>
      <c r="KH88" s="25"/>
      <c r="KI88" s="25"/>
      <c r="KJ88" s="25"/>
      <c r="KK88" s="25"/>
      <c r="KL88" s="25"/>
      <c r="KM88" s="25"/>
      <c r="KN88" s="29">
        <f t="shared" si="1145"/>
        <v>0</v>
      </c>
      <c r="KO88" s="25"/>
      <c r="KP88" s="25"/>
      <c r="KQ88" s="25"/>
      <c r="KR88" s="25"/>
      <c r="KS88" s="25"/>
      <c r="KT88" s="25"/>
      <c r="KU88" s="25"/>
      <c r="KV88" s="25"/>
      <c r="KW88" s="25"/>
      <c r="KX88" s="25"/>
      <c r="KY88" s="25"/>
      <c r="KZ88" s="25"/>
      <c r="LA88" s="29">
        <f t="shared" si="1147"/>
        <v>0</v>
      </c>
      <c r="LB88" s="25"/>
      <c r="LC88" s="25"/>
      <c r="LD88" s="25"/>
      <c r="LE88" s="25"/>
      <c r="LF88" s="25"/>
      <c r="LG88" s="25"/>
      <c r="LH88" s="25"/>
      <c r="LI88" s="25"/>
      <c r="LJ88" s="25"/>
      <c r="LK88" s="25"/>
      <c r="LL88" s="25"/>
      <c r="LM88" s="25"/>
      <c r="LN88" s="29">
        <f t="shared" si="1149"/>
        <v>0</v>
      </c>
    </row>
    <row r="89" spans="1:326">
      <c r="A89" s="58" t="s">
        <v>403</v>
      </c>
      <c r="B89" s="85"/>
      <c r="C89" s="25"/>
      <c r="D89" s="25"/>
      <c r="E89" s="25"/>
      <c r="F89" s="25"/>
      <c r="G89" s="25"/>
      <c r="H89" s="25"/>
      <c r="I89" s="25"/>
      <c r="J89" s="25"/>
      <c r="K89" s="25"/>
      <c r="L89" s="25"/>
      <c r="M89" s="25"/>
      <c r="N89" s="29">
        <f t="shared" si="1033"/>
        <v>0</v>
      </c>
      <c r="O89" s="25"/>
      <c r="P89" s="25"/>
      <c r="Q89" s="25"/>
      <c r="R89" s="25"/>
      <c r="S89" s="25"/>
      <c r="T89" s="25"/>
      <c r="U89" s="25"/>
      <c r="V89" s="25"/>
      <c r="W89" s="25"/>
      <c r="X89" s="25"/>
      <c r="Y89" s="25"/>
      <c r="Z89" s="25"/>
      <c r="AA89" s="29">
        <f t="shared" si="1034"/>
        <v>0</v>
      </c>
      <c r="AB89" s="25">
        <f>-'Investuotojas ir Finansuotojas'!AB35+'Investuotojas ir Finansuotojas'!AB26</f>
        <v>0</v>
      </c>
      <c r="AC89" s="25">
        <f>-'Investuotojas ir Finansuotojas'!AC35+'Investuotojas ir Finansuotojas'!AC26</f>
        <v>0</v>
      </c>
      <c r="AD89" s="25">
        <f>-'Investuotojas ir Finansuotojas'!AD35+'Investuotojas ir Finansuotojas'!AD26</f>
        <v>0</v>
      </c>
      <c r="AE89" s="25">
        <f>-'Investuotojas ir Finansuotojas'!AE35+'Investuotojas ir Finansuotojas'!AE26</f>
        <v>0</v>
      </c>
      <c r="AF89" s="25">
        <f>-'Investuotojas ir Finansuotojas'!AF35+'Investuotojas ir Finansuotojas'!AF26</f>
        <v>0</v>
      </c>
      <c r="AG89" s="25">
        <f>-'Investuotojas ir Finansuotojas'!AG35+'Investuotojas ir Finansuotojas'!AG26</f>
        <v>0</v>
      </c>
      <c r="AH89" s="25">
        <f>-'Investuotojas ir Finansuotojas'!AH35+'Investuotojas ir Finansuotojas'!AH26</f>
        <v>0</v>
      </c>
      <c r="AI89" s="25">
        <f>-'Investuotojas ir Finansuotojas'!AI35+'Investuotojas ir Finansuotojas'!AI26</f>
        <v>0</v>
      </c>
      <c r="AJ89" s="25">
        <f>-'Investuotojas ir Finansuotojas'!AJ35+'Investuotojas ir Finansuotojas'!AJ26</f>
        <v>0</v>
      </c>
      <c r="AK89" s="25">
        <f>-'Investuotojas ir Finansuotojas'!AK35+'Investuotojas ir Finansuotojas'!AK26</f>
        <v>0</v>
      </c>
      <c r="AL89" s="25">
        <f>-'Investuotojas ir Finansuotojas'!AL35+'Investuotojas ir Finansuotojas'!AL26</f>
        <v>0</v>
      </c>
      <c r="AM89" s="25">
        <f>-'Investuotojas ir Finansuotojas'!AM35+'Investuotojas ir Finansuotojas'!AM26</f>
        <v>0</v>
      </c>
      <c r="AN89" s="29">
        <f t="shared" si="1035"/>
        <v>0</v>
      </c>
      <c r="AO89" s="25">
        <f>+IF('Investuotojas ir Finansuotojas'!AO41&lt;0,'Investuotojas ir Finansuotojas'!AO41+'Investuotojas ir Finansuotojas'!AO35+'Investuotojas ir Finansuotojas'!AO26+'Investuotojas ir Finansuotojas'!AO68,'Investuotojas ir Finansuotojas'!AO26+'Investuotojas ir Finansuotojas'!AO35+'Investuotojas ir Finansuotojas'!AO68)</f>
        <v>-82639.022745449212</v>
      </c>
      <c r="AP89" s="25">
        <f>+IF('Investuotojas ir Finansuotojas'!AP41&lt;0,'Investuotojas ir Finansuotojas'!AP41+'Investuotojas ir Finansuotojas'!AP35+'Investuotojas ir Finansuotojas'!AP26+'Investuotojas ir Finansuotojas'!AP68,'Investuotojas ir Finansuotojas'!AP26+'Investuotojas ir Finansuotojas'!AP35+'Investuotojas ir Finansuotojas'!AP68)</f>
        <v>-82639.022745449212</v>
      </c>
      <c r="AQ89" s="25">
        <f>+IF('Investuotojas ir Finansuotojas'!AQ41&lt;0,'Investuotojas ir Finansuotojas'!AQ41+'Investuotojas ir Finansuotojas'!AQ35+'Investuotojas ir Finansuotojas'!AQ26+'Investuotojas ir Finansuotojas'!AQ68,'Investuotojas ir Finansuotojas'!AQ26+'Investuotojas ir Finansuotojas'!AQ35+'Investuotojas ir Finansuotojas'!AQ68)</f>
        <v>-82639.022745449212</v>
      </c>
      <c r="AR89" s="25">
        <f>+IF('Investuotojas ir Finansuotojas'!AR41&lt;0,'Investuotojas ir Finansuotojas'!AR41+'Investuotojas ir Finansuotojas'!AR35+'Investuotojas ir Finansuotojas'!AR26+'Investuotojas ir Finansuotojas'!AR68,'Investuotojas ir Finansuotojas'!AR26+'Investuotojas ir Finansuotojas'!AR35+'Investuotojas ir Finansuotojas'!AR68)</f>
        <v>-82639.022745449212</v>
      </c>
      <c r="AS89" s="25">
        <f>+IF('Investuotojas ir Finansuotojas'!AS41&lt;0,'Investuotojas ir Finansuotojas'!AS41+'Investuotojas ir Finansuotojas'!AS35+'Investuotojas ir Finansuotojas'!AS26+'Investuotojas ir Finansuotojas'!AS68,'Investuotojas ir Finansuotojas'!AS26+'Investuotojas ir Finansuotojas'!AS35+'Investuotojas ir Finansuotojas'!AS68)</f>
        <v>-82639.022745449212</v>
      </c>
      <c r="AT89" s="25">
        <f>+IF('Investuotojas ir Finansuotojas'!AT41&lt;0,'Investuotojas ir Finansuotojas'!AT41+'Investuotojas ir Finansuotojas'!AT35+'Investuotojas ir Finansuotojas'!AT26+'Investuotojas ir Finansuotojas'!AT68,'Investuotojas ir Finansuotojas'!AT26+'Investuotojas ir Finansuotojas'!AT35+'Investuotojas ir Finansuotojas'!AT68)</f>
        <v>-82639.022745449212</v>
      </c>
      <c r="AU89" s="25">
        <f>+IF('Investuotojas ir Finansuotojas'!AU41&lt;0,'Investuotojas ir Finansuotojas'!AU41+'Investuotojas ir Finansuotojas'!AU35+'Investuotojas ir Finansuotojas'!AU26+'Investuotojas ir Finansuotojas'!AU68,'Investuotojas ir Finansuotojas'!AU26+'Investuotojas ir Finansuotojas'!AU35+'Investuotojas ir Finansuotojas'!AU68)</f>
        <v>-82639.022745449212</v>
      </c>
      <c r="AV89" s="25">
        <f>+IF('Investuotojas ir Finansuotojas'!AV41&lt;0,'Investuotojas ir Finansuotojas'!AV41+'Investuotojas ir Finansuotojas'!AV35+'Investuotojas ir Finansuotojas'!AV26+'Investuotojas ir Finansuotojas'!AV68,'Investuotojas ir Finansuotojas'!AV26+'Investuotojas ir Finansuotojas'!AV35+'Investuotojas ir Finansuotojas'!AV68)</f>
        <v>-82639.022745449212</v>
      </c>
      <c r="AW89" s="25">
        <f>+IF('Investuotojas ir Finansuotojas'!AW41&lt;0,'Investuotojas ir Finansuotojas'!AW41+'Investuotojas ir Finansuotojas'!AW35+'Investuotojas ir Finansuotojas'!AW26+'Investuotojas ir Finansuotojas'!AW68,'Investuotojas ir Finansuotojas'!AW26+'Investuotojas ir Finansuotojas'!AW35+'Investuotojas ir Finansuotojas'!AW68)</f>
        <v>-82639.022745449212</v>
      </c>
      <c r="AX89" s="25">
        <f>+IF('Investuotojas ir Finansuotojas'!AX41&lt;0,'Investuotojas ir Finansuotojas'!AX41+'Investuotojas ir Finansuotojas'!AX35+'Investuotojas ir Finansuotojas'!AX26+'Investuotojas ir Finansuotojas'!AX68,'Investuotojas ir Finansuotojas'!AX26+'Investuotojas ir Finansuotojas'!AX35+'Investuotojas ir Finansuotojas'!AX68)</f>
        <v>-82639.022745449212</v>
      </c>
      <c r="AY89" s="25">
        <f>+IF('Investuotojas ir Finansuotojas'!AY41&lt;0,'Investuotojas ir Finansuotojas'!AY41+'Investuotojas ir Finansuotojas'!AY35+'Investuotojas ir Finansuotojas'!AY26+'Investuotojas ir Finansuotojas'!AY68,'Investuotojas ir Finansuotojas'!AY26+'Investuotojas ir Finansuotojas'!AY35+'Investuotojas ir Finansuotojas'!AY68)</f>
        <v>-82639.022745449212</v>
      </c>
      <c r="AZ89" s="25">
        <f>+IF('Investuotojas ir Finansuotojas'!AZ41&lt;0,'Investuotojas ir Finansuotojas'!AZ41+'Investuotojas ir Finansuotojas'!AZ35+'Investuotojas ir Finansuotojas'!AZ26+'Investuotojas ir Finansuotojas'!AZ68,'Investuotojas ir Finansuotojas'!AZ26+'Investuotojas ir Finansuotojas'!AZ35+'Investuotojas ir Finansuotojas'!AZ68)</f>
        <v>-248639.02274544924</v>
      </c>
      <c r="BA89" s="29">
        <f t="shared" si="1061"/>
        <v>-1157668.2729453905</v>
      </c>
      <c r="BB89" s="25">
        <f>+IF('Investuotojas ir Finansuotojas'!BB41&lt;0,'Investuotojas ir Finansuotojas'!BB41+'Investuotojas ir Finansuotojas'!BB35+'Investuotojas ir Finansuotojas'!BB26+'Investuotojas ir Finansuotojas'!BB68,'Investuotojas ir Finansuotojas'!BB26+'Investuotojas ir Finansuotojas'!BB35+'Investuotojas ir Finansuotojas'!BB68)</f>
        <v>-82673.712760022958</v>
      </c>
      <c r="BC89" s="25">
        <f>+IF('Investuotojas ir Finansuotojas'!BC41&lt;0,'Investuotojas ir Finansuotojas'!BC41+'Investuotojas ir Finansuotojas'!BC35+'Investuotojas ir Finansuotojas'!BC26+'Investuotojas ir Finansuotojas'!BC68,'Investuotojas ir Finansuotojas'!BC26+'Investuotojas ir Finansuotojas'!BC35+'Investuotojas ir Finansuotojas'!BC68)</f>
        <v>-82673.712760022958</v>
      </c>
      <c r="BD89" s="25">
        <f>+IF('Investuotojas ir Finansuotojas'!BD41&lt;0,'Investuotojas ir Finansuotojas'!BD41+'Investuotojas ir Finansuotojas'!BD35+'Investuotojas ir Finansuotojas'!BD26+'Investuotojas ir Finansuotojas'!BD68,'Investuotojas ir Finansuotojas'!BD26+'Investuotojas ir Finansuotojas'!BD35+'Investuotojas ir Finansuotojas'!BD68)</f>
        <v>-82673.712760022958</v>
      </c>
      <c r="BE89" s="25">
        <f>+IF('Investuotojas ir Finansuotojas'!BE41&lt;0,'Investuotojas ir Finansuotojas'!BE41+'Investuotojas ir Finansuotojas'!BE35+'Investuotojas ir Finansuotojas'!BE26+'Investuotojas ir Finansuotojas'!BE68,'Investuotojas ir Finansuotojas'!BE26+'Investuotojas ir Finansuotojas'!BE35+'Investuotojas ir Finansuotojas'!BE68)</f>
        <v>-82673.712760022958</v>
      </c>
      <c r="BF89" s="25">
        <f>+IF('Investuotojas ir Finansuotojas'!BF41&lt;0,'Investuotojas ir Finansuotojas'!BF41+'Investuotojas ir Finansuotojas'!BF35+'Investuotojas ir Finansuotojas'!BF26+'Investuotojas ir Finansuotojas'!BF68,'Investuotojas ir Finansuotojas'!BF26+'Investuotojas ir Finansuotojas'!BF35+'Investuotojas ir Finansuotojas'!BF68)</f>
        <v>-82673.712760022958</v>
      </c>
      <c r="BG89" s="25">
        <f>+IF('Investuotojas ir Finansuotojas'!BG41&lt;0,'Investuotojas ir Finansuotojas'!BG41+'Investuotojas ir Finansuotojas'!BG35+'Investuotojas ir Finansuotojas'!BG26+'Investuotojas ir Finansuotojas'!BG68,'Investuotojas ir Finansuotojas'!BG26+'Investuotojas ir Finansuotojas'!BG35+'Investuotojas ir Finansuotojas'!BG68)</f>
        <v>-261673.71276002299</v>
      </c>
      <c r="BH89" s="25">
        <f>+IF('Investuotojas ir Finansuotojas'!BH41&lt;0,'Investuotojas ir Finansuotojas'!BH41+'Investuotojas ir Finansuotojas'!BH35+'Investuotojas ir Finansuotojas'!BH26+'Investuotojas ir Finansuotojas'!BH68,'Investuotojas ir Finansuotojas'!BH26+'Investuotojas ir Finansuotojas'!BH35+'Investuotojas ir Finansuotojas'!BH68)</f>
        <v>-82673.712760022958</v>
      </c>
      <c r="BI89" s="25">
        <f>+IF('Investuotojas ir Finansuotojas'!BI41&lt;0,'Investuotojas ir Finansuotojas'!BI41+'Investuotojas ir Finansuotojas'!BI35+'Investuotojas ir Finansuotojas'!BI26+'Investuotojas ir Finansuotojas'!BI68,'Investuotojas ir Finansuotojas'!BI26+'Investuotojas ir Finansuotojas'!BI35+'Investuotojas ir Finansuotojas'!BI68)</f>
        <v>-82673.712760022958</v>
      </c>
      <c r="BJ89" s="25">
        <f>+IF('Investuotojas ir Finansuotojas'!BJ41&lt;0,'Investuotojas ir Finansuotojas'!BJ41+'Investuotojas ir Finansuotojas'!BJ35+'Investuotojas ir Finansuotojas'!BJ26+'Investuotojas ir Finansuotojas'!BJ68,'Investuotojas ir Finansuotojas'!BJ26+'Investuotojas ir Finansuotojas'!BJ35+'Investuotojas ir Finansuotojas'!BJ68)</f>
        <v>-82673.712760022958</v>
      </c>
      <c r="BK89" s="25">
        <f>+IF('Investuotojas ir Finansuotojas'!BK41&lt;0,'Investuotojas ir Finansuotojas'!BK41+'Investuotojas ir Finansuotojas'!BK35+'Investuotojas ir Finansuotojas'!BK26+'Investuotojas ir Finansuotojas'!BK68,'Investuotojas ir Finansuotojas'!BK26+'Investuotojas ir Finansuotojas'!BK35+'Investuotojas ir Finansuotojas'!BK68)</f>
        <v>-82673.712760022958</v>
      </c>
      <c r="BL89" s="25">
        <f>+IF('Investuotojas ir Finansuotojas'!BL41&lt;0,'Investuotojas ir Finansuotojas'!BL41+'Investuotojas ir Finansuotojas'!BL35+'Investuotojas ir Finansuotojas'!BL26+'Investuotojas ir Finansuotojas'!BL68,'Investuotojas ir Finansuotojas'!BL26+'Investuotojas ir Finansuotojas'!BL35+'Investuotojas ir Finansuotojas'!BL68)</f>
        <v>-82673.712760022958</v>
      </c>
      <c r="BM89" s="25">
        <f>+IF('Investuotojas ir Finansuotojas'!BM41&lt;0,'Investuotojas ir Finansuotojas'!BM41+'Investuotojas ir Finansuotojas'!BM35+'Investuotojas ir Finansuotojas'!BM26+'Investuotojas ir Finansuotojas'!BM68,'Investuotojas ir Finansuotojas'!BM26+'Investuotojas ir Finansuotojas'!BM35+'Investuotojas ir Finansuotojas'!BM68)</f>
        <v>-320673.71276002296</v>
      </c>
      <c r="BN89" s="29">
        <f t="shared" si="1109"/>
        <v>-1409084.5531202755</v>
      </c>
      <c r="BO89" s="25">
        <f>+IF('Investuotojas ir Finansuotojas'!BO41&lt;0,'Investuotojas ir Finansuotojas'!BO41+'Investuotojas ir Finansuotojas'!BO35+'Investuotojas ir Finansuotojas'!BO26+'Investuotojas ir Finansuotojas'!BO68,'Investuotojas ir Finansuotojas'!BO26+'Investuotojas ir Finansuotojas'!BO35+'Investuotojas ir Finansuotojas'!BO68)</f>
        <v>-82709.443475033913</v>
      </c>
      <c r="BP89" s="25">
        <f>+IF('Investuotojas ir Finansuotojas'!BP41&lt;0,'Investuotojas ir Finansuotojas'!BP41+'Investuotojas ir Finansuotojas'!BP35+'Investuotojas ir Finansuotojas'!BP26+'Investuotojas ir Finansuotojas'!BP68,'Investuotojas ir Finansuotojas'!BP26+'Investuotojas ir Finansuotojas'!BP35+'Investuotojas ir Finansuotojas'!BP68)</f>
        <v>-82709.443475033913</v>
      </c>
      <c r="BQ89" s="25">
        <f>+IF('Investuotojas ir Finansuotojas'!BQ41&lt;0,'Investuotojas ir Finansuotojas'!BQ41+'Investuotojas ir Finansuotojas'!BQ35+'Investuotojas ir Finansuotojas'!BQ26+'Investuotojas ir Finansuotojas'!BQ68,'Investuotojas ir Finansuotojas'!BQ26+'Investuotojas ir Finansuotojas'!BQ35+'Investuotojas ir Finansuotojas'!BQ68)</f>
        <v>-82709.443475033913</v>
      </c>
      <c r="BR89" s="25">
        <f>+IF('Investuotojas ir Finansuotojas'!BR41&lt;0,'Investuotojas ir Finansuotojas'!BR41+'Investuotojas ir Finansuotojas'!BR35+'Investuotojas ir Finansuotojas'!BR26+'Investuotojas ir Finansuotojas'!BR68,'Investuotojas ir Finansuotojas'!BR26+'Investuotojas ir Finansuotojas'!BR35+'Investuotojas ir Finansuotojas'!BR68)</f>
        <v>-82709.443475033913</v>
      </c>
      <c r="BS89" s="25">
        <f>+IF('Investuotojas ir Finansuotojas'!BS41&lt;0,'Investuotojas ir Finansuotojas'!BS41+'Investuotojas ir Finansuotojas'!BS35+'Investuotojas ir Finansuotojas'!BS26+'Investuotojas ir Finansuotojas'!BS68,'Investuotojas ir Finansuotojas'!BS26+'Investuotojas ir Finansuotojas'!BS35+'Investuotojas ir Finansuotojas'!BS68)</f>
        <v>-82709.443475033913</v>
      </c>
      <c r="BT89" s="25">
        <f>+IF('Investuotojas ir Finansuotojas'!BT41&lt;0,'Investuotojas ir Finansuotojas'!BT41+'Investuotojas ir Finansuotojas'!BT35+'Investuotojas ir Finansuotojas'!BT26+'Investuotojas ir Finansuotojas'!BT68,'Investuotojas ir Finansuotojas'!BT26+'Investuotojas ir Finansuotojas'!BT35+'Investuotojas ir Finansuotojas'!BT68)</f>
        <v>-277709.44347503391</v>
      </c>
      <c r="BU89" s="25">
        <f>+IF('Investuotojas ir Finansuotojas'!BU41&lt;0,'Investuotojas ir Finansuotojas'!BU41+'Investuotojas ir Finansuotojas'!BU35+'Investuotojas ir Finansuotojas'!BU26+'Investuotojas ir Finansuotojas'!BU68,'Investuotojas ir Finansuotojas'!BU26+'Investuotojas ir Finansuotojas'!BU35+'Investuotojas ir Finansuotojas'!BU68)</f>
        <v>-82709.443475033913</v>
      </c>
      <c r="BV89" s="25">
        <f>+IF('Investuotojas ir Finansuotojas'!BV41&lt;0,'Investuotojas ir Finansuotojas'!BV41+'Investuotojas ir Finansuotojas'!BV35+'Investuotojas ir Finansuotojas'!BV26+'Investuotojas ir Finansuotojas'!BV68,'Investuotojas ir Finansuotojas'!BV26+'Investuotojas ir Finansuotojas'!BV35+'Investuotojas ir Finansuotojas'!BV68)</f>
        <v>-82709.443475033913</v>
      </c>
      <c r="BW89" s="25">
        <f>+IF('Investuotojas ir Finansuotojas'!BW41&lt;0,'Investuotojas ir Finansuotojas'!BW41+'Investuotojas ir Finansuotojas'!BW35+'Investuotojas ir Finansuotojas'!BW26+'Investuotojas ir Finansuotojas'!BW68,'Investuotojas ir Finansuotojas'!BW26+'Investuotojas ir Finansuotojas'!BW35+'Investuotojas ir Finansuotojas'!BW68)</f>
        <v>-140709.44347503394</v>
      </c>
      <c r="BX89" s="25">
        <f>+IF('Investuotojas ir Finansuotojas'!BX41&lt;0,'Investuotojas ir Finansuotojas'!BX41+'Investuotojas ir Finansuotojas'!BX35+'Investuotojas ir Finansuotojas'!BX26+'Investuotojas ir Finansuotojas'!BX68,'Investuotojas ir Finansuotojas'!BX26+'Investuotojas ir Finansuotojas'!BX35+'Investuotojas ir Finansuotojas'!BX68)</f>
        <v>-82709.443475033913</v>
      </c>
      <c r="BY89" s="25">
        <f>+IF('Investuotojas ir Finansuotojas'!BY41&lt;0,'Investuotojas ir Finansuotojas'!BY41+'Investuotojas ir Finansuotojas'!BY35+'Investuotojas ir Finansuotojas'!BY26+'Investuotojas ir Finansuotojas'!BY68,'Investuotojas ir Finansuotojas'!BY26+'Investuotojas ir Finansuotojas'!BY35+'Investuotojas ir Finansuotojas'!BY68)</f>
        <v>-82709.443475033913</v>
      </c>
      <c r="BZ89" s="25">
        <f>+IF('Investuotojas ir Finansuotojas'!BZ41&lt;0,'Investuotojas ir Finansuotojas'!BZ41+'Investuotojas ir Finansuotojas'!BZ35+'Investuotojas ir Finansuotojas'!BZ26+'Investuotojas ir Finansuotojas'!BZ68,'Investuotojas ir Finansuotojas'!BZ26+'Investuotojas ir Finansuotojas'!BZ35+'Investuotojas ir Finansuotojas'!BZ68)</f>
        <v>-82709.443475033913</v>
      </c>
      <c r="CA89" s="29">
        <f t="shared" si="1111"/>
        <v>-1245513.321700407</v>
      </c>
      <c r="CB89" s="25">
        <f>+IF('Investuotojas ir Finansuotojas'!CB41&lt;0,'Investuotojas ir Finansuotojas'!CB41+'Investuotojas ir Finansuotojas'!CB35+'Investuotojas ir Finansuotojas'!CB26+'Investuotojas ir Finansuotojas'!CB68,'Investuotojas ir Finansuotojas'!CB26+'Investuotojas ir Finansuotojas'!CB35+'Investuotojas ir Finansuotojas'!CB68)</f>
        <v>-82746.246111495202</v>
      </c>
      <c r="CC89" s="25">
        <f>+IF('Investuotojas ir Finansuotojas'!CC41&lt;0,'Investuotojas ir Finansuotojas'!CC41+'Investuotojas ir Finansuotojas'!CC35+'Investuotojas ir Finansuotojas'!CC26+'Investuotojas ir Finansuotojas'!CC68,'Investuotojas ir Finansuotojas'!CC26+'Investuotojas ir Finansuotojas'!CC35+'Investuotojas ir Finansuotojas'!CC68)</f>
        <v>-82746.246111495202</v>
      </c>
      <c r="CD89" s="25">
        <f>+IF('Investuotojas ir Finansuotojas'!CD41&lt;0,'Investuotojas ir Finansuotojas'!CD41+'Investuotojas ir Finansuotojas'!CD35+'Investuotojas ir Finansuotojas'!CD26+'Investuotojas ir Finansuotojas'!CD68,'Investuotojas ir Finansuotojas'!CD26+'Investuotojas ir Finansuotojas'!CD35+'Investuotojas ir Finansuotojas'!CD68)</f>
        <v>-82746.246111495202</v>
      </c>
      <c r="CE89" s="25">
        <f>+IF('Investuotojas ir Finansuotojas'!CE41&lt;0,'Investuotojas ir Finansuotojas'!CE41+'Investuotojas ir Finansuotojas'!CE35+'Investuotojas ir Finansuotojas'!CE26+'Investuotojas ir Finansuotojas'!CE68,'Investuotojas ir Finansuotojas'!CE26+'Investuotojas ir Finansuotojas'!CE35+'Investuotojas ir Finansuotojas'!CE68)</f>
        <v>-82746.246111495202</v>
      </c>
      <c r="CF89" s="25">
        <f>+IF('Investuotojas ir Finansuotojas'!CF41&lt;0,'Investuotojas ir Finansuotojas'!CF41+'Investuotojas ir Finansuotojas'!CF35+'Investuotojas ir Finansuotojas'!CF26+'Investuotojas ir Finansuotojas'!CF68,'Investuotojas ir Finansuotojas'!CF26+'Investuotojas ir Finansuotojas'!CF35+'Investuotojas ir Finansuotojas'!CF68)</f>
        <v>-82746.246111495202</v>
      </c>
      <c r="CG89" s="25">
        <f>+IF('Investuotojas ir Finansuotojas'!CG41&lt;0,'Investuotojas ir Finansuotojas'!CG41+'Investuotojas ir Finansuotojas'!CG35+'Investuotojas ir Finansuotojas'!CG26+'Investuotojas ir Finansuotojas'!CG68,'Investuotojas ir Finansuotojas'!CG26+'Investuotojas ir Finansuotojas'!CG35+'Investuotojas ir Finansuotojas'!CG68)</f>
        <v>-82746.246111495202</v>
      </c>
      <c r="CH89" s="25">
        <f>+IF('Investuotojas ir Finansuotojas'!CH41&lt;0,'Investuotojas ir Finansuotojas'!CH41+'Investuotojas ir Finansuotojas'!CH35+'Investuotojas ir Finansuotojas'!CH26+'Investuotojas ir Finansuotojas'!CH68,'Investuotojas ir Finansuotojas'!CH26+'Investuotojas ir Finansuotojas'!CH35+'Investuotojas ir Finansuotojas'!CH68)</f>
        <v>-82746.246111495202</v>
      </c>
      <c r="CI89" s="25">
        <f>+IF('Investuotojas ir Finansuotojas'!CI41&lt;0,'Investuotojas ir Finansuotojas'!CI41+'Investuotojas ir Finansuotojas'!CI35+'Investuotojas ir Finansuotojas'!CI26+'Investuotojas ir Finansuotojas'!CI68,'Investuotojas ir Finansuotojas'!CI26+'Investuotojas ir Finansuotojas'!CI35+'Investuotojas ir Finansuotojas'!CI68)</f>
        <v>-82746.246111495202</v>
      </c>
      <c r="CJ89" s="25">
        <f>+IF('Investuotojas ir Finansuotojas'!CJ41&lt;0,'Investuotojas ir Finansuotojas'!CJ41+'Investuotojas ir Finansuotojas'!CJ35+'Investuotojas ir Finansuotojas'!CJ26+'Investuotojas ir Finansuotojas'!CJ68,'Investuotojas ir Finansuotojas'!CJ26+'Investuotojas ir Finansuotojas'!CJ35+'Investuotojas ir Finansuotojas'!CJ68)</f>
        <v>-82746.246111495202</v>
      </c>
      <c r="CK89" s="25">
        <f>+IF('Investuotojas ir Finansuotojas'!CK41&lt;0,'Investuotojas ir Finansuotojas'!CK41+'Investuotojas ir Finansuotojas'!CK35+'Investuotojas ir Finansuotojas'!CK26+'Investuotojas ir Finansuotojas'!CK68,'Investuotojas ir Finansuotojas'!CK26+'Investuotojas ir Finansuotojas'!CK35+'Investuotojas ir Finansuotojas'!CK68)</f>
        <v>-82746.246111495202</v>
      </c>
      <c r="CL89" s="25">
        <f>+IF('Investuotojas ir Finansuotojas'!CL41&lt;0,'Investuotojas ir Finansuotojas'!CL41+'Investuotojas ir Finansuotojas'!CL35+'Investuotojas ir Finansuotojas'!CL26+'Investuotojas ir Finansuotojas'!CL68,'Investuotojas ir Finansuotojas'!CL26+'Investuotojas ir Finansuotojas'!CL35+'Investuotojas ir Finansuotojas'!CL68)</f>
        <v>-82746.246111495202</v>
      </c>
      <c r="CM89" s="25">
        <f>+IF('Investuotojas ir Finansuotojas'!CM41&lt;0,'Investuotojas ir Finansuotojas'!CM41+'Investuotojas ir Finansuotojas'!CM35+'Investuotojas ir Finansuotojas'!CM26+'Investuotojas ir Finansuotojas'!CM68,'Investuotojas ir Finansuotojas'!CM26+'Investuotojas ir Finansuotojas'!CM35+'Investuotojas ir Finansuotojas'!CM68)</f>
        <v>-82746.246111495202</v>
      </c>
      <c r="CN89" s="29">
        <f t="shared" si="1113"/>
        <v>-992954.95333794237</v>
      </c>
      <c r="CO89" s="25">
        <f>+IF('Investuotojas ir Finansuotojas'!CO41&lt;0,'Investuotojas ir Finansuotojas'!CO41+'Investuotojas ir Finansuotojas'!CO35+'Investuotojas ir Finansuotojas'!CO26+'Investuotojas ir Finansuotojas'!CO68,'Investuotojas ir Finansuotojas'!CO26+'Investuotojas ir Finansuotojas'!CO35+'Investuotojas ir Finansuotojas'!CO68)</f>
        <v>-82784.152827050319</v>
      </c>
      <c r="CP89" s="25">
        <f>+IF('Investuotojas ir Finansuotojas'!CP41&lt;0,'Investuotojas ir Finansuotojas'!CP41+'Investuotojas ir Finansuotojas'!CP35+'Investuotojas ir Finansuotojas'!CP26+'Investuotojas ir Finansuotojas'!CP68,'Investuotojas ir Finansuotojas'!CP26+'Investuotojas ir Finansuotojas'!CP35+'Investuotojas ir Finansuotojas'!CP68)</f>
        <v>-82784.152827050319</v>
      </c>
      <c r="CQ89" s="25">
        <f>+IF('Investuotojas ir Finansuotojas'!CQ41&lt;0,'Investuotojas ir Finansuotojas'!CQ41+'Investuotojas ir Finansuotojas'!CQ35+'Investuotojas ir Finansuotojas'!CQ26+'Investuotojas ir Finansuotojas'!CQ68,'Investuotojas ir Finansuotojas'!CQ26+'Investuotojas ir Finansuotojas'!CQ35+'Investuotojas ir Finansuotojas'!CQ68)</f>
        <v>-82784.152827050319</v>
      </c>
      <c r="CR89" s="25">
        <f>+IF('Investuotojas ir Finansuotojas'!CR41&lt;0,'Investuotojas ir Finansuotojas'!CR41+'Investuotojas ir Finansuotojas'!CR35+'Investuotojas ir Finansuotojas'!CR26+'Investuotojas ir Finansuotojas'!CR68,'Investuotojas ir Finansuotojas'!CR26+'Investuotojas ir Finansuotojas'!CR35+'Investuotojas ir Finansuotojas'!CR68)</f>
        <v>-82784.152827050319</v>
      </c>
      <c r="CS89" s="25">
        <f>+IF('Investuotojas ir Finansuotojas'!CS41&lt;0,'Investuotojas ir Finansuotojas'!CS41+'Investuotojas ir Finansuotojas'!CS35+'Investuotojas ir Finansuotojas'!CS26+'Investuotojas ir Finansuotojas'!CS68,'Investuotojas ir Finansuotojas'!CS26+'Investuotojas ir Finansuotojas'!CS35+'Investuotojas ir Finansuotojas'!CS68)</f>
        <v>-82784.152827050319</v>
      </c>
      <c r="CT89" s="25">
        <f>+IF('Investuotojas ir Finansuotojas'!CT41&lt;0,'Investuotojas ir Finansuotojas'!CT41+'Investuotojas ir Finansuotojas'!CT35+'Investuotojas ir Finansuotojas'!CT26+'Investuotojas ir Finansuotojas'!CT68,'Investuotojas ir Finansuotojas'!CT26+'Investuotojas ir Finansuotojas'!CT35+'Investuotojas ir Finansuotojas'!CT68)</f>
        <v>-82784.152827050319</v>
      </c>
      <c r="CU89" s="25">
        <f>+IF('Investuotojas ir Finansuotojas'!CU41&lt;0,'Investuotojas ir Finansuotojas'!CU41+'Investuotojas ir Finansuotojas'!CU35+'Investuotojas ir Finansuotojas'!CU26+'Investuotojas ir Finansuotojas'!CU68,'Investuotojas ir Finansuotojas'!CU26+'Investuotojas ir Finansuotojas'!CU35+'Investuotojas ir Finansuotojas'!CU68)</f>
        <v>-82784.152827050319</v>
      </c>
      <c r="CV89" s="25">
        <f>+IF('Investuotojas ir Finansuotojas'!CV41&lt;0,'Investuotojas ir Finansuotojas'!CV41+'Investuotojas ir Finansuotojas'!CV35+'Investuotojas ir Finansuotojas'!CV26+'Investuotojas ir Finansuotojas'!CV68,'Investuotojas ir Finansuotojas'!CV26+'Investuotojas ir Finansuotojas'!CV35+'Investuotojas ir Finansuotojas'!CV68)</f>
        <v>-82784.152827050319</v>
      </c>
      <c r="CW89" s="25">
        <f>+IF('Investuotojas ir Finansuotojas'!CW41&lt;0,'Investuotojas ir Finansuotojas'!CW41+'Investuotojas ir Finansuotojas'!CW35+'Investuotojas ir Finansuotojas'!CW26+'Investuotojas ir Finansuotojas'!CW68,'Investuotojas ir Finansuotojas'!CW26+'Investuotojas ir Finansuotojas'!CW35+'Investuotojas ir Finansuotojas'!CW68)</f>
        <v>-82784.152827050319</v>
      </c>
      <c r="CX89" s="25">
        <f>+IF('Investuotojas ir Finansuotojas'!CX41&lt;0,'Investuotojas ir Finansuotojas'!CX41+'Investuotojas ir Finansuotojas'!CX35+'Investuotojas ir Finansuotojas'!CX26+'Investuotojas ir Finansuotojas'!CX68,'Investuotojas ir Finansuotojas'!CX26+'Investuotojas ir Finansuotojas'!CX35+'Investuotojas ir Finansuotojas'!CX68)</f>
        <v>-82784.152827050319</v>
      </c>
      <c r="CY89" s="25">
        <f>+IF('Investuotojas ir Finansuotojas'!CY41&lt;0,'Investuotojas ir Finansuotojas'!CY41+'Investuotojas ir Finansuotojas'!CY35+'Investuotojas ir Finansuotojas'!CY26+'Investuotojas ir Finansuotojas'!CY68,'Investuotojas ir Finansuotojas'!CY26+'Investuotojas ir Finansuotojas'!CY35+'Investuotojas ir Finansuotojas'!CY68)</f>
        <v>-82784.152827050319</v>
      </c>
      <c r="CZ89" s="25">
        <f>+IF('Investuotojas ir Finansuotojas'!CZ41&lt;0,'Investuotojas ir Finansuotojas'!CZ41+'Investuotojas ir Finansuotojas'!CZ35+'Investuotojas ir Finansuotojas'!CZ26+'Investuotojas ir Finansuotojas'!CZ68,'Investuotojas ir Finansuotojas'!CZ26+'Investuotojas ir Finansuotojas'!CZ35+'Investuotojas ir Finansuotojas'!CZ68)</f>
        <v>-82784.152827050319</v>
      </c>
      <c r="DA89" s="29">
        <f t="shared" si="1115"/>
        <v>-993409.83392460376</v>
      </c>
      <c r="DB89" s="25">
        <f>+IF('Investuotojas ir Finansuotojas'!DB41&lt;0,'Investuotojas ir Finansuotojas'!DB41+'Investuotojas ir Finansuotojas'!DB35+'Investuotojas ir Finansuotojas'!DB26+'Investuotojas ir Finansuotojas'!DB68,'Investuotojas ir Finansuotojas'!DB26+'Investuotojas ir Finansuotojas'!DB35+'Investuotojas ir Finansuotojas'!DB68)</f>
        <v>-82823.196744072091</v>
      </c>
      <c r="DC89" s="25">
        <f>+IF('Investuotojas ir Finansuotojas'!DC41&lt;0,'Investuotojas ir Finansuotojas'!DC41+'Investuotojas ir Finansuotojas'!DC35+'Investuotojas ir Finansuotojas'!DC26+'Investuotojas ir Finansuotojas'!DC68,'Investuotojas ir Finansuotojas'!DC26+'Investuotojas ir Finansuotojas'!DC35+'Investuotojas ir Finansuotojas'!DC68)</f>
        <v>-82823.196744072091</v>
      </c>
      <c r="DD89" s="25">
        <f>+IF('Investuotojas ir Finansuotojas'!DD41&lt;0,'Investuotojas ir Finansuotojas'!DD41+'Investuotojas ir Finansuotojas'!DD35+'Investuotojas ir Finansuotojas'!DD26+'Investuotojas ir Finansuotojas'!DD68,'Investuotojas ir Finansuotojas'!DD26+'Investuotojas ir Finansuotojas'!DD35+'Investuotojas ir Finansuotojas'!DD68)</f>
        <v>-82823.196744072091</v>
      </c>
      <c r="DE89" s="25">
        <f>+IF('Investuotojas ir Finansuotojas'!DE41&lt;0,'Investuotojas ir Finansuotojas'!DE41+'Investuotojas ir Finansuotojas'!DE35+'Investuotojas ir Finansuotojas'!DE26+'Investuotojas ir Finansuotojas'!DE68,'Investuotojas ir Finansuotojas'!DE26+'Investuotojas ir Finansuotojas'!DE35+'Investuotojas ir Finansuotojas'!DE68)</f>
        <v>-82823.196744072091</v>
      </c>
      <c r="DF89" s="25">
        <f>+IF('Investuotojas ir Finansuotojas'!DF41&lt;0,'Investuotojas ir Finansuotojas'!DF41+'Investuotojas ir Finansuotojas'!DF35+'Investuotojas ir Finansuotojas'!DF26+'Investuotojas ir Finansuotojas'!DF68,'Investuotojas ir Finansuotojas'!DF26+'Investuotojas ir Finansuotojas'!DF35+'Investuotojas ir Finansuotojas'!DF68)</f>
        <v>-82823.196744072091</v>
      </c>
      <c r="DG89" s="25">
        <f>+IF('Investuotojas ir Finansuotojas'!DG41&lt;0,'Investuotojas ir Finansuotojas'!DG41+'Investuotojas ir Finansuotojas'!DG35+'Investuotojas ir Finansuotojas'!DG26+'Investuotojas ir Finansuotojas'!DG68,'Investuotojas ir Finansuotojas'!DG26+'Investuotojas ir Finansuotojas'!DG35+'Investuotojas ir Finansuotojas'!DG68)</f>
        <v>-82823.196744072091</v>
      </c>
      <c r="DH89" s="25">
        <f>+IF('Investuotojas ir Finansuotojas'!DH41&lt;0,'Investuotojas ir Finansuotojas'!DH41+'Investuotojas ir Finansuotojas'!DH35+'Investuotojas ir Finansuotojas'!DH26+'Investuotojas ir Finansuotojas'!DH68,'Investuotojas ir Finansuotojas'!DH26+'Investuotojas ir Finansuotojas'!DH35+'Investuotojas ir Finansuotojas'!DH68)</f>
        <v>-82823.196744072091</v>
      </c>
      <c r="DI89" s="25">
        <f>+IF('Investuotojas ir Finansuotojas'!DI41&lt;0,'Investuotojas ir Finansuotojas'!DI41+'Investuotojas ir Finansuotojas'!DI35+'Investuotojas ir Finansuotojas'!DI26+'Investuotojas ir Finansuotojas'!DI68,'Investuotojas ir Finansuotojas'!DI26+'Investuotojas ir Finansuotojas'!DI35+'Investuotojas ir Finansuotojas'!DI68)</f>
        <v>-82823.196744072091</v>
      </c>
      <c r="DJ89" s="25">
        <f>+IF('Investuotojas ir Finansuotojas'!DJ41&lt;0,'Investuotojas ir Finansuotojas'!DJ41+'Investuotojas ir Finansuotojas'!DJ35+'Investuotojas ir Finansuotojas'!DJ26+'Investuotojas ir Finansuotojas'!DJ68,'Investuotojas ir Finansuotojas'!DJ26+'Investuotojas ir Finansuotojas'!DJ35+'Investuotojas ir Finansuotojas'!DJ68)</f>
        <v>-82823.196744072091</v>
      </c>
      <c r="DK89" s="25">
        <f>+IF('Investuotojas ir Finansuotojas'!DK41&lt;0,'Investuotojas ir Finansuotojas'!DK41+'Investuotojas ir Finansuotojas'!DK35+'Investuotojas ir Finansuotojas'!DK26+'Investuotojas ir Finansuotojas'!DK68,'Investuotojas ir Finansuotojas'!DK26+'Investuotojas ir Finansuotojas'!DK35+'Investuotojas ir Finansuotojas'!DK68)</f>
        <v>-82823.196744072091</v>
      </c>
      <c r="DL89" s="25">
        <f>+IF('Investuotojas ir Finansuotojas'!DL41&lt;0,'Investuotojas ir Finansuotojas'!DL41+'Investuotojas ir Finansuotojas'!DL35+'Investuotojas ir Finansuotojas'!DL26+'Investuotojas ir Finansuotojas'!DL68,'Investuotojas ir Finansuotojas'!DL26+'Investuotojas ir Finansuotojas'!DL35+'Investuotojas ir Finansuotojas'!DL68)</f>
        <v>-82823.196744072091</v>
      </c>
      <c r="DM89" s="25">
        <f>+IF('Investuotojas ir Finansuotojas'!DM41&lt;0,'Investuotojas ir Finansuotojas'!DM41+'Investuotojas ir Finansuotojas'!DM35+'Investuotojas ir Finansuotojas'!DM26+'Investuotojas ir Finansuotojas'!DM68,'Investuotojas ir Finansuotojas'!DM26+'Investuotojas ir Finansuotojas'!DM35+'Investuotojas ir Finansuotojas'!DM68)</f>
        <v>-82823.196744072091</v>
      </c>
      <c r="DN89" s="29">
        <f t="shared" si="1117"/>
        <v>-993878.36092886527</v>
      </c>
      <c r="DO89" s="25">
        <f>+IF('Investuotojas ir Finansuotojas'!DO41&lt;0,'Investuotojas ir Finansuotojas'!DO41+'Investuotojas ir Finansuotojas'!DO35+'Investuotojas ir Finansuotojas'!DO26+'Investuotojas ir Finansuotojas'!DO68,'Investuotojas ir Finansuotojas'!DO26+'Investuotojas ir Finansuotojas'!DO35+'Investuotojas ir Finansuotojas'!DO68)</f>
        <v>-80326.35435106454</v>
      </c>
      <c r="DP89" s="25">
        <f>+IF('Investuotojas ir Finansuotojas'!DP41&lt;0,'Investuotojas ir Finansuotojas'!DP41+'Investuotojas ir Finansuotojas'!DP35+'Investuotojas ir Finansuotojas'!DP26+'Investuotojas ir Finansuotojas'!DP68,'Investuotojas ir Finansuotojas'!DP26+'Investuotojas ir Finansuotojas'!DP35+'Investuotojas ir Finansuotojas'!DP68)</f>
        <v>-80326.35435106454</v>
      </c>
      <c r="DQ89" s="25">
        <f>+IF('Investuotojas ir Finansuotojas'!DQ41&lt;0,'Investuotojas ir Finansuotojas'!DQ41+'Investuotojas ir Finansuotojas'!DQ35+'Investuotojas ir Finansuotojas'!DQ26+'Investuotojas ir Finansuotojas'!DQ68,'Investuotojas ir Finansuotojas'!DQ26+'Investuotojas ir Finansuotojas'!DQ35+'Investuotojas ir Finansuotojas'!DQ68)</f>
        <v>-80326.35435106454</v>
      </c>
      <c r="DR89" s="25">
        <f>+IF('Investuotojas ir Finansuotojas'!DR41&lt;0,'Investuotojas ir Finansuotojas'!DR41+'Investuotojas ir Finansuotojas'!DR35+'Investuotojas ir Finansuotojas'!DR26+'Investuotojas ir Finansuotojas'!DR68,'Investuotojas ir Finansuotojas'!DR26+'Investuotojas ir Finansuotojas'!DR35+'Investuotojas ir Finansuotojas'!DR68)</f>
        <v>-80326.35435106454</v>
      </c>
      <c r="DS89" s="25">
        <f>+IF('Investuotojas ir Finansuotojas'!DS41&lt;0,'Investuotojas ir Finansuotojas'!DS41+'Investuotojas ir Finansuotojas'!DS35+'Investuotojas ir Finansuotojas'!DS26+'Investuotojas ir Finansuotojas'!DS68,'Investuotojas ir Finansuotojas'!DS26+'Investuotojas ir Finansuotojas'!DS35+'Investuotojas ir Finansuotojas'!DS68)</f>
        <v>-80326.35435106454</v>
      </c>
      <c r="DT89" s="25">
        <f>+IF('Investuotojas ir Finansuotojas'!DT41&lt;0,'Investuotojas ir Finansuotojas'!DT41+'Investuotojas ir Finansuotojas'!DT35+'Investuotojas ir Finansuotojas'!DT26+'Investuotojas ir Finansuotojas'!DT68,'Investuotojas ir Finansuotojas'!DT26+'Investuotojas ir Finansuotojas'!DT35+'Investuotojas ir Finansuotojas'!DT68)</f>
        <v>-80326.35435106454</v>
      </c>
      <c r="DU89" s="25">
        <f>+IF('Investuotojas ir Finansuotojas'!DU41&lt;0,'Investuotojas ir Finansuotojas'!DU41+'Investuotojas ir Finansuotojas'!DU35+'Investuotojas ir Finansuotojas'!DU26+'Investuotojas ir Finansuotojas'!DU68,'Investuotojas ir Finansuotojas'!DU26+'Investuotojas ir Finansuotojas'!DU35+'Investuotojas ir Finansuotojas'!DU68)</f>
        <v>-80326.35435106454</v>
      </c>
      <c r="DV89" s="25">
        <f>+IF('Investuotojas ir Finansuotojas'!DV41&lt;0,'Investuotojas ir Finansuotojas'!DV41+'Investuotojas ir Finansuotojas'!DV35+'Investuotojas ir Finansuotojas'!DV26+'Investuotojas ir Finansuotojas'!DV68,'Investuotojas ir Finansuotojas'!DV26+'Investuotojas ir Finansuotojas'!DV35+'Investuotojas ir Finansuotojas'!DV68)</f>
        <v>-80326.35435106454</v>
      </c>
      <c r="DW89" s="25">
        <f>+IF('Investuotojas ir Finansuotojas'!DW41&lt;0,'Investuotojas ir Finansuotojas'!DW41+'Investuotojas ir Finansuotojas'!DW35+'Investuotojas ir Finansuotojas'!DW26+'Investuotojas ir Finansuotojas'!DW68,'Investuotojas ir Finansuotojas'!DW26+'Investuotojas ir Finansuotojas'!DW35+'Investuotojas ir Finansuotojas'!DW68)</f>
        <v>-80326.35435106454</v>
      </c>
      <c r="DX89" s="25">
        <f>+IF('Investuotojas ir Finansuotojas'!DX41&lt;0,'Investuotojas ir Finansuotojas'!DX41+'Investuotojas ir Finansuotojas'!DX35+'Investuotojas ir Finansuotojas'!DX26+'Investuotojas ir Finansuotojas'!DX68,'Investuotojas ir Finansuotojas'!DX26+'Investuotojas ir Finansuotojas'!DX35+'Investuotojas ir Finansuotojas'!DX68)</f>
        <v>-80326.35435106454</v>
      </c>
      <c r="DY89" s="25">
        <f>+IF('Investuotojas ir Finansuotojas'!DY41&lt;0,'Investuotojas ir Finansuotojas'!DY41+'Investuotojas ir Finansuotojas'!DY35+'Investuotojas ir Finansuotojas'!DY26+'Investuotojas ir Finansuotojas'!DY68,'Investuotojas ir Finansuotojas'!DY26+'Investuotojas ir Finansuotojas'!DY35+'Investuotojas ir Finansuotojas'!DY68)</f>
        <v>-80326.35435106454</v>
      </c>
      <c r="DZ89" s="25">
        <f>+IF('Investuotojas ir Finansuotojas'!DZ41&lt;0,'Investuotojas ir Finansuotojas'!DZ41+'Investuotojas ir Finansuotojas'!DZ35+'Investuotojas ir Finansuotojas'!DZ26+'Investuotojas ir Finansuotojas'!DZ68,'Investuotojas ir Finansuotojas'!DZ26+'Investuotojas ir Finansuotojas'!DZ35+'Investuotojas ir Finansuotojas'!DZ68)</f>
        <v>-80326.35435106454</v>
      </c>
      <c r="EA89" s="29">
        <f t="shared" si="1119"/>
        <v>-963916.25221277447</v>
      </c>
      <c r="EB89" s="25">
        <f>+IF('Investuotojas ir Finansuotojas'!EB41&lt;0,'Investuotojas ir Finansuotojas'!EB41+'Investuotojas ir Finansuotojas'!EB35+'Investuotojas ir Finansuotojas'!EB26+'Investuotojas ir Finansuotojas'!EB68,'Investuotojas ir Finansuotojas'!EB26+'Investuotojas ir Finansuotojas'!EB35+'Investuotojas ir Finansuotojas'!EB68)</f>
        <v>-80291.664313806745</v>
      </c>
      <c r="EC89" s="25">
        <f>+IF('Investuotojas ir Finansuotojas'!EC41&lt;0,'Investuotojas ir Finansuotojas'!EC41+'Investuotojas ir Finansuotojas'!EC35+'Investuotojas ir Finansuotojas'!EC26+'Investuotojas ir Finansuotojas'!EC68,'Investuotojas ir Finansuotojas'!EC26+'Investuotojas ir Finansuotojas'!EC35+'Investuotojas ir Finansuotojas'!EC68)</f>
        <v>-80291.664313806745</v>
      </c>
      <c r="ED89" s="25">
        <f>+IF('Investuotojas ir Finansuotojas'!ED41&lt;0,'Investuotojas ir Finansuotojas'!ED41+'Investuotojas ir Finansuotojas'!ED35+'Investuotojas ir Finansuotojas'!ED26+'Investuotojas ir Finansuotojas'!ED68,'Investuotojas ir Finansuotojas'!ED26+'Investuotojas ir Finansuotojas'!ED35+'Investuotojas ir Finansuotojas'!ED68)</f>
        <v>-80291.664313806745</v>
      </c>
      <c r="EE89" s="25">
        <f>+IF('Investuotojas ir Finansuotojas'!EE41&lt;0,'Investuotojas ir Finansuotojas'!EE41+'Investuotojas ir Finansuotojas'!EE35+'Investuotojas ir Finansuotojas'!EE26+'Investuotojas ir Finansuotojas'!EE68,'Investuotojas ir Finansuotojas'!EE26+'Investuotojas ir Finansuotojas'!EE35+'Investuotojas ir Finansuotojas'!EE68)</f>
        <v>-80291.664313806745</v>
      </c>
      <c r="EF89" s="25">
        <f>+IF('Investuotojas ir Finansuotojas'!EF41&lt;0,'Investuotojas ir Finansuotojas'!EF41+'Investuotojas ir Finansuotojas'!EF35+'Investuotojas ir Finansuotojas'!EF26+'Investuotojas ir Finansuotojas'!EF68,'Investuotojas ir Finansuotojas'!EF26+'Investuotojas ir Finansuotojas'!EF35+'Investuotojas ir Finansuotojas'!EF68)</f>
        <v>-80291.664313806745</v>
      </c>
      <c r="EG89" s="25">
        <f>+IF('Investuotojas ir Finansuotojas'!EG41&lt;0,'Investuotojas ir Finansuotojas'!EG41+'Investuotojas ir Finansuotojas'!EG35+'Investuotojas ir Finansuotojas'!EG26+'Investuotojas ir Finansuotojas'!EG68,'Investuotojas ir Finansuotojas'!EG26+'Investuotojas ir Finansuotojas'!EG35+'Investuotojas ir Finansuotojas'!EG68)</f>
        <v>-80291.664313806745</v>
      </c>
      <c r="EH89" s="25">
        <f>+IF('Investuotojas ir Finansuotojas'!EH41&lt;0,'Investuotojas ir Finansuotojas'!EH41+'Investuotojas ir Finansuotojas'!EH35+'Investuotojas ir Finansuotojas'!EH26+'Investuotojas ir Finansuotojas'!EH68,'Investuotojas ir Finansuotojas'!EH26+'Investuotojas ir Finansuotojas'!EH35+'Investuotojas ir Finansuotojas'!EH68)</f>
        <v>-80291.664313806745</v>
      </c>
      <c r="EI89" s="25">
        <f>+IF('Investuotojas ir Finansuotojas'!EI41&lt;0,'Investuotojas ir Finansuotojas'!EI41+'Investuotojas ir Finansuotojas'!EI35+'Investuotojas ir Finansuotojas'!EI26+'Investuotojas ir Finansuotojas'!EI68,'Investuotojas ir Finansuotojas'!EI26+'Investuotojas ir Finansuotojas'!EI35+'Investuotojas ir Finansuotojas'!EI68)</f>
        <v>-80291.664313806745</v>
      </c>
      <c r="EJ89" s="25">
        <f>+IF('Investuotojas ir Finansuotojas'!EJ41&lt;0,'Investuotojas ir Finansuotojas'!EJ41+'Investuotojas ir Finansuotojas'!EJ35+'Investuotojas ir Finansuotojas'!EJ26+'Investuotojas ir Finansuotojas'!EJ68,'Investuotojas ir Finansuotojas'!EJ26+'Investuotojas ir Finansuotojas'!EJ35+'Investuotojas ir Finansuotojas'!EJ68)</f>
        <v>-80291.664313806745</v>
      </c>
      <c r="EK89" s="25">
        <f>+IF('Investuotojas ir Finansuotojas'!EK41&lt;0,'Investuotojas ir Finansuotojas'!EK41+'Investuotojas ir Finansuotojas'!EK35+'Investuotojas ir Finansuotojas'!EK26+'Investuotojas ir Finansuotojas'!EK68,'Investuotojas ir Finansuotojas'!EK26+'Investuotojas ir Finansuotojas'!EK35+'Investuotojas ir Finansuotojas'!EK68)</f>
        <v>-80291.664313806745</v>
      </c>
      <c r="EL89" s="25">
        <f>+IF('Investuotojas ir Finansuotojas'!EL41&lt;0,'Investuotojas ir Finansuotojas'!EL41+'Investuotojas ir Finansuotojas'!EL35+'Investuotojas ir Finansuotojas'!EL26+'Investuotojas ir Finansuotojas'!EL68,'Investuotojas ir Finansuotojas'!EL26+'Investuotojas ir Finansuotojas'!EL35+'Investuotojas ir Finansuotojas'!EL68)</f>
        <v>-80291.664313806745</v>
      </c>
      <c r="EM89" s="25">
        <f>+IF('Investuotojas ir Finansuotojas'!EM41&lt;0,'Investuotojas ir Finansuotojas'!EM41+'Investuotojas ir Finansuotojas'!EM35+'Investuotojas ir Finansuotojas'!EM26+'Investuotojas ir Finansuotojas'!EM68,'Investuotojas ir Finansuotojas'!EM26+'Investuotojas ir Finansuotojas'!EM35+'Investuotojas ir Finansuotojas'!EM68)</f>
        <v>-80291.664313806745</v>
      </c>
      <c r="EN89" s="29">
        <f t="shared" si="1121"/>
        <v>-963499.9717656807</v>
      </c>
      <c r="EO89" s="25">
        <f>+IF('Investuotojas ir Finansuotojas'!EO41&lt;0,'Investuotojas ir Finansuotojas'!EO41+'Investuotojas ir Finansuotojas'!EO35+'Investuotojas ir Finansuotojas'!EO26+'Investuotojas ir Finansuotojas'!EO68,'Investuotojas ir Finansuotojas'!EO26+'Investuotojas ir Finansuotojas'!EO35+'Investuotojas ir Finansuotojas'!EO68)</f>
        <v>-80255.933575431205</v>
      </c>
      <c r="EP89" s="25">
        <f>+IF('Investuotojas ir Finansuotojas'!EP41&lt;0,'Investuotojas ir Finansuotojas'!EP41+'Investuotojas ir Finansuotojas'!EP35+'Investuotojas ir Finansuotojas'!EP26+'Investuotojas ir Finansuotojas'!EP68,'Investuotojas ir Finansuotojas'!EP26+'Investuotojas ir Finansuotojas'!EP35+'Investuotojas ir Finansuotojas'!EP68)</f>
        <v>-80255.933575431205</v>
      </c>
      <c r="EQ89" s="25">
        <f>+IF('Investuotojas ir Finansuotojas'!EQ41&lt;0,'Investuotojas ir Finansuotojas'!EQ41+'Investuotojas ir Finansuotojas'!EQ35+'Investuotojas ir Finansuotojas'!EQ26+'Investuotojas ir Finansuotojas'!EQ68,'Investuotojas ir Finansuotojas'!EQ26+'Investuotojas ir Finansuotojas'!EQ35+'Investuotojas ir Finansuotojas'!EQ68)</f>
        <v>-80255.933575431205</v>
      </c>
      <c r="ER89" s="25">
        <f>+IF('Investuotojas ir Finansuotojas'!ER41&lt;0,'Investuotojas ir Finansuotojas'!ER41+'Investuotojas ir Finansuotojas'!ER35+'Investuotojas ir Finansuotojas'!ER26+'Investuotojas ir Finansuotojas'!ER68,'Investuotojas ir Finansuotojas'!ER26+'Investuotojas ir Finansuotojas'!ER35+'Investuotojas ir Finansuotojas'!ER68)</f>
        <v>-80255.933575431205</v>
      </c>
      <c r="ES89" s="25">
        <f>+IF('Investuotojas ir Finansuotojas'!ES41&lt;0,'Investuotojas ir Finansuotojas'!ES41+'Investuotojas ir Finansuotojas'!ES35+'Investuotojas ir Finansuotojas'!ES26+'Investuotojas ir Finansuotojas'!ES68,'Investuotojas ir Finansuotojas'!ES26+'Investuotojas ir Finansuotojas'!ES35+'Investuotojas ir Finansuotojas'!ES68)</f>
        <v>-80255.933575431205</v>
      </c>
      <c r="ET89" s="25">
        <f>+IF('Investuotojas ir Finansuotojas'!ET41&lt;0,'Investuotojas ir Finansuotojas'!ET41+'Investuotojas ir Finansuotojas'!ET35+'Investuotojas ir Finansuotojas'!ET26+'Investuotojas ir Finansuotojas'!ET68,'Investuotojas ir Finansuotojas'!ET26+'Investuotojas ir Finansuotojas'!ET35+'Investuotojas ir Finansuotojas'!ET68)</f>
        <v>-80255.933575431205</v>
      </c>
      <c r="EU89" s="25">
        <f>+IF('Investuotojas ir Finansuotojas'!EU41&lt;0,'Investuotojas ir Finansuotojas'!EU41+'Investuotojas ir Finansuotojas'!EU35+'Investuotojas ir Finansuotojas'!EU26+'Investuotojas ir Finansuotojas'!EU68,'Investuotojas ir Finansuotojas'!EU26+'Investuotojas ir Finansuotojas'!EU35+'Investuotojas ir Finansuotojas'!EU68)</f>
        <v>-80255.933575431205</v>
      </c>
      <c r="EV89" s="25">
        <f>+IF('Investuotojas ir Finansuotojas'!EV41&lt;0,'Investuotojas ir Finansuotojas'!EV41+'Investuotojas ir Finansuotojas'!EV35+'Investuotojas ir Finansuotojas'!EV26+'Investuotojas ir Finansuotojas'!EV68,'Investuotojas ir Finansuotojas'!EV26+'Investuotojas ir Finansuotojas'!EV35+'Investuotojas ir Finansuotojas'!EV68)</f>
        <v>-80255.933575431205</v>
      </c>
      <c r="EW89" s="25">
        <f>+IF('Investuotojas ir Finansuotojas'!EW41&lt;0,'Investuotojas ir Finansuotojas'!EW41+'Investuotojas ir Finansuotojas'!EW35+'Investuotojas ir Finansuotojas'!EW26+'Investuotojas ir Finansuotojas'!EW68,'Investuotojas ir Finansuotojas'!EW26+'Investuotojas ir Finansuotojas'!EW35+'Investuotojas ir Finansuotojas'!EW68)</f>
        <v>-80255.933575431205</v>
      </c>
      <c r="EX89" s="25">
        <f>+IF('Investuotojas ir Finansuotojas'!EX41&lt;0,'Investuotojas ir Finansuotojas'!EX41+'Investuotojas ir Finansuotojas'!EX35+'Investuotojas ir Finansuotojas'!EX26+'Investuotojas ir Finansuotojas'!EX68,'Investuotojas ir Finansuotojas'!EX26+'Investuotojas ir Finansuotojas'!EX35+'Investuotojas ir Finansuotojas'!EX68)</f>
        <v>-80255.933575431205</v>
      </c>
      <c r="EY89" s="25">
        <f>+IF('Investuotojas ir Finansuotojas'!EY41&lt;0,'Investuotojas ir Finansuotojas'!EY41+'Investuotojas ir Finansuotojas'!EY35+'Investuotojas ir Finansuotojas'!EY26+'Investuotojas ir Finansuotojas'!EY68,'Investuotojas ir Finansuotojas'!EY26+'Investuotojas ir Finansuotojas'!EY35+'Investuotojas ir Finansuotojas'!EY68)</f>
        <v>-80255.933575431205</v>
      </c>
      <c r="EZ89" s="25">
        <f>+IF('Investuotojas ir Finansuotojas'!EZ41&lt;0,'Investuotojas ir Finansuotojas'!EZ41+'Investuotojas ir Finansuotojas'!EZ35+'Investuotojas ir Finansuotojas'!EZ26+'Investuotojas ir Finansuotojas'!EZ68,'Investuotojas ir Finansuotojas'!EZ26+'Investuotojas ir Finansuotojas'!EZ35+'Investuotojas ir Finansuotojas'!EZ68)</f>
        <v>-80255.933575431205</v>
      </c>
      <c r="FA89" s="29">
        <f t="shared" si="1123"/>
        <v>-963071.20290517469</v>
      </c>
      <c r="FB89" s="25">
        <f>+IF('Investuotojas ir Finansuotojas'!FB41&lt;0,'Investuotojas ir Finansuotojas'!FB41+'Investuotojas ir Finansuotojas'!FB35+'Investuotojas ir Finansuotojas'!FB26+'Investuotojas ir Finansuotojas'!FB68,'Investuotojas ir Finansuotojas'!FB26+'Investuotojas ir Finansuotojas'!FB35+'Investuotojas ir Finansuotojas'!FB68)</f>
        <v>-80219.13091490441</v>
      </c>
      <c r="FC89" s="25">
        <f>+IF('Investuotojas ir Finansuotojas'!FC41&lt;0,'Investuotojas ir Finansuotojas'!FC41+'Investuotojas ir Finansuotojas'!FC35+'Investuotojas ir Finansuotojas'!FC26+'Investuotojas ir Finansuotojas'!FC68,'Investuotojas ir Finansuotojas'!FC26+'Investuotojas ir Finansuotojas'!FC35+'Investuotojas ir Finansuotojas'!FC68)</f>
        <v>-80219.13091490441</v>
      </c>
      <c r="FD89" s="25">
        <f>+IF('Investuotojas ir Finansuotojas'!FD41&lt;0,'Investuotojas ir Finansuotojas'!FD41+'Investuotojas ir Finansuotojas'!FD35+'Investuotojas ir Finansuotojas'!FD26+'Investuotojas ir Finansuotojas'!FD68,'Investuotojas ir Finansuotojas'!FD26+'Investuotojas ir Finansuotojas'!FD35+'Investuotojas ir Finansuotojas'!FD68)</f>
        <v>-80219.13091490441</v>
      </c>
      <c r="FE89" s="25">
        <f>+IF('Investuotojas ir Finansuotojas'!FE41&lt;0,'Investuotojas ir Finansuotojas'!FE41+'Investuotojas ir Finansuotojas'!FE35+'Investuotojas ir Finansuotojas'!FE26+'Investuotojas ir Finansuotojas'!FE68,'Investuotojas ir Finansuotojas'!FE26+'Investuotojas ir Finansuotojas'!FE35+'Investuotojas ir Finansuotojas'!FE68)</f>
        <v>-80219.13091490441</v>
      </c>
      <c r="FF89" s="25">
        <f>+IF('Investuotojas ir Finansuotojas'!FF41&lt;0,'Investuotojas ir Finansuotojas'!FF41+'Investuotojas ir Finansuotojas'!FF35+'Investuotojas ir Finansuotojas'!FF26+'Investuotojas ir Finansuotojas'!FF68,'Investuotojas ir Finansuotojas'!FF26+'Investuotojas ir Finansuotojas'!FF35+'Investuotojas ir Finansuotojas'!FF68)</f>
        <v>-80219.13091490441</v>
      </c>
      <c r="FG89" s="25">
        <f>+IF('Investuotojas ir Finansuotojas'!FG41&lt;0,'Investuotojas ir Finansuotojas'!FG41+'Investuotojas ir Finansuotojas'!FG35+'Investuotojas ir Finansuotojas'!FG26+'Investuotojas ir Finansuotojas'!FG68,'Investuotojas ir Finansuotojas'!FG26+'Investuotojas ir Finansuotojas'!FG35+'Investuotojas ir Finansuotojas'!FG68)</f>
        <v>-80219.13091490441</v>
      </c>
      <c r="FH89" s="25">
        <f>+IF('Investuotojas ir Finansuotojas'!FH41&lt;0,'Investuotojas ir Finansuotojas'!FH41+'Investuotojas ir Finansuotojas'!FH35+'Investuotojas ir Finansuotojas'!FH26+'Investuotojas ir Finansuotojas'!FH68,'Investuotojas ir Finansuotojas'!FH26+'Investuotojas ir Finansuotojas'!FH35+'Investuotojas ir Finansuotojas'!FH68)</f>
        <v>-80219.13091490441</v>
      </c>
      <c r="FI89" s="25">
        <f>+IF('Investuotojas ir Finansuotojas'!FI41&lt;0,'Investuotojas ir Finansuotojas'!FI41+'Investuotojas ir Finansuotojas'!FI35+'Investuotojas ir Finansuotojas'!FI26+'Investuotojas ir Finansuotojas'!FI68,'Investuotojas ir Finansuotojas'!FI26+'Investuotojas ir Finansuotojas'!FI35+'Investuotojas ir Finansuotojas'!FI68)</f>
        <v>-80219.13091490441</v>
      </c>
      <c r="FJ89" s="25">
        <f>+IF('Investuotojas ir Finansuotojas'!FJ41&lt;0,'Investuotojas ir Finansuotojas'!FJ41+'Investuotojas ir Finansuotojas'!FJ35+'Investuotojas ir Finansuotojas'!FJ26+'Investuotojas ir Finansuotojas'!FJ68,'Investuotojas ir Finansuotojas'!FJ26+'Investuotojas ir Finansuotojas'!FJ35+'Investuotojas ir Finansuotojas'!FJ68)</f>
        <v>-80219.13091490441</v>
      </c>
      <c r="FK89" s="25">
        <f>+IF('Investuotojas ir Finansuotojas'!FK41&lt;0,'Investuotojas ir Finansuotojas'!FK41+'Investuotojas ir Finansuotojas'!FK35+'Investuotojas ir Finansuotojas'!FK26+'Investuotojas ir Finansuotojas'!FK68,'Investuotojas ir Finansuotojas'!FK26+'Investuotojas ir Finansuotojas'!FK35+'Investuotojas ir Finansuotojas'!FK68)</f>
        <v>-80219.13091490441</v>
      </c>
      <c r="FL89" s="25">
        <f>+IF('Investuotojas ir Finansuotojas'!FL41&lt;0,'Investuotojas ir Finansuotojas'!FL41+'Investuotojas ir Finansuotojas'!FL35+'Investuotojas ir Finansuotojas'!FL26+'Investuotojas ir Finansuotojas'!FL68,'Investuotojas ir Finansuotojas'!FL26+'Investuotojas ir Finansuotojas'!FL35+'Investuotojas ir Finansuotojas'!FL68)</f>
        <v>-80219.13091490441</v>
      </c>
      <c r="FM89" s="25">
        <f>+IF('Investuotojas ir Finansuotojas'!FM41&lt;0,'Investuotojas ir Finansuotojas'!FM41+'Investuotojas ir Finansuotojas'!FM35+'Investuotojas ir Finansuotojas'!FM26+'Investuotojas ir Finansuotojas'!FM68,'Investuotojas ir Finansuotojas'!FM26+'Investuotojas ir Finansuotojas'!FM35+'Investuotojas ir Finansuotojas'!FM68)</f>
        <v>-80219.13091490441</v>
      </c>
      <c r="FN89" s="29">
        <f t="shared" si="1125"/>
        <v>-962629.57097885292</v>
      </c>
      <c r="FO89" s="25">
        <f>+IF('Investuotojas ir Finansuotojas'!FO41&lt;0,'Investuotojas ir Finansuotojas'!FO41+'Investuotojas ir Finansuotojas'!FO35+'Investuotojas ir Finansuotojas'!FO26+'Investuotojas ir Finansuotojas'!FO68,'Investuotojas ir Finansuotojas'!FO26+'Investuotojas ir Finansuotojas'!FO35+'Investuotojas ir Finansuotojas'!FO68)</f>
        <v>-80181.224174561808</v>
      </c>
      <c r="FP89" s="25">
        <f>+IF('Investuotojas ir Finansuotojas'!FP41&lt;0,'Investuotojas ir Finansuotojas'!FP41+'Investuotojas ir Finansuotojas'!FP35+'Investuotojas ir Finansuotojas'!FP26+'Investuotojas ir Finansuotojas'!FP68,'Investuotojas ir Finansuotojas'!FP26+'Investuotojas ir Finansuotojas'!FP35+'Investuotojas ir Finansuotojas'!FP68)</f>
        <v>-80181.224174561808</v>
      </c>
      <c r="FQ89" s="25">
        <f>+IF('Investuotojas ir Finansuotojas'!FQ41&lt;0,'Investuotojas ir Finansuotojas'!FQ41+'Investuotojas ir Finansuotojas'!FQ35+'Investuotojas ir Finansuotojas'!FQ26+'Investuotojas ir Finansuotojas'!FQ68,'Investuotojas ir Finansuotojas'!FQ26+'Investuotojas ir Finansuotojas'!FQ35+'Investuotojas ir Finansuotojas'!FQ68)</f>
        <v>-80181.224174561808</v>
      </c>
      <c r="FR89" s="25">
        <f>+IF('Investuotojas ir Finansuotojas'!FR41&lt;0,'Investuotojas ir Finansuotojas'!FR41+'Investuotojas ir Finansuotojas'!FR35+'Investuotojas ir Finansuotojas'!FR26+'Investuotojas ir Finansuotojas'!FR68,'Investuotojas ir Finansuotojas'!FR26+'Investuotojas ir Finansuotojas'!FR35+'Investuotojas ir Finansuotojas'!FR68)</f>
        <v>-80181.224174561808</v>
      </c>
      <c r="FS89" s="25">
        <f>+IF('Investuotojas ir Finansuotojas'!FS41&lt;0,'Investuotojas ir Finansuotojas'!FS41+'Investuotojas ir Finansuotojas'!FS35+'Investuotojas ir Finansuotojas'!FS26+'Investuotojas ir Finansuotojas'!FS68,'Investuotojas ir Finansuotojas'!FS26+'Investuotojas ir Finansuotojas'!FS35+'Investuotojas ir Finansuotojas'!FS68)</f>
        <v>-80181.224174561808</v>
      </c>
      <c r="FT89" s="25">
        <f>+IF('Investuotojas ir Finansuotojas'!FT41&lt;0,'Investuotojas ir Finansuotojas'!FT41+'Investuotojas ir Finansuotojas'!FT35+'Investuotojas ir Finansuotojas'!FT26+'Investuotojas ir Finansuotojas'!FT68,'Investuotojas ir Finansuotojas'!FT26+'Investuotojas ir Finansuotojas'!FT35+'Investuotojas ir Finansuotojas'!FT68)</f>
        <v>-80181.224174561808</v>
      </c>
      <c r="FU89" s="25">
        <f>+IF('Investuotojas ir Finansuotojas'!FU41&lt;0,'Investuotojas ir Finansuotojas'!FU41+'Investuotojas ir Finansuotojas'!FU35+'Investuotojas ir Finansuotojas'!FU26+'Investuotojas ir Finansuotojas'!FU68,'Investuotojas ir Finansuotojas'!FU26+'Investuotojas ir Finansuotojas'!FU35+'Investuotojas ir Finansuotojas'!FU68)</f>
        <v>-80181.224174561808</v>
      </c>
      <c r="FV89" s="25">
        <f>+IF('Investuotojas ir Finansuotojas'!FV41&lt;0,'Investuotojas ir Finansuotojas'!FV41+'Investuotojas ir Finansuotojas'!FV35+'Investuotojas ir Finansuotojas'!FV26+'Investuotojas ir Finansuotojas'!FV68,'Investuotojas ir Finansuotojas'!FV26+'Investuotojas ir Finansuotojas'!FV35+'Investuotojas ir Finansuotojas'!FV68)</f>
        <v>-80181.224174561808</v>
      </c>
      <c r="FW89" s="25">
        <f>+IF('Investuotojas ir Finansuotojas'!FW41&lt;0,'Investuotojas ir Finansuotojas'!FW41+'Investuotojas ir Finansuotojas'!FW35+'Investuotojas ir Finansuotojas'!FW26+'Investuotojas ir Finansuotojas'!FW68,'Investuotojas ir Finansuotojas'!FW26+'Investuotojas ir Finansuotojas'!FW35+'Investuotojas ir Finansuotojas'!FW68)</f>
        <v>-80181.224174561808</v>
      </c>
      <c r="FX89" s="25">
        <f>+IF('Investuotojas ir Finansuotojas'!FX41&lt;0,'Investuotojas ir Finansuotojas'!FX41+'Investuotojas ir Finansuotojas'!FX35+'Investuotojas ir Finansuotojas'!FX26+'Investuotojas ir Finansuotojas'!FX68,'Investuotojas ir Finansuotojas'!FX26+'Investuotojas ir Finansuotojas'!FX35+'Investuotojas ir Finansuotojas'!FX68)</f>
        <v>-80181.224174561808</v>
      </c>
      <c r="FY89" s="25">
        <f>+IF('Investuotojas ir Finansuotojas'!FY41&lt;0,'Investuotojas ir Finansuotojas'!FY41+'Investuotojas ir Finansuotojas'!FY35+'Investuotojas ir Finansuotojas'!FY26+'Investuotojas ir Finansuotojas'!FY68,'Investuotojas ir Finansuotojas'!FY26+'Investuotojas ir Finansuotojas'!FY35+'Investuotojas ir Finansuotojas'!FY68)</f>
        <v>-80181.224174561808</v>
      </c>
      <c r="FZ89" s="25">
        <f>+IF('Investuotojas ir Finansuotojas'!FZ41&lt;0,'Investuotojas ir Finansuotojas'!FZ41+'Investuotojas ir Finansuotojas'!FZ35+'Investuotojas ir Finansuotojas'!FZ26+'Investuotojas ir Finansuotojas'!FZ68,'Investuotojas ir Finansuotojas'!FZ26+'Investuotojas ir Finansuotojas'!FZ35+'Investuotojas ir Finansuotojas'!FZ68)</f>
        <v>-80181.224174561808</v>
      </c>
      <c r="GA89" s="29">
        <f t="shared" si="1127"/>
        <v>-962174.69009474164</v>
      </c>
      <c r="GB89" s="25">
        <f>+IF('Investuotojas ir Finansuotojas'!GB41&lt;0,'Investuotojas ir Finansuotojas'!GB41+'Investuotojas ir Finansuotojas'!GB35+'Investuotojas ir Finansuotojas'!GB26+'Investuotojas ir Finansuotojas'!GB68,'Investuotojas ir Finansuotojas'!GB26+'Investuotojas ir Finansuotojas'!GB35+'Investuotojas ir Finansuotojas'!GB68)</f>
        <v>-6657.3222117910273</v>
      </c>
      <c r="GC89" s="25">
        <f>+IF('Investuotojas ir Finansuotojas'!GC41&lt;0,'Investuotojas ir Finansuotojas'!GC41+'Investuotojas ir Finansuotojas'!GC35+'Investuotojas ir Finansuotojas'!GC26+'Investuotojas ir Finansuotojas'!GC68,'Investuotojas ir Finansuotojas'!GC26+'Investuotojas ir Finansuotojas'!GC35+'Investuotojas ir Finansuotojas'!GC68)</f>
        <v>-6657.3222117910273</v>
      </c>
      <c r="GD89" s="25">
        <f>+IF('Investuotojas ir Finansuotojas'!GD41&lt;0,'Investuotojas ir Finansuotojas'!GD41+'Investuotojas ir Finansuotojas'!GD35+'Investuotojas ir Finansuotojas'!GD26+'Investuotojas ir Finansuotojas'!GD68,'Investuotojas ir Finansuotojas'!GD26+'Investuotojas ir Finansuotojas'!GD35+'Investuotojas ir Finansuotojas'!GD68)</f>
        <v>-6657.3222117910273</v>
      </c>
      <c r="GE89" s="25">
        <f>+IF('Investuotojas ir Finansuotojas'!GE41&lt;0,'Investuotojas ir Finansuotojas'!GE41+'Investuotojas ir Finansuotojas'!GE35+'Investuotojas ir Finansuotojas'!GE26+'Investuotojas ir Finansuotojas'!GE68,'Investuotojas ir Finansuotojas'!GE26+'Investuotojas ir Finansuotojas'!GE35+'Investuotojas ir Finansuotojas'!GE68)</f>
        <v>-6657.3222117910273</v>
      </c>
      <c r="GF89" s="25">
        <f>+IF('Investuotojas ir Finansuotojas'!GF41&lt;0,'Investuotojas ir Finansuotojas'!GF41+'Investuotojas ir Finansuotojas'!GF35+'Investuotojas ir Finansuotojas'!GF26+'Investuotojas ir Finansuotojas'!GF68,'Investuotojas ir Finansuotojas'!GF26+'Investuotojas ir Finansuotojas'!GF35+'Investuotojas ir Finansuotojas'!GF68)</f>
        <v>-6657.3222117910273</v>
      </c>
      <c r="GG89" s="25">
        <f>+IF('Investuotojas ir Finansuotojas'!GG41&lt;0,'Investuotojas ir Finansuotojas'!GG41+'Investuotojas ir Finansuotojas'!GG35+'Investuotojas ir Finansuotojas'!GG26+'Investuotojas ir Finansuotojas'!GG68,'Investuotojas ir Finansuotojas'!GG26+'Investuotojas ir Finansuotojas'!GG35+'Investuotojas ir Finansuotojas'!GG68)</f>
        <v>-6657.3222117910273</v>
      </c>
      <c r="GH89" s="25">
        <f>+IF('Investuotojas ir Finansuotojas'!GH41&lt;0,'Investuotojas ir Finansuotojas'!GH41+'Investuotojas ir Finansuotojas'!GH35+'Investuotojas ir Finansuotojas'!GH26+'Investuotojas ir Finansuotojas'!GH68,'Investuotojas ir Finansuotojas'!GH26+'Investuotojas ir Finansuotojas'!GH35+'Investuotojas ir Finansuotojas'!GH68)</f>
        <v>-6657.3222117910273</v>
      </c>
      <c r="GI89" s="25">
        <f>+IF('Investuotojas ir Finansuotojas'!GI41&lt;0,'Investuotojas ir Finansuotojas'!GI41+'Investuotojas ir Finansuotojas'!GI35+'Investuotojas ir Finansuotojas'!GI26+'Investuotojas ir Finansuotojas'!GI68,'Investuotojas ir Finansuotojas'!GI26+'Investuotojas ir Finansuotojas'!GI35+'Investuotojas ir Finansuotojas'!GI68)</f>
        <v>-6657.3222117910273</v>
      </c>
      <c r="GJ89" s="25">
        <f>+IF('Investuotojas ir Finansuotojas'!GJ41&lt;0,'Investuotojas ir Finansuotojas'!GJ41+'Investuotojas ir Finansuotojas'!GJ35+'Investuotojas ir Finansuotojas'!GJ26+'Investuotojas ir Finansuotojas'!GJ68,'Investuotojas ir Finansuotojas'!GJ26+'Investuotojas ir Finansuotojas'!GJ35+'Investuotojas ir Finansuotojas'!GJ68)</f>
        <v>-6657.3222117910273</v>
      </c>
      <c r="GK89" s="25">
        <f>+IF('Investuotojas ir Finansuotojas'!GK41&lt;0,'Investuotojas ir Finansuotojas'!GK41+'Investuotojas ir Finansuotojas'!GK35+'Investuotojas ir Finansuotojas'!GK26+'Investuotojas ir Finansuotojas'!GK68,'Investuotojas ir Finansuotojas'!GK26+'Investuotojas ir Finansuotojas'!GK35+'Investuotojas ir Finansuotojas'!GK68)</f>
        <v>-6657.3222117910273</v>
      </c>
      <c r="GL89" s="25">
        <f>+IF('Investuotojas ir Finansuotojas'!GL41&lt;0,'Investuotojas ir Finansuotojas'!GL41+'Investuotojas ir Finansuotojas'!GL35+'Investuotojas ir Finansuotojas'!GL26+'Investuotojas ir Finansuotojas'!GL68,'Investuotojas ir Finansuotojas'!GL26+'Investuotojas ir Finansuotojas'!GL35+'Investuotojas ir Finansuotojas'!GL68)</f>
        <v>-6657.3222117910273</v>
      </c>
      <c r="GM89" s="25">
        <f>+IF('Investuotojas ir Finansuotojas'!GM41&lt;0,'Investuotojas ir Finansuotojas'!GM41+'Investuotojas ir Finansuotojas'!GM35+'Investuotojas ir Finansuotojas'!GM26+'Investuotojas ir Finansuotojas'!GM68,'Investuotojas ir Finansuotojas'!GM26+'Investuotojas ir Finansuotojas'!GM35+'Investuotojas ir Finansuotojas'!GM68)</f>
        <v>-6657.3222117910273</v>
      </c>
      <c r="GN89" s="29">
        <f t="shared" si="1129"/>
        <v>-79887.866541492345</v>
      </c>
      <c r="GO89" s="25">
        <f>-'Investuotojas ir Finansuotojas'!GO35+'Investuotojas ir Finansuotojas'!GO26</f>
        <v>0</v>
      </c>
      <c r="GP89" s="25">
        <f>-'Investuotojas ir Finansuotojas'!GP35+'Investuotojas ir Finansuotojas'!GP26</f>
        <v>0</v>
      </c>
      <c r="GQ89" s="25">
        <f>-'Investuotojas ir Finansuotojas'!GQ35+'Investuotojas ir Finansuotojas'!GQ26</f>
        <v>0</v>
      </c>
      <c r="GR89" s="25">
        <f>-'Investuotojas ir Finansuotojas'!GR35+'Investuotojas ir Finansuotojas'!GR26</f>
        <v>0</v>
      </c>
      <c r="GS89" s="25">
        <f>-'Investuotojas ir Finansuotojas'!GS35+'Investuotojas ir Finansuotojas'!GS26</f>
        <v>0</v>
      </c>
      <c r="GT89" s="25">
        <f>-'Investuotojas ir Finansuotojas'!GT35+'Investuotojas ir Finansuotojas'!GT26</f>
        <v>0</v>
      </c>
      <c r="GU89" s="25">
        <f>-'Investuotojas ir Finansuotojas'!GU35+'Investuotojas ir Finansuotojas'!GU26</f>
        <v>0</v>
      </c>
      <c r="GV89" s="25">
        <f>-'Investuotojas ir Finansuotojas'!GV35+'Investuotojas ir Finansuotojas'!GV26</f>
        <v>0</v>
      </c>
      <c r="GW89" s="25">
        <f>-'Investuotojas ir Finansuotojas'!GW35+'Investuotojas ir Finansuotojas'!GW26</f>
        <v>0</v>
      </c>
      <c r="GX89" s="25">
        <f>-'Investuotojas ir Finansuotojas'!GX35+'Investuotojas ir Finansuotojas'!GX26</f>
        <v>0</v>
      </c>
      <c r="GY89" s="25">
        <f>-'Investuotojas ir Finansuotojas'!GY35+'Investuotojas ir Finansuotojas'!GY26</f>
        <v>0</v>
      </c>
      <c r="GZ89" s="25">
        <f>-'Investuotojas ir Finansuotojas'!GZ35+'Investuotojas ir Finansuotojas'!GZ26</f>
        <v>0</v>
      </c>
      <c r="HA89" s="29">
        <f t="shared" si="1131"/>
        <v>0</v>
      </c>
      <c r="HB89" s="25">
        <f>-'Investuotojas ir Finansuotojas'!HB35+'Investuotojas ir Finansuotojas'!HB26</f>
        <v>0</v>
      </c>
      <c r="HC89" s="25">
        <f>-'Investuotojas ir Finansuotojas'!HC35+'Investuotojas ir Finansuotojas'!HC26</f>
        <v>0</v>
      </c>
      <c r="HD89" s="25">
        <f>-'Investuotojas ir Finansuotojas'!HD35+'Investuotojas ir Finansuotojas'!HD26</f>
        <v>0</v>
      </c>
      <c r="HE89" s="25">
        <f>-'Investuotojas ir Finansuotojas'!HE35+'Investuotojas ir Finansuotojas'!HE26</f>
        <v>0</v>
      </c>
      <c r="HF89" s="25">
        <f>-'Investuotojas ir Finansuotojas'!HF35+'Investuotojas ir Finansuotojas'!HF26</f>
        <v>0</v>
      </c>
      <c r="HG89" s="25">
        <f>-'Investuotojas ir Finansuotojas'!HG35+'Investuotojas ir Finansuotojas'!HG26</f>
        <v>0</v>
      </c>
      <c r="HH89" s="25">
        <f>-'Investuotojas ir Finansuotojas'!HH35+'Investuotojas ir Finansuotojas'!HH26</f>
        <v>0</v>
      </c>
      <c r="HI89" s="25">
        <f>-'Investuotojas ir Finansuotojas'!HI35+'Investuotojas ir Finansuotojas'!HI26</f>
        <v>0</v>
      </c>
      <c r="HJ89" s="25">
        <f>-'Investuotojas ir Finansuotojas'!HJ35+'Investuotojas ir Finansuotojas'!HJ26</f>
        <v>0</v>
      </c>
      <c r="HK89" s="25">
        <f>-'Investuotojas ir Finansuotojas'!HK35+'Investuotojas ir Finansuotojas'!HK26</f>
        <v>0</v>
      </c>
      <c r="HL89" s="25">
        <f>-'Investuotojas ir Finansuotojas'!HL35+'Investuotojas ir Finansuotojas'!HL26</f>
        <v>0</v>
      </c>
      <c r="HM89" s="25">
        <f>-'Investuotojas ir Finansuotojas'!HM35+'Investuotojas ir Finansuotojas'!HM26</f>
        <v>0</v>
      </c>
      <c r="HN89" s="29">
        <f t="shared" si="1133"/>
        <v>0</v>
      </c>
      <c r="HO89" s="25">
        <f>-'Investuotojas ir Finansuotojas'!HO35+'Investuotojas ir Finansuotojas'!HO26</f>
        <v>0</v>
      </c>
      <c r="HP89" s="25">
        <f>-'Investuotojas ir Finansuotojas'!HP35+'Investuotojas ir Finansuotojas'!HP26</f>
        <v>0</v>
      </c>
      <c r="HQ89" s="25">
        <f>-'Investuotojas ir Finansuotojas'!HQ35+'Investuotojas ir Finansuotojas'!HQ26</f>
        <v>0</v>
      </c>
      <c r="HR89" s="25">
        <f>-'Investuotojas ir Finansuotojas'!HR35+'Investuotojas ir Finansuotojas'!HR26</f>
        <v>0</v>
      </c>
      <c r="HS89" s="25">
        <f>-'Investuotojas ir Finansuotojas'!HS35+'Investuotojas ir Finansuotojas'!HS26</f>
        <v>0</v>
      </c>
      <c r="HT89" s="25">
        <f>-'Investuotojas ir Finansuotojas'!HT35+'Investuotojas ir Finansuotojas'!HT26</f>
        <v>0</v>
      </c>
      <c r="HU89" s="25">
        <f>-'Investuotojas ir Finansuotojas'!HU35+'Investuotojas ir Finansuotojas'!HU26</f>
        <v>0</v>
      </c>
      <c r="HV89" s="25">
        <f>-'Investuotojas ir Finansuotojas'!HV35+'Investuotojas ir Finansuotojas'!HV26</f>
        <v>0</v>
      </c>
      <c r="HW89" s="25">
        <f>-'Investuotojas ir Finansuotojas'!HW35+'Investuotojas ir Finansuotojas'!HW26</f>
        <v>0</v>
      </c>
      <c r="HX89" s="25">
        <f>-'Investuotojas ir Finansuotojas'!HX35+'Investuotojas ir Finansuotojas'!HX26</f>
        <v>0</v>
      </c>
      <c r="HY89" s="25">
        <f>-'Investuotojas ir Finansuotojas'!HY35+'Investuotojas ir Finansuotojas'!HY26</f>
        <v>0</v>
      </c>
      <c r="HZ89" s="25">
        <f>-'Investuotojas ir Finansuotojas'!HZ35+'Investuotojas ir Finansuotojas'!HZ26</f>
        <v>0</v>
      </c>
      <c r="IA89" s="29">
        <f t="shared" si="1135"/>
        <v>0</v>
      </c>
      <c r="IB89" s="25">
        <f>-'Investuotojas ir Finansuotojas'!IB35+'Investuotojas ir Finansuotojas'!IB26</f>
        <v>0</v>
      </c>
      <c r="IC89" s="25">
        <f>-'Investuotojas ir Finansuotojas'!IC35+'Investuotojas ir Finansuotojas'!IC26</f>
        <v>0</v>
      </c>
      <c r="ID89" s="25">
        <f>-'Investuotojas ir Finansuotojas'!ID35+'Investuotojas ir Finansuotojas'!ID26</f>
        <v>0</v>
      </c>
      <c r="IE89" s="25">
        <f>-'Investuotojas ir Finansuotojas'!IE35+'Investuotojas ir Finansuotojas'!IE26</f>
        <v>0</v>
      </c>
      <c r="IF89" s="25">
        <f>-'Investuotojas ir Finansuotojas'!IF35+'Investuotojas ir Finansuotojas'!IF26</f>
        <v>0</v>
      </c>
      <c r="IG89" s="25">
        <f>-'Investuotojas ir Finansuotojas'!IG35+'Investuotojas ir Finansuotojas'!IG26</f>
        <v>0</v>
      </c>
      <c r="IH89" s="25">
        <f>-'Investuotojas ir Finansuotojas'!IH35+'Investuotojas ir Finansuotojas'!IH26</f>
        <v>0</v>
      </c>
      <c r="II89" s="25">
        <f>-'Investuotojas ir Finansuotojas'!II35+'Investuotojas ir Finansuotojas'!II26</f>
        <v>0</v>
      </c>
      <c r="IJ89" s="25">
        <f>-'Investuotojas ir Finansuotojas'!IJ35+'Investuotojas ir Finansuotojas'!IJ26</f>
        <v>0</v>
      </c>
      <c r="IK89" s="25">
        <f>-'Investuotojas ir Finansuotojas'!IK35+'Investuotojas ir Finansuotojas'!IK26</f>
        <v>0</v>
      </c>
      <c r="IL89" s="25">
        <f>-'Investuotojas ir Finansuotojas'!IL35+'Investuotojas ir Finansuotojas'!IL26</f>
        <v>0</v>
      </c>
      <c r="IM89" s="25">
        <f>-'Investuotojas ir Finansuotojas'!IM35+'Investuotojas ir Finansuotojas'!IM26</f>
        <v>0</v>
      </c>
      <c r="IN89" s="29">
        <f t="shared" si="1137"/>
        <v>0</v>
      </c>
      <c r="IO89" s="25">
        <f>-'Investuotojas ir Finansuotojas'!IO35+'Investuotojas ir Finansuotojas'!IO26</f>
        <v>0</v>
      </c>
      <c r="IP89" s="25">
        <f>-'Investuotojas ir Finansuotojas'!IP35+'Investuotojas ir Finansuotojas'!IP26</f>
        <v>0</v>
      </c>
      <c r="IQ89" s="25">
        <f>-'Investuotojas ir Finansuotojas'!IQ35+'Investuotojas ir Finansuotojas'!IQ26</f>
        <v>0</v>
      </c>
      <c r="IR89" s="25">
        <f>-'Investuotojas ir Finansuotojas'!IR35+'Investuotojas ir Finansuotojas'!IR26</f>
        <v>0</v>
      </c>
      <c r="IS89" s="25">
        <f>-'Investuotojas ir Finansuotojas'!IS35+'Investuotojas ir Finansuotojas'!IS26</f>
        <v>0</v>
      </c>
      <c r="IT89" s="25">
        <f>-'Investuotojas ir Finansuotojas'!IT35+'Investuotojas ir Finansuotojas'!IT26</f>
        <v>0</v>
      </c>
      <c r="IU89" s="25">
        <f>-'Investuotojas ir Finansuotojas'!IU35+'Investuotojas ir Finansuotojas'!IU26</f>
        <v>0</v>
      </c>
      <c r="IV89" s="25">
        <f>-'Investuotojas ir Finansuotojas'!IV35+'Investuotojas ir Finansuotojas'!IV26</f>
        <v>0</v>
      </c>
      <c r="IW89" s="25">
        <f>-'Investuotojas ir Finansuotojas'!IW35+'Investuotojas ir Finansuotojas'!IW26</f>
        <v>0</v>
      </c>
      <c r="IX89" s="25">
        <f>-'Investuotojas ir Finansuotojas'!IX35+'Investuotojas ir Finansuotojas'!IX26</f>
        <v>0</v>
      </c>
      <c r="IY89" s="25">
        <f>-'Investuotojas ir Finansuotojas'!IY35+'Investuotojas ir Finansuotojas'!IY26</f>
        <v>0</v>
      </c>
      <c r="IZ89" s="25">
        <f>-'Investuotojas ir Finansuotojas'!IZ35+'Investuotojas ir Finansuotojas'!IZ26</f>
        <v>0</v>
      </c>
      <c r="JA89" s="29">
        <f t="shared" si="1139"/>
        <v>0</v>
      </c>
      <c r="JB89" s="25">
        <f>-'Investuotojas ir Finansuotojas'!JB35+'Investuotojas ir Finansuotojas'!JB26</f>
        <v>0</v>
      </c>
      <c r="JC89" s="25">
        <f>-'Investuotojas ir Finansuotojas'!JC35+'Investuotojas ir Finansuotojas'!JC26</f>
        <v>0</v>
      </c>
      <c r="JD89" s="25">
        <f>-'Investuotojas ir Finansuotojas'!JD35+'Investuotojas ir Finansuotojas'!JD26</f>
        <v>0</v>
      </c>
      <c r="JE89" s="25">
        <f>-'Investuotojas ir Finansuotojas'!JE35+'Investuotojas ir Finansuotojas'!JE26</f>
        <v>0</v>
      </c>
      <c r="JF89" s="25">
        <f>-'Investuotojas ir Finansuotojas'!JF35+'Investuotojas ir Finansuotojas'!JF26</f>
        <v>0</v>
      </c>
      <c r="JG89" s="25">
        <f>-'Investuotojas ir Finansuotojas'!JG35+'Investuotojas ir Finansuotojas'!JG26</f>
        <v>0</v>
      </c>
      <c r="JH89" s="25">
        <f>-'Investuotojas ir Finansuotojas'!JH35+'Investuotojas ir Finansuotojas'!JH26</f>
        <v>0</v>
      </c>
      <c r="JI89" s="25">
        <f>-'Investuotojas ir Finansuotojas'!JI35+'Investuotojas ir Finansuotojas'!JI26</f>
        <v>0</v>
      </c>
      <c r="JJ89" s="25">
        <f>-'Investuotojas ir Finansuotojas'!JJ35+'Investuotojas ir Finansuotojas'!JJ26</f>
        <v>0</v>
      </c>
      <c r="JK89" s="25">
        <f>-'Investuotojas ir Finansuotojas'!JK35+'Investuotojas ir Finansuotojas'!JK26</f>
        <v>0</v>
      </c>
      <c r="JL89" s="25">
        <f>-'Investuotojas ir Finansuotojas'!JL35+'Investuotojas ir Finansuotojas'!JL26</f>
        <v>0</v>
      </c>
      <c r="JM89" s="25">
        <f>-'Investuotojas ir Finansuotojas'!JM35+'Investuotojas ir Finansuotojas'!JM26</f>
        <v>0</v>
      </c>
      <c r="JN89" s="29">
        <f t="shared" si="1141"/>
        <v>0</v>
      </c>
      <c r="JO89" s="25">
        <f>-'Investuotojas ir Finansuotojas'!JO35+'Investuotojas ir Finansuotojas'!JO26</f>
        <v>0</v>
      </c>
      <c r="JP89" s="25">
        <f>-'Investuotojas ir Finansuotojas'!JP35+'Investuotojas ir Finansuotojas'!JP26</f>
        <v>0</v>
      </c>
      <c r="JQ89" s="25">
        <f>-'Investuotojas ir Finansuotojas'!JQ35+'Investuotojas ir Finansuotojas'!JQ26</f>
        <v>0</v>
      </c>
      <c r="JR89" s="25">
        <f>-'Investuotojas ir Finansuotojas'!JR35+'Investuotojas ir Finansuotojas'!JR26</f>
        <v>0</v>
      </c>
      <c r="JS89" s="25">
        <f>-'Investuotojas ir Finansuotojas'!JS35+'Investuotojas ir Finansuotojas'!JS26</f>
        <v>0</v>
      </c>
      <c r="JT89" s="25">
        <f>-'Investuotojas ir Finansuotojas'!JT35+'Investuotojas ir Finansuotojas'!JT26</f>
        <v>0</v>
      </c>
      <c r="JU89" s="25">
        <f>-'Investuotojas ir Finansuotojas'!JU35+'Investuotojas ir Finansuotojas'!JU26</f>
        <v>0</v>
      </c>
      <c r="JV89" s="25">
        <f>-'Investuotojas ir Finansuotojas'!JV35+'Investuotojas ir Finansuotojas'!JV26</f>
        <v>0</v>
      </c>
      <c r="JW89" s="25">
        <f>-'Investuotojas ir Finansuotojas'!JW35+'Investuotojas ir Finansuotojas'!JW26</f>
        <v>0</v>
      </c>
      <c r="JX89" s="25">
        <f>-'Investuotojas ir Finansuotojas'!JX35+'Investuotojas ir Finansuotojas'!JX26</f>
        <v>0</v>
      </c>
      <c r="JY89" s="25">
        <f>-'Investuotojas ir Finansuotojas'!JY35+'Investuotojas ir Finansuotojas'!JY26</f>
        <v>0</v>
      </c>
      <c r="JZ89" s="25">
        <f>-'Investuotojas ir Finansuotojas'!JZ35+'Investuotojas ir Finansuotojas'!JZ26</f>
        <v>0</v>
      </c>
      <c r="KA89" s="29">
        <f t="shared" si="1143"/>
        <v>0</v>
      </c>
      <c r="KB89" s="25">
        <f>-'Investuotojas ir Finansuotojas'!KB35+'Investuotojas ir Finansuotojas'!KB26</f>
        <v>0</v>
      </c>
      <c r="KC89" s="25">
        <f>-'Investuotojas ir Finansuotojas'!KC35+'Investuotojas ir Finansuotojas'!KC26</f>
        <v>0</v>
      </c>
      <c r="KD89" s="25">
        <f>-'Investuotojas ir Finansuotojas'!KD35+'Investuotojas ir Finansuotojas'!KD26</f>
        <v>0</v>
      </c>
      <c r="KE89" s="25">
        <f>-'Investuotojas ir Finansuotojas'!KE35+'Investuotojas ir Finansuotojas'!KE26</f>
        <v>0</v>
      </c>
      <c r="KF89" s="25">
        <f>-'Investuotojas ir Finansuotojas'!KF35+'Investuotojas ir Finansuotojas'!KF26</f>
        <v>0</v>
      </c>
      <c r="KG89" s="25">
        <f>-'Investuotojas ir Finansuotojas'!KG35+'Investuotojas ir Finansuotojas'!KG26</f>
        <v>0</v>
      </c>
      <c r="KH89" s="25">
        <f>-'Investuotojas ir Finansuotojas'!KH35+'Investuotojas ir Finansuotojas'!KH26</f>
        <v>0</v>
      </c>
      <c r="KI89" s="25">
        <f>-'Investuotojas ir Finansuotojas'!KI35+'Investuotojas ir Finansuotojas'!KI26</f>
        <v>0</v>
      </c>
      <c r="KJ89" s="25">
        <f>-'Investuotojas ir Finansuotojas'!KJ35+'Investuotojas ir Finansuotojas'!KJ26</f>
        <v>0</v>
      </c>
      <c r="KK89" s="25">
        <f>-'Investuotojas ir Finansuotojas'!KK35+'Investuotojas ir Finansuotojas'!KK26</f>
        <v>0</v>
      </c>
      <c r="KL89" s="25">
        <f>-'Investuotojas ir Finansuotojas'!KL35+'Investuotojas ir Finansuotojas'!KL26</f>
        <v>0</v>
      </c>
      <c r="KM89" s="25">
        <f>-'Investuotojas ir Finansuotojas'!KM35+'Investuotojas ir Finansuotojas'!KM26</f>
        <v>0</v>
      </c>
      <c r="KN89" s="29">
        <f t="shared" si="1145"/>
        <v>0</v>
      </c>
      <c r="KO89" s="25">
        <f>-'Investuotojas ir Finansuotojas'!KO35+'Investuotojas ir Finansuotojas'!KO26</f>
        <v>0</v>
      </c>
      <c r="KP89" s="25">
        <f>-'Investuotojas ir Finansuotojas'!KP35+'Investuotojas ir Finansuotojas'!KP26</f>
        <v>0</v>
      </c>
      <c r="KQ89" s="25">
        <f>-'Investuotojas ir Finansuotojas'!KQ35+'Investuotojas ir Finansuotojas'!KQ26</f>
        <v>0</v>
      </c>
      <c r="KR89" s="25">
        <f>-'Investuotojas ir Finansuotojas'!KR35+'Investuotojas ir Finansuotojas'!KR26</f>
        <v>0</v>
      </c>
      <c r="KS89" s="25">
        <f>-'Investuotojas ir Finansuotojas'!KS35+'Investuotojas ir Finansuotojas'!KS26</f>
        <v>0</v>
      </c>
      <c r="KT89" s="25">
        <f>-'Investuotojas ir Finansuotojas'!KT35+'Investuotojas ir Finansuotojas'!KT26</f>
        <v>0</v>
      </c>
      <c r="KU89" s="25">
        <f>-'Investuotojas ir Finansuotojas'!KU35+'Investuotojas ir Finansuotojas'!KU26</f>
        <v>0</v>
      </c>
      <c r="KV89" s="25">
        <f>-'Investuotojas ir Finansuotojas'!KV35+'Investuotojas ir Finansuotojas'!KV26</f>
        <v>0</v>
      </c>
      <c r="KW89" s="25">
        <f>-'Investuotojas ir Finansuotojas'!KW35+'Investuotojas ir Finansuotojas'!KW26</f>
        <v>0</v>
      </c>
      <c r="KX89" s="25">
        <f>-'Investuotojas ir Finansuotojas'!KX35+'Investuotojas ir Finansuotojas'!KX26</f>
        <v>0</v>
      </c>
      <c r="KY89" s="25">
        <f>-'Investuotojas ir Finansuotojas'!KY35+'Investuotojas ir Finansuotojas'!KY26</f>
        <v>0</v>
      </c>
      <c r="KZ89" s="25">
        <f>-'Investuotojas ir Finansuotojas'!KZ35+'Investuotojas ir Finansuotojas'!KZ26</f>
        <v>0</v>
      </c>
      <c r="LA89" s="29">
        <f t="shared" si="1147"/>
        <v>0</v>
      </c>
      <c r="LB89" s="25">
        <f>-'Investuotojas ir Finansuotojas'!LB35+'Investuotojas ir Finansuotojas'!LB26</f>
        <v>0</v>
      </c>
      <c r="LC89" s="25">
        <f>-'Investuotojas ir Finansuotojas'!LC35+'Investuotojas ir Finansuotojas'!LC26</f>
        <v>0</v>
      </c>
      <c r="LD89" s="25">
        <f>-'Investuotojas ir Finansuotojas'!LD35+'Investuotojas ir Finansuotojas'!LD26</f>
        <v>0</v>
      </c>
      <c r="LE89" s="25">
        <f>-'Investuotojas ir Finansuotojas'!LE35+'Investuotojas ir Finansuotojas'!LE26</f>
        <v>0</v>
      </c>
      <c r="LF89" s="25">
        <f>-'Investuotojas ir Finansuotojas'!LF35+'Investuotojas ir Finansuotojas'!LF26</f>
        <v>0</v>
      </c>
      <c r="LG89" s="25">
        <f>-'Investuotojas ir Finansuotojas'!LG35+'Investuotojas ir Finansuotojas'!LG26</f>
        <v>0</v>
      </c>
      <c r="LH89" s="25">
        <f>-'Investuotojas ir Finansuotojas'!LH35+'Investuotojas ir Finansuotojas'!LH26</f>
        <v>0</v>
      </c>
      <c r="LI89" s="25">
        <f>-'Investuotojas ir Finansuotojas'!LI35+'Investuotojas ir Finansuotojas'!LI26</f>
        <v>0</v>
      </c>
      <c r="LJ89" s="25">
        <f>-'Investuotojas ir Finansuotojas'!LJ35+'Investuotojas ir Finansuotojas'!LJ26</f>
        <v>0</v>
      </c>
      <c r="LK89" s="25">
        <f>-'Investuotojas ir Finansuotojas'!LK35+'Investuotojas ir Finansuotojas'!LK26</f>
        <v>0</v>
      </c>
      <c r="LL89" s="25">
        <f>-'Investuotojas ir Finansuotojas'!LL35+'Investuotojas ir Finansuotojas'!LL26</f>
        <v>0</v>
      </c>
      <c r="LM89" s="25">
        <f>-'Investuotojas ir Finansuotojas'!LM35+'Investuotojas ir Finansuotojas'!LM26</f>
        <v>0</v>
      </c>
      <c r="LN89" s="29">
        <f t="shared" si="1149"/>
        <v>0</v>
      </c>
    </row>
    <row r="90" spans="1:326" ht="15.75" thickBot="1">
      <c r="A90" s="59" t="s">
        <v>404</v>
      </c>
      <c r="B90" s="92">
        <f>-'Investuotojas ir Finansuotojas'!B24-'Investuotojas ir Finansuotojas'!B25-'Investuotojas ir Finansuotojas'!B28</f>
        <v>-45266.672540454223</v>
      </c>
      <c r="C90" s="92">
        <f>-'Investuotojas ir Finansuotojas'!C24-'Investuotojas ir Finansuotojas'!C25-'Investuotojas ir Finansuotojas'!C28</f>
        <v>-6466.6675057791754</v>
      </c>
      <c r="D90" s="92">
        <f>-'Investuotojas ir Finansuotojas'!D24-'Investuotojas ir Finansuotojas'!D25-'Investuotojas ir Finansuotojas'!D28</f>
        <v>-6466.6675057791754</v>
      </c>
      <c r="E90" s="92">
        <f>-'Investuotojas ir Finansuotojas'!E24-'Investuotojas ir Finansuotojas'!E25-'Investuotojas ir Finansuotojas'!E28</f>
        <v>-6466.6675057791754</v>
      </c>
      <c r="F90" s="92">
        <f>-'Investuotojas ir Finansuotojas'!F24-'Investuotojas ir Finansuotojas'!F25-'Investuotojas ir Finansuotojas'!F28</f>
        <v>-6466.6675057791754</v>
      </c>
      <c r="G90" s="92">
        <f>-'Investuotojas ir Finansuotojas'!G24-'Investuotojas ir Finansuotojas'!G25-'Investuotojas ir Finansuotojas'!G28</f>
        <v>-6466.6675057791754</v>
      </c>
      <c r="H90" s="92">
        <f>-'Investuotojas ir Finansuotojas'!H24-'Investuotojas ir Finansuotojas'!H25-'Investuotojas ir Finansuotojas'!H28</f>
        <v>-6466.6675057791754</v>
      </c>
      <c r="I90" s="92">
        <f>-'Investuotojas ir Finansuotojas'!I24-'Investuotojas ir Finansuotojas'!I25-'Investuotojas ir Finansuotojas'!I28</f>
        <v>-6466.6675057791754</v>
      </c>
      <c r="J90" s="92">
        <f>-'Investuotojas ir Finansuotojas'!J24-'Investuotojas ir Finansuotojas'!J25-'Investuotojas ir Finansuotojas'!J28</f>
        <v>-6466.6675057791754</v>
      </c>
      <c r="K90" s="92">
        <f>-'Investuotojas ir Finansuotojas'!K24-'Investuotojas ir Finansuotojas'!K25-'Investuotojas ir Finansuotojas'!K28</f>
        <v>-6466.6675057791754</v>
      </c>
      <c r="L90" s="92">
        <f>-'Investuotojas ir Finansuotojas'!L24-'Investuotojas ir Finansuotojas'!L25-'Investuotojas ir Finansuotojas'!L28</f>
        <v>-6466.6675057791754</v>
      </c>
      <c r="M90" s="92">
        <f>-'Investuotojas ir Finansuotojas'!M24-'Investuotojas ir Finansuotojas'!M25-'Investuotojas ir Finansuotojas'!M28-'Investuotojas ir Finansuotojas'!N37-'Investuotojas ir Finansuotojas'!N43</f>
        <v>-6466.6675057791754</v>
      </c>
      <c r="N90" s="29">
        <f t="shared" si="1033"/>
        <v>-116400.01510402512</v>
      </c>
      <c r="O90" s="92">
        <f>-'Investuotojas ir Finansuotojas'!O24-'Investuotojas ir Finansuotojas'!O25-'Investuotojas ir Finansuotojas'!O28</f>
        <v>-6466.6675057791754</v>
      </c>
      <c r="P90" s="92">
        <f>-'Investuotojas ir Finansuotojas'!P24-'Investuotojas ir Finansuotojas'!P25-'Investuotojas ir Finansuotojas'!P28</f>
        <v>-6466.6675057791754</v>
      </c>
      <c r="Q90" s="92">
        <f>-'Investuotojas ir Finansuotojas'!Q24-'Investuotojas ir Finansuotojas'!Q25-'Investuotojas ir Finansuotojas'!Q28</f>
        <v>-6466.6675057791754</v>
      </c>
      <c r="R90" s="92">
        <f>-'Investuotojas ir Finansuotojas'!R24-'Investuotojas ir Finansuotojas'!R25-'Investuotojas ir Finansuotojas'!R28</f>
        <v>-6466.6675057791754</v>
      </c>
      <c r="S90" s="92">
        <f>-'Investuotojas ir Finansuotojas'!S24-'Investuotojas ir Finansuotojas'!S25-'Investuotojas ir Finansuotojas'!S28</f>
        <v>-6466.6675057791754</v>
      </c>
      <c r="T90" s="92">
        <f>-'Investuotojas ir Finansuotojas'!T24-'Investuotojas ir Finansuotojas'!T25-'Investuotojas ir Finansuotojas'!T28</f>
        <v>-6466.6675057791754</v>
      </c>
      <c r="U90" s="92">
        <f>-'Investuotojas ir Finansuotojas'!U24-'Investuotojas ir Finansuotojas'!U25-'Investuotojas ir Finansuotojas'!U28</f>
        <v>-6466.6675057791754</v>
      </c>
      <c r="V90" s="92">
        <f>-'Investuotojas ir Finansuotojas'!V24-'Investuotojas ir Finansuotojas'!V25-'Investuotojas ir Finansuotojas'!V28</f>
        <v>-6580.1914561518697</v>
      </c>
      <c r="W90" s="92">
        <f>-'Investuotojas ir Finansuotojas'!W24-'Investuotojas ir Finansuotojas'!W25-'Investuotojas ir Finansuotojas'!W28</f>
        <v>-7521.7927659875822</v>
      </c>
      <c r="X90" s="92">
        <f>-'Investuotojas ir Finansuotojas'!X24-'Investuotojas ir Finansuotojas'!X25-'Investuotojas ir Finansuotojas'!X28</f>
        <v>-9177.947484913615</v>
      </c>
      <c r="Y90" s="92">
        <f>-'Investuotojas ir Finansuotojas'!Y24-'Investuotojas ir Finansuotojas'!Y25-'Investuotojas ir Finansuotojas'!Y28</f>
        <v>-10834.102203839644</v>
      </c>
      <c r="Z90" s="92">
        <f>-'Investuotojas ir Finansuotojas'!Z24-'Investuotojas ir Finansuotojas'!Z25-'Investuotojas ir Finansuotojas'!Z28-'Investuotojas ir Finansuotojas'!AA37-'Investuotojas ir Finansuotojas'!AA43</f>
        <v>-99988.348921080018</v>
      </c>
      <c r="AA90" s="29">
        <f t="shared" si="1034"/>
        <v>-179369.05537242696</v>
      </c>
      <c r="AB90" s="92">
        <f>-'Investuotojas ir Finansuotojas'!AB24-'Investuotojas ir Finansuotojas'!AB25-'Investuotojas ir Finansuotojas'!AB28</f>
        <v>-14413.751123506558</v>
      </c>
      <c r="AC90" s="92">
        <f>-'Investuotojas ir Finansuotojas'!AC24-'Investuotojas ir Finansuotojas'!AC25-'Investuotojas ir Finansuotojas'!AC28</f>
        <v>-16604.584806062288</v>
      </c>
      <c r="AD90" s="92">
        <f>-'Investuotojas ir Finansuotojas'!AD24-'Investuotojas ir Finansuotojas'!AD25-'Investuotojas ir Finansuotojas'!AD28</f>
        <v>-18795.418488618016</v>
      </c>
      <c r="AE90" s="92">
        <f>-'Investuotojas ir Finansuotojas'!AE24-'Investuotojas ir Finansuotojas'!AE25-'Investuotojas ir Finansuotojas'!AE28</f>
        <v>-20986.252171173746</v>
      </c>
      <c r="AF90" s="92">
        <f>-'Investuotojas ir Finansuotojas'!AF24-'Investuotojas ir Finansuotojas'!AF25-'Investuotojas ir Finansuotojas'!AF28</f>
        <v>-23177.085853729473</v>
      </c>
      <c r="AG90" s="92">
        <f>-'Investuotojas ir Finansuotojas'!AG24-'Investuotojas ir Finansuotojas'!AG25-'Investuotojas ir Finansuotojas'!AG28</f>
        <v>-25367.919536285201</v>
      </c>
      <c r="AH90" s="92">
        <f>-'Investuotojas ir Finansuotojas'!AH24-'Investuotojas ir Finansuotojas'!AH25-'Investuotojas ir Finansuotojas'!AH28</f>
        <v>-27558.753218840935</v>
      </c>
      <c r="AI90" s="92">
        <f>-'Investuotojas ir Finansuotojas'!AI24-'Investuotojas ir Finansuotojas'!AI25-'Investuotojas ir Finansuotojas'!AI28</f>
        <v>-29749.586901396662</v>
      </c>
      <c r="AJ90" s="92">
        <f>-'Investuotojas ir Finansuotojas'!AJ24-'Investuotojas ir Finansuotojas'!AJ25-'Investuotojas ir Finansuotojas'!AJ28</f>
        <v>-31940.420583952393</v>
      </c>
      <c r="AK90" s="92">
        <f>-'Investuotojas ir Finansuotojas'!AK24-'Investuotojas ir Finansuotojas'!AK25-'Investuotojas ir Finansuotojas'!AK28</f>
        <v>-34131.25426650812</v>
      </c>
      <c r="AL90" s="92">
        <f>-'Investuotojas ir Finansuotojas'!AL24-'Investuotojas ir Finansuotojas'!AL25-'Investuotojas ir Finansuotojas'!AL28</f>
        <v>-36322.08794906384</v>
      </c>
      <c r="AM90" s="92">
        <f>-'Investuotojas ir Finansuotojas'!AM24-'Investuotojas ir Finansuotojas'!AM25-'Investuotojas ir Finansuotojas'!AM28-'Investuotojas ir Finansuotojas'!AN37-'Investuotojas ir Finansuotojas'!AN43</f>
        <v>-267103.56920352124</v>
      </c>
      <c r="AN90" s="29">
        <f t="shared" si="1035"/>
        <v>-546150.68410265842</v>
      </c>
      <c r="AO90" s="92">
        <f>-'Investuotojas ir Finansuotojas'!AO24-'Investuotojas ir Finansuotojas'!AO25-'Investuotojas ir Finansuotojas'!AO28-'Investuotojas ir Finansuotojas'!AO37-'Investuotojas ir Finansuotojas'!AO43</f>
        <v>-59472.773103935302</v>
      </c>
      <c r="AP90" s="92">
        <f>-'Investuotojas ir Finansuotojas'!AP24-'Investuotojas ir Finansuotojas'!AP25-'Investuotojas ir Finansuotojas'!AP28-'Investuotojas ir Finansuotojas'!AP37-'Investuotojas ir Finansuotojas'!AP43</f>
        <v>-59109.479476369859</v>
      </c>
      <c r="AQ90" s="92">
        <f>-'Investuotojas ir Finansuotojas'!AQ24-'Investuotojas ir Finansuotojas'!AQ25-'Investuotojas ir Finansuotojas'!AQ28-'Investuotojas ir Finansuotojas'!AQ37-'Investuotojas ir Finansuotojas'!AQ43</f>
        <v>-58746.185848804409</v>
      </c>
      <c r="AR90" s="92">
        <f>-'Investuotojas ir Finansuotojas'!AR24-'Investuotojas ir Finansuotojas'!AR25-'Investuotojas ir Finansuotojas'!AR28-'Investuotojas ir Finansuotojas'!AR37-'Investuotojas ir Finansuotojas'!AR43</f>
        <v>-58382.892221238959</v>
      </c>
      <c r="AS90" s="92">
        <f>-'Investuotojas ir Finansuotojas'!AS24-'Investuotojas ir Finansuotojas'!AS25-'Investuotojas ir Finansuotojas'!AS28-'Investuotojas ir Finansuotojas'!AS37-'Investuotojas ir Finansuotojas'!AS43</f>
        <v>-58019.598593673509</v>
      </c>
      <c r="AT90" s="92">
        <f>-'Investuotojas ir Finansuotojas'!AT24-'Investuotojas ir Finansuotojas'!AT25-'Investuotojas ir Finansuotojas'!AT28-'Investuotojas ir Finansuotojas'!AT37-'Investuotojas ir Finansuotojas'!AT43</f>
        <v>-57656.304966108073</v>
      </c>
      <c r="AU90" s="92">
        <f>-'Investuotojas ir Finansuotojas'!AU24-'Investuotojas ir Finansuotojas'!AU25-'Investuotojas ir Finansuotojas'!AU28-'Investuotojas ir Finansuotojas'!AU37-'Investuotojas ir Finansuotojas'!AU43</f>
        <v>-57293.011338542616</v>
      </c>
      <c r="AV90" s="92">
        <f>-'Investuotojas ir Finansuotojas'!AV24-'Investuotojas ir Finansuotojas'!AV25-'Investuotojas ir Finansuotojas'!AV28-'Investuotojas ir Finansuotojas'!AV37-'Investuotojas ir Finansuotojas'!AV43</f>
        <v>-56929.71771097718</v>
      </c>
      <c r="AW90" s="92">
        <f>-'Investuotojas ir Finansuotojas'!AW24-'Investuotojas ir Finansuotojas'!AW25-'Investuotojas ir Finansuotojas'!AW28-'Investuotojas ir Finansuotojas'!AW37-'Investuotojas ir Finansuotojas'!AW43</f>
        <v>-56566.424083411715</v>
      </c>
      <c r="AX90" s="92">
        <f>-'Investuotojas ir Finansuotojas'!AX24-'Investuotojas ir Finansuotojas'!AX25-'Investuotojas ir Finansuotojas'!AX28-'Investuotojas ir Finansuotojas'!AX37-'Investuotojas ir Finansuotojas'!AX43</f>
        <v>-56203.13045584628</v>
      </c>
      <c r="AY90" s="92">
        <f>-'Investuotojas ir Finansuotojas'!AY24-'Investuotojas ir Finansuotojas'!AY25-'Investuotojas ir Finansuotojas'!AY28-'Investuotojas ir Finansuotojas'!AY37-'Investuotojas ir Finansuotojas'!AY43</f>
        <v>-55839.836828280822</v>
      </c>
      <c r="AZ90" s="92">
        <f>-'Investuotojas ir Finansuotojas'!AZ24-'Investuotojas ir Finansuotojas'!AZ25-'Investuotojas ir Finansuotojas'!AZ28-'Investuotojas ir Finansuotojas'!AZ37-'Investuotojas ir Finansuotojas'!AZ43</f>
        <v>-55476.543200715379</v>
      </c>
      <c r="BA90" s="29">
        <f t="shared" si="1061"/>
        <v>-689695.89782790409</v>
      </c>
      <c r="BB90" s="92">
        <f>-'Investuotojas ir Finansuotojas'!BB24-'Investuotojas ir Finansuotojas'!BB25-'Investuotojas ir Finansuotojas'!BB28-'Investuotojas ir Finansuotojas'!BB37-'Investuotojas ir Finansuotojas'!BB43</f>
        <v>-53038.249573149929</v>
      </c>
      <c r="BC90" s="92">
        <f>-'Investuotojas ir Finansuotojas'!BC24-'Investuotojas ir Finansuotojas'!BC25-'Investuotojas ir Finansuotojas'!BC28-'Investuotojas ir Finansuotojas'!BC37-'Investuotojas ir Finansuotojas'!BC43</f>
        <v>-52674.955945584494</v>
      </c>
      <c r="BD90" s="92">
        <f>-'Investuotojas ir Finansuotojas'!BD24-'Investuotojas ir Finansuotojas'!BD25-'Investuotojas ir Finansuotojas'!BD28-'Investuotojas ir Finansuotojas'!BD37-'Investuotojas ir Finansuotojas'!BD43</f>
        <v>-52311.662318019036</v>
      </c>
      <c r="BE90" s="92">
        <f>-'Investuotojas ir Finansuotojas'!BE24-'Investuotojas ir Finansuotojas'!BE25-'Investuotojas ir Finansuotojas'!BE28-'Investuotojas ir Finansuotojas'!BE37-'Investuotojas ir Finansuotojas'!BE43</f>
        <v>-51948.368690453601</v>
      </c>
      <c r="BF90" s="92">
        <f>-'Investuotojas ir Finansuotojas'!BF24-'Investuotojas ir Finansuotojas'!BF25-'Investuotojas ir Finansuotojas'!BF28-'Investuotojas ir Finansuotojas'!BF37-'Investuotojas ir Finansuotojas'!BF43</f>
        <v>-51585.075062888143</v>
      </c>
      <c r="BG90" s="92">
        <f>-'Investuotojas ir Finansuotojas'!BG24-'Investuotojas ir Finansuotojas'!BG25-'Investuotojas ir Finansuotojas'!BG28-'Investuotojas ir Finansuotojas'!BG37-'Investuotojas ir Finansuotojas'!BG43</f>
        <v>-51221.7814353227</v>
      </c>
      <c r="BH90" s="92">
        <f>-'Investuotojas ir Finansuotojas'!BH24-'Investuotojas ir Finansuotojas'!BH25-'Investuotojas ir Finansuotojas'!BH28-'Investuotojas ir Finansuotojas'!BH37-'Investuotojas ir Finansuotojas'!BH43</f>
        <v>-48620.987807757258</v>
      </c>
      <c r="BI90" s="92">
        <f>-'Investuotojas ir Finansuotojas'!BI24-'Investuotojas ir Finansuotojas'!BI25-'Investuotojas ir Finansuotojas'!BI28-'Investuotojas ir Finansuotojas'!BI37-'Investuotojas ir Finansuotojas'!BI43</f>
        <v>-48257.694180191807</v>
      </c>
      <c r="BJ90" s="92">
        <f>-'Investuotojas ir Finansuotojas'!BJ24-'Investuotojas ir Finansuotojas'!BJ25-'Investuotojas ir Finansuotojas'!BJ28-'Investuotojas ir Finansuotojas'!BJ37-'Investuotojas ir Finansuotojas'!BJ43</f>
        <v>-47894.400552626365</v>
      </c>
      <c r="BK90" s="92">
        <f>-'Investuotojas ir Finansuotojas'!BK24-'Investuotojas ir Finansuotojas'!BK25-'Investuotojas ir Finansuotojas'!BK28-'Investuotojas ir Finansuotojas'!BK37-'Investuotojas ir Finansuotojas'!BK43</f>
        <v>-47531.106925060914</v>
      </c>
      <c r="BL90" s="92">
        <f>-'Investuotojas ir Finansuotojas'!BL24-'Investuotojas ir Finansuotojas'!BL25-'Investuotojas ir Finansuotojas'!BL28-'Investuotojas ir Finansuotojas'!BL37-'Investuotojas ir Finansuotojas'!BL43</f>
        <v>-47167.813297495471</v>
      </c>
      <c r="BM90" s="92">
        <f>-'Investuotojas ir Finansuotojas'!BM24-'Investuotojas ir Finansuotojas'!BM25-'Investuotojas ir Finansuotojas'!BM28-'Investuotojas ir Finansuotojas'!BM37-'Investuotojas ir Finansuotojas'!BM43</f>
        <v>-46804.519669930029</v>
      </c>
      <c r="BN90" s="29">
        <f t="shared" si="1109"/>
        <v>-599056.61545847973</v>
      </c>
      <c r="BO90" s="92">
        <f>-'Investuotojas ir Finansuotojas'!BO24-'Investuotojas ir Finansuotojas'!BO25-'Investuotojas ir Finansuotojas'!BO28-'Investuotojas ir Finansuotojas'!BO37-'Investuotojas ir Finansuotojas'!BO43</f>
        <v>-43466.226042364578</v>
      </c>
      <c r="BP90" s="92">
        <f>-'Investuotojas ir Finansuotojas'!BP24-'Investuotojas ir Finansuotojas'!BP25-'Investuotojas ir Finansuotojas'!BP28-'Investuotojas ir Finansuotojas'!BP37-'Investuotojas ir Finansuotojas'!BP43</f>
        <v>-43102.932414799128</v>
      </c>
      <c r="BQ90" s="92">
        <f>-'Investuotojas ir Finansuotojas'!BQ24-'Investuotojas ir Finansuotojas'!BQ25-'Investuotojas ir Finansuotojas'!BQ28-'Investuotojas ir Finansuotojas'!BQ37-'Investuotojas ir Finansuotojas'!BQ43</f>
        <v>-42739.638787233693</v>
      </c>
      <c r="BR90" s="92">
        <f>-'Investuotojas ir Finansuotojas'!BR24-'Investuotojas ir Finansuotojas'!BR25-'Investuotojas ir Finansuotojas'!BR28-'Investuotojas ir Finansuotojas'!BR37-'Investuotojas ir Finansuotojas'!BR43</f>
        <v>-42376.345159668235</v>
      </c>
      <c r="BS90" s="92">
        <f>-'Investuotojas ir Finansuotojas'!BS24-'Investuotojas ir Finansuotojas'!BS25-'Investuotojas ir Finansuotojas'!BS28-'Investuotojas ir Finansuotojas'!BS37-'Investuotojas ir Finansuotojas'!BS43</f>
        <v>-42013.051532102792</v>
      </c>
      <c r="BT90" s="92">
        <f>-'Investuotojas ir Finansuotojas'!BT24-'Investuotojas ir Finansuotojas'!BT25-'Investuotojas ir Finansuotojas'!BT28-'Investuotojas ir Finansuotojas'!BT37-'Investuotojas ir Finansuotojas'!BT43</f>
        <v>-41649.75790453735</v>
      </c>
      <c r="BU90" s="92">
        <f>-'Investuotojas ir Finansuotojas'!BU24-'Investuotojas ir Finansuotojas'!BU25-'Investuotojas ir Finansuotojas'!BU28-'Investuotojas ir Finansuotojas'!BU37-'Investuotojas ir Finansuotojas'!BU43</f>
        <v>-38848.964276971899</v>
      </c>
      <c r="BV90" s="92">
        <f>-'Investuotojas ir Finansuotojas'!BV24-'Investuotojas ir Finansuotojas'!BV25-'Investuotojas ir Finansuotojas'!BV28-'Investuotojas ir Finansuotojas'!BV37-'Investuotojas ir Finansuotojas'!BV43</f>
        <v>-38485.670649406457</v>
      </c>
      <c r="BW90" s="92">
        <f>-'Investuotojas ir Finansuotojas'!BW24-'Investuotojas ir Finansuotojas'!BW25-'Investuotojas ir Finansuotojas'!BW28-'Investuotojas ir Finansuotojas'!BW37-'Investuotojas ir Finansuotojas'!BW43</f>
        <v>-38122.377021841014</v>
      </c>
      <c r="BX90" s="92">
        <f>-'Investuotojas ir Finansuotojas'!BX24-'Investuotojas ir Finansuotojas'!BX25-'Investuotojas ir Finansuotojas'!BX28-'Investuotojas ir Finansuotojas'!BX37-'Investuotojas ir Finansuotojas'!BX43</f>
        <v>-37034.083394275563</v>
      </c>
      <c r="BY90" s="92">
        <f>-'Investuotojas ir Finansuotojas'!BY24-'Investuotojas ir Finansuotojas'!BY25-'Investuotojas ir Finansuotojas'!BY28-'Investuotojas ir Finansuotojas'!BY37-'Investuotojas ir Finansuotojas'!BY43</f>
        <v>-36670.789766710113</v>
      </c>
      <c r="BZ90" s="92">
        <f>-'Investuotojas ir Finansuotojas'!BZ24-'Investuotojas ir Finansuotojas'!BZ25-'Investuotojas ir Finansuotojas'!BZ28-'Investuotojas ir Finansuotojas'!BZ37-'Investuotojas ir Finansuotojas'!BZ43</f>
        <v>-36307.49613914467</v>
      </c>
      <c r="CA90" s="29">
        <f t="shared" si="1111"/>
        <v>-480817.33308905549</v>
      </c>
      <c r="CB90" s="92">
        <f>-'Investuotojas ir Finansuotojas'!CB24-'Investuotojas ir Finansuotojas'!CB25-'Investuotojas ir Finansuotojas'!CB28-'Investuotojas ir Finansuotojas'!CB37-'Investuotojas ir Finansuotojas'!CB43</f>
        <v>-35944.20251157922</v>
      </c>
      <c r="CC90" s="92">
        <f>-'Investuotojas ir Finansuotojas'!CC24-'Investuotojas ir Finansuotojas'!CC25-'Investuotojas ir Finansuotojas'!CC28-'Investuotojas ir Finansuotojas'!CC37-'Investuotojas ir Finansuotojas'!CC43</f>
        <v>-35580.908884013777</v>
      </c>
      <c r="CD90" s="92">
        <f>-'Investuotojas ir Finansuotojas'!CD24-'Investuotojas ir Finansuotojas'!CD25-'Investuotojas ir Finansuotojas'!CD28-'Investuotojas ir Finansuotojas'!CD37-'Investuotojas ir Finansuotojas'!CD43</f>
        <v>-35217.615256448335</v>
      </c>
      <c r="CE90" s="92">
        <f>-'Investuotojas ir Finansuotojas'!CE24-'Investuotojas ir Finansuotojas'!CE25-'Investuotojas ir Finansuotojas'!CE28-'Investuotojas ir Finansuotojas'!CE37-'Investuotojas ir Finansuotojas'!CE43</f>
        <v>-34854.321628882884</v>
      </c>
      <c r="CF90" s="92">
        <f>-'Investuotojas ir Finansuotojas'!CF24-'Investuotojas ir Finansuotojas'!CF25-'Investuotojas ir Finansuotojas'!CF28-'Investuotojas ir Finansuotojas'!CF37-'Investuotojas ir Finansuotojas'!CF43</f>
        <v>-34491.028001317442</v>
      </c>
      <c r="CG90" s="92">
        <f>-'Investuotojas ir Finansuotojas'!CG24-'Investuotojas ir Finansuotojas'!CG25-'Investuotojas ir Finansuotojas'!CG28-'Investuotojas ir Finansuotojas'!CG37-'Investuotojas ir Finansuotojas'!CG43</f>
        <v>-34127.734373751999</v>
      </c>
      <c r="CH90" s="92">
        <f>-'Investuotojas ir Finansuotojas'!CH24-'Investuotojas ir Finansuotojas'!CH25-'Investuotojas ir Finansuotojas'!CH28-'Investuotojas ir Finansuotojas'!CH37-'Investuotojas ir Finansuotojas'!CH43</f>
        <v>-33764.440746186548</v>
      </c>
      <c r="CI90" s="92">
        <f>-'Investuotojas ir Finansuotojas'!CI24-'Investuotojas ir Finansuotojas'!CI25-'Investuotojas ir Finansuotojas'!CI28-'Investuotojas ir Finansuotojas'!CI37-'Investuotojas ir Finansuotojas'!CI43</f>
        <v>-33401.147118621098</v>
      </c>
      <c r="CJ90" s="92">
        <f>-'Investuotojas ir Finansuotojas'!CJ24-'Investuotojas ir Finansuotojas'!CJ25-'Investuotojas ir Finansuotojas'!CJ28-'Investuotojas ir Finansuotojas'!CJ37-'Investuotojas ir Finansuotojas'!CJ43</f>
        <v>-33037.853491055655</v>
      </c>
      <c r="CK90" s="92">
        <f>-'Investuotojas ir Finansuotojas'!CK24-'Investuotojas ir Finansuotojas'!CK25-'Investuotojas ir Finansuotojas'!CK28-'Investuotojas ir Finansuotojas'!CK37-'Investuotojas ir Finansuotojas'!CK43</f>
        <v>-32674.559863490205</v>
      </c>
      <c r="CL90" s="92">
        <f>-'Investuotojas ir Finansuotojas'!CL24-'Investuotojas ir Finansuotojas'!CL25-'Investuotojas ir Finansuotojas'!CL28-'Investuotojas ir Finansuotojas'!CL37-'Investuotojas ir Finansuotojas'!CL43</f>
        <v>-32311.266235924762</v>
      </c>
      <c r="CM90" s="92">
        <f>-'Investuotojas ir Finansuotojas'!CM24-'Investuotojas ir Finansuotojas'!CM25-'Investuotojas ir Finansuotojas'!CM28-'Investuotojas ir Finansuotojas'!CM37-'Investuotojas ir Finansuotojas'!CM43</f>
        <v>-31947.97260835932</v>
      </c>
      <c r="CN90" s="29">
        <f t="shared" si="1113"/>
        <v>-407353.05071963125</v>
      </c>
      <c r="CO90" s="92">
        <f>-'Investuotojas ir Finansuotojas'!CO24-'Investuotojas ir Finansuotojas'!CO25-'Investuotojas ir Finansuotojas'!CO28-'Investuotojas ir Finansuotojas'!CO37-'Investuotojas ir Finansuotojas'!CO43</f>
        <v>-31584.678980793873</v>
      </c>
      <c r="CP90" s="92">
        <f>-'Investuotojas ir Finansuotojas'!CP24-'Investuotojas ir Finansuotojas'!CP25-'Investuotojas ir Finansuotojas'!CP28-'Investuotojas ir Finansuotojas'!CP37-'Investuotojas ir Finansuotojas'!CP43</f>
        <v>-31221.385353228427</v>
      </c>
      <c r="CQ90" s="92">
        <f>-'Investuotojas ir Finansuotojas'!CQ24-'Investuotojas ir Finansuotojas'!CQ25-'Investuotojas ir Finansuotojas'!CQ28-'Investuotojas ir Finansuotojas'!CQ37-'Investuotojas ir Finansuotojas'!CQ43</f>
        <v>-30858.091725662976</v>
      </c>
      <c r="CR90" s="92">
        <f>-'Investuotojas ir Finansuotojas'!CR24-'Investuotojas ir Finansuotojas'!CR25-'Investuotojas ir Finansuotojas'!CR28-'Investuotojas ir Finansuotojas'!CR37-'Investuotojas ir Finansuotojas'!CR43</f>
        <v>-30494.798098097534</v>
      </c>
      <c r="CS90" s="92">
        <f>-'Investuotojas ir Finansuotojas'!CS24-'Investuotojas ir Finansuotojas'!CS25-'Investuotojas ir Finansuotojas'!CS28-'Investuotojas ir Finansuotojas'!CS37-'Investuotojas ir Finansuotojas'!CS43</f>
        <v>-30131.504470532083</v>
      </c>
      <c r="CT90" s="92">
        <f>-'Investuotojas ir Finansuotojas'!CT24-'Investuotojas ir Finansuotojas'!CT25-'Investuotojas ir Finansuotojas'!CT28-'Investuotojas ir Finansuotojas'!CT37-'Investuotojas ir Finansuotojas'!CT43</f>
        <v>-29768.21084296664</v>
      </c>
      <c r="CU90" s="92">
        <f>-'Investuotojas ir Finansuotojas'!CU24-'Investuotojas ir Finansuotojas'!CU25-'Investuotojas ir Finansuotojas'!CU28-'Investuotojas ir Finansuotojas'!CU37-'Investuotojas ir Finansuotojas'!CU43</f>
        <v>-29404.917215401198</v>
      </c>
      <c r="CV90" s="92">
        <f>-'Investuotojas ir Finansuotojas'!CV24-'Investuotojas ir Finansuotojas'!CV25-'Investuotojas ir Finansuotojas'!CV28-'Investuotojas ir Finansuotojas'!CV37-'Investuotojas ir Finansuotojas'!CV43</f>
        <v>-29041.623587835747</v>
      </c>
      <c r="CW90" s="92">
        <f>-'Investuotojas ir Finansuotojas'!CW24-'Investuotojas ir Finansuotojas'!CW25-'Investuotojas ir Finansuotojas'!CW28-'Investuotojas ir Finansuotojas'!CW37-'Investuotojas ir Finansuotojas'!CW43</f>
        <v>-28678.329960270301</v>
      </c>
      <c r="CX90" s="92">
        <f>-'Investuotojas ir Finansuotojas'!CX24-'Investuotojas ir Finansuotojas'!CX25-'Investuotojas ir Finansuotojas'!CX28-'Investuotojas ir Finansuotojas'!CX37-'Investuotojas ir Finansuotojas'!CX43</f>
        <v>-28315.036332704854</v>
      </c>
      <c r="CY90" s="92">
        <f>-'Investuotojas ir Finansuotojas'!CY24-'Investuotojas ir Finansuotojas'!CY25-'Investuotojas ir Finansuotojas'!CY28-'Investuotojas ir Finansuotojas'!CY37-'Investuotojas ir Finansuotojas'!CY43</f>
        <v>-27951.742705139408</v>
      </c>
      <c r="CZ90" s="92">
        <f>-'Investuotojas ir Finansuotojas'!CZ24-'Investuotojas ir Finansuotojas'!CZ25-'Investuotojas ir Finansuotojas'!CZ28-'Investuotojas ir Finansuotojas'!CZ37-'Investuotojas ir Finansuotojas'!CZ43</f>
        <v>-27588.449077573961</v>
      </c>
      <c r="DA90" s="29">
        <f t="shared" si="1115"/>
        <v>-355038.76835020696</v>
      </c>
      <c r="DB90" s="92">
        <f>-'Investuotojas ir Finansuotojas'!DB24-'Investuotojas ir Finansuotojas'!DB25-'Investuotojas ir Finansuotojas'!DB28-'Investuotojas ir Finansuotojas'!DB37-'Investuotojas ir Finansuotojas'!DB43</f>
        <v>-27225.155450008519</v>
      </c>
      <c r="DC90" s="92">
        <f>-'Investuotojas ir Finansuotojas'!DC24-'Investuotojas ir Finansuotojas'!DC25-'Investuotojas ir Finansuotojas'!DC28-'Investuotojas ir Finansuotojas'!DC37-'Investuotojas ir Finansuotojas'!DC43</f>
        <v>-26861.861822443072</v>
      </c>
      <c r="DD90" s="92">
        <f>-'Investuotojas ir Finansuotojas'!DD24-'Investuotojas ir Finansuotojas'!DD25-'Investuotojas ir Finansuotojas'!DD28-'Investuotojas ir Finansuotojas'!DD37-'Investuotojas ir Finansuotojas'!DD43</f>
        <v>-26498.568194877626</v>
      </c>
      <c r="DE90" s="92">
        <f>-'Investuotojas ir Finansuotojas'!DE24-'Investuotojas ir Finansuotojas'!DE25-'Investuotojas ir Finansuotojas'!DE28-'Investuotojas ir Finansuotojas'!DE37-'Investuotojas ir Finansuotojas'!DE43</f>
        <v>-26135.274567312179</v>
      </c>
      <c r="DF90" s="92">
        <f>-'Investuotojas ir Finansuotojas'!DF24-'Investuotojas ir Finansuotojas'!DF25-'Investuotojas ir Finansuotojas'!DF28-'Investuotojas ir Finansuotojas'!DF37-'Investuotojas ir Finansuotojas'!DF43</f>
        <v>-25771.980939746732</v>
      </c>
      <c r="DG90" s="92">
        <f>-'Investuotojas ir Finansuotojas'!DG24-'Investuotojas ir Finansuotojas'!DG25-'Investuotojas ir Finansuotojas'!DG28-'Investuotojas ir Finansuotojas'!DG37-'Investuotojas ir Finansuotojas'!DG43</f>
        <v>-25408.687312181286</v>
      </c>
      <c r="DH90" s="92">
        <f>-'Investuotojas ir Finansuotojas'!DH24-'Investuotojas ir Finansuotojas'!DH25-'Investuotojas ir Finansuotojas'!DH28-'Investuotojas ir Finansuotojas'!DH37-'Investuotojas ir Finansuotojas'!DH43</f>
        <v>-25045.393684615843</v>
      </c>
      <c r="DI90" s="92">
        <f>-'Investuotojas ir Finansuotojas'!DI24-'Investuotojas ir Finansuotojas'!DI25-'Investuotojas ir Finansuotojas'!DI28-'Investuotojas ir Finansuotojas'!DI37-'Investuotojas ir Finansuotojas'!DI43</f>
        <v>-24682.100057050397</v>
      </c>
      <c r="DJ90" s="92">
        <f>-'Investuotojas ir Finansuotojas'!DJ24-'Investuotojas ir Finansuotojas'!DJ25-'Investuotojas ir Finansuotojas'!DJ28-'Investuotojas ir Finansuotojas'!DJ37-'Investuotojas ir Finansuotojas'!DJ43</f>
        <v>-24318.806429484946</v>
      </c>
      <c r="DK90" s="92">
        <f>-'Investuotojas ir Finansuotojas'!DK24-'Investuotojas ir Finansuotojas'!DK25-'Investuotojas ir Finansuotojas'!DK28-'Investuotojas ir Finansuotojas'!DK37-'Investuotojas ir Finansuotojas'!DK43</f>
        <v>-23955.512801919504</v>
      </c>
      <c r="DL90" s="92">
        <f>-'Investuotojas ir Finansuotojas'!DL24-'Investuotojas ir Finansuotojas'!DL25-'Investuotojas ir Finansuotojas'!DL28-'Investuotojas ir Finansuotojas'!DL37-'Investuotojas ir Finansuotojas'!DL43</f>
        <v>-23592.219174354057</v>
      </c>
      <c r="DM90" s="92">
        <f>-'Investuotojas ir Finansuotojas'!DM24-'Investuotojas ir Finansuotojas'!DM25-'Investuotojas ir Finansuotojas'!DM28-'Investuotojas ir Finansuotojas'!DM37-'Investuotojas ir Finansuotojas'!DM43</f>
        <v>-23228.925546788611</v>
      </c>
      <c r="DN90" s="29">
        <f t="shared" si="1117"/>
        <v>-302724.48598078277</v>
      </c>
      <c r="DO90" s="92">
        <f>-'Investuotojas ir Finansuotojas'!DO24-'Investuotojas ir Finansuotojas'!DO25-'Investuotojas ir Finansuotojas'!DO28-'Investuotojas ir Finansuotojas'!DO37-'Investuotojas ir Finansuotojas'!DO43</f>
        <v>-22865.631919223164</v>
      </c>
      <c r="DP90" s="92">
        <f>-'Investuotojas ir Finansuotojas'!DP24-'Investuotojas ir Finansuotojas'!DP25-'Investuotojas ir Finansuotojas'!DP28-'Investuotojas ir Finansuotojas'!DP37-'Investuotojas ir Finansuotojas'!DP43</f>
        <v>-22502.338291657717</v>
      </c>
      <c r="DQ90" s="92">
        <f>-'Investuotojas ir Finansuotojas'!DQ24-'Investuotojas ir Finansuotojas'!DQ25-'Investuotojas ir Finansuotojas'!DQ28-'Investuotojas ir Finansuotojas'!DQ37-'Investuotojas ir Finansuotojas'!DQ43</f>
        <v>-22139.044664092271</v>
      </c>
      <c r="DR90" s="92">
        <f>-'Investuotojas ir Finansuotojas'!DR24-'Investuotojas ir Finansuotojas'!DR25-'Investuotojas ir Finansuotojas'!DR28-'Investuotojas ir Finansuotojas'!DR37-'Investuotojas ir Finansuotojas'!DR43</f>
        <v>-21775.751036526824</v>
      </c>
      <c r="DS90" s="92">
        <f>-'Investuotojas ir Finansuotojas'!DS24-'Investuotojas ir Finansuotojas'!DS25-'Investuotojas ir Finansuotojas'!DS28-'Investuotojas ir Finansuotojas'!DS37-'Investuotojas ir Finansuotojas'!DS43</f>
        <v>-21412.457408961382</v>
      </c>
      <c r="DT90" s="92">
        <f>-'Investuotojas ir Finansuotojas'!DT24-'Investuotojas ir Finansuotojas'!DT25-'Investuotojas ir Finansuotojas'!DT28-'Investuotojas ir Finansuotojas'!DT37-'Investuotojas ir Finansuotojas'!DT43</f>
        <v>-21049.163781395931</v>
      </c>
      <c r="DU90" s="92">
        <f>-'Investuotojas ir Finansuotojas'!DU24-'Investuotojas ir Finansuotojas'!DU25-'Investuotojas ir Finansuotojas'!DU28-'Investuotojas ir Finansuotojas'!DU37-'Investuotojas ir Finansuotojas'!DU43</f>
        <v>-20685.870153830489</v>
      </c>
      <c r="DV90" s="92">
        <f>-'Investuotojas ir Finansuotojas'!DV24-'Investuotojas ir Finansuotojas'!DV25-'Investuotojas ir Finansuotojas'!DV28-'Investuotojas ir Finansuotojas'!DV37-'Investuotojas ir Finansuotojas'!DV43</f>
        <v>-20322.576526265042</v>
      </c>
      <c r="DW90" s="92">
        <f>-'Investuotojas ir Finansuotojas'!DW24-'Investuotojas ir Finansuotojas'!DW25-'Investuotojas ir Finansuotojas'!DW28-'Investuotojas ir Finansuotojas'!DW37-'Investuotojas ir Finansuotojas'!DW43</f>
        <v>-19959.282898699592</v>
      </c>
      <c r="DX90" s="92">
        <f>-'Investuotojas ir Finansuotojas'!DX24-'Investuotojas ir Finansuotojas'!DX25-'Investuotojas ir Finansuotojas'!DX28-'Investuotojas ir Finansuotojas'!DX37-'Investuotojas ir Finansuotojas'!DX43</f>
        <v>-19595.989271134145</v>
      </c>
      <c r="DY90" s="92">
        <f>-'Investuotojas ir Finansuotojas'!DY24-'Investuotojas ir Finansuotojas'!DY25-'Investuotojas ir Finansuotojas'!DY28-'Investuotojas ir Finansuotojas'!DY37-'Investuotojas ir Finansuotojas'!DY43</f>
        <v>-19232.695643568699</v>
      </c>
      <c r="DZ90" s="92">
        <f>-'Investuotojas ir Finansuotojas'!DZ24-'Investuotojas ir Finansuotojas'!DZ25-'Investuotojas ir Finansuotojas'!DZ28-'Investuotojas ir Finansuotojas'!DZ37-'Investuotojas ir Finansuotojas'!DZ43</f>
        <v>-18869.402016003252</v>
      </c>
      <c r="EA90" s="29">
        <f t="shared" si="1119"/>
        <v>-250410.20361135853</v>
      </c>
      <c r="EB90" s="92">
        <f>-'Investuotojas ir Finansuotojas'!EB24-'Investuotojas ir Finansuotojas'!EB25-'Investuotojas ir Finansuotojas'!EB28-'Investuotojas ir Finansuotojas'!EB37-'Investuotojas ir Finansuotojas'!EB43</f>
        <v>-18506.108388437806</v>
      </c>
      <c r="EC90" s="92">
        <f>-'Investuotojas ir Finansuotojas'!EC24-'Investuotojas ir Finansuotojas'!EC25-'Investuotojas ir Finansuotojas'!EC28-'Investuotojas ir Finansuotojas'!EC37-'Investuotojas ir Finansuotojas'!EC43</f>
        <v>-18142.814760872359</v>
      </c>
      <c r="ED90" s="92">
        <f>-'Investuotojas ir Finansuotojas'!ED24-'Investuotojas ir Finansuotojas'!ED25-'Investuotojas ir Finansuotojas'!ED28-'Investuotojas ir Finansuotojas'!ED37-'Investuotojas ir Finansuotojas'!ED43</f>
        <v>-17779.521133306909</v>
      </c>
      <c r="EE90" s="92">
        <f>-'Investuotojas ir Finansuotojas'!EE24-'Investuotojas ir Finansuotojas'!EE25-'Investuotojas ir Finansuotojas'!EE28-'Investuotojas ir Finansuotojas'!EE37-'Investuotojas ir Finansuotojas'!EE43</f>
        <v>-17416.227505741466</v>
      </c>
      <c r="EF90" s="92">
        <f>-'Investuotojas ir Finansuotojas'!EF24-'Investuotojas ir Finansuotojas'!EF25-'Investuotojas ir Finansuotojas'!EF28-'Investuotojas ir Finansuotojas'!EF37-'Investuotojas ir Finansuotojas'!EF43</f>
        <v>-17052.933878176016</v>
      </c>
      <c r="EG90" s="92">
        <f>-'Investuotojas ir Finansuotojas'!EG24-'Investuotojas ir Finansuotojas'!EG25-'Investuotojas ir Finansuotojas'!EG28-'Investuotojas ir Finansuotojas'!EG37-'Investuotojas ir Finansuotojas'!EG43</f>
        <v>-16689.640250610573</v>
      </c>
      <c r="EH90" s="92">
        <f>-'Investuotojas ir Finansuotojas'!EH24-'Investuotojas ir Finansuotojas'!EH25-'Investuotojas ir Finansuotojas'!EH28-'Investuotojas ir Finansuotojas'!EH37-'Investuotojas ir Finansuotojas'!EH43</f>
        <v>-16326.346623045123</v>
      </c>
      <c r="EI90" s="92">
        <f>-'Investuotojas ir Finansuotojas'!EI24-'Investuotojas ir Finansuotojas'!EI25-'Investuotojas ir Finansuotojas'!EI28-'Investuotojas ir Finansuotojas'!EI37-'Investuotojas ir Finansuotojas'!EI43</f>
        <v>-15963.052995479677</v>
      </c>
      <c r="EJ90" s="92">
        <f>-'Investuotojas ir Finansuotojas'!EJ24-'Investuotojas ir Finansuotojas'!EJ25-'Investuotojas ir Finansuotojas'!EJ28-'Investuotojas ir Finansuotojas'!EJ37-'Investuotojas ir Finansuotojas'!EJ43</f>
        <v>-15599.75936791423</v>
      </c>
      <c r="EK90" s="92">
        <f>-'Investuotojas ir Finansuotojas'!EK24-'Investuotojas ir Finansuotojas'!EK25-'Investuotojas ir Finansuotojas'!EK28-'Investuotojas ir Finansuotojas'!EK37-'Investuotojas ir Finansuotojas'!EK43</f>
        <v>-15236.465740348784</v>
      </c>
      <c r="EL90" s="92">
        <f>-'Investuotojas ir Finansuotojas'!EL24-'Investuotojas ir Finansuotojas'!EL25-'Investuotojas ir Finansuotojas'!EL28-'Investuotojas ir Finansuotojas'!EL37-'Investuotojas ir Finansuotojas'!EL43</f>
        <v>-14873.172112783337</v>
      </c>
      <c r="EM90" s="92">
        <f>-'Investuotojas ir Finansuotojas'!EM24-'Investuotojas ir Finansuotojas'!EM25-'Investuotojas ir Finansuotojas'!EM28-'Investuotojas ir Finansuotojas'!EM37-'Investuotojas ir Finansuotojas'!EM43</f>
        <v>-14509.878485217891</v>
      </c>
      <c r="EN90" s="29">
        <f t="shared" si="1121"/>
        <v>-198095.92124193418</v>
      </c>
      <c r="EO90" s="92">
        <f>-'Investuotojas ir Finansuotojas'!EO24-'Investuotojas ir Finansuotojas'!EO25-'Investuotojas ir Finansuotojas'!EO28-'Investuotojas ir Finansuotojas'!EO37-'Investuotojas ir Finansuotojas'!EO43</f>
        <v>-14146.58485765244</v>
      </c>
      <c r="EP90" s="92">
        <f>-'Investuotojas ir Finansuotojas'!EP24-'Investuotojas ir Finansuotojas'!EP25-'Investuotojas ir Finansuotojas'!EP28-'Investuotojas ir Finansuotojas'!EP37-'Investuotojas ir Finansuotojas'!EP43</f>
        <v>-13783.291230086998</v>
      </c>
      <c r="EQ90" s="92">
        <f>-'Investuotojas ir Finansuotojas'!EQ24-'Investuotojas ir Finansuotojas'!EQ25-'Investuotojas ir Finansuotojas'!EQ28-'Investuotojas ir Finansuotojas'!EQ37-'Investuotojas ir Finansuotojas'!EQ43</f>
        <v>-13419.997602521551</v>
      </c>
      <c r="ER90" s="92">
        <f>-'Investuotojas ir Finansuotojas'!ER24-'Investuotojas ir Finansuotojas'!ER25-'Investuotojas ir Finansuotojas'!ER28-'Investuotojas ir Finansuotojas'!ER37-'Investuotojas ir Finansuotojas'!ER43</f>
        <v>-13056.703974956101</v>
      </c>
      <c r="ES90" s="92">
        <f>-'Investuotojas ir Finansuotojas'!ES24-'Investuotojas ir Finansuotojas'!ES25-'Investuotojas ir Finansuotojas'!ES28-'Investuotojas ir Finansuotojas'!ES37-'Investuotojas ir Finansuotojas'!ES43</f>
        <v>-12693.410347390656</v>
      </c>
      <c r="ET90" s="92">
        <f>-'Investuotojas ir Finansuotojas'!ET24-'Investuotojas ir Finansuotojas'!ET25-'Investuotojas ir Finansuotojas'!ET28-'Investuotojas ir Finansuotojas'!ET37-'Investuotojas ir Finansuotojas'!ET43</f>
        <v>-12330.116719825208</v>
      </c>
      <c r="EU90" s="92">
        <f>-'Investuotojas ir Finansuotojas'!EU24-'Investuotojas ir Finansuotojas'!EU25-'Investuotojas ir Finansuotojas'!EU28-'Investuotojas ir Finansuotojas'!EU37-'Investuotojas ir Finansuotojas'!EU43</f>
        <v>-11966.823092259761</v>
      </c>
      <c r="EV90" s="92">
        <f>-'Investuotojas ir Finansuotojas'!EV24-'Investuotojas ir Finansuotojas'!EV25-'Investuotojas ir Finansuotojas'!EV28-'Investuotojas ir Finansuotojas'!EV37-'Investuotojas ir Finansuotojas'!EV43</f>
        <v>-11603.529464694315</v>
      </c>
      <c r="EW90" s="92">
        <f>-'Investuotojas ir Finansuotojas'!EW24-'Investuotojas ir Finansuotojas'!EW25-'Investuotojas ir Finansuotojas'!EW28-'Investuotojas ir Finansuotojas'!EW37-'Investuotojas ir Finansuotojas'!EW43</f>
        <v>-11240.235837128868</v>
      </c>
      <c r="EX90" s="92">
        <f>-'Investuotojas ir Finansuotojas'!EX24-'Investuotojas ir Finansuotojas'!EX25-'Investuotojas ir Finansuotojas'!EX28-'Investuotojas ir Finansuotojas'!EX37-'Investuotojas ir Finansuotojas'!EX43</f>
        <v>-10876.942209563422</v>
      </c>
      <c r="EY90" s="92">
        <f>-'Investuotojas ir Finansuotojas'!EY24-'Investuotojas ir Finansuotojas'!EY25-'Investuotojas ir Finansuotojas'!EY28-'Investuotojas ir Finansuotojas'!EY37-'Investuotojas ir Finansuotojas'!EY43</f>
        <v>-10513.648581997977</v>
      </c>
      <c r="EZ90" s="92">
        <f>-'Investuotojas ir Finansuotojas'!EZ24-'Investuotojas ir Finansuotojas'!EZ25-'Investuotojas ir Finansuotojas'!EZ28-'Investuotojas ir Finansuotojas'!EZ37-'Investuotojas ir Finansuotojas'!EZ43</f>
        <v>-10150.354954432531</v>
      </c>
      <c r="FA90" s="29">
        <f t="shared" si="1123"/>
        <v>-145781.63887250982</v>
      </c>
      <c r="FB90" s="92">
        <f>-'Investuotojas ir Finansuotojas'!FB24-'Investuotojas ir Finansuotojas'!FB25-'Investuotojas ir Finansuotojas'!FB28-'Investuotojas ir Finansuotojas'!FB37-'Investuotojas ir Finansuotojas'!FB43</f>
        <v>-9787.0613268670841</v>
      </c>
      <c r="FC90" s="92">
        <f>-'Investuotojas ir Finansuotojas'!FC24-'Investuotojas ir Finansuotojas'!FC25-'Investuotojas ir Finansuotojas'!FC28-'Investuotojas ir Finansuotojas'!FC37-'Investuotojas ir Finansuotojas'!FC43</f>
        <v>-9423.7676993016394</v>
      </c>
      <c r="FD90" s="92">
        <f>-'Investuotojas ir Finansuotojas'!FD24-'Investuotojas ir Finansuotojas'!FD25-'Investuotojas ir Finansuotojas'!FD28-'Investuotojas ir Finansuotojas'!FD37-'Investuotojas ir Finansuotojas'!FD43</f>
        <v>-9060.4740717361929</v>
      </c>
      <c r="FE90" s="92">
        <f>-'Investuotojas ir Finansuotojas'!FE24-'Investuotojas ir Finansuotojas'!FE25-'Investuotojas ir Finansuotojas'!FE28-'Investuotojas ir Finansuotojas'!FE37-'Investuotojas ir Finansuotojas'!FE43</f>
        <v>-8697.1804441707463</v>
      </c>
      <c r="FF90" s="92">
        <f>-'Investuotojas ir Finansuotojas'!FF24-'Investuotojas ir Finansuotojas'!FF25-'Investuotojas ir Finansuotojas'!FF28-'Investuotojas ir Finansuotojas'!FF37-'Investuotojas ir Finansuotojas'!FF43</f>
        <v>-8333.8868166053016</v>
      </c>
      <c r="FG90" s="92">
        <f>-'Investuotojas ir Finansuotojas'!FG24-'Investuotojas ir Finansuotojas'!FG25-'Investuotojas ir Finansuotojas'!FG28-'Investuotojas ir Finansuotojas'!FG37-'Investuotojas ir Finansuotojas'!FG43</f>
        <v>-7970.5931890398533</v>
      </c>
      <c r="FH90" s="92">
        <f>-'Investuotojas ir Finansuotojas'!FH24-'Investuotojas ir Finansuotojas'!FH25-'Investuotojas ir Finansuotojas'!FH28-'Investuotojas ir Finansuotojas'!FH37-'Investuotojas ir Finansuotojas'!FH43</f>
        <v>-7607.2995614744086</v>
      </c>
      <c r="FI90" s="92">
        <f>-'Investuotojas ir Finansuotojas'!FI24-'Investuotojas ir Finansuotojas'!FI25-'Investuotojas ir Finansuotojas'!FI28-'Investuotojas ir Finansuotojas'!FI37-'Investuotojas ir Finansuotojas'!FI43</f>
        <v>-7244.0059339089621</v>
      </c>
      <c r="FJ90" s="92">
        <f>-'Investuotojas ir Finansuotojas'!FJ24-'Investuotojas ir Finansuotojas'!FJ25-'Investuotojas ir Finansuotojas'!FJ28-'Investuotojas ir Finansuotojas'!FJ37-'Investuotojas ir Finansuotojas'!FJ43</f>
        <v>-6880.7123063435174</v>
      </c>
      <c r="FK90" s="92">
        <f>-'Investuotojas ir Finansuotojas'!FK24-'Investuotojas ir Finansuotojas'!FK25-'Investuotojas ir Finansuotojas'!FK28-'Investuotojas ir Finansuotojas'!FK37-'Investuotojas ir Finansuotojas'!FK43</f>
        <v>-6517.4186787780691</v>
      </c>
      <c r="FL90" s="92">
        <f>-'Investuotojas ir Finansuotojas'!FL24-'Investuotojas ir Finansuotojas'!FL25-'Investuotojas ir Finansuotojas'!FL28-'Investuotojas ir Finansuotojas'!FL37-'Investuotojas ir Finansuotojas'!FL43</f>
        <v>-6154.1250512126244</v>
      </c>
      <c r="FM90" s="92">
        <f>-'Investuotojas ir Finansuotojas'!FM24-'Investuotojas ir Finansuotojas'!FM25-'Investuotojas ir Finansuotojas'!FM28-'Investuotojas ir Finansuotojas'!FM37-'Investuotojas ir Finansuotojas'!FM43</f>
        <v>-5790.8314236471779</v>
      </c>
      <c r="FN90" s="29">
        <f t="shared" si="1125"/>
        <v>-93467.356503085553</v>
      </c>
      <c r="FO90" s="92">
        <f>-'Investuotojas ir Finansuotojas'!FO24-'Investuotojas ir Finansuotojas'!FO25-'Investuotojas ir Finansuotojas'!FO28-'Investuotojas ir Finansuotojas'!FO37-'Investuotojas ir Finansuotojas'!FO43</f>
        <v>-5427.5377960817323</v>
      </c>
      <c r="FP90" s="92">
        <f>-'Investuotojas ir Finansuotojas'!FP24-'Investuotojas ir Finansuotojas'!FP25-'Investuotojas ir Finansuotojas'!FP28-'Investuotojas ir Finansuotojas'!FP37-'Investuotojas ir Finansuotojas'!FP43</f>
        <v>-5064.2441685162867</v>
      </c>
      <c r="FQ90" s="92">
        <f>-'Investuotojas ir Finansuotojas'!FQ24-'Investuotojas ir Finansuotojas'!FQ25-'Investuotojas ir Finansuotojas'!FQ28-'Investuotojas ir Finansuotojas'!FQ37-'Investuotojas ir Finansuotojas'!FQ43</f>
        <v>-4700.9505409508401</v>
      </c>
      <c r="FR90" s="92">
        <f>-'Investuotojas ir Finansuotojas'!FR24-'Investuotojas ir Finansuotojas'!FR25-'Investuotojas ir Finansuotojas'!FR28-'Investuotojas ir Finansuotojas'!FR37-'Investuotojas ir Finansuotojas'!FR43</f>
        <v>-4337.6569133853936</v>
      </c>
      <c r="FS90" s="92">
        <f>-'Investuotojas ir Finansuotojas'!FS24-'Investuotojas ir Finansuotojas'!FS25-'Investuotojas ir Finansuotojas'!FS28-'Investuotojas ir Finansuotojas'!FS37-'Investuotojas ir Finansuotojas'!FS43</f>
        <v>-3974.363285819948</v>
      </c>
      <c r="FT90" s="92">
        <f>-'Investuotojas ir Finansuotojas'!FT24-'Investuotojas ir Finansuotojas'!FT25-'Investuotojas ir Finansuotojas'!FT28-'Investuotojas ir Finansuotojas'!FT37-'Investuotojas ir Finansuotojas'!FT43</f>
        <v>-3611.0696582545015</v>
      </c>
      <c r="FU90" s="92">
        <f>-'Investuotojas ir Finansuotojas'!FU24-'Investuotojas ir Finansuotojas'!FU25-'Investuotojas ir Finansuotojas'!FU28-'Investuotojas ir Finansuotojas'!FU37-'Investuotojas ir Finansuotojas'!FU43</f>
        <v>-3247.7760306890559</v>
      </c>
      <c r="FV90" s="92">
        <f>-'Investuotojas ir Finansuotojas'!FV24-'Investuotojas ir Finansuotojas'!FV25-'Investuotojas ir Finansuotojas'!FV28-'Investuotojas ir Finansuotojas'!FV37-'Investuotojas ir Finansuotojas'!FV43</f>
        <v>-2884.4824031236089</v>
      </c>
      <c r="FW90" s="92">
        <f>-'Investuotojas ir Finansuotojas'!FW24-'Investuotojas ir Finansuotojas'!FW25-'Investuotojas ir Finansuotojas'!FW28-'Investuotojas ir Finansuotojas'!FW37-'Investuotojas ir Finansuotojas'!FW43</f>
        <v>-2521.1887755581629</v>
      </c>
      <c r="FX90" s="92">
        <f>-'Investuotojas ir Finansuotojas'!FX24-'Investuotojas ir Finansuotojas'!FX25-'Investuotojas ir Finansuotojas'!FX28-'Investuotojas ir Finansuotojas'!FX37-'Investuotojas ir Finansuotojas'!FX43</f>
        <v>-2157.8951479927164</v>
      </c>
      <c r="FY90" s="92">
        <f>-'Investuotojas ir Finansuotojas'!FY24-'Investuotojas ir Finansuotojas'!FY25-'Investuotojas ir Finansuotojas'!FY28-'Investuotojas ir Finansuotojas'!FY37-'Investuotojas ir Finansuotojas'!FY43</f>
        <v>-1794.6015204272705</v>
      </c>
      <c r="FZ90" s="92">
        <f>-'Investuotojas ir Finansuotojas'!FZ24-'Investuotojas ir Finansuotojas'!FZ25-'Investuotojas ir Finansuotojas'!FZ28-'Investuotojas ir Finansuotojas'!FZ37-'Investuotojas ir Finansuotojas'!FZ43</f>
        <v>-1431.3078928618243</v>
      </c>
      <c r="GA90" s="29">
        <f t="shared" si="1127"/>
        <v>-41153.07413366135</v>
      </c>
      <c r="GB90" s="92">
        <f>-'Investuotojas ir Finansuotojas'!GB24-'Investuotojas ir Finansuotojas'!GB25-'Investuotojas ir Finansuotojas'!GB28-'Investuotojas ir Finansuotojas'!GB37-'Investuotojas ir Finansuotojas'!GB43</f>
        <v>-1199.6746359159245</v>
      </c>
      <c r="GC90" s="92">
        <f>-'Investuotojas ir Finansuotojas'!GC24-'Investuotojas ir Finansuotojas'!GC25-'Investuotojas ir Finansuotojas'!GC28-'Investuotojas ir Finansuotojas'!GC37-'Investuotojas ir Finansuotojas'!GC43</f>
        <v>-1099.7017495895923</v>
      </c>
      <c r="GD90" s="92">
        <f>-'Investuotojas ir Finansuotojas'!GD24-'Investuotojas ir Finansuotojas'!GD25-'Investuotojas ir Finansuotojas'!GD28-'Investuotojas ir Finansuotojas'!GD37-'Investuotojas ir Finansuotojas'!GD43</f>
        <v>-999.72886326326011</v>
      </c>
      <c r="GE90" s="92">
        <f>-'Investuotojas ir Finansuotojas'!GE24-'Investuotojas ir Finansuotojas'!GE25-'Investuotojas ir Finansuotojas'!GE28-'Investuotojas ir Finansuotojas'!GE37-'Investuotojas ir Finansuotojas'!GE43</f>
        <v>-899.75597693692805</v>
      </c>
      <c r="GF90" s="92">
        <f>-'Investuotojas ir Finansuotojas'!GF24-'Investuotojas ir Finansuotojas'!GF25-'Investuotojas ir Finansuotojas'!GF28-'Investuotojas ir Finansuotojas'!GF37-'Investuotojas ir Finansuotojas'!GF43</f>
        <v>-799.78309061059599</v>
      </c>
      <c r="GG90" s="92">
        <f>-'Investuotojas ir Finansuotojas'!GG24-'Investuotojas ir Finansuotojas'!GG25-'Investuotojas ir Finansuotojas'!GG28-'Investuotojas ir Finansuotojas'!GG37-'Investuotojas ir Finansuotojas'!GG43</f>
        <v>-699.81020428426405</v>
      </c>
      <c r="GH90" s="92">
        <f>-'Investuotojas ir Finansuotojas'!GH24-'Investuotojas ir Finansuotojas'!GH25-'Investuotojas ir Finansuotojas'!GH28-'Investuotojas ir Finansuotojas'!GH37-'Investuotojas ir Finansuotojas'!GH43</f>
        <v>-599.8373179579321</v>
      </c>
      <c r="GI90" s="92">
        <f>-'Investuotojas ir Finansuotojas'!GI24-'Investuotojas ir Finansuotojas'!GI25-'Investuotojas ir Finansuotojas'!GI28-'Investuotojas ir Finansuotojas'!GI37-'Investuotojas ir Finansuotojas'!GI43</f>
        <v>-499.8644316316001</v>
      </c>
      <c r="GJ90" s="92">
        <f>-'Investuotojas ir Finansuotojas'!GJ24-'Investuotojas ir Finansuotojas'!GJ25-'Investuotojas ir Finansuotojas'!GJ28-'Investuotojas ir Finansuotojas'!GJ37-'Investuotojas ir Finansuotojas'!GJ43</f>
        <v>-399.89154530526815</v>
      </c>
      <c r="GK90" s="92">
        <f>-'Investuotojas ir Finansuotojas'!GK24-'Investuotojas ir Finansuotojas'!GK25-'Investuotojas ir Finansuotojas'!GK28-'Investuotojas ir Finansuotojas'!GK37-'Investuotojas ir Finansuotojas'!GK43</f>
        <v>-299.91865897893615</v>
      </c>
      <c r="GL90" s="92">
        <f>-'Investuotojas ir Finansuotojas'!GL24-'Investuotojas ir Finansuotojas'!GL25-'Investuotojas ir Finansuotojas'!GL28-'Investuotojas ir Finansuotojas'!GL37-'Investuotojas ir Finansuotojas'!GL43</f>
        <v>-199.94577265260412</v>
      </c>
      <c r="GM90" s="92">
        <f>-'Investuotojas ir Finansuotojas'!GM24-'Investuotojas ir Finansuotojas'!GM25-'Investuotojas ir Finansuotojas'!GM28-'Investuotojas ir Finansuotojas'!GM37-'Investuotojas ir Finansuotojas'!GM43</f>
        <v>-99.972886326272146</v>
      </c>
      <c r="GN90" s="29">
        <f t="shared" si="1129"/>
        <v>-7797.8851334531773</v>
      </c>
      <c r="GO90" s="92">
        <f>-'Investuotojas ir Finansuotojas'!GO37-'Investuotojas ir Finansuotojas'!GO24</f>
        <v>5.9854149488576998E-11</v>
      </c>
      <c r="GP90" s="92">
        <f>-'Investuotojas ir Finansuotojas'!GP37-'Investuotojas ir Finansuotojas'!GP24</f>
        <v>5.9854149488576998E-11</v>
      </c>
      <c r="GQ90" s="92">
        <f>-'Investuotojas ir Finansuotojas'!GQ37-'Investuotojas ir Finansuotojas'!GQ24</f>
        <v>5.9854149488576998E-11</v>
      </c>
      <c r="GR90" s="92">
        <f>-'Investuotojas ir Finansuotojas'!GR37-'Investuotojas ir Finansuotojas'!GR24</f>
        <v>5.9854149488576998E-11</v>
      </c>
      <c r="GS90" s="92">
        <f>-'Investuotojas ir Finansuotojas'!GS37-'Investuotojas ir Finansuotojas'!GS24</f>
        <v>5.9854149488576998E-11</v>
      </c>
      <c r="GT90" s="92">
        <f>-'Investuotojas ir Finansuotojas'!GT37-'Investuotojas ir Finansuotojas'!GT24</f>
        <v>5.9854149488576998E-11</v>
      </c>
      <c r="GU90" s="92">
        <f>-'Investuotojas ir Finansuotojas'!GU37-'Investuotojas ir Finansuotojas'!GU24</f>
        <v>5.9854149488576998E-11</v>
      </c>
      <c r="GV90" s="92">
        <f>-'Investuotojas ir Finansuotojas'!GV37-'Investuotojas ir Finansuotojas'!GV24</f>
        <v>5.9854149488576998E-11</v>
      </c>
      <c r="GW90" s="92">
        <f>-'Investuotojas ir Finansuotojas'!GW37-'Investuotojas ir Finansuotojas'!GW24</f>
        <v>5.9854149488576998E-11</v>
      </c>
      <c r="GX90" s="92">
        <f>-'Investuotojas ir Finansuotojas'!GX37-'Investuotojas ir Finansuotojas'!GX24</f>
        <v>5.9854149488576998E-11</v>
      </c>
      <c r="GY90" s="92">
        <f>-'Investuotojas ir Finansuotojas'!GY37-'Investuotojas ir Finansuotojas'!GY24</f>
        <v>5.9854149488576998E-11</v>
      </c>
      <c r="GZ90" s="92">
        <f>-'Investuotojas ir Finansuotojas'!GZ37-'Investuotojas ir Finansuotojas'!GZ24</f>
        <v>5.9854149488576998E-11</v>
      </c>
      <c r="HA90" s="29">
        <f t="shared" si="1131"/>
        <v>7.1824979386292402E-10</v>
      </c>
      <c r="HB90" s="92">
        <f>-'Investuotojas ir Finansuotojas'!HB37-'Investuotojas ir Finansuotojas'!HB24</f>
        <v>5.9854149488576998E-11</v>
      </c>
      <c r="HC90" s="92">
        <f>-'Investuotojas ir Finansuotojas'!HC37-'Investuotojas ir Finansuotojas'!HC24</f>
        <v>5.9854149488576998E-11</v>
      </c>
      <c r="HD90" s="92">
        <f>-'Investuotojas ir Finansuotojas'!HD37-'Investuotojas ir Finansuotojas'!HD24</f>
        <v>5.9854149488576998E-11</v>
      </c>
      <c r="HE90" s="92">
        <f>-'Investuotojas ir Finansuotojas'!HE37-'Investuotojas ir Finansuotojas'!HE24</f>
        <v>5.9854149488576998E-11</v>
      </c>
      <c r="HF90" s="92">
        <f>-'Investuotojas ir Finansuotojas'!HF37-'Investuotojas ir Finansuotojas'!HF24</f>
        <v>5.9854149488576998E-11</v>
      </c>
      <c r="HG90" s="92">
        <f>-'Investuotojas ir Finansuotojas'!HG37-'Investuotojas ir Finansuotojas'!HG24</f>
        <v>5.9854149488576998E-11</v>
      </c>
      <c r="HH90" s="92">
        <f>-'Investuotojas ir Finansuotojas'!HH37-'Investuotojas ir Finansuotojas'!HH24</f>
        <v>5.9854149488576998E-11</v>
      </c>
      <c r="HI90" s="92">
        <f>-'Investuotojas ir Finansuotojas'!HI37-'Investuotojas ir Finansuotojas'!HI24</f>
        <v>5.9854149488576998E-11</v>
      </c>
      <c r="HJ90" s="92">
        <f>-'Investuotojas ir Finansuotojas'!HJ37-'Investuotojas ir Finansuotojas'!HJ24</f>
        <v>5.9854149488576998E-11</v>
      </c>
      <c r="HK90" s="92">
        <f>-'Investuotojas ir Finansuotojas'!HK37-'Investuotojas ir Finansuotojas'!HK24</f>
        <v>5.9854149488576998E-11</v>
      </c>
      <c r="HL90" s="92">
        <f>-'Investuotojas ir Finansuotojas'!HL37-'Investuotojas ir Finansuotojas'!HL24</f>
        <v>5.9854149488576998E-11</v>
      </c>
      <c r="HM90" s="92">
        <f>-'Investuotojas ir Finansuotojas'!HM37-'Investuotojas ir Finansuotojas'!HM24</f>
        <v>5.9854149488576998E-11</v>
      </c>
      <c r="HN90" s="29">
        <f t="shared" si="1133"/>
        <v>7.1824979386292402E-10</v>
      </c>
      <c r="HO90" s="92">
        <f>-'Investuotojas ir Finansuotojas'!HO37-'Investuotojas ir Finansuotojas'!HO24</f>
        <v>5.9854149488576998E-11</v>
      </c>
      <c r="HP90" s="92">
        <f>-'Investuotojas ir Finansuotojas'!HP37-'Investuotojas ir Finansuotojas'!HP24</f>
        <v>5.9854149488576998E-11</v>
      </c>
      <c r="HQ90" s="92">
        <f>-'Investuotojas ir Finansuotojas'!HQ37-'Investuotojas ir Finansuotojas'!HQ24</f>
        <v>5.9854149488576998E-11</v>
      </c>
      <c r="HR90" s="92">
        <f>-'Investuotojas ir Finansuotojas'!HR37-'Investuotojas ir Finansuotojas'!HR24</f>
        <v>5.9854149488576998E-11</v>
      </c>
      <c r="HS90" s="92">
        <f>-'Investuotojas ir Finansuotojas'!HS37-'Investuotojas ir Finansuotojas'!HS24</f>
        <v>5.9854149488576998E-11</v>
      </c>
      <c r="HT90" s="92">
        <f>-'Investuotojas ir Finansuotojas'!HT37-'Investuotojas ir Finansuotojas'!HT24</f>
        <v>5.9854149488576998E-11</v>
      </c>
      <c r="HU90" s="92">
        <f>-'Investuotojas ir Finansuotojas'!HU37-'Investuotojas ir Finansuotojas'!HU24</f>
        <v>5.9854149488576998E-11</v>
      </c>
      <c r="HV90" s="92">
        <f>-'Investuotojas ir Finansuotojas'!HV37-'Investuotojas ir Finansuotojas'!HV24</f>
        <v>5.9854149488576998E-11</v>
      </c>
      <c r="HW90" s="92">
        <f>-'Investuotojas ir Finansuotojas'!HW37-'Investuotojas ir Finansuotojas'!HW24</f>
        <v>5.9854149488576998E-11</v>
      </c>
      <c r="HX90" s="92">
        <f>-'Investuotojas ir Finansuotojas'!HX37-'Investuotojas ir Finansuotojas'!HX24</f>
        <v>5.9854149488576998E-11</v>
      </c>
      <c r="HY90" s="92">
        <f>-'Investuotojas ir Finansuotojas'!HY37-'Investuotojas ir Finansuotojas'!HY24</f>
        <v>5.9854149488576998E-11</v>
      </c>
      <c r="HZ90" s="92">
        <f>-'Investuotojas ir Finansuotojas'!HZ37-'Investuotojas ir Finansuotojas'!HZ24</f>
        <v>5.9854149488576998E-11</v>
      </c>
      <c r="IA90" s="29">
        <f t="shared" si="1135"/>
        <v>7.1824979386292402E-10</v>
      </c>
      <c r="IB90" s="92">
        <f>-'Investuotojas ir Finansuotojas'!IB37-'Investuotojas ir Finansuotojas'!IB24</f>
        <v>5.9854149488576998E-11</v>
      </c>
      <c r="IC90" s="92">
        <f>-'Investuotojas ir Finansuotojas'!IC37-'Investuotojas ir Finansuotojas'!IC24</f>
        <v>5.9854149488576998E-11</v>
      </c>
      <c r="ID90" s="92">
        <f>-'Investuotojas ir Finansuotojas'!ID37-'Investuotojas ir Finansuotojas'!ID24</f>
        <v>5.9854149488576998E-11</v>
      </c>
      <c r="IE90" s="92">
        <f>-'Investuotojas ir Finansuotojas'!IE37-'Investuotojas ir Finansuotojas'!IE24</f>
        <v>5.9854149488576998E-11</v>
      </c>
      <c r="IF90" s="92">
        <f>-'Investuotojas ir Finansuotojas'!IF37-'Investuotojas ir Finansuotojas'!IF24</f>
        <v>5.9854149488576998E-11</v>
      </c>
      <c r="IG90" s="92">
        <f>-'Investuotojas ir Finansuotojas'!IG37-'Investuotojas ir Finansuotojas'!IG24</f>
        <v>5.9854149488576998E-11</v>
      </c>
      <c r="IH90" s="92">
        <f>-'Investuotojas ir Finansuotojas'!IH37-'Investuotojas ir Finansuotojas'!IH24</f>
        <v>5.9854149488576998E-11</v>
      </c>
      <c r="II90" s="92">
        <f>-'Investuotojas ir Finansuotojas'!II37-'Investuotojas ir Finansuotojas'!II24</f>
        <v>5.9854149488576998E-11</v>
      </c>
      <c r="IJ90" s="92">
        <f>-'Investuotojas ir Finansuotojas'!IJ37-'Investuotojas ir Finansuotojas'!IJ24</f>
        <v>5.9854149488576998E-11</v>
      </c>
      <c r="IK90" s="92">
        <f>-'Investuotojas ir Finansuotojas'!IK37-'Investuotojas ir Finansuotojas'!IK24</f>
        <v>5.9854149488576998E-11</v>
      </c>
      <c r="IL90" s="92">
        <f>-'Investuotojas ir Finansuotojas'!IL37-'Investuotojas ir Finansuotojas'!IL24</f>
        <v>5.9854149488576998E-11</v>
      </c>
      <c r="IM90" s="92">
        <f>-'Investuotojas ir Finansuotojas'!IM37-'Investuotojas ir Finansuotojas'!IM24</f>
        <v>5.9854149488576998E-11</v>
      </c>
      <c r="IN90" s="29">
        <f t="shared" si="1137"/>
        <v>7.1824979386292402E-10</v>
      </c>
      <c r="IO90" s="92">
        <f>-'Investuotojas ir Finansuotojas'!IO37-'Investuotojas ir Finansuotojas'!IO24</f>
        <v>5.9854149488576998E-11</v>
      </c>
      <c r="IP90" s="92">
        <f>-'Investuotojas ir Finansuotojas'!IP37-'Investuotojas ir Finansuotojas'!IP24</f>
        <v>5.9854149488576998E-11</v>
      </c>
      <c r="IQ90" s="92">
        <f>-'Investuotojas ir Finansuotojas'!IQ37-'Investuotojas ir Finansuotojas'!IQ24</f>
        <v>5.9854149488576998E-11</v>
      </c>
      <c r="IR90" s="92">
        <f>-'Investuotojas ir Finansuotojas'!IR37-'Investuotojas ir Finansuotojas'!IR24</f>
        <v>5.9854149488576998E-11</v>
      </c>
      <c r="IS90" s="92">
        <f>-'Investuotojas ir Finansuotojas'!IS37-'Investuotojas ir Finansuotojas'!IS24</f>
        <v>5.9854149488576998E-11</v>
      </c>
      <c r="IT90" s="92">
        <f>-'Investuotojas ir Finansuotojas'!IT37-'Investuotojas ir Finansuotojas'!IT24</f>
        <v>5.9854149488576998E-11</v>
      </c>
      <c r="IU90" s="92">
        <f>-'Investuotojas ir Finansuotojas'!IU37-'Investuotojas ir Finansuotojas'!IU24</f>
        <v>5.9854149488576998E-11</v>
      </c>
      <c r="IV90" s="92">
        <f>-'Investuotojas ir Finansuotojas'!IV37-'Investuotojas ir Finansuotojas'!IV24</f>
        <v>5.9854149488576998E-11</v>
      </c>
      <c r="IW90" s="92">
        <f>-'Investuotojas ir Finansuotojas'!IW37-'Investuotojas ir Finansuotojas'!IW24</f>
        <v>5.9854149488576998E-11</v>
      </c>
      <c r="IX90" s="92">
        <f>-'Investuotojas ir Finansuotojas'!IX37-'Investuotojas ir Finansuotojas'!IX24</f>
        <v>5.9854149488576998E-11</v>
      </c>
      <c r="IY90" s="92">
        <f>-'Investuotojas ir Finansuotojas'!IY37-'Investuotojas ir Finansuotojas'!IY24</f>
        <v>5.9854149488576998E-11</v>
      </c>
      <c r="IZ90" s="92">
        <f>-'Investuotojas ir Finansuotojas'!IZ37-'Investuotojas ir Finansuotojas'!IZ24</f>
        <v>5.9854149488576998E-11</v>
      </c>
      <c r="JA90" s="29">
        <f t="shared" si="1139"/>
        <v>7.1824979386292402E-10</v>
      </c>
      <c r="JB90" s="92">
        <f>-'Investuotojas ir Finansuotojas'!JB37-'Investuotojas ir Finansuotojas'!JB24</f>
        <v>5.9854149488576998E-11</v>
      </c>
      <c r="JC90" s="92">
        <f>-'Investuotojas ir Finansuotojas'!JC37-'Investuotojas ir Finansuotojas'!JC24</f>
        <v>5.9854149488576998E-11</v>
      </c>
      <c r="JD90" s="92">
        <f>-'Investuotojas ir Finansuotojas'!JD37-'Investuotojas ir Finansuotojas'!JD24</f>
        <v>5.9854149488576998E-11</v>
      </c>
      <c r="JE90" s="92">
        <f>-'Investuotojas ir Finansuotojas'!JE37-'Investuotojas ir Finansuotojas'!JE24</f>
        <v>5.9854149488576998E-11</v>
      </c>
      <c r="JF90" s="92">
        <f>-'Investuotojas ir Finansuotojas'!JF37-'Investuotojas ir Finansuotojas'!JF24</f>
        <v>5.9854149488576998E-11</v>
      </c>
      <c r="JG90" s="92">
        <f>-'Investuotojas ir Finansuotojas'!JG37-'Investuotojas ir Finansuotojas'!JG24</f>
        <v>5.9854149488576998E-11</v>
      </c>
      <c r="JH90" s="92">
        <f>-'Investuotojas ir Finansuotojas'!JH37-'Investuotojas ir Finansuotojas'!JH24</f>
        <v>5.9854149488576998E-11</v>
      </c>
      <c r="JI90" s="92">
        <f>-'Investuotojas ir Finansuotojas'!JI37-'Investuotojas ir Finansuotojas'!JI24</f>
        <v>5.9854149488576998E-11</v>
      </c>
      <c r="JJ90" s="92">
        <f>-'Investuotojas ir Finansuotojas'!JJ37-'Investuotojas ir Finansuotojas'!JJ24</f>
        <v>5.9854149488576998E-11</v>
      </c>
      <c r="JK90" s="92">
        <f>-'Investuotojas ir Finansuotojas'!JK37-'Investuotojas ir Finansuotojas'!JK24</f>
        <v>5.9854149488576998E-11</v>
      </c>
      <c r="JL90" s="92">
        <f>-'Investuotojas ir Finansuotojas'!JL37-'Investuotojas ir Finansuotojas'!JL24</f>
        <v>5.9854149488576998E-11</v>
      </c>
      <c r="JM90" s="92">
        <f>-'Investuotojas ir Finansuotojas'!JM37-'Investuotojas ir Finansuotojas'!JM24</f>
        <v>5.9854149488576998E-11</v>
      </c>
      <c r="JN90" s="29">
        <f t="shared" si="1141"/>
        <v>7.1824979386292402E-10</v>
      </c>
      <c r="JO90" s="92">
        <f>-'Investuotojas ir Finansuotojas'!JO37-'Investuotojas ir Finansuotojas'!JO24</f>
        <v>5.9854149488576998E-11</v>
      </c>
      <c r="JP90" s="92">
        <f>-'Investuotojas ir Finansuotojas'!JP37-'Investuotojas ir Finansuotojas'!JP24</f>
        <v>5.9854149488576998E-11</v>
      </c>
      <c r="JQ90" s="92">
        <f>-'Investuotojas ir Finansuotojas'!JQ37-'Investuotojas ir Finansuotojas'!JQ24</f>
        <v>5.9854149488576998E-11</v>
      </c>
      <c r="JR90" s="92">
        <f>-'Investuotojas ir Finansuotojas'!JR37-'Investuotojas ir Finansuotojas'!JR24</f>
        <v>5.9854149488576998E-11</v>
      </c>
      <c r="JS90" s="92">
        <f>-'Investuotojas ir Finansuotojas'!JS37-'Investuotojas ir Finansuotojas'!JS24</f>
        <v>5.9854149488576998E-11</v>
      </c>
      <c r="JT90" s="92">
        <f>-'Investuotojas ir Finansuotojas'!JT37-'Investuotojas ir Finansuotojas'!JT24</f>
        <v>5.9854149488576998E-11</v>
      </c>
      <c r="JU90" s="92">
        <f>-'Investuotojas ir Finansuotojas'!JU37-'Investuotojas ir Finansuotojas'!JU24</f>
        <v>5.9854149488576998E-11</v>
      </c>
      <c r="JV90" s="92">
        <f>-'Investuotojas ir Finansuotojas'!JV37-'Investuotojas ir Finansuotojas'!JV24</f>
        <v>5.9854149488576998E-11</v>
      </c>
      <c r="JW90" s="92">
        <f>-'Investuotojas ir Finansuotojas'!JW37-'Investuotojas ir Finansuotojas'!JW24</f>
        <v>5.9854149488576998E-11</v>
      </c>
      <c r="JX90" s="92">
        <f>-'Investuotojas ir Finansuotojas'!JX37-'Investuotojas ir Finansuotojas'!JX24</f>
        <v>5.9854149488576998E-11</v>
      </c>
      <c r="JY90" s="92">
        <f>-'Investuotojas ir Finansuotojas'!JY37-'Investuotojas ir Finansuotojas'!JY24</f>
        <v>5.9854149488576998E-11</v>
      </c>
      <c r="JZ90" s="92">
        <f>-'Investuotojas ir Finansuotojas'!JZ37-'Investuotojas ir Finansuotojas'!JZ24</f>
        <v>5.9854149488576998E-11</v>
      </c>
      <c r="KA90" s="29">
        <f t="shared" si="1143"/>
        <v>7.1824979386292402E-10</v>
      </c>
      <c r="KB90" s="92">
        <f>-'Investuotojas ir Finansuotojas'!KB37-'Investuotojas ir Finansuotojas'!KB24</f>
        <v>5.9854149488576998E-11</v>
      </c>
      <c r="KC90" s="92">
        <f>-'Investuotojas ir Finansuotojas'!KC37-'Investuotojas ir Finansuotojas'!KC24</f>
        <v>5.9854149488576998E-11</v>
      </c>
      <c r="KD90" s="92">
        <f>-'Investuotojas ir Finansuotojas'!KD37-'Investuotojas ir Finansuotojas'!KD24</f>
        <v>5.9854149488576998E-11</v>
      </c>
      <c r="KE90" s="92">
        <f>-'Investuotojas ir Finansuotojas'!KE37-'Investuotojas ir Finansuotojas'!KE24</f>
        <v>5.9854149488576998E-11</v>
      </c>
      <c r="KF90" s="92">
        <f>-'Investuotojas ir Finansuotojas'!KF37-'Investuotojas ir Finansuotojas'!KF24</f>
        <v>5.9854149488576998E-11</v>
      </c>
      <c r="KG90" s="92">
        <f>-'Investuotojas ir Finansuotojas'!KG37-'Investuotojas ir Finansuotojas'!KG24</f>
        <v>5.9854149488576998E-11</v>
      </c>
      <c r="KH90" s="92">
        <f>-'Investuotojas ir Finansuotojas'!KH37-'Investuotojas ir Finansuotojas'!KH24</f>
        <v>5.9854149488576998E-11</v>
      </c>
      <c r="KI90" s="92">
        <f>-'Investuotojas ir Finansuotojas'!KI37-'Investuotojas ir Finansuotojas'!KI24</f>
        <v>5.9854149488576998E-11</v>
      </c>
      <c r="KJ90" s="92">
        <f>-'Investuotojas ir Finansuotojas'!KJ37-'Investuotojas ir Finansuotojas'!KJ24</f>
        <v>5.9854149488576998E-11</v>
      </c>
      <c r="KK90" s="92">
        <f>-'Investuotojas ir Finansuotojas'!KK37-'Investuotojas ir Finansuotojas'!KK24</f>
        <v>5.9854149488576998E-11</v>
      </c>
      <c r="KL90" s="92">
        <f>-'Investuotojas ir Finansuotojas'!KL37-'Investuotojas ir Finansuotojas'!KL24</f>
        <v>5.9854149488576998E-11</v>
      </c>
      <c r="KM90" s="92">
        <f>-'Investuotojas ir Finansuotojas'!KM37-'Investuotojas ir Finansuotojas'!KM24</f>
        <v>5.9854149488576998E-11</v>
      </c>
      <c r="KN90" s="29">
        <f t="shared" si="1145"/>
        <v>7.1824979386292402E-10</v>
      </c>
      <c r="KO90" s="92">
        <f>-'Investuotojas ir Finansuotojas'!KO37-'Investuotojas ir Finansuotojas'!KO24</f>
        <v>5.9854149488576998E-11</v>
      </c>
      <c r="KP90" s="92">
        <f>-'Investuotojas ir Finansuotojas'!KP37-'Investuotojas ir Finansuotojas'!KP24</f>
        <v>5.9854149488576998E-11</v>
      </c>
      <c r="KQ90" s="92">
        <f>-'Investuotojas ir Finansuotojas'!KQ37-'Investuotojas ir Finansuotojas'!KQ24</f>
        <v>5.9854149488576998E-11</v>
      </c>
      <c r="KR90" s="92">
        <f>-'Investuotojas ir Finansuotojas'!KR37-'Investuotojas ir Finansuotojas'!KR24</f>
        <v>5.9854149488576998E-11</v>
      </c>
      <c r="KS90" s="92">
        <f>-'Investuotojas ir Finansuotojas'!KS37-'Investuotojas ir Finansuotojas'!KS24</f>
        <v>5.9854149488576998E-11</v>
      </c>
      <c r="KT90" s="92">
        <f>-'Investuotojas ir Finansuotojas'!KT37-'Investuotojas ir Finansuotojas'!KT24</f>
        <v>5.9854149488576998E-11</v>
      </c>
      <c r="KU90" s="92">
        <f>-'Investuotojas ir Finansuotojas'!KU37-'Investuotojas ir Finansuotojas'!KU24</f>
        <v>5.9854149488576998E-11</v>
      </c>
      <c r="KV90" s="92">
        <f>-'Investuotojas ir Finansuotojas'!KV37-'Investuotojas ir Finansuotojas'!KV24</f>
        <v>5.9854149488576998E-11</v>
      </c>
      <c r="KW90" s="92">
        <f>-'Investuotojas ir Finansuotojas'!KW37-'Investuotojas ir Finansuotojas'!KW24</f>
        <v>5.9854149488576998E-11</v>
      </c>
      <c r="KX90" s="92">
        <f>-'Investuotojas ir Finansuotojas'!KX37-'Investuotojas ir Finansuotojas'!KX24</f>
        <v>5.9854149488576998E-11</v>
      </c>
      <c r="KY90" s="92">
        <f>-'Investuotojas ir Finansuotojas'!KY37-'Investuotojas ir Finansuotojas'!KY24</f>
        <v>5.9854149488576998E-11</v>
      </c>
      <c r="KZ90" s="92">
        <f>-'Investuotojas ir Finansuotojas'!KZ37-'Investuotojas ir Finansuotojas'!KZ24</f>
        <v>5.9854149488576998E-11</v>
      </c>
      <c r="LA90" s="29">
        <f t="shared" si="1147"/>
        <v>7.1824979386292402E-10</v>
      </c>
      <c r="LB90" s="92">
        <f>-'Investuotojas ir Finansuotojas'!LB37-'Investuotojas ir Finansuotojas'!LB24</f>
        <v>5.9854149488576998E-11</v>
      </c>
      <c r="LC90" s="92">
        <f>-'Investuotojas ir Finansuotojas'!LC37-'Investuotojas ir Finansuotojas'!LC24</f>
        <v>5.9854149488576998E-11</v>
      </c>
      <c r="LD90" s="92">
        <f>-'Investuotojas ir Finansuotojas'!LD37-'Investuotojas ir Finansuotojas'!LD24</f>
        <v>5.9854149488576998E-11</v>
      </c>
      <c r="LE90" s="92">
        <f>-'Investuotojas ir Finansuotojas'!LE37-'Investuotojas ir Finansuotojas'!LE24</f>
        <v>5.9854149488576998E-11</v>
      </c>
      <c r="LF90" s="92">
        <f>-'Investuotojas ir Finansuotojas'!LF37-'Investuotojas ir Finansuotojas'!LF24</f>
        <v>5.9854149488576998E-11</v>
      </c>
      <c r="LG90" s="92">
        <f>-'Investuotojas ir Finansuotojas'!LG37-'Investuotojas ir Finansuotojas'!LG24</f>
        <v>5.9854149488576998E-11</v>
      </c>
      <c r="LH90" s="92">
        <f>-'Investuotojas ir Finansuotojas'!LH37-'Investuotojas ir Finansuotojas'!LH24</f>
        <v>5.9854149488576998E-11</v>
      </c>
      <c r="LI90" s="92">
        <f>-'Investuotojas ir Finansuotojas'!LI37-'Investuotojas ir Finansuotojas'!LI24</f>
        <v>5.9854149488576998E-11</v>
      </c>
      <c r="LJ90" s="92">
        <f>-'Investuotojas ir Finansuotojas'!LJ37-'Investuotojas ir Finansuotojas'!LJ24</f>
        <v>5.9854149488576998E-11</v>
      </c>
      <c r="LK90" s="92">
        <f>-'Investuotojas ir Finansuotojas'!LK37-'Investuotojas ir Finansuotojas'!LK24</f>
        <v>5.9854149488576998E-11</v>
      </c>
      <c r="LL90" s="92">
        <f>-'Investuotojas ir Finansuotojas'!LL37-'Investuotojas ir Finansuotojas'!LL24</f>
        <v>5.9854149488576998E-11</v>
      </c>
      <c r="LM90" s="92">
        <f>-'Investuotojas ir Finansuotojas'!LM37-'Investuotojas ir Finansuotojas'!LM24</f>
        <v>5.9854149488576998E-11</v>
      </c>
      <c r="LN90" s="29">
        <f t="shared" si="1149"/>
        <v>7.1824979386292402E-10</v>
      </c>
    </row>
    <row r="91" spans="1:326" ht="15.75" thickBot="1">
      <c r="A91" s="83" t="s">
        <v>405</v>
      </c>
      <c r="B91" s="99">
        <f>B85</f>
        <v>-16323.754935375513</v>
      </c>
      <c r="C91" s="99">
        <f>C85</f>
        <v>22476.250099299534</v>
      </c>
      <c r="D91" s="99">
        <f t="shared" ref="D91:N91" si="1678">D85</f>
        <v>22476.250099299534</v>
      </c>
      <c r="E91" s="99">
        <f t="shared" si="1678"/>
        <v>22476.250099299534</v>
      </c>
      <c r="F91" s="99">
        <f t="shared" si="1678"/>
        <v>22476.250099299534</v>
      </c>
      <c r="G91" s="99">
        <f t="shared" si="1678"/>
        <v>22476.250099299534</v>
      </c>
      <c r="H91" s="99">
        <f t="shared" si="1678"/>
        <v>22476.250099299534</v>
      </c>
      <c r="I91" s="99">
        <f t="shared" si="1678"/>
        <v>22476.250099299534</v>
      </c>
      <c r="J91" s="99">
        <f t="shared" si="1678"/>
        <v>22476.250099299534</v>
      </c>
      <c r="K91" s="99">
        <f t="shared" si="1678"/>
        <v>22476.250099299534</v>
      </c>
      <c r="L91" s="99">
        <f t="shared" si="1678"/>
        <v>22476.250099299534</v>
      </c>
      <c r="M91" s="99">
        <f t="shared" si="1678"/>
        <v>133476.25009929953</v>
      </c>
      <c r="N91" s="100">
        <f t="shared" si="1678"/>
        <v>341914.99615691934</v>
      </c>
      <c r="O91" s="99">
        <f>O85</f>
        <v>478261.54291159607</v>
      </c>
      <c r="P91" s="99">
        <f>P85</f>
        <v>478261.54291159607</v>
      </c>
      <c r="Q91" s="99">
        <f t="shared" ref="Q91:Z91" si="1679">Q85</f>
        <v>478261.54291159607</v>
      </c>
      <c r="R91" s="99">
        <f t="shared" si="1679"/>
        <v>478261.54291159607</v>
      </c>
      <c r="S91" s="99">
        <f t="shared" si="1679"/>
        <v>478261.54291159607</v>
      </c>
      <c r="T91" s="99">
        <f t="shared" si="1679"/>
        <v>478261.54291159607</v>
      </c>
      <c r="U91" s="99">
        <f t="shared" si="1679"/>
        <v>478261.54291159607</v>
      </c>
      <c r="V91" s="99">
        <f t="shared" si="1679"/>
        <v>478148.01896122337</v>
      </c>
      <c r="W91" s="99">
        <f t="shared" si="1679"/>
        <v>477206.41765138769</v>
      </c>
      <c r="X91" s="99">
        <f t="shared" si="1679"/>
        <v>475550.26293246163</v>
      </c>
      <c r="Y91" s="99">
        <f t="shared" si="1679"/>
        <v>552894.10821353551</v>
      </c>
      <c r="Z91" s="99">
        <f t="shared" si="1679"/>
        <v>484739.8614962952</v>
      </c>
      <c r="AA91" s="100">
        <f t="shared" ref="AA91" si="1680">AA85</f>
        <v>5816369.4696360752</v>
      </c>
      <c r="AB91" s="99">
        <f>AB85</f>
        <v>626805.86328304827</v>
      </c>
      <c r="AC91" s="99">
        <f>AC85</f>
        <v>624615.02960049256</v>
      </c>
      <c r="AD91" s="99">
        <f t="shared" ref="AD91:AN91" si="1681">AD85</f>
        <v>622424.19591793686</v>
      </c>
      <c r="AE91" s="99">
        <f t="shared" si="1681"/>
        <v>620233.36223538115</v>
      </c>
      <c r="AF91" s="99">
        <f t="shared" si="1681"/>
        <v>618042.52855282533</v>
      </c>
      <c r="AG91" s="99">
        <f t="shared" si="1681"/>
        <v>735851.69487026962</v>
      </c>
      <c r="AH91" s="99">
        <f t="shared" si="1681"/>
        <v>613660.86118771392</v>
      </c>
      <c r="AI91" s="99">
        <f t="shared" si="1681"/>
        <v>611470.02750515821</v>
      </c>
      <c r="AJ91" s="99">
        <f t="shared" si="1681"/>
        <v>698279.19382260251</v>
      </c>
      <c r="AK91" s="99">
        <f t="shared" si="1681"/>
        <v>607088.36014004669</v>
      </c>
      <c r="AL91" s="99">
        <f t="shared" si="1681"/>
        <v>604897.52645749098</v>
      </c>
      <c r="AM91" s="99">
        <f t="shared" si="1681"/>
        <v>711116.0452030336</v>
      </c>
      <c r="AN91" s="100">
        <f t="shared" si="1681"/>
        <v>7694484.6887760013</v>
      </c>
      <c r="AO91" s="99">
        <f>AO85</f>
        <v>-142111.79584938451</v>
      </c>
      <c r="AP91" s="99">
        <f>AP85</f>
        <v>-141748.50222181907</v>
      </c>
      <c r="AQ91" s="99">
        <f t="shared" ref="AQ91:AZ91" si="1682">AQ85</f>
        <v>-141385.20859425364</v>
      </c>
      <c r="AR91" s="99">
        <f t="shared" si="1682"/>
        <v>-141021.91496668817</v>
      </c>
      <c r="AS91" s="99">
        <f t="shared" si="1682"/>
        <v>-140658.62133912271</v>
      </c>
      <c r="AT91" s="99">
        <f t="shared" si="1682"/>
        <v>-140295.32771155727</v>
      </c>
      <c r="AU91" s="99">
        <f t="shared" si="1682"/>
        <v>-139932.03408399184</v>
      </c>
      <c r="AV91" s="99">
        <f t="shared" si="1682"/>
        <v>-139568.7404564264</v>
      </c>
      <c r="AW91" s="99">
        <f t="shared" si="1682"/>
        <v>-139205.44682886094</v>
      </c>
      <c r="AX91" s="99">
        <f t="shared" si="1682"/>
        <v>-138842.1532012955</v>
      </c>
      <c r="AY91" s="99">
        <f t="shared" si="1682"/>
        <v>-138478.85957373003</v>
      </c>
      <c r="AZ91" s="99">
        <f t="shared" si="1682"/>
        <v>-304115.5659461646</v>
      </c>
      <c r="BA91" s="100">
        <f t="shared" ref="BA91" si="1683">BA85</f>
        <v>-1847364.1707732948</v>
      </c>
      <c r="BB91" s="99">
        <f>BB85</f>
        <v>-135711.96233317288</v>
      </c>
      <c r="BC91" s="99">
        <f>BC85</f>
        <v>-135348.66870560744</v>
      </c>
      <c r="BD91" s="99">
        <f t="shared" ref="BD91:BM91" si="1684">BD85</f>
        <v>-134985.37507804198</v>
      </c>
      <c r="BE91" s="99">
        <f t="shared" si="1684"/>
        <v>-134622.08145047654</v>
      </c>
      <c r="BF91" s="99">
        <f t="shared" si="1684"/>
        <v>-134258.78782291111</v>
      </c>
      <c r="BG91" s="99">
        <f t="shared" si="1684"/>
        <v>-312895.49419534567</v>
      </c>
      <c r="BH91" s="99">
        <f t="shared" si="1684"/>
        <v>-131294.70056778021</v>
      </c>
      <c r="BI91" s="99">
        <f t="shared" si="1684"/>
        <v>-130931.40694021477</v>
      </c>
      <c r="BJ91" s="99">
        <f t="shared" si="1684"/>
        <v>-130568.11331264932</v>
      </c>
      <c r="BK91" s="99">
        <f t="shared" si="1684"/>
        <v>-130204.81968508387</v>
      </c>
      <c r="BL91" s="99">
        <f t="shared" si="1684"/>
        <v>-129841.52605751844</v>
      </c>
      <c r="BM91" s="99">
        <f t="shared" si="1684"/>
        <v>-367478.232429953</v>
      </c>
      <c r="BN91" s="100">
        <f t="shared" ref="BN91" si="1685">BN85</f>
        <v>-2008141.1685787553</v>
      </c>
      <c r="BO91" s="99">
        <f>BO85</f>
        <v>-126175.66951739849</v>
      </c>
      <c r="BP91" s="99">
        <f>BP85</f>
        <v>-125812.37588983304</v>
      </c>
      <c r="BQ91" s="99">
        <f t="shared" ref="BQ91:BZ91" si="1686">BQ85</f>
        <v>-125449.08226226761</v>
      </c>
      <c r="BR91" s="99">
        <f t="shared" si="1686"/>
        <v>-125085.78863470216</v>
      </c>
      <c r="BS91" s="99">
        <f t="shared" si="1686"/>
        <v>-124722.49500713671</v>
      </c>
      <c r="BT91" s="99">
        <f t="shared" si="1686"/>
        <v>-319359.20137957128</v>
      </c>
      <c r="BU91" s="99">
        <f t="shared" si="1686"/>
        <v>-121558.40775200582</v>
      </c>
      <c r="BV91" s="99">
        <f t="shared" si="1686"/>
        <v>-121195.11412444037</v>
      </c>
      <c r="BW91" s="99">
        <f t="shared" si="1686"/>
        <v>-178831.82049687495</v>
      </c>
      <c r="BX91" s="99">
        <f t="shared" si="1686"/>
        <v>-119743.52686930948</v>
      </c>
      <c r="BY91" s="99">
        <f t="shared" si="1686"/>
        <v>-119380.23324174402</v>
      </c>
      <c r="BZ91" s="99">
        <f t="shared" si="1686"/>
        <v>-119016.93961417858</v>
      </c>
      <c r="CA91" s="100">
        <f t="shared" ref="CA91" si="1687">CA85</f>
        <v>-1726330.6547894625</v>
      </c>
      <c r="CB91" s="99">
        <f>CB85</f>
        <v>-118690.44862307442</v>
      </c>
      <c r="CC91" s="99">
        <f>CC85</f>
        <v>-118327.15499550899</v>
      </c>
      <c r="CD91" s="99">
        <f t="shared" ref="CD91:CM91" si="1688">CD85</f>
        <v>-117963.86136794354</v>
      </c>
      <c r="CE91" s="99">
        <f t="shared" si="1688"/>
        <v>-117600.56774037809</v>
      </c>
      <c r="CF91" s="99">
        <f t="shared" si="1688"/>
        <v>-117237.27411281265</v>
      </c>
      <c r="CG91" s="99">
        <f t="shared" si="1688"/>
        <v>-585803.26534074324</v>
      </c>
      <c r="CH91" s="99">
        <f t="shared" si="1688"/>
        <v>-116510.68685768175</v>
      </c>
      <c r="CI91" s="99">
        <f t="shared" si="1688"/>
        <v>-116147.3932301163</v>
      </c>
      <c r="CJ91" s="99">
        <f t="shared" si="1688"/>
        <v>-115784.09960255085</v>
      </c>
      <c r="CK91" s="99">
        <f t="shared" si="1688"/>
        <v>-115420.80597498541</v>
      </c>
      <c r="CL91" s="99">
        <f t="shared" si="1688"/>
        <v>-115057.51234741996</v>
      </c>
      <c r="CM91" s="99">
        <f t="shared" si="1688"/>
        <v>-114694.21871985451</v>
      </c>
      <c r="CN91" s="100">
        <f t="shared" ref="CN91" si="1689">CN85</f>
        <v>-1869237.2889130695</v>
      </c>
      <c r="CO91" s="99">
        <f>CO85</f>
        <v>-114368.8318078442</v>
      </c>
      <c r="CP91" s="99">
        <f>CP85</f>
        <v>-114005.53818027875</v>
      </c>
      <c r="CQ91" s="99">
        <f t="shared" ref="CQ91:CZ91" si="1690">CQ85</f>
        <v>-113642.24455271329</v>
      </c>
      <c r="CR91" s="99">
        <f t="shared" si="1690"/>
        <v>-113278.95092514786</v>
      </c>
      <c r="CS91" s="99">
        <f t="shared" si="1690"/>
        <v>-112915.65729758239</v>
      </c>
      <c r="CT91" s="99">
        <f t="shared" si="1690"/>
        <v>-698992.6598526272</v>
      </c>
      <c r="CU91" s="99">
        <f t="shared" si="1690"/>
        <v>-112189.07004245152</v>
      </c>
      <c r="CV91" s="99">
        <f t="shared" si="1690"/>
        <v>-111825.77641488606</v>
      </c>
      <c r="CW91" s="99">
        <f t="shared" si="1690"/>
        <v>-111462.48278732062</v>
      </c>
      <c r="CX91" s="99">
        <f t="shared" si="1690"/>
        <v>-111099.18915975517</v>
      </c>
      <c r="CY91" s="99">
        <f t="shared" si="1690"/>
        <v>-110735.89553218972</v>
      </c>
      <c r="CZ91" s="99">
        <f t="shared" si="1690"/>
        <v>-110372.60190462429</v>
      </c>
      <c r="DA91" s="100">
        <f t="shared" ref="DA91" si="1691">DA85</f>
        <v>-1934888.8984574212</v>
      </c>
      <c r="DB91" s="99">
        <f>DB85</f>
        <v>-110048.35219408061</v>
      </c>
      <c r="DC91" s="99">
        <f>DC85</f>
        <v>-109685.05856651516</v>
      </c>
      <c r="DD91" s="99">
        <f t="shared" ref="DD91:DM91" si="1692">DD85</f>
        <v>-109321.76493894972</v>
      </c>
      <c r="DE91" s="99">
        <f t="shared" si="1692"/>
        <v>-108958.47131138427</v>
      </c>
      <c r="DF91" s="99">
        <f t="shared" si="1692"/>
        <v>-108595.17768381882</v>
      </c>
      <c r="DG91" s="99">
        <f t="shared" si="1692"/>
        <v>-756624.90194436151</v>
      </c>
      <c r="DH91" s="99">
        <f t="shared" si="1692"/>
        <v>-107868.59042868794</v>
      </c>
      <c r="DI91" s="99">
        <f t="shared" si="1692"/>
        <v>-107505.29680112249</v>
      </c>
      <c r="DJ91" s="99">
        <f t="shared" si="1692"/>
        <v>-107142.00317355704</v>
      </c>
      <c r="DK91" s="99">
        <f t="shared" si="1692"/>
        <v>-106778.70954599159</v>
      </c>
      <c r="DL91" s="99">
        <f t="shared" si="1692"/>
        <v>-106415.41591842615</v>
      </c>
      <c r="DM91" s="99">
        <f t="shared" si="1692"/>
        <v>-106052.1222908607</v>
      </c>
      <c r="DN91" s="100">
        <f t="shared" ref="DN91" si="1693">DN85</f>
        <v>-1944995.8647977561</v>
      </c>
      <c r="DO91" s="99">
        <f>DO85</f>
        <v>-103191.9862702877</v>
      </c>
      <c r="DP91" s="99">
        <f>DP85</f>
        <v>-102828.69264272225</v>
      </c>
      <c r="DQ91" s="99">
        <f t="shared" ref="DQ91:DZ91" si="1694">DQ85</f>
        <v>-102465.39901515681</v>
      </c>
      <c r="DR91" s="99">
        <f t="shared" si="1694"/>
        <v>-102102.10538759136</v>
      </c>
      <c r="DS91" s="99">
        <f t="shared" si="1694"/>
        <v>-101738.81176002591</v>
      </c>
      <c r="DT91" s="99">
        <f t="shared" si="1694"/>
        <v>-818972.42479204747</v>
      </c>
      <c r="DU91" s="99">
        <f t="shared" si="1694"/>
        <v>-101012.22450489503</v>
      </c>
      <c r="DV91" s="99">
        <f t="shared" si="1694"/>
        <v>-100648.93087732958</v>
      </c>
      <c r="DW91" s="99">
        <f t="shared" si="1694"/>
        <v>-100285.63724976413</v>
      </c>
      <c r="DX91" s="99">
        <f t="shared" si="1694"/>
        <v>-99922.343622198678</v>
      </c>
      <c r="DY91" s="99">
        <f t="shared" si="1694"/>
        <v>-99559.049994633242</v>
      </c>
      <c r="DZ91" s="99">
        <f t="shared" si="1694"/>
        <v>-99195.756367067792</v>
      </c>
      <c r="EA91" s="100">
        <f t="shared" ref="EA91" si="1695">EA85</f>
        <v>-1931923.3624837201</v>
      </c>
      <c r="EB91" s="99">
        <f>EB85</f>
        <v>-98797.772702244547</v>
      </c>
      <c r="EC91" s="99">
        <f>EC85</f>
        <v>-98434.479074679111</v>
      </c>
      <c r="ED91" s="99">
        <f t="shared" ref="ED91:EM91" si="1696">ED85</f>
        <v>-98071.185447113647</v>
      </c>
      <c r="EE91" s="99">
        <f t="shared" si="1696"/>
        <v>-97707.891819548211</v>
      </c>
      <c r="EF91" s="99">
        <f t="shared" si="1696"/>
        <v>-97344.598191982761</v>
      </c>
      <c r="EG91" s="99">
        <f t="shared" si="1696"/>
        <v>-860956.65056269721</v>
      </c>
      <c r="EH91" s="99">
        <f t="shared" si="1696"/>
        <v>-96618.010936851875</v>
      </c>
      <c r="EI91" s="99">
        <f t="shared" si="1696"/>
        <v>-96254.717309286425</v>
      </c>
      <c r="EJ91" s="99">
        <f t="shared" si="1696"/>
        <v>-95891.423681720975</v>
      </c>
      <c r="EK91" s="99">
        <f t="shared" si="1696"/>
        <v>-95528.130054155525</v>
      </c>
      <c r="EL91" s="99">
        <f t="shared" si="1696"/>
        <v>-95164.836426590075</v>
      </c>
      <c r="EM91" s="99">
        <f t="shared" si="1696"/>
        <v>-94801.542799024639</v>
      </c>
      <c r="EN91" s="100">
        <f t="shared" ref="EN91" si="1697">EN85</f>
        <v>-1925571.2390058949</v>
      </c>
      <c r="EO91" s="99">
        <f>EO85</f>
        <v>-94402.518433083649</v>
      </c>
      <c r="EP91" s="99">
        <f>EP85</f>
        <v>-94039.224805518199</v>
      </c>
      <c r="EQ91" s="99">
        <f t="shared" ref="EQ91:EZ91" si="1698">EQ85</f>
        <v>-93675.931177952763</v>
      </c>
      <c r="ER91" s="99">
        <f t="shared" si="1698"/>
        <v>-93312.637550387299</v>
      </c>
      <c r="ES91" s="99">
        <f t="shared" si="1698"/>
        <v>-92949.343922821863</v>
      </c>
      <c r="ET91" s="99">
        <f t="shared" si="1698"/>
        <v>-917795.35544683121</v>
      </c>
      <c r="EU91" s="99">
        <f t="shared" si="1698"/>
        <v>-92222.756667690963</v>
      </c>
      <c r="EV91" s="99">
        <f t="shared" si="1698"/>
        <v>-91859.463040125527</v>
      </c>
      <c r="EW91" s="99">
        <f t="shared" si="1698"/>
        <v>-91496.169412560077</v>
      </c>
      <c r="EX91" s="99">
        <f t="shared" si="1698"/>
        <v>-91132.875784994627</v>
      </c>
      <c r="EY91" s="99">
        <f t="shared" si="1698"/>
        <v>-90769.582157429177</v>
      </c>
      <c r="EZ91" s="99">
        <f t="shared" si="1698"/>
        <v>-90406.288529863741</v>
      </c>
      <c r="FA91" s="100">
        <f t="shared" ref="FA91" si="1699">FA85</f>
        <v>-1934062.1469292592</v>
      </c>
      <c r="FB91" s="99">
        <f>FB85</f>
        <v>-90006.192241771496</v>
      </c>
      <c r="FC91" s="99">
        <f>FC85</f>
        <v>-89642.898614206046</v>
      </c>
      <c r="FD91" s="99">
        <f t="shared" ref="FD91:FM91" si="1700">FD85</f>
        <v>-89279.604986640596</v>
      </c>
      <c r="FE91" s="99">
        <f t="shared" si="1700"/>
        <v>-88916.31135907516</v>
      </c>
      <c r="FF91" s="99">
        <f t="shared" si="1700"/>
        <v>-88553.01773150971</v>
      </c>
      <c r="FG91" s="99">
        <f t="shared" si="1700"/>
        <v>-974854.22126232355</v>
      </c>
      <c r="FH91" s="99">
        <f t="shared" si="1700"/>
        <v>-87826.430476378824</v>
      </c>
      <c r="FI91" s="99">
        <f t="shared" si="1700"/>
        <v>-87463.136848813374</v>
      </c>
      <c r="FJ91" s="99">
        <f t="shared" si="1700"/>
        <v>-87099.843221247924</v>
      </c>
      <c r="FK91" s="99">
        <f t="shared" si="1700"/>
        <v>-86736.549593682474</v>
      </c>
      <c r="FL91" s="99">
        <f t="shared" si="1700"/>
        <v>-86373.255966117038</v>
      </c>
      <c r="FM91" s="99">
        <f t="shared" si="1700"/>
        <v>-86009.962338551588</v>
      </c>
      <c r="FN91" s="100">
        <f t="shared" ref="FN91" si="1701">FN85</f>
        <v>-1942761.4246403179</v>
      </c>
      <c r="FO91" s="99">
        <f>FO85</f>
        <v>-85608.761970643536</v>
      </c>
      <c r="FP91" s="99">
        <f>FP85</f>
        <v>-85245.468343078101</v>
      </c>
      <c r="FQ91" s="99">
        <f t="shared" ref="FQ91:FZ91" si="1702">FQ85</f>
        <v>-84882.17471551265</v>
      </c>
      <c r="FR91" s="99">
        <f t="shared" si="1702"/>
        <v>-84518.8810879472</v>
      </c>
      <c r="FS91" s="99">
        <f t="shared" si="1702"/>
        <v>-84155.58746038175</v>
      </c>
      <c r="FT91" s="99">
        <f t="shared" si="1702"/>
        <v>-1035514.5896580517</v>
      </c>
      <c r="FU91" s="99">
        <f t="shared" si="1702"/>
        <v>-83429.000205250864</v>
      </c>
      <c r="FV91" s="99">
        <f t="shared" si="1702"/>
        <v>-83065.706577685414</v>
      </c>
      <c r="FW91" s="99">
        <f t="shared" si="1702"/>
        <v>-82702.412950119964</v>
      </c>
      <c r="FX91" s="99">
        <f t="shared" si="1702"/>
        <v>-82339.119322554528</v>
      </c>
      <c r="FY91" s="99">
        <f t="shared" si="1702"/>
        <v>-81975.825694989078</v>
      </c>
      <c r="FZ91" s="99">
        <f t="shared" si="1702"/>
        <v>-81612.532067423628</v>
      </c>
      <c r="GA91" s="100">
        <f t="shared" ref="GA91" si="1703">GA85</f>
        <v>-1955050.0600536386</v>
      </c>
      <c r="GB91" s="99">
        <f>GB85</f>
        <v>-7856.9968477069515</v>
      </c>
      <c r="GC91" s="99">
        <f>GC85</f>
        <v>-7757.0239613806198</v>
      </c>
      <c r="GD91" s="99">
        <f t="shared" ref="GD91:GM91" si="1704">GD85</f>
        <v>-7657.0510750542871</v>
      </c>
      <c r="GE91" s="99">
        <f t="shared" si="1704"/>
        <v>-7557.0781887279554</v>
      </c>
      <c r="GF91" s="99">
        <f t="shared" si="1704"/>
        <v>-7457.1053024016237</v>
      </c>
      <c r="GG91" s="99">
        <f t="shared" si="1704"/>
        <v>-1291679.0694471789</v>
      </c>
      <c r="GH91" s="99">
        <f t="shared" si="1704"/>
        <v>-7257.1595297489594</v>
      </c>
      <c r="GI91" s="99">
        <f t="shared" si="1704"/>
        <v>-7157.1866434226276</v>
      </c>
      <c r="GJ91" s="99">
        <f t="shared" si="1704"/>
        <v>-7057.213757096295</v>
      </c>
      <c r="GK91" s="99">
        <f t="shared" si="1704"/>
        <v>-6957.2408707699633</v>
      </c>
      <c r="GL91" s="99">
        <f t="shared" si="1704"/>
        <v>-6857.2679844436316</v>
      </c>
      <c r="GM91" s="99">
        <f t="shared" si="1704"/>
        <v>-1300403.2950981178</v>
      </c>
      <c r="GN91" s="100">
        <f t="shared" ref="GN91" si="1705">GN85</f>
        <v>-2665653.6887060497</v>
      </c>
      <c r="GO91" s="99">
        <f>GO85</f>
        <v>5.9854149488576998E-11</v>
      </c>
      <c r="GP91" s="99">
        <f>GP85</f>
        <v>5.9854149488576998E-11</v>
      </c>
      <c r="GQ91" s="99">
        <f t="shared" ref="GQ91:GZ91" si="1706">GQ85</f>
        <v>5.9854149488576998E-11</v>
      </c>
      <c r="GR91" s="99">
        <f t="shared" si="1706"/>
        <v>5.9854149488576998E-11</v>
      </c>
      <c r="GS91" s="99">
        <f t="shared" si="1706"/>
        <v>5.9854149488576998E-11</v>
      </c>
      <c r="GT91" s="99">
        <f t="shared" si="1706"/>
        <v>5.9854149488576998E-11</v>
      </c>
      <c r="GU91" s="99">
        <f t="shared" si="1706"/>
        <v>5.9854149488576998E-11</v>
      </c>
      <c r="GV91" s="99">
        <f t="shared" si="1706"/>
        <v>5.9854149488576998E-11</v>
      </c>
      <c r="GW91" s="99">
        <f t="shared" si="1706"/>
        <v>5.9854149488576998E-11</v>
      </c>
      <c r="GX91" s="99">
        <f t="shared" si="1706"/>
        <v>5.9854149488576998E-11</v>
      </c>
      <c r="GY91" s="99">
        <f t="shared" si="1706"/>
        <v>5.9854149488576998E-11</v>
      </c>
      <c r="GZ91" s="99">
        <f t="shared" si="1706"/>
        <v>5.9854149488576998E-11</v>
      </c>
      <c r="HA91" s="100">
        <f t="shared" ref="HA91" si="1707">HA85</f>
        <v>7.1824979386292402E-10</v>
      </c>
      <c r="HB91" s="99">
        <f>HB85</f>
        <v>5.9854149488576998E-11</v>
      </c>
      <c r="HC91" s="99">
        <f>HC85</f>
        <v>5.9854149488576998E-11</v>
      </c>
      <c r="HD91" s="99">
        <f t="shared" ref="HD91:HM91" si="1708">HD85</f>
        <v>5.9854149488576998E-11</v>
      </c>
      <c r="HE91" s="99">
        <f t="shared" si="1708"/>
        <v>5.9854149488576998E-11</v>
      </c>
      <c r="HF91" s="99">
        <f t="shared" si="1708"/>
        <v>5.9854149488576998E-11</v>
      </c>
      <c r="HG91" s="99">
        <f t="shared" si="1708"/>
        <v>5.9854149488576998E-11</v>
      </c>
      <c r="HH91" s="99">
        <f t="shared" si="1708"/>
        <v>5.9854149488576998E-11</v>
      </c>
      <c r="HI91" s="99">
        <f t="shared" si="1708"/>
        <v>5.9854149488576998E-11</v>
      </c>
      <c r="HJ91" s="99">
        <f t="shared" si="1708"/>
        <v>5.9854149488576998E-11</v>
      </c>
      <c r="HK91" s="99">
        <f t="shared" si="1708"/>
        <v>5.9854149488576998E-11</v>
      </c>
      <c r="HL91" s="99">
        <f t="shared" si="1708"/>
        <v>5.9854149488576998E-11</v>
      </c>
      <c r="HM91" s="99">
        <f t="shared" si="1708"/>
        <v>5.9854149488576998E-11</v>
      </c>
      <c r="HN91" s="100">
        <f t="shared" ref="HN91" si="1709">HN85</f>
        <v>7.1824979386292402E-10</v>
      </c>
      <c r="HO91" s="99">
        <f>HO85</f>
        <v>5.9854149488576998E-11</v>
      </c>
      <c r="HP91" s="99">
        <f>HP85</f>
        <v>5.9854149488576998E-11</v>
      </c>
      <c r="HQ91" s="99">
        <f t="shared" ref="HQ91:HZ91" si="1710">HQ85</f>
        <v>5.9854149488576998E-11</v>
      </c>
      <c r="HR91" s="99">
        <f t="shared" si="1710"/>
        <v>5.9854149488576998E-11</v>
      </c>
      <c r="HS91" s="99">
        <f t="shared" si="1710"/>
        <v>5.9854149488576998E-11</v>
      </c>
      <c r="HT91" s="99">
        <f t="shared" si="1710"/>
        <v>5.9854149488576998E-11</v>
      </c>
      <c r="HU91" s="99">
        <f t="shared" si="1710"/>
        <v>5.9854149488576998E-11</v>
      </c>
      <c r="HV91" s="99">
        <f t="shared" si="1710"/>
        <v>5.9854149488576998E-11</v>
      </c>
      <c r="HW91" s="99">
        <f t="shared" si="1710"/>
        <v>5.9854149488576998E-11</v>
      </c>
      <c r="HX91" s="99">
        <f t="shared" si="1710"/>
        <v>5.9854149488576998E-11</v>
      </c>
      <c r="HY91" s="99">
        <f t="shared" si="1710"/>
        <v>5.9854149488576998E-11</v>
      </c>
      <c r="HZ91" s="99">
        <f t="shared" si="1710"/>
        <v>5.9854149488576998E-11</v>
      </c>
      <c r="IA91" s="100">
        <f t="shared" ref="IA91" si="1711">IA85</f>
        <v>7.1824979386292402E-10</v>
      </c>
      <c r="IB91" s="99">
        <f>IB85</f>
        <v>5.9854149488576998E-11</v>
      </c>
      <c r="IC91" s="99">
        <f>IC85</f>
        <v>5.9854149488576998E-11</v>
      </c>
      <c r="ID91" s="99">
        <f t="shared" ref="ID91:IM91" si="1712">ID85</f>
        <v>5.9854149488576998E-11</v>
      </c>
      <c r="IE91" s="99">
        <f t="shared" si="1712"/>
        <v>5.9854149488576998E-11</v>
      </c>
      <c r="IF91" s="99">
        <f t="shared" si="1712"/>
        <v>5.9854149488576998E-11</v>
      </c>
      <c r="IG91" s="99">
        <f t="shared" si="1712"/>
        <v>5.9854149488576998E-11</v>
      </c>
      <c r="IH91" s="99">
        <f t="shared" si="1712"/>
        <v>5.9854149488576998E-11</v>
      </c>
      <c r="II91" s="99">
        <f t="shared" si="1712"/>
        <v>5.9854149488576998E-11</v>
      </c>
      <c r="IJ91" s="99">
        <f t="shared" si="1712"/>
        <v>5.9854149488576998E-11</v>
      </c>
      <c r="IK91" s="99">
        <f t="shared" si="1712"/>
        <v>5.9854149488576998E-11</v>
      </c>
      <c r="IL91" s="99">
        <f t="shared" si="1712"/>
        <v>5.9854149488576998E-11</v>
      </c>
      <c r="IM91" s="99">
        <f t="shared" si="1712"/>
        <v>5.9854149488576998E-11</v>
      </c>
      <c r="IN91" s="100">
        <f t="shared" ref="IN91" si="1713">IN85</f>
        <v>7.1824979386292402E-10</v>
      </c>
      <c r="IO91" s="99">
        <f>IO85</f>
        <v>5.9854149488576998E-11</v>
      </c>
      <c r="IP91" s="99">
        <f>IP85</f>
        <v>5.9854149488576998E-11</v>
      </c>
      <c r="IQ91" s="99">
        <f t="shared" ref="IQ91:IZ91" si="1714">IQ85</f>
        <v>5.9854149488576998E-11</v>
      </c>
      <c r="IR91" s="99">
        <f t="shared" si="1714"/>
        <v>5.9854149488576998E-11</v>
      </c>
      <c r="IS91" s="99">
        <f t="shared" si="1714"/>
        <v>5.9854149488576998E-11</v>
      </c>
      <c r="IT91" s="99">
        <f t="shared" si="1714"/>
        <v>5.9854149488576998E-11</v>
      </c>
      <c r="IU91" s="99">
        <f t="shared" si="1714"/>
        <v>5.9854149488576998E-11</v>
      </c>
      <c r="IV91" s="99">
        <f t="shared" si="1714"/>
        <v>5.9854149488576998E-11</v>
      </c>
      <c r="IW91" s="99">
        <f t="shared" si="1714"/>
        <v>5.9854149488576998E-11</v>
      </c>
      <c r="IX91" s="99">
        <f t="shared" si="1714"/>
        <v>5.9854149488576998E-11</v>
      </c>
      <c r="IY91" s="99">
        <f t="shared" si="1714"/>
        <v>5.9854149488576998E-11</v>
      </c>
      <c r="IZ91" s="99">
        <f t="shared" si="1714"/>
        <v>5.9854149488576998E-11</v>
      </c>
      <c r="JA91" s="100">
        <f t="shared" ref="JA91" si="1715">JA85</f>
        <v>7.1824979386292402E-10</v>
      </c>
      <c r="JB91" s="99">
        <f>JB85</f>
        <v>5.9854149488576998E-11</v>
      </c>
      <c r="JC91" s="99">
        <f>JC85</f>
        <v>5.9854149488576998E-11</v>
      </c>
      <c r="JD91" s="99">
        <f t="shared" ref="JD91:JM91" si="1716">JD85</f>
        <v>5.9854149488576998E-11</v>
      </c>
      <c r="JE91" s="99">
        <f t="shared" si="1716"/>
        <v>5.9854149488576998E-11</v>
      </c>
      <c r="JF91" s="99">
        <f t="shared" si="1716"/>
        <v>5.9854149488576998E-11</v>
      </c>
      <c r="JG91" s="99">
        <f t="shared" si="1716"/>
        <v>5.9854149488576998E-11</v>
      </c>
      <c r="JH91" s="99">
        <f t="shared" si="1716"/>
        <v>5.9854149488576998E-11</v>
      </c>
      <c r="JI91" s="99">
        <f t="shared" si="1716"/>
        <v>5.9854149488576998E-11</v>
      </c>
      <c r="JJ91" s="99">
        <f t="shared" si="1716"/>
        <v>5.9854149488576998E-11</v>
      </c>
      <c r="JK91" s="99">
        <f t="shared" si="1716"/>
        <v>5.9854149488576998E-11</v>
      </c>
      <c r="JL91" s="99">
        <f t="shared" si="1716"/>
        <v>5.9854149488576998E-11</v>
      </c>
      <c r="JM91" s="99">
        <f t="shared" si="1716"/>
        <v>5.9854149488576998E-11</v>
      </c>
      <c r="JN91" s="100">
        <f t="shared" ref="JN91" si="1717">JN85</f>
        <v>7.1824979386292402E-10</v>
      </c>
      <c r="JO91" s="99">
        <f>JO85</f>
        <v>5.9854149488576998E-11</v>
      </c>
      <c r="JP91" s="99">
        <f>JP85</f>
        <v>5.9854149488576998E-11</v>
      </c>
      <c r="JQ91" s="99">
        <f t="shared" ref="JQ91:JZ91" si="1718">JQ85</f>
        <v>5.9854149488576998E-11</v>
      </c>
      <c r="JR91" s="99">
        <f t="shared" si="1718"/>
        <v>5.9854149488576998E-11</v>
      </c>
      <c r="JS91" s="99">
        <f t="shared" si="1718"/>
        <v>5.9854149488576998E-11</v>
      </c>
      <c r="JT91" s="99">
        <f t="shared" si="1718"/>
        <v>5.9854149488576998E-11</v>
      </c>
      <c r="JU91" s="99">
        <f t="shared" si="1718"/>
        <v>5.9854149488576998E-11</v>
      </c>
      <c r="JV91" s="99">
        <f t="shared" si="1718"/>
        <v>5.9854149488576998E-11</v>
      </c>
      <c r="JW91" s="99">
        <f t="shared" si="1718"/>
        <v>5.9854149488576998E-11</v>
      </c>
      <c r="JX91" s="99">
        <f t="shared" si="1718"/>
        <v>5.9854149488576998E-11</v>
      </c>
      <c r="JY91" s="99">
        <f t="shared" si="1718"/>
        <v>5.9854149488576998E-11</v>
      </c>
      <c r="JZ91" s="99">
        <f t="shared" si="1718"/>
        <v>5.9854149488576998E-11</v>
      </c>
      <c r="KA91" s="100">
        <f t="shared" ref="KA91" si="1719">KA85</f>
        <v>7.1824979386292402E-10</v>
      </c>
      <c r="KB91" s="99">
        <f>KB85</f>
        <v>5.9854149488576998E-11</v>
      </c>
      <c r="KC91" s="99">
        <f>KC85</f>
        <v>5.9854149488576998E-11</v>
      </c>
      <c r="KD91" s="99">
        <f t="shared" ref="KD91:KM91" si="1720">KD85</f>
        <v>5.9854149488576998E-11</v>
      </c>
      <c r="KE91" s="99">
        <f t="shared" si="1720"/>
        <v>5.9854149488576998E-11</v>
      </c>
      <c r="KF91" s="99">
        <f t="shared" si="1720"/>
        <v>5.9854149488576998E-11</v>
      </c>
      <c r="KG91" s="99">
        <f t="shared" si="1720"/>
        <v>5.9854149488576998E-11</v>
      </c>
      <c r="KH91" s="99">
        <f t="shared" si="1720"/>
        <v>5.9854149488576998E-11</v>
      </c>
      <c r="KI91" s="99">
        <f t="shared" si="1720"/>
        <v>5.9854149488576998E-11</v>
      </c>
      <c r="KJ91" s="99">
        <f t="shared" si="1720"/>
        <v>5.9854149488576998E-11</v>
      </c>
      <c r="KK91" s="99">
        <f t="shared" si="1720"/>
        <v>5.9854149488576998E-11</v>
      </c>
      <c r="KL91" s="99">
        <f t="shared" si="1720"/>
        <v>5.9854149488576998E-11</v>
      </c>
      <c r="KM91" s="99">
        <f t="shared" si="1720"/>
        <v>5.9854149488576998E-11</v>
      </c>
      <c r="KN91" s="100">
        <f t="shared" ref="KN91" si="1721">KN85</f>
        <v>7.1824979386292402E-10</v>
      </c>
      <c r="KO91" s="99">
        <f>KO85</f>
        <v>5.9854149488576998E-11</v>
      </c>
      <c r="KP91" s="99">
        <f>KP85</f>
        <v>5.9854149488576998E-11</v>
      </c>
      <c r="KQ91" s="99">
        <f t="shared" ref="KQ91:KZ91" si="1722">KQ85</f>
        <v>5.9854149488576998E-11</v>
      </c>
      <c r="KR91" s="99">
        <f t="shared" si="1722"/>
        <v>5.9854149488576998E-11</v>
      </c>
      <c r="KS91" s="99">
        <f t="shared" si="1722"/>
        <v>5.9854149488576998E-11</v>
      </c>
      <c r="KT91" s="99">
        <f t="shared" si="1722"/>
        <v>5.9854149488576998E-11</v>
      </c>
      <c r="KU91" s="99">
        <f t="shared" si="1722"/>
        <v>5.9854149488576998E-11</v>
      </c>
      <c r="KV91" s="99">
        <f t="shared" si="1722"/>
        <v>5.9854149488576998E-11</v>
      </c>
      <c r="KW91" s="99">
        <f t="shared" si="1722"/>
        <v>5.9854149488576998E-11</v>
      </c>
      <c r="KX91" s="99">
        <f t="shared" si="1722"/>
        <v>5.9854149488576998E-11</v>
      </c>
      <c r="KY91" s="99">
        <f t="shared" si="1722"/>
        <v>5.9854149488576998E-11</v>
      </c>
      <c r="KZ91" s="99">
        <f t="shared" si="1722"/>
        <v>5.9854149488576998E-11</v>
      </c>
      <c r="LA91" s="100">
        <f t="shared" ref="LA91" si="1723">LA85</f>
        <v>7.1824979386292402E-10</v>
      </c>
      <c r="LB91" s="99">
        <f>LB85</f>
        <v>5.9854149488576998E-11</v>
      </c>
      <c r="LC91" s="99">
        <f>LC85</f>
        <v>5.9854149488576998E-11</v>
      </c>
      <c r="LD91" s="99">
        <f t="shared" ref="LD91:LM91" si="1724">LD85</f>
        <v>5.9854149488576998E-11</v>
      </c>
      <c r="LE91" s="99">
        <f t="shared" si="1724"/>
        <v>5.9854149488576998E-11</v>
      </c>
      <c r="LF91" s="99">
        <f t="shared" si="1724"/>
        <v>5.9854149488576998E-11</v>
      </c>
      <c r="LG91" s="99">
        <f t="shared" si="1724"/>
        <v>5.9854149488576998E-11</v>
      </c>
      <c r="LH91" s="99">
        <f t="shared" si="1724"/>
        <v>5.9854149488576998E-11</v>
      </c>
      <c r="LI91" s="99">
        <f t="shared" si="1724"/>
        <v>5.9854149488576998E-11</v>
      </c>
      <c r="LJ91" s="99">
        <f t="shared" si="1724"/>
        <v>5.9854149488576998E-11</v>
      </c>
      <c r="LK91" s="99">
        <f t="shared" si="1724"/>
        <v>5.9854149488576998E-11</v>
      </c>
      <c r="LL91" s="99">
        <f t="shared" si="1724"/>
        <v>5.9854149488576998E-11</v>
      </c>
      <c r="LM91" s="99">
        <f t="shared" si="1724"/>
        <v>5.9854149488576998E-11</v>
      </c>
      <c r="LN91" s="100">
        <f t="shared" ref="LN91" si="1725">LN85</f>
        <v>7.1824979386292402E-10</v>
      </c>
    </row>
    <row r="92" spans="1:326">
      <c r="A92" s="97" t="s">
        <v>406</v>
      </c>
      <c r="B92" s="101">
        <f>B73+B84+B91</f>
        <v>-45266.672540454223</v>
      </c>
      <c r="C92" s="61">
        <f t="shared" ref="C92:M92" si="1726">C73+C84+C91</f>
        <v>-6466.6675057791763</v>
      </c>
      <c r="D92" s="61">
        <f t="shared" si="1726"/>
        <v>-6466.6675057791763</v>
      </c>
      <c r="E92" s="61">
        <f t="shared" si="1726"/>
        <v>-6466.6675057791763</v>
      </c>
      <c r="F92" s="61">
        <f t="shared" si="1726"/>
        <v>-6466.6675057791763</v>
      </c>
      <c r="G92" s="61">
        <f t="shared" si="1726"/>
        <v>-6466.6675057791763</v>
      </c>
      <c r="H92" s="61">
        <f t="shared" si="1726"/>
        <v>-6466.6675057791763</v>
      </c>
      <c r="I92" s="61">
        <f t="shared" si="1726"/>
        <v>-6466.6675057791763</v>
      </c>
      <c r="J92" s="61">
        <f t="shared" si="1726"/>
        <v>-6466.6675057791763</v>
      </c>
      <c r="K92" s="61">
        <f t="shared" si="1726"/>
        <v>-6466.6675057791763</v>
      </c>
      <c r="L92" s="61">
        <f t="shared" si="1726"/>
        <v>-6466.6675057791763</v>
      </c>
      <c r="M92" s="61">
        <f t="shared" si="1726"/>
        <v>104533.33249422083</v>
      </c>
      <c r="N92" s="31">
        <f t="shared" si="1033"/>
        <v>-5400.0151040251221</v>
      </c>
      <c r="O92" s="102">
        <f>O73+O84+O91</f>
        <v>-6466.6675057791872</v>
      </c>
      <c r="P92" s="61">
        <f t="shared" ref="P92" si="1727">P73+P84+P91</f>
        <v>-6466.6675057791872</v>
      </c>
      <c r="Q92" s="61">
        <f t="shared" ref="Q92" si="1728">Q73+Q84+Q91</f>
        <v>-6466.6675057791872</v>
      </c>
      <c r="R92" s="61">
        <f t="shared" ref="R92" si="1729">R73+R84+R91</f>
        <v>-6466.6675057791872</v>
      </c>
      <c r="S92" s="61">
        <f t="shared" ref="S92" si="1730">S73+S84+S91</f>
        <v>-6466.6675057791872</v>
      </c>
      <c r="T92" s="61">
        <f t="shared" ref="T92" si="1731">T73+T84+T91</f>
        <v>-6466.6675057791872</v>
      </c>
      <c r="U92" s="61">
        <f t="shared" ref="U92" si="1732">U73+U84+U91</f>
        <v>-6466.6675057791872</v>
      </c>
      <c r="V92" s="61">
        <f t="shared" ref="V92" si="1733">V73+V84+V91</f>
        <v>-6580.1914561518934</v>
      </c>
      <c r="W92" s="61">
        <f t="shared" ref="W92" si="1734">W73+W84+W91</f>
        <v>-7521.7927659875713</v>
      </c>
      <c r="X92" s="61">
        <f t="shared" ref="X92" si="1735">X73+X84+X91</f>
        <v>-9177.9474849136313</v>
      </c>
      <c r="Y92" s="61">
        <f t="shared" ref="Y92" si="1736">Y73+Y84+Y91</f>
        <v>68165.89779616025</v>
      </c>
      <c r="Z92" s="61">
        <f t="shared" ref="Z92" si="1737">Z73+Z84+Z91</f>
        <v>11.6510789199383</v>
      </c>
      <c r="AA92" s="31">
        <f t="shared" si="1034"/>
        <v>-369.05537242721766</v>
      </c>
      <c r="AB92" s="102">
        <f>AB73+AB84+AB91</f>
        <v>-14413.751123506576</v>
      </c>
      <c r="AC92" s="61">
        <f t="shared" ref="AC92" si="1738">AC73+AC84+AC91</f>
        <v>-16604.584806062281</v>
      </c>
      <c r="AD92" s="61">
        <f t="shared" ref="AD92" si="1739">AD73+AD84+AD91</f>
        <v>-18795.418488617986</v>
      </c>
      <c r="AE92" s="61">
        <f t="shared" ref="AE92" si="1740">AE73+AE84+AE91</f>
        <v>-20986.252171173692</v>
      </c>
      <c r="AF92" s="61">
        <f t="shared" ref="AF92" si="1741">AF73+AF84+AF91</f>
        <v>-23177.085853729513</v>
      </c>
      <c r="AG92" s="61">
        <f t="shared" ref="AG92" si="1742">AG73+AG84+AG91</f>
        <v>94632.080463714781</v>
      </c>
      <c r="AH92" s="61">
        <f t="shared" ref="AH92" si="1743">AH73+AH84+AH91</f>
        <v>-27558.753218840924</v>
      </c>
      <c r="AI92" s="61">
        <f t="shared" ref="AI92" si="1744">AI73+AI84+AI91</f>
        <v>-29749.586901396629</v>
      </c>
      <c r="AJ92" s="61">
        <f t="shared" ref="AJ92" si="1745">AJ73+AJ84+AJ91</f>
        <v>57059.579416047665</v>
      </c>
      <c r="AK92" s="61">
        <f t="shared" ref="AK92" si="1746">AK73+AK84+AK91</f>
        <v>-34131.254266508156</v>
      </c>
      <c r="AL92" s="61">
        <f t="shared" ref="AL92" si="1747">AL73+AL84+AL91</f>
        <v>-36322.087949063862</v>
      </c>
      <c r="AM92" s="61">
        <f t="shared" ref="AM92" si="1748">AM73+AM84+AM91</f>
        <v>69896.430796478759</v>
      </c>
      <c r="AN92" s="31">
        <f t="shared" ref="AN92" si="1749">SUM(AB92:AM92)</f>
        <v>-150.68410265841521</v>
      </c>
      <c r="AO92" s="102">
        <f>AO73+AO84+AO91</f>
        <v>30168.222664646921</v>
      </c>
      <c r="AP92" s="61">
        <f t="shared" ref="AP92" si="1750">AP73+AP84+AP91</f>
        <v>31782.5790577601</v>
      </c>
      <c r="AQ92" s="61">
        <f t="shared" ref="AQ92" si="1751">AQ73+AQ84+AQ91</f>
        <v>32145.872685325536</v>
      </c>
      <c r="AR92" s="61">
        <f t="shared" ref="AR92" si="1752">AR73+AR84+AR91</f>
        <v>32509.166312891</v>
      </c>
      <c r="AS92" s="61">
        <f t="shared" ref="AS92" si="1753">AS73+AS84+AS91</f>
        <v>32872.459940456465</v>
      </c>
      <c r="AT92" s="61">
        <f t="shared" ref="AT92" si="1754">AT73+AT84+AT91</f>
        <v>33235.753568021901</v>
      </c>
      <c r="AU92" s="61">
        <f t="shared" ref="AU92" si="1755">AU73+AU84+AU91</f>
        <v>33599.047195587336</v>
      </c>
      <c r="AV92" s="61">
        <f t="shared" ref="AV92" si="1756">AV73+AV84+AV91</f>
        <v>33962.340823152772</v>
      </c>
      <c r="AW92" s="61">
        <f t="shared" ref="AW92" si="1757">AW73+AW84+AW91</f>
        <v>34325.634450718237</v>
      </c>
      <c r="AX92" s="61">
        <f t="shared" ref="AX92" si="1758">AX73+AX84+AX91</f>
        <v>34688.928078283672</v>
      </c>
      <c r="AY92" s="61">
        <f t="shared" ref="AY92" si="1759">AY73+AY84+AY91</f>
        <v>9555.2521803961135</v>
      </c>
      <c r="AZ92" s="61">
        <f t="shared" ref="AZ92" si="1760">AZ73+AZ84+AZ91</f>
        <v>-130584.48466658543</v>
      </c>
      <c r="BA92" s="31">
        <f t="shared" ref="BA92" si="1761">SUM(AO92:AZ92)</f>
        <v>208260.77229065463</v>
      </c>
      <c r="BB92" s="102">
        <f>BB73+BB84+BB91</f>
        <v>-22987.431779479288</v>
      </c>
      <c r="BC92" s="61">
        <f t="shared" ref="BC92" si="1762">BC73+BC84+BC91</f>
        <v>38280.845012359088</v>
      </c>
      <c r="BD92" s="61">
        <f t="shared" ref="BD92" si="1763">BD73+BD84+BD91</f>
        <v>38644.138639924553</v>
      </c>
      <c r="BE92" s="61">
        <f t="shared" ref="BE92" si="1764">BE73+BE84+BE91</f>
        <v>39007.432267489989</v>
      </c>
      <c r="BF92" s="61">
        <f t="shared" ref="BF92" si="1765">BF73+BF84+BF91</f>
        <v>39370.725895055424</v>
      </c>
      <c r="BG92" s="61">
        <f t="shared" ref="BG92" si="1766">BG73+BG84+BG91</f>
        <v>-139265.98047737914</v>
      </c>
      <c r="BH92" s="61">
        <f t="shared" ref="BH92" si="1767">BH73+BH84+BH91</f>
        <v>42334.813150186324</v>
      </c>
      <c r="BI92" s="61">
        <f t="shared" ref="BI92" si="1768">BI73+BI84+BI91</f>
        <v>42698.10677775176</v>
      </c>
      <c r="BJ92" s="61">
        <f t="shared" ref="BJ92" si="1769">BJ73+BJ84+BJ91</f>
        <v>43061.40040531721</v>
      </c>
      <c r="BK92" s="61">
        <f t="shared" ref="BK92" si="1770">BK73+BK84+BK91</f>
        <v>43424.69403288266</v>
      </c>
      <c r="BL92" s="61">
        <f t="shared" ref="BL92" si="1771">BL73+BL84+BL91</f>
        <v>17526.109049231512</v>
      </c>
      <c r="BM92" s="61">
        <f t="shared" ref="BM92" si="1772">BM73+BM84+BM91</f>
        <v>-193848.71871198647</v>
      </c>
      <c r="BN92" s="31">
        <f t="shared" ref="BN92" si="1773">SUM(BB92:BM92)</f>
        <v>-11753.865738646389</v>
      </c>
      <c r="BO92" s="102">
        <f>BO73+BO84+BO91</f>
        <v>-53603.700905568083</v>
      </c>
      <c r="BP92" s="61">
        <f t="shared" ref="BP92" si="1774">BP73+BP84+BP91</f>
        <v>47918.52323967249</v>
      </c>
      <c r="BQ92" s="61">
        <f t="shared" ref="BQ92" si="1775">BQ73+BQ84+BQ91</f>
        <v>48281.816867237925</v>
      </c>
      <c r="BR92" s="61">
        <f t="shared" ref="BR92" si="1776">BR73+BR84+BR91</f>
        <v>48645.110494803375</v>
      </c>
      <c r="BS92" s="61">
        <f t="shared" ref="BS92" si="1777">BS73+BS84+BS91</f>
        <v>49008.404122368825</v>
      </c>
      <c r="BT92" s="61">
        <f t="shared" ref="BT92" si="1778">BT73+BT84+BT91</f>
        <v>-145628.30225006575</v>
      </c>
      <c r="BU92" s="61">
        <f t="shared" ref="BU92" si="1779">BU73+BU84+BU91</f>
        <v>52172.491377499711</v>
      </c>
      <c r="BV92" s="61">
        <f t="shared" ref="BV92" si="1780">BV73+BV84+BV91</f>
        <v>52535.785005065161</v>
      </c>
      <c r="BW92" s="61">
        <f t="shared" ref="BW92" si="1781">BW73+BW84+BW91</f>
        <v>-5100.9213673694176</v>
      </c>
      <c r="BX92" s="61">
        <f t="shared" ref="BX92" si="1782">BX73+BX84+BX91</f>
        <v>53987.372260196047</v>
      </c>
      <c r="BY92" s="61">
        <f t="shared" ref="BY92" si="1783">BY73+BY84+BY91</f>
        <v>27300.930918208411</v>
      </c>
      <c r="BZ92" s="61">
        <f t="shared" ref="BZ92" si="1784">BZ73+BZ84+BZ91</f>
        <v>54713.959515326947</v>
      </c>
      <c r="CA92" s="31">
        <f t="shared" ref="CA92" si="1785">SUM(BO92:BZ92)</f>
        <v>230231.46927737564</v>
      </c>
      <c r="CB92" s="102">
        <f>CB73+CB84+CB91</f>
        <v>-52858.922266303416</v>
      </c>
      <c r="CC92" s="61">
        <f t="shared" ref="CC92" si="1786">CC73+CC84+CC91</f>
        <v>55508.171107881732</v>
      </c>
      <c r="CD92" s="61">
        <f t="shared" ref="CD92" si="1787">CD73+CD84+CD91</f>
        <v>55871.464735447182</v>
      </c>
      <c r="CE92" s="61">
        <f t="shared" ref="CE92" si="1788">CE73+CE84+CE91</f>
        <v>56234.758363012632</v>
      </c>
      <c r="CF92" s="61">
        <f t="shared" ref="CF92" si="1789">CF73+CF84+CF91</f>
        <v>56598.051990578067</v>
      </c>
      <c r="CG92" s="61">
        <f t="shared" ref="CG92" si="1790">CG73+CG84+CG91</f>
        <v>-411967.93923735252</v>
      </c>
      <c r="CH92" s="61">
        <f t="shared" ref="CH92" si="1791">CH73+CH84+CH91</f>
        <v>57324.639245708968</v>
      </c>
      <c r="CI92" s="61">
        <f t="shared" ref="CI92" si="1792">CI73+CI84+CI91</f>
        <v>57687.932873274418</v>
      </c>
      <c r="CJ92" s="61">
        <f t="shared" ref="CJ92" si="1793">CJ73+CJ84+CJ91</f>
        <v>58051.226500839868</v>
      </c>
      <c r="CK92" s="61">
        <f t="shared" ref="CK92" si="1794">CK73+CK84+CK91</f>
        <v>58414.520128405304</v>
      </c>
      <c r="CL92" s="61">
        <f t="shared" ref="CL92" si="1795">CL73+CL84+CL91</f>
        <v>30916.586737331076</v>
      </c>
      <c r="CM92" s="61">
        <f t="shared" ref="CM92" si="1796">CM73+CM84+CM91</f>
        <v>59141.107383536204</v>
      </c>
      <c r="CN92" s="31">
        <f t="shared" ref="CN92" si="1797">SUM(CB92:CM92)</f>
        <v>80921.59756235953</v>
      </c>
      <c r="CO92" s="102">
        <f>CO73+CO84+CO91</f>
        <v>-47543.579415656859</v>
      </c>
      <c r="CP92" s="61">
        <f t="shared" ref="CP92" si="1798">CP73+CP84+CP91</f>
        <v>59937.347706213666</v>
      </c>
      <c r="CQ92" s="61">
        <f t="shared" ref="CQ92" si="1799">CQ73+CQ84+CQ91</f>
        <v>60300.641333779116</v>
      </c>
      <c r="CR92" s="61">
        <f t="shared" ref="CR92" si="1800">CR73+CR84+CR91</f>
        <v>60663.934961344552</v>
      </c>
      <c r="CS92" s="61">
        <f t="shared" ref="CS92" si="1801">CS73+CS84+CS91</f>
        <v>61027.228588910017</v>
      </c>
      <c r="CT92" s="61">
        <f t="shared" ref="CT92" si="1802">CT73+CT84+CT91</f>
        <v>-525049.77396613476</v>
      </c>
      <c r="CU92" s="61">
        <f t="shared" ref="CU92" si="1803">CU73+CU84+CU91</f>
        <v>61753.815844040888</v>
      </c>
      <c r="CV92" s="61">
        <f t="shared" ref="CV92" si="1804">CV73+CV84+CV91</f>
        <v>62117.109471606353</v>
      </c>
      <c r="CW92" s="61">
        <f t="shared" ref="CW92" si="1805">CW73+CW84+CW91</f>
        <v>62480.403099171788</v>
      </c>
      <c r="CX92" s="61">
        <f t="shared" ref="CX92" si="1806">CX73+CX84+CX91</f>
        <v>62843.696726737238</v>
      </c>
      <c r="CY92" s="61">
        <f t="shared" ref="CY92" si="1807">CY73+CY84+CY91</f>
        <v>34509.926525103801</v>
      </c>
      <c r="CZ92" s="61">
        <f t="shared" ref="CZ92" si="1808">CZ73+CZ84+CZ91</f>
        <v>63570.283981868124</v>
      </c>
      <c r="DA92" s="31">
        <f t="shared" ref="DA92" si="1809">SUM(CO92:CZ92)</f>
        <v>16611.034856983912</v>
      </c>
      <c r="DB92" s="102">
        <f>DB73+DB84+DB91</f>
        <v>-37944.68388436854</v>
      </c>
      <c r="DC92" s="61">
        <f t="shared" ref="DC92" si="1810">DC73+DC84+DC91</f>
        <v>64368.613896572031</v>
      </c>
      <c r="DD92" s="61">
        <f t="shared" ref="DD92" si="1811">DD73+DD84+DD91</f>
        <v>64731.907524137467</v>
      </c>
      <c r="DE92" s="61">
        <f t="shared" ref="DE92" si="1812">DE73+DE84+DE91</f>
        <v>65095.201151702917</v>
      </c>
      <c r="DF92" s="61">
        <f t="shared" ref="DF92" si="1813">DF73+DF84+DF91</f>
        <v>65458.494779268367</v>
      </c>
      <c r="DG92" s="61">
        <f t="shared" ref="DG92" si="1814">DG73+DG84+DG91</f>
        <v>-582571.22948127426</v>
      </c>
      <c r="DH92" s="61">
        <f t="shared" ref="DH92" si="1815">DH73+DH84+DH91</f>
        <v>66185.082034399253</v>
      </c>
      <c r="DI92" s="61">
        <f t="shared" ref="DI92" si="1816">DI73+DI84+DI91</f>
        <v>66548.375661964703</v>
      </c>
      <c r="DJ92" s="61">
        <f t="shared" ref="DJ92" si="1817">DJ73+DJ84+DJ91</f>
        <v>66911.669289530153</v>
      </c>
      <c r="DK92" s="61">
        <f t="shared" ref="DK92" si="1818">DK73+DK84+DK91</f>
        <v>67274.962917095603</v>
      </c>
      <c r="DL92" s="61">
        <f t="shared" ref="DL92" si="1819">DL73+DL84+DL91</f>
        <v>38080.280800586246</v>
      </c>
      <c r="DM92" s="61">
        <f t="shared" ref="DM92" si="1820">DM73+DM84+DM91</f>
        <v>68001.550172226489</v>
      </c>
      <c r="DN92" s="31">
        <f t="shared" ref="DN92" si="1821">SUM(DB92:DM92)</f>
        <v>12140.224861840412</v>
      </c>
      <c r="DO92" s="102">
        <f>DO73+DO84+DO91</f>
        <v>-24594.708780890403</v>
      </c>
      <c r="DP92" s="61">
        <f t="shared" ref="DP92" si="1822">DP73+DP84+DP91</f>
        <v>71339.089994257578</v>
      </c>
      <c r="DQ92" s="61">
        <f t="shared" ref="DQ92" si="1823">DQ73+DQ84+DQ91</f>
        <v>71702.383621823014</v>
      </c>
      <c r="DR92" s="61">
        <f t="shared" ref="DR92" si="1824">DR73+DR84+DR91</f>
        <v>72065.677249388464</v>
      </c>
      <c r="DS92" s="61">
        <f t="shared" ref="DS92" si="1825">DS73+DS84+DS91</f>
        <v>72428.970876953914</v>
      </c>
      <c r="DT92" s="61">
        <f t="shared" ref="DT92" si="1826">DT73+DT84+DT91</f>
        <v>-644804.64215506765</v>
      </c>
      <c r="DU92" s="61">
        <f t="shared" ref="DU92" si="1827">DU73+DU84+DU91</f>
        <v>73155.5581320848</v>
      </c>
      <c r="DV92" s="61">
        <f t="shared" ref="DV92" si="1828">DV73+DV84+DV91</f>
        <v>73518.85175965025</v>
      </c>
      <c r="DW92" s="61">
        <f t="shared" ref="DW92" si="1829">DW73+DW84+DW91</f>
        <v>73882.1453872157</v>
      </c>
      <c r="DX92" s="61">
        <f t="shared" ref="DX92" si="1830">DX73+DX84+DX91</f>
        <v>74245.43901478115</v>
      </c>
      <c r="DY92" s="61">
        <f t="shared" ref="DY92" si="1831">DY73+DY84+DY91</f>
        <v>13719.326095469703</v>
      </c>
      <c r="DZ92" s="61">
        <f t="shared" ref="DZ92" si="1832">DZ73+DZ84+DZ91</f>
        <v>74972.026269912036</v>
      </c>
      <c r="EA92" s="31">
        <f t="shared" ref="EA92" si="1833">SUM(DO92:DZ92)</f>
        <v>1630.117465578558</v>
      </c>
      <c r="EB92" s="102">
        <f>EB73+EB84+EB91</f>
        <v>-12379.148798692622</v>
      </c>
      <c r="EC92" s="61">
        <f t="shared" ref="EC92" si="1834">EC73+EC84+EC91</f>
        <v>75850.837041410094</v>
      </c>
      <c r="ED92" s="61">
        <f t="shared" ref="ED92" si="1835">ED73+ED84+ED91</f>
        <v>76214.130668975558</v>
      </c>
      <c r="EE92" s="61">
        <f t="shared" ref="EE92" si="1836">EE73+EE84+EE91</f>
        <v>76577.424296540994</v>
      </c>
      <c r="EF92" s="61">
        <f t="shared" ref="EF92" si="1837">EF73+EF84+EF91</f>
        <v>76940.717924106444</v>
      </c>
      <c r="EG92" s="61">
        <f t="shared" ref="EG92" si="1838">EG73+EG84+EG91</f>
        <v>-686671.33444660797</v>
      </c>
      <c r="EH92" s="61">
        <f t="shared" ref="EH92" si="1839">EH73+EH84+EH91</f>
        <v>77667.30517923733</v>
      </c>
      <c r="EI92" s="61">
        <f t="shared" ref="EI92" si="1840">EI73+EI84+EI91</f>
        <v>78030.59880680278</v>
      </c>
      <c r="EJ92" s="61">
        <f t="shared" ref="EJ92" si="1841">EJ73+EJ84+EJ91</f>
        <v>78393.89243436823</v>
      </c>
      <c r="EK92" s="61">
        <f t="shared" ref="EK92" si="1842">EK73+EK84+EK91</f>
        <v>78757.18606193368</v>
      </c>
      <c r="EL92" s="61">
        <f t="shared" ref="EL92" si="1843">EL73+EL84+EL91</f>
        <v>16404.390946215979</v>
      </c>
      <c r="EM92" s="61">
        <f t="shared" ref="EM92" si="1844">EM73+EM84+EM91</f>
        <v>79483.773317064566</v>
      </c>
      <c r="EN92" s="31">
        <f t="shared" ref="EN92" si="1845">SUM(EB92:EM92)</f>
        <v>15269.773431355061</v>
      </c>
      <c r="EO92" s="102">
        <f>EO73+EO84+EO91</f>
        <v>865.14677251550893</v>
      </c>
      <c r="EP92" s="61">
        <f t="shared" ref="EP92" si="1846">EP73+EP84+EP91</f>
        <v>80367.150794053683</v>
      </c>
      <c r="EQ92" s="61">
        <f t="shared" ref="EQ92" si="1847">EQ73+EQ84+EQ91</f>
        <v>80730.444421619119</v>
      </c>
      <c r="ER92" s="61">
        <f t="shared" ref="ER92" si="1848">ER73+ER84+ER91</f>
        <v>81093.738049184583</v>
      </c>
      <c r="ES92" s="61">
        <f t="shared" ref="ES92" si="1849">ES73+ES84+ES91</f>
        <v>81457.031676750019</v>
      </c>
      <c r="ET92" s="61">
        <f t="shared" ref="ET92" si="1850">ET73+ET84+ET91</f>
        <v>-743388.97984725935</v>
      </c>
      <c r="EU92" s="61">
        <f t="shared" ref="EU92" si="1851">EU73+EU84+EU91</f>
        <v>82183.618931880919</v>
      </c>
      <c r="EV92" s="61">
        <f t="shared" ref="EV92" si="1852">EV73+EV84+EV91</f>
        <v>82546.912559446355</v>
      </c>
      <c r="EW92" s="61">
        <f t="shared" ref="EW92" si="1853">EW73+EW84+EW91</f>
        <v>82910.206187011805</v>
      </c>
      <c r="EX92" s="61">
        <f t="shared" ref="EX92" si="1854">EX73+EX84+EX91</f>
        <v>83273.499814577255</v>
      </c>
      <c r="EY92" s="61">
        <f t="shared" ref="EY92" si="1855">EY73+EY84+EY91</f>
        <v>19039.22203656107</v>
      </c>
      <c r="EZ92" s="61">
        <f t="shared" ref="EZ92" si="1856">EZ73+EZ84+EZ91</f>
        <v>84000.087069708141</v>
      </c>
      <c r="FA92" s="31">
        <f t="shared" ref="FA92" si="1857">SUM(EO92:EZ92)</f>
        <v>15078.078466049075</v>
      </c>
      <c r="FB92" s="102">
        <f>FB73+FB84+FB91</f>
        <v>15643.704465308343</v>
      </c>
      <c r="FC92" s="61">
        <f t="shared" ref="FC92" si="1858">FC73+FC84+FC91</f>
        <v>84888.168253352997</v>
      </c>
      <c r="FD92" s="61">
        <f t="shared" ref="FD92" si="1859">FD73+FD84+FD91</f>
        <v>85251.461880918447</v>
      </c>
      <c r="FE92" s="61">
        <f t="shared" ref="FE92" si="1860">FE73+FE84+FE91</f>
        <v>85614.755508483882</v>
      </c>
      <c r="FF92" s="61">
        <f t="shared" ref="FF92" si="1861">FF73+FF84+FF91</f>
        <v>85978.049136049332</v>
      </c>
      <c r="FG92" s="61">
        <f t="shared" ref="FG92" si="1862">FG73+FG84+FG91</f>
        <v>-800323.15439476445</v>
      </c>
      <c r="FH92" s="61">
        <f t="shared" ref="FH92" si="1863">FH73+FH84+FH91</f>
        <v>86704.636391180218</v>
      </c>
      <c r="FI92" s="61">
        <f t="shared" ref="FI92" si="1864">FI73+FI84+FI91</f>
        <v>87067.930018745668</v>
      </c>
      <c r="FJ92" s="61">
        <f t="shared" ref="FJ92" si="1865">FJ73+FJ84+FJ91</f>
        <v>87431.223646311119</v>
      </c>
      <c r="FK92" s="61">
        <f t="shared" ref="FK92" si="1866">FK73+FK84+FK91</f>
        <v>87794.517273876569</v>
      </c>
      <c r="FL92" s="61">
        <f t="shared" ref="FL92" si="1867">FL73+FL84+FL91</f>
        <v>21622.31235369292</v>
      </c>
      <c r="FM92" s="61">
        <f t="shared" ref="FM92" si="1868">FM73+FM84+FM91</f>
        <v>88521.104529007454</v>
      </c>
      <c r="FN92" s="31">
        <f t="shared" ref="FN92" si="1869">SUM(FB92:FM92)</f>
        <v>16194.709062162481</v>
      </c>
      <c r="FO92" s="102">
        <f>FO73+FO84+FO91</f>
        <v>32098.173818521784</v>
      </c>
      <c r="FP92" s="61">
        <f t="shared" ref="FP92" si="1870">FP73+FP84+FP91</f>
        <v>89414.030530507705</v>
      </c>
      <c r="FQ92" s="61">
        <f t="shared" ref="FQ92" si="1871">FQ73+FQ84+FQ91</f>
        <v>89777.324158073156</v>
      </c>
      <c r="FR92" s="61">
        <f t="shared" ref="FR92" si="1872">FR73+FR84+FR91</f>
        <v>90140.617785638606</v>
      </c>
      <c r="FS92" s="61">
        <f t="shared" ref="FS92" si="1873">FS73+FS84+FS91</f>
        <v>90503.911413204056</v>
      </c>
      <c r="FT92" s="61">
        <f t="shared" ref="FT92" si="1874">FT73+FT84+FT91</f>
        <v>-860855.09078446589</v>
      </c>
      <c r="FU92" s="61">
        <f t="shared" ref="FU92" si="1875">FU73+FU84+FU91</f>
        <v>91230.498668334942</v>
      </c>
      <c r="FV92" s="61">
        <f t="shared" ref="FV92" si="1876">FV73+FV84+FV91</f>
        <v>91593.792295900392</v>
      </c>
      <c r="FW92" s="61">
        <f t="shared" ref="FW92" si="1877">FW73+FW84+FW91</f>
        <v>91957.085923465842</v>
      </c>
      <c r="FX92" s="61">
        <f t="shared" ref="FX92" si="1878">FX73+FX84+FX91</f>
        <v>92320.379551031278</v>
      </c>
      <c r="FY92" s="61">
        <f t="shared" ref="FY92" si="1879">FY73+FY84+FY91</f>
        <v>24152.109674415158</v>
      </c>
      <c r="FZ92" s="61">
        <f t="shared" ref="FZ92" si="1880">FZ73+FZ84+FZ91</f>
        <v>93046.966806162178</v>
      </c>
      <c r="GA92" s="31">
        <f t="shared" ref="GA92" si="1881">SUM(FO92:FZ92)</f>
        <v>15379.799840789216</v>
      </c>
      <c r="GB92" s="102">
        <f>GB73+GB84+GB91</f>
        <v>123736.50887692587</v>
      </c>
      <c r="GC92" s="61">
        <f t="shared" ref="GC92" si="1882">GC73+GC84+GC91</f>
        <v>167034.75987841276</v>
      </c>
      <c r="GD92" s="61">
        <f t="shared" ref="GD92" si="1883">GD73+GD84+GD91</f>
        <v>167134.73276473911</v>
      </c>
      <c r="GE92" s="61">
        <f t="shared" ref="GE92" si="1884">GE73+GE84+GE91</f>
        <v>167234.70565106542</v>
      </c>
      <c r="GF92" s="61">
        <f t="shared" ref="GF92" si="1885">GF73+GF84+GF91</f>
        <v>167334.67853739177</v>
      </c>
      <c r="GG92" s="61">
        <f t="shared" ref="GG92" si="1886">GG73+GG84+GG91</f>
        <v>-1116887.2856073854</v>
      </c>
      <c r="GH92" s="61">
        <f t="shared" ref="GH92" si="1887">GH73+GH84+GH91</f>
        <v>167534.62431004443</v>
      </c>
      <c r="GI92" s="61">
        <f t="shared" ref="GI92" si="1888">GI73+GI84+GI91</f>
        <v>167634.59719637074</v>
      </c>
      <c r="GJ92" s="61">
        <f t="shared" ref="GJ92" si="1889">GJ73+GJ84+GJ91</f>
        <v>167734.57008269709</v>
      </c>
      <c r="GK92" s="61">
        <f t="shared" ref="GK92" si="1890">GK73+GK84+GK91</f>
        <v>167834.54296902343</v>
      </c>
      <c r="GL92" s="61">
        <f t="shared" ref="GL92" si="1891">GL73+GL84+GL91</f>
        <v>97347.005446042705</v>
      </c>
      <c r="GM92" s="61">
        <f t="shared" ref="GM92" si="1892">GM73+GM84+GM91</f>
        <v>-1150217.0353011929</v>
      </c>
      <c r="GN92" s="31">
        <f t="shared" ref="GN92" si="1893">SUM(GB92:GM92)</f>
        <v>-706543.59519586503</v>
      </c>
      <c r="GO92" s="102">
        <f>GO73+GO84+GO91</f>
        <v>5.9854149488576998E-11</v>
      </c>
      <c r="GP92" s="61">
        <f t="shared" ref="GP92" si="1894">GP73+GP84+GP91</f>
        <v>5.9854149488576998E-11</v>
      </c>
      <c r="GQ92" s="61">
        <f t="shared" ref="GQ92" si="1895">GQ73+GQ84+GQ91</f>
        <v>5.9854149488576998E-11</v>
      </c>
      <c r="GR92" s="61">
        <f t="shared" ref="GR92" si="1896">GR73+GR84+GR91</f>
        <v>5.9854149488576998E-11</v>
      </c>
      <c r="GS92" s="61">
        <f t="shared" ref="GS92" si="1897">GS73+GS84+GS91</f>
        <v>5.9854149488576998E-11</v>
      </c>
      <c r="GT92" s="61">
        <f t="shared" ref="GT92" si="1898">GT73+GT84+GT91</f>
        <v>5.9854149488576998E-11</v>
      </c>
      <c r="GU92" s="61">
        <f t="shared" ref="GU92" si="1899">GU73+GU84+GU91</f>
        <v>5.9854149488576998E-11</v>
      </c>
      <c r="GV92" s="61">
        <f t="shared" ref="GV92" si="1900">GV73+GV84+GV91</f>
        <v>5.9854149488576998E-11</v>
      </c>
      <c r="GW92" s="61">
        <f t="shared" ref="GW92" si="1901">GW73+GW84+GW91</f>
        <v>5.9854149488576998E-11</v>
      </c>
      <c r="GX92" s="61">
        <f t="shared" ref="GX92" si="1902">GX73+GX84+GX91</f>
        <v>5.9854149488576998E-11</v>
      </c>
      <c r="GY92" s="61">
        <f t="shared" ref="GY92" si="1903">GY73+GY84+GY91</f>
        <v>5.9854149488576998E-11</v>
      </c>
      <c r="GZ92" s="61">
        <f t="shared" ref="GZ92" si="1904">GZ73+GZ84+GZ91</f>
        <v>5.9854149488576998E-11</v>
      </c>
      <c r="HA92" s="31">
        <f t="shared" ref="HA92" si="1905">SUM(GO92:GZ92)</f>
        <v>7.1824979386292402E-10</v>
      </c>
      <c r="HB92" s="102">
        <f>HB73+HB84+HB91</f>
        <v>5.9854149488576998E-11</v>
      </c>
      <c r="HC92" s="61">
        <f t="shared" ref="HC92" si="1906">HC73+HC84+HC91</f>
        <v>5.9854149488576998E-11</v>
      </c>
      <c r="HD92" s="61">
        <f t="shared" ref="HD92" si="1907">HD73+HD84+HD91</f>
        <v>5.9854149488576998E-11</v>
      </c>
      <c r="HE92" s="61">
        <f t="shared" ref="HE92" si="1908">HE73+HE84+HE91</f>
        <v>5.9854149488576998E-11</v>
      </c>
      <c r="HF92" s="61">
        <f t="shared" ref="HF92" si="1909">HF73+HF84+HF91</f>
        <v>5.9854149488576998E-11</v>
      </c>
      <c r="HG92" s="61">
        <f t="shared" ref="HG92" si="1910">HG73+HG84+HG91</f>
        <v>5.9854149488576998E-11</v>
      </c>
      <c r="HH92" s="61">
        <f t="shared" ref="HH92" si="1911">HH73+HH84+HH91</f>
        <v>5.9854149488576998E-11</v>
      </c>
      <c r="HI92" s="61">
        <f t="shared" ref="HI92" si="1912">HI73+HI84+HI91</f>
        <v>5.9854149488576998E-11</v>
      </c>
      <c r="HJ92" s="61">
        <f t="shared" ref="HJ92" si="1913">HJ73+HJ84+HJ91</f>
        <v>5.9854149488576998E-11</v>
      </c>
      <c r="HK92" s="61">
        <f t="shared" ref="HK92" si="1914">HK73+HK84+HK91</f>
        <v>5.9854149488576998E-11</v>
      </c>
      <c r="HL92" s="61">
        <f t="shared" ref="HL92" si="1915">HL73+HL84+HL91</f>
        <v>5.9854149488576998E-11</v>
      </c>
      <c r="HM92" s="61">
        <f t="shared" ref="HM92" si="1916">HM73+HM84+HM91</f>
        <v>5.9854149488576998E-11</v>
      </c>
      <c r="HN92" s="31">
        <f t="shared" ref="HN92" si="1917">SUM(HB92:HM92)</f>
        <v>7.1824979386292402E-10</v>
      </c>
      <c r="HO92" s="102">
        <f>HO73+HO84+HO91</f>
        <v>5.9854149488576998E-11</v>
      </c>
      <c r="HP92" s="61">
        <f t="shared" ref="HP92" si="1918">HP73+HP84+HP91</f>
        <v>5.9854149488576998E-11</v>
      </c>
      <c r="HQ92" s="61">
        <f t="shared" ref="HQ92" si="1919">HQ73+HQ84+HQ91</f>
        <v>5.9854149488576998E-11</v>
      </c>
      <c r="HR92" s="61">
        <f t="shared" ref="HR92" si="1920">HR73+HR84+HR91</f>
        <v>5.9854149488576998E-11</v>
      </c>
      <c r="HS92" s="61">
        <f t="shared" ref="HS92" si="1921">HS73+HS84+HS91</f>
        <v>5.9854149488576998E-11</v>
      </c>
      <c r="HT92" s="61">
        <f t="shared" ref="HT92" si="1922">HT73+HT84+HT91</f>
        <v>5.9854149488576998E-11</v>
      </c>
      <c r="HU92" s="61">
        <f t="shared" ref="HU92" si="1923">HU73+HU84+HU91</f>
        <v>5.9854149488576998E-11</v>
      </c>
      <c r="HV92" s="61">
        <f t="shared" ref="HV92" si="1924">HV73+HV84+HV91</f>
        <v>5.9854149488576998E-11</v>
      </c>
      <c r="HW92" s="61">
        <f t="shared" ref="HW92" si="1925">HW73+HW84+HW91</f>
        <v>5.9854149488576998E-11</v>
      </c>
      <c r="HX92" s="61">
        <f t="shared" ref="HX92" si="1926">HX73+HX84+HX91</f>
        <v>5.9854149488576998E-11</v>
      </c>
      <c r="HY92" s="61">
        <f t="shared" ref="HY92" si="1927">HY73+HY84+HY91</f>
        <v>5.9854149488576998E-11</v>
      </c>
      <c r="HZ92" s="61">
        <f t="shared" ref="HZ92" si="1928">HZ73+HZ84+HZ91</f>
        <v>5.9854149488576998E-11</v>
      </c>
      <c r="IA92" s="31">
        <f t="shared" ref="IA92" si="1929">SUM(HO92:HZ92)</f>
        <v>7.1824979386292402E-10</v>
      </c>
      <c r="IB92" s="102">
        <f>IB73+IB84+IB91</f>
        <v>5.9854149488576998E-11</v>
      </c>
      <c r="IC92" s="61">
        <f t="shared" ref="IC92" si="1930">IC73+IC84+IC91</f>
        <v>5.9854149488576998E-11</v>
      </c>
      <c r="ID92" s="61">
        <f t="shared" ref="ID92" si="1931">ID73+ID84+ID91</f>
        <v>5.9854149488576998E-11</v>
      </c>
      <c r="IE92" s="61">
        <f t="shared" ref="IE92" si="1932">IE73+IE84+IE91</f>
        <v>5.9854149488576998E-11</v>
      </c>
      <c r="IF92" s="61">
        <f t="shared" ref="IF92" si="1933">IF73+IF84+IF91</f>
        <v>5.9854149488576998E-11</v>
      </c>
      <c r="IG92" s="61">
        <f t="shared" ref="IG92" si="1934">IG73+IG84+IG91</f>
        <v>5.9854149488576998E-11</v>
      </c>
      <c r="IH92" s="61">
        <f t="shared" ref="IH92" si="1935">IH73+IH84+IH91</f>
        <v>5.9854149488576998E-11</v>
      </c>
      <c r="II92" s="61">
        <f t="shared" ref="II92" si="1936">II73+II84+II91</f>
        <v>5.9854149488576998E-11</v>
      </c>
      <c r="IJ92" s="61">
        <f t="shared" ref="IJ92" si="1937">IJ73+IJ84+IJ91</f>
        <v>5.9854149488576998E-11</v>
      </c>
      <c r="IK92" s="61">
        <f t="shared" ref="IK92" si="1938">IK73+IK84+IK91</f>
        <v>5.9854149488576998E-11</v>
      </c>
      <c r="IL92" s="61">
        <f t="shared" ref="IL92" si="1939">IL73+IL84+IL91</f>
        <v>5.9854149488576998E-11</v>
      </c>
      <c r="IM92" s="61">
        <f t="shared" ref="IM92" si="1940">IM73+IM84+IM91</f>
        <v>5.9854149488576998E-11</v>
      </c>
      <c r="IN92" s="31">
        <f t="shared" ref="IN92" si="1941">SUM(IB92:IM92)</f>
        <v>7.1824979386292402E-10</v>
      </c>
      <c r="IO92" s="102">
        <f>IO73+IO84+IO91</f>
        <v>5.9854149488576998E-11</v>
      </c>
      <c r="IP92" s="61">
        <f t="shared" ref="IP92" si="1942">IP73+IP84+IP91</f>
        <v>5.9854149488576998E-11</v>
      </c>
      <c r="IQ92" s="61">
        <f t="shared" ref="IQ92" si="1943">IQ73+IQ84+IQ91</f>
        <v>5.9854149488576998E-11</v>
      </c>
      <c r="IR92" s="61">
        <f t="shared" ref="IR92" si="1944">IR73+IR84+IR91</f>
        <v>5.9854149488576998E-11</v>
      </c>
      <c r="IS92" s="61">
        <f t="shared" ref="IS92" si="1945">IS73+IS84+IS91</f>
        <v>5.9854149488576998E-11</v>
      </c>
      <c r="IT92" s="61">
        <f t="shared" ref="IT92" si="1946">IT73+IT84+IT91</f>
        <v>5.9854149488576998E-11</v>
      </c>
      <c r="IU92" s="61">
        <f t="shared" ref="IU92" si="1947">IU73+IU84+IU91</f>
        <v>5.9854149488576998E-11</v>
      </c>
      <c r="IV92" s="61">
        <f t="shared" ref="IV92" si="1948">IV73+IV84+IV91</f>
        <v>5.9854149488576998E-11</v>
      </c>
      <c r="IW92" s="61">
        <f t="shared" ref="IW92" si="1949">IW73+IW84+IW91</f>
        <v>5.9854149488576998E-11</v>
      </c>
      <c r="IX92" s="61">
        <f t="shared" ref="IX92" si="1950">IX73+IX84+IX91</f>
        <v>5.9854149488576998E-11</v>
      </c>
      <c r="IY92" s="61">
        <f t="shared" ref="IY92" si="1951">IY73+IY84+IY91</f>
        <v>5.9854149488576998E-11</v>
      </c>
      <c r="IZ92" s="61">
        <f t="shared" ref="IZ92" si="1952">IZ73+IZ84+IZ91</f>
        <v>5.9854149488576998E-11</v>
      </c>
      <c r="JA92" s="31">
        <f t="shared" ref="JA92" si="1953">SUM(IO92:IZ92)</f>
        <v>7.1824979386292402E-10</v>
      </c>
      <c r="JB92" s="102">
        <f>JB73+JB84+JB91</f>
        <v>5.9854149488576998E-11</v>
      </c>
      <c r="JC92" s="61">
        <f t="shared" ref="JC92" si="1954">JC73+JC84+JC91</f>
        <v>5.9854149488576998E-11</v>
      </c>
      <c r="JD92" s="61">
        <f t="shared" ref="JD92" si="1955">JD73+JD84+JD91</f>
        <v>5.9854149488576998E-11</v>
      </c>
      <c r="JE92" s="61">
        <f t="shared" ref="JE92" si="1956">JE73+JE84+JE91</f>
        <v>5.9854149488576998E-11</v>
      </c>
      <c r="JF92" s="61">
        <f t="shared" ref="JF92" si="1957">JF73+JF84+JF91</f>
        <v>5.9854149488576998E-11</v>
      </c>
      <c r="JG92" s="61">
        <f t="shared" ref="JG92" si="1958">JG73+JG84+JG91</f>
        <v>5.9854149488576998E-11</v>
      </c>
      <c r="JH92" s="61">
        <f t="shared" ref="JH92" si="1959">JH73+JH84+JH91</f>
        <v>5.9854149488576998E-11</v>
      </c>
      <c r="JI92" s="61">
        <f t="shared" ref="JI92" si="1960">JI73+JI84+JI91</f>
        <v>5.9854149488576998E-11</v>
      </c>
      <c r="JJ92" s="61">
        <f t="shared" ref="JJ92" si="1961">JJ73+JJ84+JJ91</f>
        <v>5.9854149488576998E-11</v>
      </c>
      <c r="JK92" s="61">
        <f t="shared" ref="JK92" si="1962">JK73+JK84+JK91</f>
        <v>5.9854149488576998E-11</v>
      </c>
      <c r="JL92" s="61">
        <f t="shared" ref="JL92" si="1963">JL73+JL84+JL91</f>
        <v>5.9854149488576998E-11</v>
      </c>
      <c r="JM92" s="61">
        <f t="shared" ref="JM92" si="1964">JM73+JM84+JM91</f>
        <v>5.9854149488576998E-11</v>
      </c>
      <c r="JN92" s="31">
        <f t="shared" ref="JN92" si="1965">SUM(JB92:JM92)</f>
        <v>7.1824979386292402E-10</v>
      </c>
      <c r="JO92" s="102">
        <f>JO73+JO84+JO91</f>
        <v>5.9854149488576998E-11</v>
      </c>
      <c r="JP92" s="61">
        <f t="shared" ref="JP92" si="1966">JP73+JP84+JP91</f>
        <v>5.9854149488576998E-11</v>
      </c>
      <c r="JQ92" s="61">
        <f t="shared" ref="JQ92" si="1967">JQ73+JQ84+JQ91</f>
        <v>5.9854149488576998E-11</v>
      </c>
      <c r="JR92" s="61">
        <f t="shared" ref="JR92" si="1968">JR73+JR84+JR91</f>
        <v>5.9854149488576998E-11</v>
      </c>
      <c r="JS92" s="61">
        <f t="shared" ref="JS92" si="1969">JS73+JS84+JS91</f>
        <v>5.9854149488576998E-11</v>
      </c>
      <c r="JT92" s="61">
        <f t="shared" ref="JT92" si="1970">JT73+JT84+JT91</f>
        <v>5.9854149488576998E-11</v>
      </c>
      <c r="JU92" s="61">
        <f t="shared" ref="JU92" si="1971">JU73+JU84+JU91</f>
        <v>5.9854149488576998E-11</v>
      </c>
      <c r="JV92" s="61">
        <f t="shared" ref="JV92" si="1972">JV73+JV84+JV91</f>
        <v>5.9854149488576998E-11</v>
      </c>
      <c r="JW92" s="61">
        <f t="shared" ref="JW92" si="1973">JW73+JW84+JW91</f>
        <v>5.9854149488576998E-11</v>
      </c>
      <c r="JX92" s="61">
        <f t="shared" ref="JX92" si="1974">JX73+JX84+JX91</f>
        <v>5.9854149488576998E-11</v>
      </c>
      <c r="JY92" s="61">
        <f t="shared" ref="JY92" si="1975">JY73+JY84+JY91</f>
        <v>5.9854149488576998E-11</v>
      </c>
      <c r="JZ92" s="61">
        <f t="shared" ref="JZ92" si="1976">JZ73+JZ84+JZ91</f>
        <v>5.9854149488576998E-11</v>
      </c>
      <c r="KA92" s="31">
        <f t="shared" ref="KA92" si="1977">SUM(JO92:JZ92)</f>
        <v>7.1824979386292402E-10</v>
      </c>
      <c r="KB92" s="102">
        <f>KB73+KB84+KB91</f>
        <v>5.9854149488576998E-11</v>
      </c>
      <c r="KC92" s="61">
        <f t="shared" ref="KC92" si="1978">KC73+KC84+KC91</f>
        <v>5.9854149488576998E-11</v>
      </c>
      <c r="KD92" s="61">
        <f t="shared" ref="KD92" si="1979">KD73+KD84+KD91</f>
        <v>5.9854149488576998E-11</v>
      </c>
      <c r="KE92" s="61">
        <f t="shared" ref="KE92" si="1980">KE73+KE84+KE91</f>
        <v>5.9854149488576998E-11</v>
      </c>
      <c r="KF92" s="61">
        <f t="shared" ref="KF92" si="1981">KF73+KF84+KF91</f>
        <v>5.9854149488576998E-11</v>
      </c>
      <c r="KG92" s="61">
        <f t="shared" ref="KG92" si="1982">KG73+KG84+KG91</f>
        <v>5.9854149488576998E-11</v>
      </c>
      <c r="KH92" s="61">
        <f t="shared" ref="KH92" si="1983">KH73+KH84+KH91</f>
        <v>5.9854149488576998E-11</v>
      </c>
      <c r="KI92" s="61">
        <f t="shared" ref="KI92" si="1984">KI73+KI84+KI91</f>
        <v>5.9854149488576998E-11</v>
      </c>
      <c r="KJ92" s="61">
        <f t="shared" ref="KJ92" si="1985">KJ73+KJ84+KJ91</f>
        <v>5.9854149488576998E-11</v>
      </c>
      <c r="KK92" s="61">
        <f t="shared" ref="KK92" si="1986">KK73+KK84+KK91</f>
        <v>5.9854149488576998E-11</v>
      </c>
      <c r="KL92" s="61">
        <f t="shared" ref="KL92" si="1987">KL73+KL84+KL91</f>
        <v>5.9854149488576998E-11</v>
      </c>
      <c r="KM92" s="61">
        <f t="shared" ref="KM92" si="1988">KM73+KM84+KM91</f>
        <v>5.9854149488576998E-11</v>
      </c>
      <c r="KN92" s="31">
        <f t="shared" ref="KN92" si="1989">SUM(KB92:KM92)</f>
        <v>7.1824979386292402E-10</v>
      </c>
      <c r="KO92" s="102">
        <f>KO73+KO84+KO91</f>
        <v>5.9854149488576998E-11</v>
      </c>
      <c r="KP92" s="61">
        <f t="shared" ref="KP92" si="1990">KP73+KP84+KP91</f>
        <v>5.9854149488576998E-11</v>
      </c>
      <c r="KQ92" s="61">
        <f t="shared" ref="KQ92" si="1991">KQ73+KQ84+KQ91</f>
        <v>5.9854149488576998E-11</v>
      </c>
      <c r="KR92" s="61">
        <f t="shared" ref="KR92" si="1992">KR73+KR84+KR91</f>
        <v>5.9854149488576998E-11</v>
      </c>
      <c r="KS92" s="61">
        <f t="shared" ref="KS92" si="1993">KS73+KS84+KS91</f>
        <v>5.9854149488576998E-11</v>
      </c>
      <c r="KT92" s="61">
        <f t="shared" ref="KT92" si="1994">KT73+KT84+KT91</f>
        <v>5.9854149488576998E-11</v>
      </c>
      <c r="KU92" s="61">
        <f t="shared" ref="KU92" si="1995">KU73+KU84+KU91</f>
        <v>5.9854149488576998E-11</v>
      </c>
      <c r="KV92" s="61">
        <f t="shared" ref="KV92" si="1996">KV73+KV84+KV91</f>
        <v>5.9854149488576998E-11</v>
      </c>
      <c r="KW92" s="61">
        <f t="shared" ref="KW92" si="1997">KW73+KW84+KW91</f>
        <v>5.9854149488576998E-11</v>
      </c>
      <c r="KX92" s="61">
        <f t="shared" ref="KX92" si="1998">KX73+KX84+KX91</f>
        <v>5.9854149488576998E-11</v>
      </c>
      <c r="KY92" s="61">
        <f t="shared" ref="KY92" si="1999">KY73+KY84+KY91</f>
        <v>5.9854149488576998E-11</v>
      </c>
      <c r="KZ92" s="61">
        <f t="shared" ref="KZ92" si="2000">KZ73+KZ84+KZ91</f>
        <v>5.9854149488576998E-11</v>
      </c>
      <c r="LA92" s="31">
        <f t="shared" ref="LA92" si="2001">SUM(KO92:KZ92)</f>
        <v>7.1824979386292402E-10</v>
      </c>
      <c r="LB92" s="102">
        <f>LB73+LB84+LB91</f>
        <v>5.9854149488576998E-11</v>
      </c>
      <c r="LC92" s="61">
        <f t="shared" ref="LC92" si="2002">LC73+LC84+LC91</f>
        <v>5.9854149488576998E-11</v>
      </c>
      <c r="LD92" s="61">
        <f t="shared" ref="LD92" si="2003">LD73+LD84+LD91</f>
        <v>5.9854149488576998E-11</v>
      </c>
      <c r="LE92" s="61">
        <f t="shared" ref="LE92" si="2004">LE73+LE84+LE91</f>
        <v>5.9854149488576998E-11</v>
      </c>
      <c r="LF92" s="61">
        <f t="shared" ref="LF92" si="2005">LF73+LF84+LF91</f>
        <v>5.9854149488576998E-11</v>
      </c>
      <c r="LG92" s="61">
        <f t="shared" ref="LG92" si="2006">LG73+LG84+LG91</f>
        <v>5.9854149488576998E-11</v>
      </c>
      <c r="LH92" s="61">
        <f t="shared" ref="LH92" si="2007">LH73+LH84+LH91</f>
        <v>5.9854149488576998E-11</v>
      </c>
      <c r="LI92" s="61">
        <f t="shared" ref="LI92" si="2008">LI73+LI84+LI91</f>
        <v>5.9854149488576998E-11</v>
      </c>
      <c r="LJ92" s="61">
        <f t="shared" ref="LJ92" si="2009">LJ73+LJ84+LJ91</f>
        <v>5.9854149488576998E-11</v>
      </c>
      <c r="LK92" s="61">
        <f t="shared" ref="LK92" si="2010">LK73+LK84+LK91</f>
        <v>5.9854149488576998E-11</v>
      </c>
      <c r="LL92" s="61">
        <f t="shared" ref="LL92" si="2011">LL73+LL84+LL91</f>
        <v>5.9854149488576998E-11</v>
      </c>
      <c r="LM92" s="61">
        <f t="shared" ref="LM92" si="2012">LM73+LM84+LM91</f>
        <v>5.9854149488576998E-11</v>
      </c>
      <c r="LN92" s="31">
        <f t="shared" ref="LN92" si="2013">SUM(LB92:LM92)</f>
        <v>7.1824979386292402E-10</v>
      </c>
    </row>
    <row r="93" spans="1:326" ht="15.75" thickBot="1">
      <c r="A93" s="98" t="s">
        <v>407</v>
      </c>
      <c r="B93" s="96">
        <f t="shared" ref="B93:M93" si="2014">IF(B8,B66+B92,0)</f>
        <v>69733.327459545777</v>
      </c>
      <c r="C93" s="96">
        <f t="shared" si="2014"/>
        <v>63266.659953766604</v>
      </c>
      <c r="D93" s="96">
        <f t="shared" si="2014"/>
        <v>56799.992447987432</v>
      </c>
      <c r="E93" s="96">
        <f t="shared" si="2014"/>
        <v>50333.324942208259</v>
      </c>
      <c r="F93" s="96">
        <f t="shared" si="2014"/>
        <v>43866.657436429086</v>
      </c>
      <c r="G93" s="96">
        <f t="shared" si="2014"/>
        <v>37399.989930649914</v>
      </c>
      <c r="H93" s="96">
        <f t="shared" si="2014"/>
        <v>30933.322424870737</v>
      </c>
      <c r="I93" s="96">
        <f t="shared" si="2014"/>
        <v>24466.654919091561</v>
      </c>
      <c r="J93" s="96">
        <f t="shared" si="2014"/>
        <v>17999.987413312385</v>
      </c>
      <c r="K93" s="96">
        <f t="shared" si="2014"/>
        <v>11533.319907533209</v>
      </c>
      <c r="L93" s="96">
        <f t="shared" si="2014"/>
        <v>5066.6524017540323</v>
      </c>
      <c r="M93" s="96">
        <f t="shared" si="2014"/>
        <v>109599.98489597486</v>
      </c>
      <c r="N93" s="34">
        <f>M93</f>
        <v>109599.98489597486</v>
      </c>
      <c r="O93" s="96">
        <f t="shared" ref="O93:Z93" si="2015">IF(O8,O66+O92,0)</f>
        <v>103133.31739019568</v>
      </c>
      <c r="P93" s="96">
        <f t="shared" si="2015"/>
        <v>96666.649884416489</v>
      </c>
      <c r="Q93" s="96">
        <f t="shared" si="2015"/>
        <v>90199.982378637302</v>
      </c>
      <c r="R93" s="96">
        <f t="shared" si="2015"/>
        <v>83733.314872858115</v>
      </c>
      <c r="S93" s="96">
        <f t="shared" si="2015"/>
        <v>77266.647367078927</v>
      </c>
      <c r="T93" s="96">
        <f t="shared" si="2015"/>
        <v>70799.97986129974</v>
      </c>
      <c r="U93" s="96">
        <f t="shared" si="2015"/>
        <v>64333.312355520553</v>
      </c>
      <c r="V93" s="96">
        <f t="shared" si="2015"/>
        <v>57753.12089936866</v>
      </c>
      <c r="W93" s="96">
        <f t="shared" si="2015"/>
        <v>50231.328133381088</v>
      </c>
      <c r="X93" s="96">
        <f t="shared" si="2015"/>
        <v>41053.380648467457</v>
      </c>
      <c r="Y93" s="96">
        <f t="shared" si="2015"/>
        <v>109219.27844462771</v>
      </c>
      <c r="Z93" s="96">
        <f t="shared" si="2015"/>
        <v>109230.92952354765</v>
      </c>
      <c r="AA93" s="34">
        <f>Z93</f>
        <v>109230.92952354765</v>
      </c>
      <c r="AB93" s="96">
        <f t="shared" ref="AB93:AM93" si="2016">IF(AB8,AB66+AB92,0)</f>
        <v>94817.17840004107</v>
      </c>
      <c r="AC93" s="96">
        <f t="shared" si="2016"/>
        <v>78212.593593978789</v>
      </c>
      <c r="AD93" s="96">
        <f t="shared" si="2016"/>
        <v>59417.175105360802</v>
      </c>
      <c r="AE93" s="96">
        <f t="shared" si="2016"/>
        <v>38430.922934187111</v>
      </c>
      <c r="AF93" s="96">
        <f t="shared" si="2016"/>
        <v>15253.837080457597</v>
      </c>
      <c r="AG93" s="96">
        <f t="shared" si="2016"/>
        <v>109885.91754417238</v>
      </c>
      <c r="AH93" s="96">
        <f t="shared" si="2016"/>
        <v>82327.164325331454</v>
      </c>
      <c r="AI93" s="96">
        <f t="shared" si="2016"/>
        <v>52577.577423934825</v>
      </c>
      <c r="AJ93" s="96">
        <f t="shared" si="2016"/>
        <v>109637.15683998249</v>
      </c>
      <c r="AK93" s="96">
        <f t="shared" si="2016"/>
        <v>75505.902573474334</v>
      </c>
      <c r="AL93" s="96">
        <f t="shared" si="2016"/>
        <v>39183.814624410472</v>
      </c>
      <c r="AM93" s="96">
        <f t="shared" si="2016"/>
        <v>109080.24542088923</v>
      </c>
      <c r="AN93" s="34">
        <f>AM93</f>
        <v>109080.24542088923</v>
      </c>
      <c r="AO93" s="96">
        <f t="shared" ref="AO93:AZ93" si="2017">IF(AO8,AO66+AO92,0)</f>
        <v>139248.46808553615</v>
      </c>
      <c r="AP93" s="96">
        <f t="shared" si="2017"/>
        <v>171031.04714329625</v>
      </c>
      <c r="AQ93" s="96">
        <f t="shared" si="2017"/>
        <v>203176.91982862179</v>
      </c>
      <c r="AR93" s="96">
        <f t="shared" si="2017"/>
        <v>235686.08614151279</v>
      </c>
      <c r="AS93" s="96">
        <f t="shared" si="2017"/>
        <v>268558.54608196928</v>
      </c>
      <c r="AT93" s="96">
        <f t="shared" si="2017"/>
        <v>301794.29964999121</v>
      </c>
      <c r="AU93" s="96">
        <f t="shared" si="2017"/>
        <v>335393.34684557852</v>
      </c>
      <c r="AV93" s="96">
        <f t="shared" si="2017"/>
        <v>369355.68766873132</v>
      </c>
      <c r="AW93" s="96">
        <f t="shared" si="2017"/>
        <v>403681.32211944956</v>
      </c>
      <c r="AX93" s="96">
        <f t="shared" si="2017"/>
        <v>438370.25019773323</v>
      </c>
      <c r="AY93" s="96">
        <f t="shared" si="2017"/>
        <v>447925.50237812934</v>
      </c>
      <c r="AZ93" s="96">
        <f t="shared" si="2017"/>
        <v>317341.01771154394</v>
      </c>
      <c r="BA93" s="34">
        <f>AZ93</f>
        <v>317341.01771154394</v>
      </c>
      <c r="BB93" s="96">
        <f t="shared" ref="BB93:BM93" si="2018">IF(BB8,BB66+BB92,0)</f>
        <v>294353.58593206469</v>
      </c>
      <c r="BC93" s="96">
        <f t="shared" si="2018"/>
        <v>332634.43094442377</v>
      </c>
      <c r="BD93" s="96">
        <f t="shared" si="2018"/>
        <v>371278.56958434836</v>
      </c>
      <c r="BE93" s="96">
        <f t="shared" si="2018"/>
        <v>410286.00185183831</v>
      </c>
      <c r="BF93" s="96">
        <f t="shared" si="2018"/>
        <v>449656.72774689377</v>
      </c>
      <c r="BG93" s="96">
        <f t="shared" si="2018"/>
        <v>310390.7472695146</v>
      </c>
      <c r="BH93" s="96">
        <f t="shared" si="2018"/>
        <v>352725.56041970092</v>
      </c>
      <c r="BI93" s="96">
        <f t="shared" si="2018"/>
        <v>395423.66719745268</v>
      </c>
      <c r="BJ93" s="96">
        <f t="shared" si="2018"/>
        <v>438485.06760276988</v>
      </c>
      <c r="BK93" s="96">
        <f t="shared" si="2018"/>
        <v>481909.76163565251</v>
      </c>
      <c r="BL93" s="96">
        <f t="shared" si="2018"/>
        <v>499435.87068488402</v>
      </c>
      <c r="BM93" s="96">
        <f t="shared" si="2018"/>
        <v>305587.15197289758</v>
      </c>
      <c r="BN93" s="34">
        <f>BM93</f>
        <v>305587.15197289758</v>
      </c>
      <c r="BO93" s="96">
        <f t="shared" ref="BO93:BZ93" si="2019">IF(BO8,BO66+BO92,0)</f>
        <v>251983.4510673295</v>
      </c>
      <c r="BP93" s="96">
        <f t="shared" si="2019"/>
        <v>299901.97430700198</v>
      </c>
      <c r="BQ93" s="96">
        <f t="shared" si="2019"/>
        <v>348183.79117423989</v>
      </c>
      <c r="BR93" s="96">
        <f t="shared" si="2019"/>
        <v>396828.90166904323</v>
      </c>
      <c r="BS93" s="96">
        <f t="shared" si="2019"/>
        <v>445837.30579141207</v>
      </c>
      <c r="BT93" s="96">
        <f t="shared" si="2019"/>
        <v>300209.00354134629</v>
      </c>
      <c r="BU93" s="96">
        <f t="shared" si="2019"/>
        <v>352381.494918846</v>
      </c>
      <c r="BV93" s="96">
        <f t="shared" si="2019"/>
        <v>404917.27992391115</v>
      </c>
      <c r="BW93" s="96">
        <f t="shared" si="2019"/>
        <v>399816.35855654173</v>
      </c>
      <c r="BX93" s="96">
        <f t="shared" si="2019"/>
        <v>453803.73081673775</v>
      </c>
      <c r="BY93" s="96">
        <f t="shared" si="2019"/>
        <v>481104.66173494619</v>
      </c>
      <c r="BZ93" s="96">
        <f t="shared" si="2019"/>
        <v>535818.62125027319</v>
      </c>
      <c r="CA93" s="34">
        <f>BZ93</f>
        <v>535818.62125027319</v>
      </c>
      <c r="CB93" s="96">
        <f t="shared" ref="CB93:CM93" si="2020">IF(CB8,CB66+CB92,0)</f>
        <v>482959.69898396975</v>
      </c>
      <c r="CC93" s="96">
        <f t="shared" si="2020"/>
        <v>538467.87009185145</v>
      </c>
      <c r="CD93" s="96">
        <f t="shared" si="2020"/>
        <v>594339.33482729865</v>
      </c>
      <c r="CE93" s="96">
        <f t="shared" si="2020"/>
        <v>650574.09319031122</v>
      </c>
      <c r="CF93" s="96">
        <f t="shared" si="2020"/>
        <v>707172.14518088929</v>
      </c>
      <c r="CG93" s="96">
        <f t="shared" si="2020"/>
        <v>295204.20594353677</v>
      </c>
      <c r="CH93" s="96">
        <f t="shared" si="2020"/>
        <v>352528.84518924577</v>
      </c>
      <c r="CI93" s="96">
        <f t="shared" si="2020"/>
        <v>410216.7780625202</v>
      </c>
      <c r="CJ93" s="96">
        <f t="shared" si="2020"/>
        <v>468268.00456336007</v>
      </c>
      <c r="CK93" s="96">
        <f t="shared" si="2020"/>
        <v>526682.52469176543</v>
      </c>
      <c r="CL93" s="96">
        <f t="shared" si="2020"/>
        <v>557599.11142909655</v>
      </c>
      <c r="CM93" s="96">
        <f t="shared" si="2020"/>
        <v>616740.21881263272</v>
      </c>
      <c r="CN93" s="34">
        <f>CM93</f>
        <v>616740.21881263272</v>
      </c>
      <c r="CO93" s="96">
        <f t="shared" ref="CO93:CZ93" si="2021">IF(CO8,CO66+CO92,0)</f>
        <v>569196.63939697586</v>
      </c>
      <c r="CP93" s="96">
        <f t="shared" si="2021"/>
        <v>629133.98710318957</v>
      </c>
      <c r="CQ93" s="96">
        <f t="shared" si="2021"/>
        <v>689434.62843696866</v>
      </c>
      <c r="CR93" s="96">
        <f t="shared" si="2021"/>
        <v>750098.56339831324</v>
      </c>
      <c r="CS93" s="96">
        <f t="shared" si="2021"/>
        <v>811125.79198722332</v>
      </c>
      <c r="CT93" s="96">
        <f t="shared" si="2021"/>
        <v>286076.01802108856</v>
      </c>
      <c r="CU93" s="96">
        <f t="shared" si="2021"/>
        <v>347829.83386512945</v>
      </c>
      <c r="CV93" s="96">
        <f t="shared" si="2021"/>
        <v>409946.94333673583</v>
      </c>
      <c r="CW93" s="96">
        <f t="shared" si="2021"/>
        <v>472427.34643590765</v>
      </c>
      <c r="CX93" s="96">
        <f t="shared" si="2021"/>
        <v>535271.04316264484</v>
      </c>
      <c r="CY93" s="96">
        <f t="shared" si="2021"/>
        <v>569780.9696877487</v>
      </c>
      <c r="CZ93" s="96">
        <f t="shared" si="2021"/>
        <v>633351.25366961677</v>
      </c>
      <c r="DA93" s="34">
        <f>CZ93</f>
        <v>633351.25366961677</v>
      </c>
      <c r="DB93" s="96">
        <f t="shared" ref="DB93:DM93" si="2022">IF(DB8,DB66+DB92,0)</f>
        <v>595406.56978524826</v>
      </c>
      <c r="DC93" s="96">
        <f t="shared" si="2022"/>
        <v>659775.18368182029</v>
      </c>
      <c r="DD93" s="96">
        <f t="shared" si="2022"/>
        <v>724507.09120595781</v>
      </c>
      <c r="DE93" s="96">
        <f t="shared" si="2022"/>
        <v>789602.29235766071</v>
      </c>
      <c r="DF93" s="96">
        <f t="shared" si="2022"/>
        <v>855060.78713692911</v>
      </c>
      <c r="DG93" s="96">
        <f t="shared" si="2022"/>
        <v>272489.55765565485</v>
      </c>
      <c r="DH93" s="96">
        <f t="shared" si="2022"/>
        <v>338674.63969005411</v>
      </c>
      <c r="DI93" s="96">
        <f t="shared" si="2022"/>
        <v>405223.01535201882</v>
      </c>
      <c r="DJ93" s="96">
        <f t="shared" si="2022"/>
        <v>472134.68464154896</v>
      </c>
      <c r="DK93" s="96">
        <f t="shared" si="2022"/>
        <v>539409.64755864453</v>
      </c>
      <c r="DL93" s="96">
        <f t="shared" si="2022"/>
        <v>577489.92835923075</v>
      </c>
      <c r="DM93" s="96">
        <f t="shared" si="2022"/>
        <v>645491.47853145725</v>
      </c>
      <c r="DN93" s="34">
        <f>DM93</f>
        <v>645491.47853145725</v>
      </c>
      <c r="DO93" s="96">
        <f t="shared" ref="DO93:DZ93" si="2023">IF(DO8,DO66+DO92,0)</f>
        <v>620896.7697505668</v>
      </c>
      <c r="DP93" s="96">
        <f t="shared" si="2023"/>
        <v>692235.85974482435</v>
      </c>
      <c r="DQ93" s="96">
        <f t="shared" si="2023"/>
        <v>763938.2433666474</v>
      </c>
      <c r="DR93" s="96">
        <f t="shared" si="2023"/>
        <v>836003.92061603582</v>
      </c>
      <c r="DS93" s="96">
        <f t="shared" si="2023"/>
        <v>908432.89149298973</v>
      </c>
      <c r="DT93" s="96">
        <f t="shared" si="2023"/>
        <v>263628.24933792208</v>
      </c>
      <c r="DU93" s="96">
        <f t="shared" si="2023"/>
        <v>336783.80747000687</v>
      </c>
      <c r="DV93" s="96">
        <f t="shared" si="2023"/>
        <v>410302.65922965715</v>
      </c>
      <c r="DW93" s="96">
        <f t="shared" si="2023"/>
        <v>484184.80461687286</v>
      </c>
      <c r="DX93" s="96">
        <f t="shared" si="2023"/>
        <v>558430.24363165395</v>
      </c>
      <c r="DY93" s="96">
        <f t="shared" si="2023"/>
        <v>572149.56972712371</v>
      </c>
      <c r="DZ93" s="96">
        <f t="shared" si="2023"/>
        <v>647121.59599703574</v>
      </c>
      <c r="EA93" s="34">
        <f>DZ93</f>
        <v>647121.59599703574</v>
      </c>
      <c r="EB93" s="96">
        <f t="shared" ref="EB93:EM93" si="2024">IF(EB8,EB66+EB92,0)</f>
        <v>634742.44719834311</v>
      </c>
      <c r="EC93" s="96">
        <f t="shared" si="2024"/>
        <v>710593.28423975315</v>
      </c>
      <c r="ED93" s="96">
        <f t="shared" si="2024"/>
        <v>786807.41490872868</v>
      </c>
      <c r="EE93" s="96">
        <f t="shared" si="2024"/>
        <v>863384.8392052697</v>
      </c>
      <c r="EF93" s="96">
        <f t="shared" si="2024"/>
        <v>940325.5571293761</v>
      </c>
      <c r="EG93" s="96">
        <f t="shared" si="2024"/>
        <v>253654.22268276813</v>
      </c>
      <c r="EH93" s="96">
        <f t="shared" si="2024"/>
        <v>331321.52786200546</v>
      </c>
      <c r="EI93" s="96">
        <f t="shared" si="2024"/>
        <v>409352.12666880823</v>
      </c>
      <c r="EJ93" s="96">
        <f t="shared" si="2024"/>
        <v>487746.01910317643</v>
      </c>
      <c r="EK93" s="96">
        <f t="shared" si="2024"/>
        <v>566503.20516511006</v>
      </c>
      <c r="EL93" s="96">
        <f t="shared" si="2024"/>
        <v>582907.59611132601</v>
      </c>
      <c r="EM93" s="96">
        <f t="shared" si="2024"/>
        <v>662391.36942839064</v>
      </c>
      <c r="EN93" s="34">
        <f>EM93</f>
        <v>662391.36942839064</v>
      </c>
      <c r="EO93" s="96">
        <f t="shared" ref="EO93:EZ93" si="2025">IF(EO8,EO66+EO92,0)</f>
        <v>663256.51620090613</v>
      </c>
      <c r="EP93" s="96">
        <f t="shared" si="2025"/>
        <v>743623.66699495981</v>
      </c>
      <c r="EQ93" s="96">
        <f t="shared" si="2025"/>
        <v>824354.11141657899</v>
      </c>
      <c r="ER93" s="96">
        <f t="shared" si="2025"/>
        <v>905447.84946576355</v>
      </c>
      <c r="ES93" s="96">
        <f t="shared" si="2025"/>
        <v>986904.88114251359</v>
      </c>
      <c r="ET93" s="96">
        <f t="shared" si="2025"/>
        <v>243515.90129525424</v>
      </c>
      <c r="EU93" s="96">
        <f t="shared" si="2025"/>
        <v>325699.52022713516</v>
      </c>
      <c r="EV93" s="96">
        <f t="shared" si="2025"/>
        <v>408246.43278658151</v>
      </c>
      <c r="EW93" s="96">
        <f t="shared" si="2025"/>
        <v>491156.6389735933</v>
      </c>
      <c r="EX93" s="96">
        <f t="shared" si="2025"/>
        <v>574430.13878817053</v>
      </c>
      <c r="EY93" s="96">
        <f t="shared" si="2025"/>
        <v>593469.36082473164</v>
      </c>
      <c r="EZ93" s="96">
        <f t="shared" si="2025"/>
        <v>677469.4478944398</v>
      </c>
      <c r="FA93" s="34">
        <f>EZ93</f>
        <v>677469.4478944398</v>
      </c>
      <c r="FB93" s="96">
        <f t="shared" ref="FB93:FM93" si="2026">IF(FB8,FB66+FB92,0)</f>
        <v>693113.15235974814</v>
      </c>
      <c r="FC93" s="96">
        <f t="shared" si="2026"/>
        <v>778001.32061310112</v>
      </c>
      <c r="FD93" s="96">
        <f t="shared" si="2026"/>
        <v>863252.7824940196</v>
      </c>
      <c r="FE93" s="96">
        <f t="shared" si="2026"/>
        <v>948867.53800250345</v>
      </c>
      <c r="FF93" s="96">
        <f t="shared" si="2026"/>
        <v>1034845.5871385528</v>
      </c>
      <c r="FG93" s="96">
        <f t="shared" si="2026"/>
        <v>234522.43274378835</v>
      </c>
      <c r="FH93" s="96">
        <f t="shared" si="2026"/>
        <v>321227.06913496857</v>
      </c>
      <c r="FI93" s="96">
        <f t="shared" si="2026"/>
        <v>408294.99915371422</v>
      </c>
      <c r="FJ93" s="96">
        <f t="shared" si="2026"/>
        <v>495726.22280002537</v>
      </c>
      <c r="FK93" s="96">
        <f t="shared" si="2026"/>
        <v>583520.74007390195</v>
      </c>
      <c r="FL93" s="96">
        <f t="shared" si="2026"/>
        <v>605143.0524275949</v>
      </c>
      <c r="FM93" s="96">
        <f t="shared" si="2026"/>
        <v>693664.15695660235</v>
      </c>
      <c r="FN93" s="34">
        <f>FM93</f>
        <v>693664.15695660235</v>
      </c>
      <c r="FO93" s="96">
        <f t="shared" ref="FO93:FZ93" si="2027">IF(FO8,FO66+FO92,0)</f>
        <v>725762.33077512414</v>
      </c>
      <c r="FP93" s="96">
        <f t="shared" si="2027"/>
        <v>815176.36130563181</v>
      </c>
      <c r="FQ93" s="96">
        <f t="shared" si="2027"/>
        <v>904953.68546370498</v>
      </c>
      <c r="FR93" s="96">
        <f t="shared" si="2027"/>
        <v>995094.30324934353</v>
      </c>
      <c r="FS93" s="96">
        <f t="shared" si="2027"/>
        <v>1085598.2146625477</v>
      </c>
      <c r="FT93" s="96">
        <f t="shared" si="2027"/>
        <v>224743.12387808179</v>
      </c>
      <c r="FU93" s="96">
        <f t="shared" si="2027"/>
        <v>315973.62254641671</v>
      </c>
      <c r="FV93" s="96">
        <f t="shared" si="2027"/>
        <v>407567.41484231711</v>
      </c>
      <c r="FW93" s="96">
        <f t="shared" si="2027"/>
        <v>499524.50076578296</v>
      </c>
      <c r="FX93" s="96">
        <f t="shared" si="2027"/>
        <v>591844.88031681417</v>
      </c>
      <c r="FY93" s="96">
        <f t="shared" si="2027"/>
        <v>615996.98999122938</v>
      </c>
      <c r="FZ93" s="96">
        <f t="shared" si="2027"/>
        <v>709043.95679739153</v>
      </c>
      <c r="GA93" s="34">
        <f>FZ93</f>
        <v>709043.95679739153</v>
      </c>
      <c r="GB93" s="96">
        <f t="shared" ref="GB93:GM93" si="2028">IF(GB8,GB66+GB92,0)</f>
        <v>832780.46567431744</v>
      </c>
      <c r="GC93" s="96">
        <f t="shared" si="2028"/>
        <v>999815.22555273026</v>
      </c>
      <c r="GD93" s="96">
        <f t="shared" si="2028"/>
        <v>1166949.9583174693</v>
      </c>
      <c r="GE93" s="96">
        <f t="shared" si="2028"/>
        <v>1334184.6639685347</v>
      </c>
      <c r="GF93" s="96">
        <f t="shared" si="2028"/>
        <v>1501519.3425059265</v>
      </c>
      <c r="GG93" s="96">
        <f t="shared" si="2028"/>
        <v>384632.05689854105</v>
      </c>
      <c r="GH93" s="96">
        <f t="shared" si="2028"/>
        <v>552166.68120858551</v>
      </c>
      <c r="GI93" s="96">
        <f t="shared" si="2028"/>
        <v>719801.27840495622</v>
      </c>
      <c r="GJ93" s="96">
        <f t="shared" si="2028"/>
        <v>887535.8484876533</v>
      </c>
      <c r="GK93" s="96">
        <f t="shared" si="2028"/>
        <v>1055370.3914566766</v>
      </c>
      <c r="GL93" s="96">
        <f t="shared" si="2028"/>
        <v>1152717.3969027193</v>
      </c>
      <c r="GM93" s="96">
        <f t="shared" si="2028"/>
        <v>2500.3616015263833</v>
      </c>
      <c r="GN93" s="34">
        <f>GM93</f>
        <v>2500.3616015263833</v>
      </c>
      <c r="GO93" s="96">
        <f t="shared" ref="GO93:GZ93" si="2029">IF(GO8,GO66+GO92,0)</f>
        <v>0</v>
      </c>
      <c r="GP93" s="96">
        <f t="shared" si="2029"/>
        <v>0</v>
      </c>
      <c r="GQ93" s="96">
        <f t="shared" si="2029"/>
        <v>0</v>
      </c>
      <c r="GR93" s="96">
        <f t="shared" si="2029"/>
        <v>0</v>
      </c>
      <c r="GS93" s="96">
        <f t="shared" si="2029"/>
        <v>0</v>
      </c>
      <c r="GT93" s="96">
        <f t="shared" si="2029"/>
        <v>0</v>
      </c>
      <c r="GU93" s="96">
        <f t="shared" si="2029"/>
        <v>0</v>
      </c>
      <c r="GV93" s="96">
        <f t="shared" si="2029"/>
        <v>0</v>
      </c>
      <c r="GW93" s="96">
        <f t="shared" si="2029"/>
        <v>0</v>
      </c>
      <c r="GX93" s="96">
        <f t="shared" si="2029"/>
        <v>0</v>
      </c>
      <c r="GY93" s="96">
        <f t="shared" si="2029"/>
        <v>0</v>
      </c>
      <c r="GZ93" s="96">
        <f t="shared" si="2029"/>
        <v>0</v>
      </c>
      <c r="HA93" s="34">
        <f>GZ93</f>
        <v>0</v>
      </c>
      <c r="HB93" s="96">
        <f t="shared" ref="HB93:HM93" si="2030">IF(HB8,HB66+HB92,0)</f>
        <v>0</v>
      </c>
      <c r="HC93" s="96">
        <f t="shared" si="2030"/>
        <v>0</v>
      </c>
      <c r="HD93" s="96">
        <f t="shared" si="2030"/>
        <v>0</v>
      </c>
      <c r="HE93" s="96">
        <f t="shared" si="2030"/>
        <v>0</v>
      </c>
      <c r="HF93" s="96">
        <f t="shared" si="2030"/>
        <v>0</v>
      </c>
      <c r="HG93" s="96">
        <f t="shared" si="2030"/>
        <v>0</v>
      </c>
      <c r="HH93" s="96">
        <f t="shared" si="2030"/>
        <v>0</v>
      </c>
      <c r="HI93" s="96">
        <f t="shared" si="2030"/>
        <v>0</v>
      </c>
      <c r="HJ93" s="96">
        <f t="shared" si="2030"/>
        <v>0</v>
      </c>
      <c r="HK93" s="96">
        <f t="shared" si="2030"/>
        <v>0</v>
      </c>
      <c r="HL93" s="96">
        <f t="shared" si="2030"/>
        <v>0</v>
      </c>
      <c r="HM93" s="96">
        <f t="shared" si="2030"/>
        <v>0</v>
      </c>
      <c r="HN93" s="34">
        <f>HM93</f>
        <v>0</v>
      </c>
      <c r="HO93" s="96">
        <f t="shared" ref="HO93:HZ93" si="2031">IF(HO8,HO66+HO92,0)</f>
        <v>0</v>
      </c>
      <c r="HP93" s="96">
        <f t="shared" si="2031"/>
        <v>0</v>
      </c>
      <c r="HQ93" s="96">
        <f t="shared" si="2031"/>
        <v>0</v>
      </c>
      <c r="HR93" s="96">
        <f t="shared" si="2031"/>
        <v>0</v>
      </c>
      <c r="HS93" s="96">
        <f t="shared" si="2031"/>
        <v>0</v>
      </c>
      <c r="HT93" s="96">
        <f t="shared" si="2031"/>
        <v>0</v>
      </c>
      <c r="HU93" s="96">
        <f t="shared" si="2031"/>
        <v>0</v>
      </c>
      <c r="HV93" s="96">
        <f t="shared" si="2031"/>
        <v>0</v>
      </c>
      <c r="HW93" s="96">
        <f t="shared" si="2031"/>
        <v>0</v>
      </c>
      <c r="HX93" s="96">
        <f t="shared" si="2031"/>
        <v>0</v>
      </c>
      <c r="HY93" s="96">
        <f t="shared" si="2031"/>
        <v>0</v>
      </c>
      <c r="HZ93" s="96">
        <f t="shared" si="2031"/>
        <v>0</v>
      </c>
      <c r="IA93" s="34">
        <f>HZ93</f>
        <v>0</v>
      </c>
      <c r="IB93" s="96">
        <f t="shared" ref="IB93:IM93" si="2032">IF(IB8,IB66+IB92,0)</f>
        <v>0</v>
      </c>
      <c r="IC93" s="96">
        <f t="shared" si="2032"/>
        <v>0</v>
      </c>
      <c r="ID93" s="96">
        <f t="shared" si="2032"/>
        <v>0</v>
      </c>
      <c r="IE93" s="96">
        <f t="shared" si="2032"/>
        <v>0</v>
      </c>
      <c r="IF93" s="96">
        <f t="shared" si="2032"/>
        <v>0</v>
      </c>
      <c r="IG93" s="96">
        <f t="shared" si="2032"/>
        <v>0</v>
      </c>
      <c r="IH93" s="96">
        <f t="shared" si="2032"/>
        <v>0</v>
      </c>
      <c r="II93" s="96">
        <f t="shared" si="2032"/>
        <v>0</v>
      </c>
      <c r="IJ93" s="96">
        <f t="shared" si="2032"/>
        <v>0</v>
      </c>
      <c r="IK93" s="96">
        <f t="shared" si="2032"/>
        <v>0</v>
      </c>
      <c r="IL93" s="96">
        <f t="shared" si="2032"/>
        <v>0</v>
      </c>
      <c r="IM93" s="96">
        <f t="shared" si="2032"/>
        <v>0</v>
      </c>
      <c r="IN93" s="34">
        <f>IM93</f>
        <v>0</v>
      </c>
      <c r="IO93" s="96">
        <f t="shared" ref="IO93:IZ93" si="2033">IF(IO8,IO66+IO92,0)</f>
        <v>0</v>
      </c>
      <c r="IP93" s="96">
        <f t="shared" si="2033"/>
        <v>0</v>
      </c>
      <c r="IQ93" s="96">
        <f t="shared" si="2033"/>
        <v>0</v>
      </c>
      <c r="IR93" s="96">
        <f t="shared" si="2033"/>
        <v>0</v>
      </c>
      <c r="IS93" s="96">
        <f t="shared" si="2033"/>
        <v>0</v>
      </c>
      <c r="IT93" s="96">
        <f t="shared" si="2033"/>
        <v>0</v>
      </c>
      <c r="IU93" s="96">
        <f t="shared" si="2033"/>
        <v>0</v>
      </c>
      <c r="IV93" s="96">
        <f t="shared" si="2033"/>
        <v>0</v>
      </c>
      <c r="IW93" s="96">
        <f t="shared" si="2033"/>
        <v>0</v>
      </c>
      <c r="IX93" s="96">
        <f t="shared" si="2033"/>
        <v>0</v>
      </c>
      <c r="IY93" s="96">
        <f t="shared" si="2033"/>
        <v>0</v>
      </c>
      <c r="IZ93" s="96">
        <f t="shared" si="2033"/>
        <v>0</v>
      </c>
      <c r="JA93" s="34">
        <f>IZ93</f>
        <v>0</v>
      </c>
      <c r="JB93" s="96">
        <f t="shared" ref="JB93:JM93" si="2034">IF(JB8,JB66+JB92,0)</f>
        <v>0</v>
      </c>
      <c r="JC93" s="96">
        <f t="shared" si="2034"/>
        <v>0</v>
      </c>
      <c r="JD93" s="96">
        <f t="shared" si="2034"/>
        <v>0</v>
      </c>
      <c r="JE93" s="96">
        <f t="shared" si="2034"/>
        <v>0</v>
      </c>
      <c r="JF93" s="96">
        <f t="shared" si="2034"/>
        <v>0</v>
      </c>
      <c r="JG93" s="96">
        <f t="shared" si="2034"/>
        <v>0</v>
      </c>
      <c r="JH93" s="96">
        <f t="shared" si="2034"/>
        <v>0</v>
      </c>
      <c r="JI93" s="96">
        <f t="shared" si="2034"/>
        <v>0</v>
      </c>
      <c r="JJ93" s="96">
        <f t="shared" si="2034"/>
        <v>0</v>
      </c>
      <c r="JK93" s="96">
        <f t="shared" si="2034"/>
        <v>0</v>
      </c>
      <c r="JL93" s="96">
        <f t="shared" si="2034"/>
        <v>0</v>
      </c>
      <c r="JM93" s="96">
        <f t="shared" si="2034"/>
        <v>0</v>
      </c>
      <c r="JN93" s="34">
        <f>JM93</f>
        <v>0</v>
      </c>
      <c r="JO93" s="96">
        <f t="shared" ref="JO93:JZ93" si="2035">IF(JO8,JO66+JO92,0)</f>
        <v>0</v>
      </c>
      <c r="JP93" s="96">
        <f t="shared" si="2035"/>
        <v>0</v>
      </c>
      <c r="JQ93" s="96">
        <f t="shared" si="2035"/>
        <v>0</v>
      </c>
      <c r="JR93" s="96">
        <f t="shared" si="2035"/>
        <v>0</v>
      </c>
      <c r="JS93" s="96">
        <f t="shared" si="2035"/>
        <v>0</v>
      </c>
      <c r="JT93" s="96">
        <f t="shared" si="2035"/>
        <v>0</v>
      </c>
      <c r="JU93" s="96">
        <f t="shared" si="2035"/>
        <v>0</v>
      </c>
      <c r="JV93" s="96">
        <f t="shared" si="2035"/>
        <v>0</v>
      </c>
      <c r="JW93" s="96">
        <f t="shared" si="2035"/>
        <v>0</v>
      </c>
      <c r="JX93" s="96">
        <f t="shared" si="2035"/>
        <v>0</v>
      </c>
      <c r="JY93" s="96">
        <f t="shared" si="2035"/>
        <v>0</v>
      </c>
      <c r="JZ93" s="96">
        <f t="shared" si="2035"/>
        <v>0</v>
      </c>
      <c r="KA93" s="34">
        <f>JZ93</f>
        <v>0</v>
      </c>
      <c r="KB93" s="96">
        <f t="shared" ref="KB93:KM93" si="2036">IF(KB8,KB66+KB92,0)</f>
        <v>0</v>
      </c>
      <c r="KC93" s="96">
        <f t="shared" si="2036"/>
        <v>0</v>
      </c>
      <c r="KD93" s="96">
        <f t="shared" si="2036"/>
        <v>0</v>
      </c>
      <c r="KE93" s="96">
        <f t="shared" si="2036"/>
        <v>0</v>
      </c>
      <c r="KF93" s="96">
        <f t="shared" si="2036"/>
        <v>0</v>
      </c>
      <c r="KG93" s="96">
        <f t="shared" si="2036"/>
        <v>0</v>
      </c>
      <c r="KH93" s="96">
        <f t="shared" si="2036"/>
        <v>0</v>
      </c>
      <c r="KI93" s="96">
        <f t="shared" si="2036"/>
        <v>0</v>
      </c>
      <c r="KJ93" s="96">
        <f t="shared" si="2036"/>
        <v>0</v>
      </c>
      <c r="KK93" s="96">
        <f t="shared" si="2036"/>
        <v>0</v>
      </c>
      <c r="KL93" s="96">
        <f t="shared" si="2036"/>
        <v>0</v>
      </c>
      <c r="KM93" s="96">
        <f t="shared" si="2036"/>
        <v>0</v>
      </c>
      <c r="KN93" s="34">
        <f>KM93</f>
        <v>0</v>
      </c>
      <c r="KO93" s="96">
        <f t="shared" ref="KO93:KZ93" si="2037">IF(KO8,KO66+KO92,0)</f>
        <v>0</v>
      </c>
      <c r="KP93" s="96">
        <f t="shared" si="2037"/>
        <v>0</v>
      </c>
      <c r="KQ93" s="96">
        <f t="shared" si="2037"/>
        <v>0</v>
      </c>
      <c r="KR93" s="96">
        <f t="shared" si="2037"/>
        <v>0</v>
      </c>
      <c r="KS93" s="96">
        <f t="shared" si="2037"/>
        <v>0</v>
      </c>
      <c r="KT93" s="96">
        <f t="shared" si="2037"/>
        <v>0</v>
      </c>
      <c r="KU93" s="96">
        <f t="shared" si="2037"/>
        <v>0</v>
      </c>
      <c r="KV93" s="96">
        <f t="shared" si="2037"/>
        <v>0</v>
      </c>
      <c r="KW93" s="96">
        <f t="shared" si="2037"/>
        <v>0</v>
      </c>
      <c r="KX93" s="96">
        <f t="shared" si="2037"/>
        <v>0</v>
      </c>
      <c r="KY93" s="96">
        <f t="shared" si="2037"/>
        <v>0</v>
      </c>
      <c r="KZ93" s="96">
        <f t="shared" si="2037"/>
        <v>0</v>
      </c>
      <c r="LA93" s="34">
        <f>KZ93</f>
        <v>0</v>
      </c>
      <c r="LB93" s="96">
        <f t="shared" ref="LB93:LM93" si="2038">IF(LB8,LB66+LB92,0)</f>
        <v>0</v>
      </c>
      <c r="LC93" s="96">
        <f t="shared" si="2038"/>
        <v>0</v>
      </c>
      <c r="LD93" s="96">
        <f t="shared" si="2038"/>
        <v>0</v>
      </c>
      <c r="LE93" s="96">
        <f t="shared" si="2038"/>
        <v>0</v>
      </c>
      <c r="LF93" s="96">
        <f t="shared" si="2038"/>
        <v>0</v>
      </c>
      <c r="LG93" s="96">
        <f t="shared" si="2038"/>
        <v>0</v>
      </c>
      <c r="LH93" s="96">
        <f t="shared" si="2038"/>
        <v>0</v>
      </c>
      <c r="LI93" s="96">
        <f t="shared" si="2038"/>
        <v>0</v>
      </c>
      <c r="LJ93" s="96">
        <f t="shared" si="2038"/>
        <v>0</v>
      </c>
      <c r="LK93" s="96">
        <f t="shared" si="2038"/>
        <v>0</v>
      </c>
      <c r="LL93" s="96">
        <f t="shared" si="2038"/>
        <v>0</v>
      </c>
      <c r="LM93" s="96">
        <f t="shared" si="2038"/>
        <v>0</v>
      </c>
      <c r="LN93" s="34">
        <f>LM93</f>
        <v>0</v>
      </c>
    </row>
    <row r="94" spans="1:326">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row>
    <row r="95" spans="1:326">
      <c r="AZ95" s="15"/>
    </row>
    <row r="96" spans="1:326">
      <c r="A96" s="276" t="s">
        <v>408</v>
      </c>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t="str">
        <f t="shared" ref="BA96:BN96" si="2039">+IF(((BA44*4)-BA54-BA58)&gt;0,"TAIP","NE")</f>
        <v>TAIP</v>
      </c>
      <c r="BB96" s="26"/>
      <c r="BC96" s="26"/>
      <c r="BD96" s="26"/>
      <c r="BE96" s="26"/>
      <c r="BF96" s="26"/>
      <c r="BG96" s="26"/>
      <c r="BH96" s="26"/>
      <c r="BI96" s="26"/>
      <c r="BJ96" s="26"/>
      <c r="BK96" s="26"/>
      <c r="BL96" s="26"/>
      <c r="BM96" s="26"/>
      <c r="BN96" s="26" t="str">
        <f t="shared" si="2039"/>
        <v>TAIP</v>
      </c>
      <c r="BO96" s="26"/>
      <c r="BP96" s="26"/>
      <c r="BQ96" s="26"/>
      <c r="BR96" s="26"/>
      <c r="BS96" s="26"/>
      <c r="BT96" s="26"/>
      <c r="BU96" s="26"/>
      <c r="BV96" s="26"/>
      <c r="BW96" s="26"/>
      <c r="BX96" s="26"/>
      <c r="BY96" s="26"/>
      <c r="BZ96" s="26"/>
      <c r="CA96" s="26" t="str">
        <f t="shared" ref="CA96:DN96" si="2040">+IF(((CA44*4)-CA54-CA58)&gt;0,"TAIP","NE")</f>
        <v>TAIP</v>
      </c>
      <c r="CB96" s="26"/>
      <c r="CC96" s="26"/>
      <c r="CD96" s="26"/>
      <c r="CE96" s="26"/>
      <c r="CF96" s="26"/>
      <c r="CG96" s="26"/>
      <c r="CH96" s="26"/>
      <c r="CI96" s="26"/>
      <c r="CJ96" s="26"/>
      <c r="CK96" s="26"/>
      <c r="CL96" s="26"/>
      <c r="CM96" s="26"/>
      <c r="CN96" s="26" t="str">
        <f t="shared" si="2040"/>
        <v>TAIP</v>
      </c>
      <c r="CO96" s="26"/>
      <c r="CP96" s="26"/>
      <c r="CQ96" s="26"/>
      <c r="CR96" s="26"/>
      <c r="CS96" s="26"/>
      <c r="CT96" s="26"/>
      <c r="CU96" s="26"/>
      <c r="CV96" s="26"/>
      <c r="CW96" s="26"/>
      <c r="CX96" s="26"/>
      <c r="CY96" s="26"/>
      <c r="CZ96" s="26"/>
      <c r="DA96" s="26" t="str">
        <f t="shared" si="2040"/>
        <v>TAIP</v>
      </c>
      <c r="DB96" s="26"/>
      <c r="DC96" s="26"/>
      <c r="DD96" s="26"/>
      <c r="DE96" s="26"/>
      <c r="DF96" s="26"/>
      <c r="DG96" s="26"/>
      <c r="DH96" s="26"/>
      <c r="DI96" s="26"/>
      <c r="DJ96" s="26"/>
      <c r="DK96" s="26"/>
      <c r="DL96" s="26"/>
      <c r="DM96" s="26"/>
      <c r="DN96" s="26" t="str">
        <f t="shared" si="2040"/>
        <v>TAIP</v>
      </c>
      <c r="DO96" s="26"/>
      <c r="DP96" s="26"/>
      <c r="DQ96" s="26"/>
      <c r="DR96" s="26"/>
      <c r="DS96" s="26"/>
      <c r="DT96" s="26"/>
      <c r="DU96" s="26"/>
      <c r="DV96" s="26"/>
      <c r="DW96" s="26"/>
      <c r="DX96" s="26"/>
      <c r="DY96" s="26"/>
      <c r="DZ96" s="26"/>
      <c r="EA96" s="26" t="str">
        <f t="shared" ref="EA96:GA96" si="2041">+IF(((EA44*4)-EA54-EA58)&gt;0,"TAIP","NE")</f>
        <v>TAIP</v>
      </c>
      <c r="EB96" s="26"/>
      <c r="EC96" s="26"/>
      <c r="ED96" s="26"/>
      <c r="EE96" s="26"/>
      <c r="EF96" s="26"/>
      <c r="EG96" s="26"/>
      <c r="EH96" s="26"/>
      <c r="EI96" s="26"/>
      <c r="EJ96" s="26"/>
      <c r="EK96" s="26"/>
      <c r="EL96" s="26"/>
      <c r="EM96" s="26"/>
      <c r="EN96" s="26" t="str">
        <f t="shared" si="2041"/>
        <v>TAIP</v>
      </c>
      <c r="EO96" s="26"/>
      <c r="EP96" s="26"/>
      <c r="EQ96" s="26"/>
      <c r="ER96" s="26"/>
      <c r="ES96" s="26"/>
      <c r="ET96" s="26"/>
      <c r="EU96" s="26"/>
      <c r="EV96" s="26"/>
      <c r="EW96" s="26"/>
      <c r="EX96" s="26"/>
      <c r="EY96" s="26"/>
      <c r="EZ96" s="26"/>
      <c r="FA96" s="26" t="str">
        <f t="shared" si="2041"/>
        <v>TAIP</v>
      </c>
      <c r="FB96" s="26"/>
      <c r="FC96" s="26"/>
      <c r="FD96" s="26"/>
      <c r="FE96" s="26"/>
      <c r="FF96" s="26"/>
      <c r="FG96" s="26"/>
      <c r="FH96" s="26"/>
      <c r="FI96" s="26"/>
      <c r="FJ96" s="26"/>
      <c r="FK96" s="26"/>
      <c r="FL96" s="26"/>
      <c r="FM96" s="26"/>
      <c r="FN96" s="26" t="str">
        <f t="shared" si="2041"/>
        <v>TAIP</v>
      </c>
      <c r="FO96" s="26"/>
      <c r="FP96" s="26"/>
      <c r="FQ96" s="26"/>
      <c r="FR96" s="26"/>
      <c r="FS96" s="26"/>
      <c r="FT96" s="26"/>
      <c r="FU96" s="26"/>
      <c r="FV96" s="26"/>
      <c r="FW96" s="26"/>
      <c r="FX96" s="26"/>
      <c r="FY96" s="26"/>
      <c r="FZ96" s="26"/>
      <c r="GA96" s="26" t="str">
        <f t="shared" si="2041"/>
        <v>TAIP</v>
      </c>
      <c r="GB96" s="26"/>
      <c r="GC96" s="26"/>
      <c r="GD96" s="26"/>
      <c r="GE96" s="26"/>
      <c r="GF96" s="26"/>
      <c r="GG96" s="26"/>
      <c r="GH96" s="26"/>
      <c r="GI96" s="26"/>
      <c r="GJ96" s="26"/>
      <c r="GK96" s="26"/>
      <c r="GL96" s="26"/>
      <c r="GM96" s="26"/>
      <c r="GN96" s="26" t="str">
        <f t="shared" ref="GN96" si="2042">+IF(((GN44*4)-GN54-GN58)&gt;0,"TAIP","NE")</f>
        <v>TAIP</v>
      </c>
    </row>
    <row r="97" spans="1:326">
      <c r="A97" s="276" t="s">
        <v>409</v>
      </c>
      <c r="B97" s="26"/>
      <c r="C97" s="26"/>
      <c r="D97" s="26"/>
      <c r="E97" s="26"/>
      <c r="F97" s="26"/>
      <c r="G97" s="26"/>
      <c r="H97" s="26"/>
      <c r="I97" s="26"/>
      <c r="J97" s="26"/>
      <c r="K97" s="26"/>
      <c r="L97" s="26"/>
      <c r="M97" s="26"/>
      <c r="N97" s="539" t="str">
        <f>+IF(ROUND(N93,0)&lt;ROUND('Investuotojas ir Finansuotojas'!N64,0),"NE", "TAIP")</f>
        <v>TAIP</v>
      </c>
      <c r="O97" s="539" t="str">
        <f>+IF(ROUND(O93,0)&lt;ROUND('Investuotojas ir Finansuotojas'!O64,0),"NE", "TAIP")</f>
        <v>TAIP</v>
      </c>
      <c r="P97" s="539" t="str">
        <f>+IF(ROUND(P93,0)&lt;ROUND('Investuotojas ir Finansuotojas'!P64,0),"NE", "TAIP")</f>
        <v>TAIP</v>
      </c>
      <c r="Q97" s="539" t="str">
        <f>+IF(ROUND(Q93,0)&lt;ROUND('Investuotojas ir Finansuotojas'!Q64,0),"NE", "TAIP")</f>
        <v>TAIP</v>
      </c>
      <c r="R97" s="539" t="str">
        <f>+IF(ROUND(R93,0)&lt;ROUND('Investuotojas ir Finansuotojas'!R64,0),"NE", "TAIP")</f>
        <v>TAIP</v>
      </c>
      <c r="S97" s="539" t="str">
        <f>+IF(ROUND(S93,0)&lt;ROUND('Investuotojas ir Finansuotojas'!S64,0),"NE", "TAIP")</f>
        <v>TAIP</v>
      </c>
      <c r="T97" s="539" t="str">
        <f>+IF(ROUND(T93,0)&lt;ROUND('Investuotojas ir Finansuotojas'!T64,0),"NE", "TAIP")</f>
        <v>TAIP</v>
      </c>
      <c r="U97" s="539" t="str">
        <f>+IF(ROUND(U93,0)&lt;ROUND('Investuotojas ir Finansuotojas'!U64,0),"NE", "TAIP")</f>
        <v>TAIP</v>
      </c>
      <c r="V97" s="539" t="str">
        <f>+IF(ROUND(V93,0)&lt;ROUND('Investuotojas ir Finansuotojas'!V64,0),"NE", "TAIP")</f>
        <v>TAIP</v>
      </c>
      <c r="W97" s="539" t="str">
        <f>+IF(ROUND(W93,0)&lt;ROUND('Investuotojas ir Finansuotojas'!W64,0),"NE", "TAIP")</f>
        <v>TAIP</v>
      </c>
      <c r="X97" s="539" t="str">
        <f>+IF(ROUND(X93,0)&lt;ROUND('Investuotojas ir Finansuotojas'!X64,0),"NE", "TAIP")</f>
        <v>TAIP</v>
      </c>
      <c r="Y97" s="539" t="str">
        <f>+IF(ROUND(Y93,0)&lt;ROUND('Investuotojas ir Finansuotojas'!Y64,0),"NE", "TAIP")</f>
        <v>TAIP</v>
      </c>
      <c r="Z97" s="539" t="str">
        <f>+IF(ROUND(Z93,0)&lt;ROUND('Investuotojas ir Finansuotojas'!Z64,0),"NE", "TAIP")</f>
        <v>TAIP</v>
      </c>
      <c r="AA97" s="26" t="str">
        <f>+IF(ROUND(AA93,0)&lt;ROUND('Investuotojas ir Finansuotojas'!AA64,0),"NE", "TAIP")</f>
        <v>TAIP</v>
      </c>
      <c r="AB97" s="26"/>
      <c r="AC97" s="26"/>
      <c r="AD97" s="26"/>
      <c r="AE97" s="26"/>
      <c r="AF97" s="26"/>
      <c r="AG97" s="26"/>
      <c r="AH97" s="26"/>
      <c r="AI97" s="26"/>
      <c r="AJ97" s="26"/>
      <c r="AK97" s="26"/>
      <c r="AL97" s="26"/>
      <c r="AM97" s="26"/>
      <c r="AN97" s="26" t="str">
        <f>+IF(ROUND(AN93,0)&lt;ROUND('Investuotojas ir Finansuotojas'!AN64,0),"NE", "TAIP")</f>
        <v>TAIP</v>
      </c>
      <c r="AO97" s="26" t="str">
        <f>+IF(ROUND(AO93,0)&lt;ROUND('Investuotojas ir Finansuotojas'!AO64,0),"NE", "TAIP")</f>
        <v>TAIP</v>
      </c>
      <c r="AP97" s="26" t="str">
        <f>+IF(ROUND(AP93,0)&lt;ROUND('Investuotojas ir Finansuotojas'!AP64,0),"NE", "TAIP")</f>
        <v>TAIP</v>
      </c>
      <c r="AQ97" s="26" t="str">
        <f>+IF(ROUND(AQ93,0)&lt;ROUND('Investuotojas ir Finansuotojas'!AQ64,0),"NE", "TAIP")</f>
        <v>TAIP</v>
      </c>
      <c r="AR97" s="26" t="str">
        <f>+IF(ROUND(AR93,0)&lt;ROUND('Investuotojas ir Finansuotojas'!AR64,0),"NE", "TAIP")</f>
        <v>TAIP</v>
      </c>
      <c r="AS97" s="26" t="str">
        <f>+IF(ROUND(AS93,0)&lt;ROUND('Investuotojas ir Finansuotojas'!AS64,0),"NE", "TAIP")</f>
        <v>TAIP</v>
      </c>
      <c r="AT97" s="26" t="str">
        <f>+IF(ROUND(AT93,0)&lt;ROUND('Investuotojas ir Finansuotojas'!AT64,0),"NE", "TAIP")</f>
        <v>TAIP</v>
      </c>
      <c r="AU97" s="26" t="str">
        <f>+IF(ROUND(AU93,0)&lt;ROUND('Investuotojas ir Finansuotojas'!AU64,0),"NE", "TAIP")</f>
        <v>TAIP</v>
      </c>
      <c r="AV97" s="26" t="str">
        <f>+IF(ROUND(AV93,0)&lt;ROUND('Investuotojas ir Finansuotojas'!AV64,0),"NE", "TAIP")</f>
        <v>TAIP</v>
      </c>
      <c r="AW97" s="26" t="str">
        <f>+IF(ROUND(AW93,0)&lt;ROUND('Investuotojas ir Finansuotojas'!AW64,0),"NE", "TAIP")</f>
        <v>TAIP</v>
      </c>
      <c r="AX97" s="26" t="str">
        <f>+IF(ROUND(AX93,0)&lt;ROUND('Investuotojas ir Finansuotojas'!AX64,0),"NE", "TAIP")</f>
        <v>TAIP</v>
      </c>
      <c r="AY97" s="26" t="str">
        <f>+IF(ROUND(AY93,0)&lt;ROUND('Investuotojas ir Finansuotojas'!AY64,0),"NE", "TAIP")</f>
        <v>TAIP</v>
      </c>
      <c r="AZ97" s="26" t="str">
        <f>+IF(ROUND(AZ93,0)&lt;ROUND('Investuotojas ir Finansuotojas'!AZ64,0),"NE", "TAIP")</f>
        <v>TAIP</v>
      </c>
      <c r="BA97" s="26" t="str">
        <f>+IF(ROUND(BA93,0)&lt;ROUND('Investuotojas ir Finansuotojas'!BA64,0),"NE", "TAIP")</f>
        <v>TAIP</v>
      </c>
      <c r="BB97" s="26" t="str">
        <f>+IF(ROUND(BB93,0)&lt;ROUND('Investuotojas ir Finansuotojas'!BB64,0),"NE", "TAIP")</f>
        <v>TAIP</v>
      </c>
      <c r="BC97" s="26" t="str">
        <f>+IF(ROUND(BC93,0)&lt;ROUND('Investuotojas ir Finansuotojas'!BC64,0),"NE", "TAIP")</f>
        <v>TAIP</v>
      </c>
      <c r="BD97" s="26" t="str">
        <f>+IF(ROUND(BD93,0)&lt;ROUND('Investuotojas ir Finansuotojas'!BD64,0),"NE", "TAIP")</f>
        <v>TAIP</v>
      </c>
      <c r="BE97" s="26" t="str">
        <f>+IF(ROUND(BE93,0)&lt;ROUND('Investuotojas ir Finansuotojas'!BE64,0),"NE", "TAIP")</f>
        <v>TAIP</v>
      </c>
      <c r="BF97" s="26" t="str">
        <f>+IF(ROUND(BF93,0)&lt;ROUND('Investuotojas ir Finansuotojas'!BF64,0),"NE", "TAIP")</f>
        <v>TAIP</v>
      </c>
      <c r="BG97" s="26" t="str">
        <f>+IF(ROUND(BG93,0)&lt;ROUND('Investuotojas ir Finansuotojas'!BG64,0),"NE", "TAIP")</f>
        <v>TAIP</v>
      </c>
      <c r="BH97" s="26" t="str">
        <f>+IF(ROUND(BH93,0)&lt;ROUND('Investuotojas ir Finansuotojas'!BH64,0),"NE", "TAIP")</f>
        <v>TAIP</v>
      </c>
      <c r="BI97" s="26" t="str">
        <f>+IF(ROUND(BI93,0)&lt;ROUND('Investuotojas ir Finansuotojas'!BI64,0),"NE", "TAIP")</f>
        <v>TAIP</v>
      </c>
      <c r="BJ97" s="26" t="str">
        <f>+IF(ROUND(BJ93,0)&lt;ROUND('Investuotojas ir Finansuotojas'!BJ64,0),"NE", "TAIP")</f>
        <v>TAIP</v>
      </c>
      <c r="BK97" s="26" t="str">
        <f>+IF(ROUND(BK93,0)&lt;ROUND('Investuotojas ir Finansuotojas'!BK64,0),"NE", "TAIP")</f>
        <v>TAIP</v>
      </c>
      <c r="BL97" s="26" t="str">
        <f>+IF(ROUND(BL93,0)&lt;ROUND('Investuotojas ir Finansuotojas'!BL64,0),"NE", "TAIP")</f>
        <v>TAIP</v>
      </c>
      <c r="BM97" s="26" t="str">
        <f>+IF(ROUND(BM93,0)&lt;ROUND('Investuotojas ir Finansuotojas'!BM64,0),"NE", "TAIP")</f>
        <v>TAIP</v>
      </c>
      <c r="BN97" s="26" t="str">
        <f>+IF(ROUND(BN93,0)&lt;ROUND('Investuotojas ir Finansuotojas'!BN64,0),"NE", "TAIP")</f>
        <v>TAIP</v>
      </c>
      <c r="BO97" s="26" t="str">
        <f>+IF(ROUND(BO93,0)&lt;ROUND('Investuotojas ir Finansuotojas'!BO64,0),"NE", "TAIP")</f>
        <v>TAIP</v>
      </c>
      <c r="BP97" s="26" t="str">
        <f>+IF(ROUND(BP93,0)&lt;ROUND('Investuotojas ir Finansuotojas'!BP64,0),"NE", "TAIP")</f>
        <v>TAIP</v>
      </c>
      <c r="BQ97" s="26" t="str">
        <f>+IF(ROUND(BQ93,0)&lt;ROUND('Investuotojas ir Finansuotojas'!BQ64,0),"NE", "TAIP")</f>
        <v>TAIP</v>
      </c>
      <c r="BR97" s="26" t="str">
        <f>+IF(ROUND(BR93,0)&lt;ROUND('Investuotojas ir Finansuotojas'!BR64,0),"NE", "TAIP")</f>
        <v>TAIP</v>
      </c>
      <c r="BS97" s="26" t="str">
        <f>+IF(ROUND(BS93,0)&lt;ROUND('Investuotojas ir Finansuotojas'!BS64,0),"NE", "TAIP")</f>
        <v>TAIP</v>
      </c>
      <c r="BT97" s="26" t="str">
        <f>+IF(ROUND(BT93,0)&lt;ROUND('Investuotojas ir Finansuotojas'!BT64,0),"NE", "TAIP")</f>
        <v>TAIP</v>
      </c>
      <c r="BU97" s="26" t="str">
        <f>+IF(ROUND(BU93,0)&lt;ROUND('Investuotojas ir Finansuotojas'!BU64,0),"NE", "TAIP")</f>
        <v>TAIP</v>
      </c>
      <c r="BV97" s="26" t="str">
        <f>+IF(ROUND(BV93,0)&lt;ROUND('Investuotojas ir Finansuotojas'!BV64,0),"NE", "TAIP")</f>
        <v>TAIP</v>
      </c>
      <c r="BW97" s="26" t="str">
        <f>+IF(ROUND(BW93,0)&lt;ROUND('Investuotojas ir Finansuotojas'!BW64,0),"NE", "TAIP")</f>
        <v>TAIP</v>
      </c>
      <c r="BX97" s="26" t="str">
        <f>+IF(ROUND(BX93,0)&lt;ROUND('Investuotojas ir Finansuotojas'!BX64,0),"NE", "TAIP")</f>
        <v>TAIP</v>
      </c>
      <c r="BY97" s="26" t="str">
        <f>+IF(ROUND(BY93,0)&lt;ROUND('Investuotojas ir Finansuotojas'!BY64,0),"NE", "TAIP")</f>
        <v>TAIP</v>
      </c>
      <c r="BZ97" s="26" t="str">
        <f>+IF(ROUND(BZ93,0)&lt;ROUND('Investuotojas ir Finansuotojas'!BZ64,0),"NE", "TAIP")</f>
        <v>TAIP</v>
      </c>
      <c r="CA97" s="26" t="str">
        <f>+IF(ROUND(CA93,0)&lt;ROUND('Investuotojas ir Finansuotojas'!CA64,0),"NE", "TAIP")</f>
        <v>TAIP</v>
      </c>
      <c r="CB97" s="26" t="str">
        <f>+IF(ROUND(CB93,0)&lt;ROUND('Investuotojas ir Finansuotojas'!CB64,0),"NE", "TAIP")</f>
        <v>TAIP</v>
      </c>
      <c r="CC97" s="26" t="str">
        <f>+IF(ROUND(CC93,0)&lt;ROUND('Investuotojas ir Finansuotojas'!CC64,0),"NE", "TAIP")</f>
        <v>TAIP</v>
      </c>
      <c r="CD97" s="26" t="str">
        <f>+IF(ROUND(CD93,0)&lt;ROUND('Investuotojas ir Finansuotojas'!CD64,0),"NE", "TAIP")</f>
        <v>TAIP</v>
      </c>
      <c r="CE97" s="26" t="str">
        <f>+IF(ROUND(CE93,0)&lt;ROUND('Investuotojas ir Finansuotojas'!CE64,0),"NE", "TAIP")</f>
        <v>TAIP</v>
      </c>
      <c r="CF97" s="26" t="str">
        <f>+IF(ROUND(CF93,0)&lt;ROUND('Investuotojas ir Finansuotojas'!CF64,0),"NE", "TAIP")</f>
        <v>TAIP</v>
      </c>
      <c r="CG97" s="26" t="str">
        <f>+IF(ROUND(CG93,0)&lt;ROUND('Investuotojas ir Finansuotojas'!CG64,0),"NE", "TAIP")</f>
        <v>TAIP</v>
      </c>
      <c r="CH97" s="26" t="str">
        <f>+IF(ROUND(CH93,0)&lt;ROUND('Investuotojas ir Finansuotojas'!CH64,0),"NE", "TAIP")</f>
        <v>TAIP</v>
      </c>
      <c r="CI97" s="26" t="str">
        <f>+IF(ROUND(CI93,0)&lt;ROUND('Investuotojas ir Finansuotojas'!CI64,0),"NE", "TAIP")</f>
        <v>TAIP</v>
      </c>
      <c r="CJ97" s="26" t="str">
        <f>+IF(ROUND(CJ93,0)&lt;ROUND('Investuotojas ir Finansuotojas'!CJ64,0),"NE", "TAIP")</f>
        <v>TAIP</v>
      </c>
      <c r="CK97" s="26" t="str">
        <f>+IF(ROUND(CK93,0)&lt;ROUND('Investuotojas ir Finansuotojas'!CK64,0),"NE", "TAIP")</f>
        <v>TAIP</v>
      </c>
      <c r="CL97" s="26" t="str">
        <f>+IF(ROUND(CL93,0)&lt;ROUND('Investuotojas ir Finansuotojas'!CL64,0),"NE", "TAIP")</f>
        <v>TAIP</v>
      </c>
      <c r="CM97" s="26" t="str">
        <f>+IF(ROUND(CM93,0)&lt;ROUND('Investuotojas ir Finansuotojas'!CM64,0),"NE", "TAIP")</f>
        <v>TAIP</v>
      </c>
      <c r="CN97" s="26" t="str">
        <f>+IF(ROUND(CN93,0)&lt;ROUND('Investuotojas ir Finansuotojas'!CN64,0),"NE", "TAIP")</f>
        <v>TAIP</v>
      </c>
      <c r="CO97" s="26" t="str">
        <f>+IF(ROUND(CO93,0)&lt;ROUND('Investuotojas ir Finansuotojas'!CO64,0),"NE", "TAIP")</f>
        <v>TAIP</v>
      </c>
      <c r="CP97" s="26" t="str">
        <f>+IF(ROUND(CP93,0)&lt;ROUND('Investuotojas ir Finansuotojas'!CP64,0),"NE", "TAIP")</f>
        <v>TAIP</v>
      </c>
      <c r="CQ97" s="26" t="str">
        <f>+IF(ROUND(CQ93,0)&lt;ROUND('Investuotojas ir Finansuotojas'!CQ64,0),"NE", "TAIP")</f>
        <v>TAIP</v>
      </c>
      <c r="CR97" s="26" t="str">
        <f>+IF(ROUND(CR93,0)&lt;ROUND('Investuotojas ir Finansuotojas'!CR64,0),"NE", "TAIP")</f>
        <v>TAIP</v>
      </c>
      <c r="CS97" s="26" t="str">
        <f>+IF(ROUND(CS93,0)&lt;ROUND('Investuotojas ir Finansuotojas'!CS64,0),"NE", "TAIP")</f>
        <v>TAIP</v>
      </c>
      <c r="CT97" s="26" t="str">
        <f>+IF(ROUND(CT93,0)&lt;ROUND('Investuotojas ir Finansuotojas'!CT64,0),"NE", "TAIP")</f>
        <v>TAIP</v>
      </c>
      <c r="CU97" s="26" t="str">
        <f>+IF(ROUND(CU93,0)&lt;ROUND('Investuotojas ir Finansuotojas'!CU64,0),"NE", "TAIP")</f>
        <v>TAIP</v>
      </c>
      <c r="CV97" s="26" t="str">
        <f>+IF(ROUND(CV93,0)&lt;ROUND('Investuotojas ir Finansuotojas'!CV64,0),"NE", "TAIP")</f>
        <v>TAIP</v>
      </c>
      <c r="CW97" s="26" t="str">
        <f>+IF(ROUND(CW93,0)&lt;ROUND('Investuotojas ir Finansuotojas'!CW64,0),"NE", "TAIP")</f>
        <v>TAIP</v>
      </c>
      <c r="CX97" s="26" t="str">
        <f>+IF(ROUND(CX93,0)&lt;ROUND('Investuotojas ir Finansuotojas'!CX64,0),"NE", "TAIP")</f>
        <v>TAIP</v>
      </c>
      <c r="CY97" s="26" t="str">
        <f>+IF(ROUND(CY93,0)&lt;ROUND('Investuotojas ir Finansuotojas'!CY64,0),"NE", "TAIP")</f>
        <v>TAIP</v>
      </c>
      <c r="CZ97" s="26" t="str">
        <f>+IF(ROUND(CZ93,0)&lt;ROUND('Investuotojas ir Finansuotojas'!CZ64,0),"NE", "TAIP")</f>
        <v>TAIP</v>
      </c>
      <c r="DA97" s="26" t="str">
        <f>+IF(ROUND(DA93,0)&lt;ROUND('Investuotojas ir Finansuotojas'!DA64,0),"NE", "TAIP")</f>
        <v>TAIP</v>
      </c>
      <c r="DB97" s="26" t="str">
        <f>+IF(ROUND(DB93,0)&lt;ROUND('Investuotojas ir Finansuotojas'!DB64,0),"NE", "TAIP")</f>
        <v>TAIP</v>
      </c>
      <c r="DC97" s="26" t="str">
        <f>+IF(ROUND(DC93,0)&lt;ROUND('Investuotojas ir Finansuotojas'!DC64,0),"NE", "TAIP")</f>
        <v>TAIP</v>
      </c>
      <c r="DD97" s="26" t="str">
        <f>+IF(ROUND(DD93,0)&lt;ROUND('Investuotojas ir Finansuotojas'!DD64,0),"NE", "TAIP")</f>
        <v>TAIP</v>
      </c>
      <c r="DE97" s="26" t="str">
        <f>+IF(ROUND(DE93,0)&lt;ROUND('Investuotojas ir Finansuotojas'!DE64,0),"NE", "TAIP")</f>
        <v>TAIP</v>
      </c>
      <c r="DF97" s="26" t="str">
        <f>+IF(ROUND(DF93,0)&lt;ROUND('Investuotojas ir Finansuotojas'!DF64,0),"NE", "TAIP")</f>
        <v>TAIP</v>
      </c>
      <c r="DG97" s="26" t="str">
        <f>+IF(ROUND(DG93,0)&lt;ROUND('Investuotojas ir Finansuotojas'!DG64,0),"NE", "TAIP")</f>
        <v>TAIP</v>
      </c>
      <c r="DH97" s="26" t="str">
        <f>+IF(ROUND(DH93,0)&lt;ROUND('Investuotojas ir Finansuotojas'!DH64,0),"NE", "TAIP")</f>
        <v>TAIP</v>
      </c>
      <c r="DI97" s="26" t="str">
        <f>+IF(ROUND(DI93,0)&lt;ROUND('Investuotojas ir Finansuotojas'!DI64,0),"NE", "TAIP")</f>
        <v>TAIP</v>
      </c>
      <c r="DJ97" s="26" t="str">
        <f>+IF(ROUND(DJ93,0)&lt;ROUND('Investuotojas ir Finansuotojas'!DJ64,0),"NE", "TAIP")</f>
        <v>TAIP</v>
      </c>
      <c r="DK97" s="26" t="str">
        <f>+IF(ROUND(DK93,0)&lt;ROUND('Investuotojas ir Finansuotojas'!DK64,0),"NE", "TAIP")</f>
        <v>TAIP</v>
      </c>
      <c r="DL97" s="26" t="str">
        <f>+IF(ROUND(DL93,0)&lt;ROUND('Investuotojas ir Finansuotojas'!DL64,0),"NE", "TAIP")</f>
        <v>TAIP</v>
      </c>
      <c r="DM97" s="26" t="str">
        <f>+IF(ROUND(DM93,0)&lt;ROUND('Investuotojas ir Finansuotojas'!DM64,0),"NE", "TAIP")</f>
        <v>TAIP</v>
      </c>
      <c r="DN97" s="26" t="str">
        <f>+IF(ROUND(DN93,0)&lt;ROUND('Investuotojas ir Finansuotojas'!DN64,0),"NE", "TAIP")</f>
        <v>TAIP</v>
      </c>
      <c r="DO97" s="26" t="str">
        <f>+IF(ROUND(DO93,0)&lt;ROUND('Investuotojas ir Finansuotojas'!DO64,0),"NE", "TAIP")</f>
        <v>TAIP</v>
      </c>
      <c r="DP97" s="26" t="str">
        <f>+IF(ROUND(DP93,0)&lt;ROUND('Investuotojas ir Finansuotojas'!DP64,0),"NE", "TAIP")</f>
        <v>TAIP</v>
      </c>
      <c r="DQ97" s="26" t="str">
        <f>+IF(ROUND(DQ93,0)&lt;ROUND('Investuotojas ir Finansuotojas'!DQ64,0),"NE", "TAIP")</f>
        <v>TAIP</v>
      </c>
      <c r="DR97" s="26" t="str">
        <f>+IF(ROUND(DR93,0)&lt;ROUND('Investuotojas ir Finansuotojas'!DR64,0),"NE", "TAIP")</f>
        <v>TAIP</v>
      </c>
      <c r="DS97" s="26" t="str">
        <f>+IF(ROUND(DS93,0)&lt;ROUND('Investuotojas ir Finansuotojas'!DS64,0),"NE", "TAIP")</f>
        <v>TAIP</v>
      </c>
      <c r="DT97" s="26" t="str">
        <f>+IF(ROUND(DT93,0)&lt;ROUND('Investuotojas ir Finansuotojas'!DT64,0),"NE", "TAIP")</f>
        <v>TAIP</v>
      </c>
      <c r="DU97" s="26" t="str">
        <f>+IF(ROUND(DU93,0)&lt;ROUND('Investuotojas ir Finansuotojas'!DU64,0),"NE", "TAIP")</f>
        <v>TAIP</v>
      </c>
      <c r="DV97" s="26" t="str">
        <f>+IF(ROUND(DV93,0)&lt;ROUND('Investuotojas ir Finansuotojas'!DV64,0),"NE", "TAIP")</f>
        <v>TAIP</v>
      </c>
      <c r="DW97" s="26" t="str">
        <f>+IF(ROUND(DW93,0)&lt;ROUND('Investuotojas ir Finansuotojas'!DW64,0),"NE", "TAIP")</f>
        <v>TAIP</v>
      </c>
      <c r="DX97" s="26" t="str">
        <f>+IF(ROUND(DX93,0)&lt;ROUND('Investuotojas ir Finansuotojas'!DX64,0),"NE", "TAIP")</f>
        <v>TAIP</v>
      </c>
      <c r="DY97" s="26" t="str">
        <f>+IF(ROUND(DY93,0)&lt;ROUND('Investuotojas ir Finansuotojas'!DY64,0),"NE", "TAIP")</f>
        <v>TAIP</v>
      </c>
      <c r="DZ97" s="26" t="str">
        <f>+IF(ROUND(DZ93,0)&lt;ROUND('Investuotojas ir Finansuotojas'!DZ64,0),"NE", "TAIP")</f>
        <v>TAIP</v>
      </c>
      <c r="EA97" s="26" t="str">
        <f>+IF(ROUND(EA93,0)&lt;ROUND('Investuotojas ir Finansuotojas'!EA64,0),"NE", "TAIP")</f>
        <v>TAIP</v>
      </c>
      <c r="EB97" s="26" t="str">
        <f>+IF(ROUND(EB93,0)&lt;ROUND('Investuotojas ir Finansuotojas'!EB64,0),"NE", "TAIP")</f>
        <v>TAIP</v>
      </c>
      <c r="EC97" s="26" t="str">
        <f>+IF(ROUND(EC93,0)&lt;ROUND('Investuotojas ir Finansuotojas'!EC64,0),"NE", "TAIP")</f>
        <v>TAIP</v>
      </c>
      <c r="ED97" s="26" t="str">
        <f>+IF(ROUND(ED93,0)&lt;ROUND('Investuotojas ir Finansuotojas'!ED64,0),"NE", "TAIP")</f>
        <v>TAIP</v>
      </c>
      <c r="EE97" s="26" t="str">
        <f>+IF(ROUND(EE93,0)&lt;ROUND('Investuotojas ir Finansuotojas'!EE64,0),"NE", "TAIP")</f>
        <v>TAIP</v>
      </c>
      <c r="EF97" s="26" t="str">
        <f>+IF(ROUND(EF93,0)&lt;ROUND('Investuotojas ir Finansuotojas'!EF64,0),"NE", "TAIP")</f>
        <v>TAIP</v>
      </c>
      <c r="EG97" s="26" t="str">
        <f>+IF(ROUND(EG93,0)&lt;ROUND('Investuotojas ir Finansuotojas'!EG64,0),"NE", "TAIP")</f>
        <v>TAIP</v>
      </c>
      <c r="EH97" s="26" t="str">
        <f>+IF(ROUND(EH93,0)&lt;ROUND('Investuotojas ir Finansuotojas'!EH64,0),"NE", "TAIP")</f>
        <v>TAIP</v>
      </c>
      <c r="EI97" s="26" t="str">
        <f>+IF(ROUND(EI93,0)&lt;ROUND('Investuotojas ir Finansuotojas'!EI64,0),"NE", "TAIP")</f>
        <v>TAIP</v>
      </c>
      <c r="EJ97" s="26" t="str">
        <f>+IF(ROUND(EJ93,0)&lt;ROUND('Investuotojas ir Finansuotojas'!EJ64,0),"NE", "TAIP")</f>
        <v>TAIP</v>
      </c>
      <c r="EK97" s="26" t="str">
        <f>+IF(ROUND(EK93,0)&lt;ROUND('Investuotojas ir Finansuotojas'!EK64,0),"NE", "TAIP")</f>
        <v>TAIP</v>
      </c>
      <c r="EL97" s="26" t="str">
        <f>+IF(ROUND(EL93,0)&lt;ROUND('Investuotojas ir Finansuotojas'!EL64,0),"NE", "TAIP")</f>
        <v>TAIP</v>
      </c>
      <c r="EM97" s="26" t="str">
        <f>+IF(ROUND(EM93,0)&lt;ROUND('Investuotojas ir Finansuotojas'!EM64,0),"NE", "TAIP")</f>
        <v>TAIP</v>
      </c>
      <c r="EN97" s="26" t="str">
        <f>+IF(ROUND(EN93,0)&lt;ROUND('Investuotojas ir Finansuotojas'!EN64,0),"NE", "TAIP")</f>
        <v>TAIP</v>
      </c>
      <c r="EO97" s="26" t="str">
        <f>+IF(ROUND(EO93,0)&lt;ROUND('Investuotojas ir Finansuotojas'!EO64,0),"NE", "TAIP")</f>
        <v>TAIP</v>
      </c>
      <c r="EP97" s="26" t="str">
        <f>+IF(ROUND(EP93,0)&lt;ROUND('Investuotojas ir Finansuotojas'!EP64,0),"NE", "TAIP")</f>
        <v>TAIP</v>
      </c>
      <c r="EQ97" s="26" t="str">
        <f>+IF(ROUND(EQ93,0)&lt;ROUND('Investuotojas ir Finansuotojas'!EQ64,0),"NE", "TAIP")</f>
        <v>TAIP</v>
      </c>
      <c r="ER97" s="26" t="str">
        <f>+IF(ROUND(ER93,0)&lt;ROUND('Investuotojas ir Finansuotojas'!ER64,0),"NE", "TAIP")</f>
        <v>TAIP</v>
      </c>
      <c r="ES97" s="26" t="str">
        <f>+IF(ROUND(ES93,0)&lt;ROUND('Investuotojas ir Finansuotojas'!ES64,0),"NE", "TAIP")</f>
        <v>TAIP</v>
      </c>
      <c r="ET97" s="26" t="str">
        <f>+IF(ROUND(ET93,0)&lt;ROUND('Investuotojas ir Finansuotojas'!ET64,0),"NE", "TAIP")</f>
        <v>TAIP</v>
      </c>
      <c r="EU97" s="26" t="str">
        <f>+IF(ROUND(EU93,0)&lt;ROUND('Investuotojas ir Finansuotojas'!EU64,0),"NE", "TAIP")</f>
        <v>TAIP</v>
      </c>
      <c r="EV97" s="26" t="str">
        <f>+IF(ROUND(EV93,0)&lt;ROUND('Investuotojas ir Finansuotojas'!EV64,0),"NE", "TAIP")</f>
        <v>TAIP</v>
      </c>
      <c r="EW97" s="26" t="str">
        <f>+IF(ROUND(EW93,0)&lt;ROUND('Investuotojas ir Finansuotojas'!EW64,0),"NE", "TAIP")</f>
        <v>TAIP</v>
      </c>
      <c r="EX97" s="26" t="str">
        <f>+IF(ROUND(EX93,0)&lt;ROUND('Investuotojas ir Finansuotojas'!EX64,0),"NE", "TAIP")</f>
        <v>TAIP</v>
      </c>
      <c r="EY97" s="26" t="str">
        <f>+IF(ROUND(EY93,0)&lt;ROUND('Investuotojas ir Finansuotojas'!EY64,0),"NE", "TAIP")</f>
        <v>TAIP</v>
      </c>
      <c r="EZ97" s="26" t="str">
        <f>+IF(ROUND(EZ93,0)&lt;ROUND('Investuotojas ir Finansuotojas'!EZ64,0),"NE", "TAIP")</f>
        <v>TAIP</v>
      </c>
      <c r="FA97" s="26" t="str">
        <f>+IF(ROUND(FA93,0)&lt;ROUND('Investuotojas ir Finansuotojas'!FA64,0),"NE", "TAIP")</f>
        <v>TAIP</v>
      </c>
      <c r="FB97" s="26" t="str">
        <f>+IF(ROUND(FB93,0)&lt;ROUND('Investuotojas ir Finansuotojas'!FB64,0),"NE", "TAIP")</f>
        <v>TAIP</v>
      </c>
      <c r="FC97" s="26" t="str">
        <f>+IF(ROUND(FC93,0)&lt;ROUND('Investuotojas ir Finansuotojas'!FC64,0),"NE", "TAIP")</f>
        <v>TAIP</v>
      </c>
      <c r="FD97" s="26" t="str">
        <f>+IF(ROUND(FD93,0)&lt;ROUND('Investuotojas ir Finansuotojas'!FD64,0),"NE", "TAIP")</f>
        <v>TAIP</v>
      </c>
      <c r="FE97" s="26" t="str">
        <f>+IF(ROUND(FE93,0)&lt;ROUND('Investuotojas ir Finansuotojas'!FE64,0),"NE", "TAIP")</f>
        <v>TAIP</v>
      </c>
      <c r="FF97" s="26" t="str">
        <f>+IF(ROUND(FF93,0)&lt;ROUND('Investuotojas ir Finansuotojas'!FF64,0),"NE", "TAIP")</f>
        <v>TAIP</v>
      </c>
      <c r="FG97" s="26" t="str">
        <f>+IF(ROUND(FG93,0)&lt;ROUND('Investuotojas ir Finansuotojas'!FG64,0),"NE", "TAIP")</f>
        <v>TAIP</v>
      </c>
      <c r="FH97" s="26" t="str">
        <f>+IF(ROUND(FH93,0)&lt;ROUND('Investuotojas ir Finansuotojas'!FH64,0),"NE", "TAIP")</f>
        <v>TAIP</v>
      </c>
      <c r="FI97" s="26" t="str">
        <f>+IF(ROUND(FI93,0)&lt;ROUND('Investuotojas ir Finansuotojas'!FI64,0),"NE", "TAIP")</f>
        <v>TAIP</v>
      </c>
      <c r="FJ97" s="26" t="str">
        <f>+IF(ROUND(FJ93,0)&lt;ROUND('Investuotojas ir Finansuotojas'!FJ64,0),"NE", "TAIP")</f>
        <v>TAIP</v>
      </c>
      <c r="FK97" s="26" t="str">
        <f>+IF(ROUND(FK93,0)&lt;ROUND('Investuotojas ir Finansuotojas'!FK64,0),"NE", "TAIP")</f>
        <v>TAIP</v>
      </c>
      <c r="FL97" s="26" t="str">
        <f>+IF(ROUND(FL93,0)&lt;ROUND('Investuotojas ir Finansuotojas'!FL64,0),"NE", "TAIP")</f>
        <v>TAIP</v>
      </c>
      <c r="FM97" s="26" t="str">
        <f>+IF(ROUND(FM93,0)&lt;ROUND('Investuotojas ir Finansuotojas'!FM64,0),"NE", "TAIP")</f>
        <v>TAIP</v>
      </c>
      <c r="FN97" s="26" t="str">
        <f>+IF(ROUND(FN93,0)&lt;ROUND('Investuotojas ir Finansuotojas'!FN64,0),"NE", "TAIP")</f>
        <v>TAIP</v>
      </c>
      <c r="FO97" s="26" t="str">
        <f>+IF(ROUND(FO93,0)&lt;ROUND('Investuotojas ir Finansuotojas'!FO64,0),"NE", "TAIP")</f>
        <v>TAIP</v>
      </c>
      <c r="FP97" s="26" t="str">
        <f>+IF(ROUND(FP93,0)&lt;ROUND('Investuotojas ir Finansuotojas'!FP64,0),"NE", "TAIP")</f>
        <v>TAIP</v>
      </c>
      <c r="FQ97" s="26" t="str">
        <f>+IF(ROUND(FQ93,0)&lt;ROUND('Investuotojas ir Finansuotojas'!FQ64,0),"NE", "TAIP")</f>
        <v>TAIP</v>
      </c>
      <c r="FR97" s="26" t="str">
        <f>+IF(ROUND(FR93,0)&lt;ROUND('Investuotojas ir Finansuotojas'!FR64,0),"NE", "TAIP")</f>
        <v>TAIP</v>
      </c>
      <c r="FS97" s="26" t="str">
        <f>+IF(ROUND(FS93,0)&lt;ROUND('Investuotojas ir Finansuotojas'!FS64,0),"NE", "TAIP")</f>
        <v>TAIP</v>
      </c>
      <c r="FT97" s="26" t="str">
        <f>+IF(ROUND(FT93,0)&lt;ROUND('Investuotojas ir Finansuotojas'!FT64,0),"NE", "TAIP")</f>
        <v>TAIP</v>
      </c>
      <c r="FU97" s="26" t="str">
        <f>+IF(ROUND(FU93,0)&lt;ROUND('Investuotojas ir Finansuotojas'!FU64,0),"NE", "TAIP")</f>
        <v>TAIP</v>
      </c>
      <c r="FV97" s="26" t="str">
        <f>+IF(ROUND(FV93,0)&lt;ROUND('Investuotojas ir Finansuotojas'!FV64,0),"NE", "TAIP")</f>
        <v>TAIP</v>
      </c>
      <c r="FW97" s="26" t="str">
        <f>+IF(ROUND(FW93,0)&lt;ROUND('Investuotojas ir Finansuotojas'!FW64,0),"NE", "TAIP")</f>
        <v>TAIP</v>
      </c>
      <c r="FX97" s="26" t="str">
        <f>+IF(ROUND(FX93,0)&lt;ROUND('Investuotojas ir Finansuotojas'!FX64,0),"NE", "TAIP")</f>
        <v>TAIP</v>
      </c>
      <c r="FY97" s="26" t="str">
        <f>+IF(ROUND(FY93,0)&lt;ROUND('Investuotojas ir Finansuotojas'!FY64,0),"NE", "TAIP")</f>
        <v>TAIP</v>
      </c>
      <c r="FZ97" s="26" t="str">
        <f>+IF(ROUND(FZ93,0)&lt;ROUND('Investuotojas ir Finansuotojas'!FZ64,0),"NE", "TAIP")</f>
        <v>TAIP</v>
      </c>
      <c r="GA97" s="26" t="str">
        <f>+IF(ROUND(GA93,0)&lt;ROUND('Investuotojas ir Finansuotojas'!GA64,0),"NE", "TAIP")</f>
        <v>TAIP</v>
      </c>
      <c r="GB97" s="26" t="str">
        <f>+IF(ROUND(GB93,0)&lt;ROUND('Investuotojas ir Finansuotojas'!GB64,0),"NE", "TAIP")</f>
        <v>TAIP</v>
      </c>
      <c r="GC97" s="26" t="str">
        <f>+IF(ROUND(GC93,0)&lt;ROUND('Investuotojas ir Finansuotojas'!GC64,0),"NE", "TAIP")</f>
        <v>TAIP</v>
      </c>
      <c r="GD97" s="26" t="str">
        <f>+IF(ROUND(GD93,0)&lt;ROUND('Investuotojas ir Finansuotojas'!GD64,0),"NE", "TAIP")</f>
        <v>TAIP</v>
      </c>
      <c r="GE97" s="26" t="str">
        <f>+IF(ROUND(GE93,0)&lt;ROUND('Investuotojas ir Finansuotojas'!GE64,0),"NE", "TAIP")</f>
        <v>TAIP</v>
      </c>
      <c r="GF97" s="26" t="str">
        <f>+IF(ROUND(GF93,0)&lt;ROUND('Investuotojas ir Finansuotojas'!GF64,0),"NE", "TAIP")</f>
        <v>TAIP</v>
      </c>
      <c r="GG97" s="26" t="str">
        <f>+IF(ROUND(GG93,0)&lt;ROUND('Investuotojas ir Finansuotojas'!GG64,0),"NE", "TAIP")</f>
        <v>TAIP</v>
      </c>
      <c r="GH97" s="26" t="str">
        <f>+IF(ROUND(GH93,0)&lt;ROUND('Investuotojas ir Finansuotojas'!GH64,0),"NE", "TAIP")</f>
        <v>TAIP</v>
      </c>
      <c r="GI97" s="26" t="str">
        <f>+IF(ROUND(GI93,0)&lt;ROUND('Investuotojas ir Finansuotojas'!GI64,0),"NE", "TAIP")</f>
        <v>TAIP</v>
      </c>
      <c r="GJ97" s="26" t="str">
        <f>+IF(ROUND(GJ93,0)&lt;ROUND('Investuotojas ir Finansuotojas'!GJ64,0),"NE", "TAIP")</f>
        <v>TAIP</v>
      </c>
      <c r="GK97" s="26" t="str">
        <f>+IF(ROUND(GK93,0)&lt;ROUND('Investuotojas ir Finansuotojas'!GK64,0),"NE", "TAIP")</f>
        <v>TAIP</v>
      </c>
      <c r="GL97" s="26" t="str">
        <f>+IF(ROUND(GL93,0)&lt;ROUND('Investuotojas ir Finansuotojas'!GL64,0),"NE", "TAIP")</f>
        <v>TAIP</v>
      </c>
      <c r="GM97" s="26" t="str">
        <f>+IF(ROUND(GM93,0)&lt;ROUND('Investuotojas ir Finansuotojas'!GM64,0),"NE", "TAIP")</f>
        <v>TAIP</v>
      </c>
      <c r="GN97" s="26" t="str">
        <f>+IF(ROUND(GN93,0)&lt;ROUND('Investuotojas ir Finansuotojas'!GN64,0),"NE", "TAIP")</f>
        <v>TAIP</v>
      </c>
    </row>
    <row r="98" spans="1:326">
      <c r="A98" s="276"/>
      <c r="B98" s="26"/>
      <c r="C98" s="26"/>
      <c r="D98" s="26"/>
      <c r="E98" s="26"/>
      <c r="F98" s="26"/>
      <c r="G98" s="26"/>
      <c r="H98" s="26"/>
      <c r="I98" s="26"/>
      <c r="J98" s="26"/>
      <c r="K98" s="26"/>
      <c r="L98" s="26"/>
      <c r="M98" s="26"/>
      <c r="N98" s="274"/>
      <c r="O98" s="26"/>
      <c r="P98" s="26"/>
      <c r="Q98" s="26"/>
      <c r="R98" s="26"/>
      <c r="S98" s="26"/>
      <c r="T98" s="26"/>
      <c r="U98" s="26"/>
      <c r="V98" s="26"/>
      <c r="W98" s="26"/>
      <c r="X98" s="26"/>
      <c r="Y98" s="26"/>
      <c r="Z98" s="26"/>
      <c r="AA98" s="368"/>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c r="EL98" s="26"/>
      <c r="EM98" s="26"/>
      <c r="EN98" s="26"/>
      <c r="EO98" s="26"/>
      <c r="EP98" s="26"/>
      <c r="EQ98" s="26"/>
      <c r="ER98" s="26"/>
      <c r="ES98" s="26"/>
      <c r="ET98" s="26"/>
      <c r="EU98" s="26"/>
      <c r="EV98" s="26"/>
      <c r="EW98" s="26"/>
      <c r="EX98" s="26"/>
      <c r="EY98" s="26"/>
      <c r="EZ98" s="26"/>
      <c r="FA98" s="26"/>
      <c r="FB98" s="26"/>
      <c r="FC98" s="26"/>
      <c r="FD98" s="26"/>
      <c r="FE98" s="26"/>
      <c r="FF98" s="26"/>
      <c r="FG98" s="26"/>
      <c r="FH98" s="26"/>
      <c r="FI98" s="26"/>
      <c r="FJ98" s="26"/>
      <c r="FK98" s="26"/>
      <c r="FL98" s="26"/>
      <c r="FM98" s="26"/>
      <c r="FN98" s="26"/>
      <c r="FO98" s="26"/>
      <c r="FP98" s="26"/>
      <c r="FQ98" s="26"/>
      <c r="FR98" s="26"/>
      <c r="FS98" s="26"/>
      <c r="FT98" s="26"/>
      <c r="FU98" s="26"/>
      <c r="FV98" s="26"/>
      <c r="FW98" s="26"/>
      <c r="FX98" s="26"/>
      <c r="FY98" s="26"/>
      <c r="FZ98" s="26"/>
      <c r="GA98" s="26"/>
      <c r="GB98" s="26"/>
      <c r="GC98" s="26"/>
      <c r="GD98" s="26"/>
      <c r="GE98" s="26"/>
      <c r="GF98" s="26"/>
      <c r="GG98" s="26"/>
      <c r="GH98" s="26"/>
      <c r="GI98" s="26"/>
      <c r="GJ98" s="26"/>
      <c r="GK98" s="26"/>
      <c r="GL98" s="26"/>
      <c r="GM98" s="26"/>
      <c r="GN98" s="26"/>
    </row>
    <row r="99" spans="1:326">
      <c r="A99" s="276" t="s">
        <v>410</v>
      </c>
      <c r="B99" s="26"/>
      <c r="C99" s="26"/>
      <c r="D99" s="26"/>
      <c r="E99" s="26"/>
      <c r="F99" s="26"/>
      <c r="G99" s="26"/>
      <c r="H99" s="26"/>
      <c r="I99" s="26"/>
      <c r="J99" s="26"/>
      <c r="K99" s="26"/>
      <c r="L99" s="26"/>
      <c r="M99" s="26"/>
      <c r="N99" s="274"/>
      <c r="O99" s="26"/>
      <c r="P99" s="26"/>
      <c r="Q99" s="26"/>
      <c r="R99" s="26"/>
      <c r="S99" s="26"/>
      <c r="T99" s="26"/>
      <c r="U99" s="26"/>
      <c r="V99" s="26"/>
      <c r="W99" s="26"/>
      <c r="X99" s="26"/>
      <c r="Y99" s="26"/>
      <c r="Z99" s="26"/>
      <c r="AA99" s="368"/>
      <c r="AB99" s="26"/>
      <c r="AC99" s="26"/>
      <c r="AD99" s="26"/>
      <c r="AE99" s="26"/>
      <c r="AF99" s="26"/>
      <c r="AG99" s="26"/>
      <c r="AH99" s="277"/>
      <c r="AI99" s="277"/>
      <c r="AJ99" s="277"/>
      <c r="AK99" s="277"/>
      <c r="AL99" s="277"/>
      <c r="AM99" s="277"/>
      <c r="AN99" s="277"/>
      <c r="AO99" s="26"/>
      <c r="AP99" s="26"/>
      <c r="AQ99" s="26"/>
      <c r="AR99" s="26"/>
      <c r="AS99" s="26"/>
      <c r="AT99" s="26"/>
      <c r="AU99" s="26"/>
      <c r="AV99" s="26"/>
      <c r="AW99" s="26"/>
      <c r="AX99" s="26"/>
      <c r="AY99" s="26"/>
      <c r="AZ99" s="26"/>
      <c r="BA99" s="277">
        <f>('Metinis atlyginimas'!BA54-BA104-BA105)/(-SUM('Investuotojas ir Finansuotojas'!BA80))</f>
        <v>1.8750199580178482</v>
      </c>
      <c r="BB99" s="26"/>
      <c r="BC99" s="26"/>
      <c r="BD99" s="26"/>
      <c r="BE99" s="26"/>
      <c r="BF99" s="26"/>
      <c r="BG99" s="26"/>
      <c r="BH99" s="26"/>
      <c r="BI99" s="26"/>
      <c r="BJ99" s="26"/>
      <c r="BK99" s="26"/>
      <c r="BL99" s="26"/>
      <c r="BM99" s="26"/>
      <c r="BN99" s="277">
        <f>('Metinis atlyginimas'!BN54-BN104-BN105)/(-SUM('Investuotojas ir Finansuotojas'!BN80))</f>
        <v>1.9070406963970454</v>
      </c>
      <c r="BO99" s="26"/>
      <c r="BP99" s="26"/>
      <c r="BQ99" s="26"/>
      <c r="BR99" s="26"/>
      <c r="BS99" s="26"/>
      <c r="BT99" s="26"/>
      <c r="BU99" s="26"/>
      <c r="BV99" s="26"/>
      <c r="BW99" s="26"/>
      <c r="BX99" s="26"/>
      <c r="BY99" s="26"/>
      <c r="BZ99" s="26"/>
      <c r="CA99" s="277">
        <f>('Metinis atlyginimas'!CA54-CA104-CA105)/(-SUM('Investuotojas ir Finansuotojas'!CA80))</f>
        <v>1.9399090344205459</v>
      </c>
      <c r="CB99" s="26"/>
      <c r="CC99" s="26"/>
      <c r="CD99" s="26"/>
      <c r="CE99" s="26"/>
      <c r="CF99" s="26"/>
      <c r="CG99" s="26"/>
      <c r="CH99" s="26"/>
      <c r="CI99" s="26"/>
      <c r="CJ99" s="26"/>
      <c r="CK99" s="26"/>
      <c r="CL99" s="26"/>
      <c r="CM99" s="26"/>
      <c r="CN99" s="277">
        <f>('Metinis atlyginimas'!CN54-CN104-CN105)/(-SUM('Investuotojas ir Finansuotojas'!CN80))</f>
        <v>1.9735532308964494</v>
      </c>
      <c r="CO99" s="26"/>
      <c r="CP99" s="26"/>
      <c r="CQ99" s="26"/>
      <c r="CR99" s="26"/>
      <c r="CS99" s="26"/>
      <c r="CT99" s="26"/>
      <c r="CU99" s="26"/>
      <c r="CV99" s="26"/>
      <c r="CW99" s="26"/>
      <c r="CX99" s="26"/>
      <c r="CY99" s="26"/>
      <c r="CZ99" s="26"/>
      <c r="DA99" s="277">
        <f>('Metinis atlyginimas'!DA54-DA104-DA105)/(-SUM('Investuotojas ir Finansuotojas'!DA80))</f>
        <v>2.0078272146550127</v>
      </c>
      <c r="DB99" s="26"/>
      <c r="DC99" s="26"/>
      <c r="DD99" s="26"/>
      <c r="DE99" s="26"/>
      <c r="DF99" s="26"/>
      <c r="DG99" s="26"/>
      <c r="DH99" s="26"/>
      <c r="DI99" s="26"/>
      <c r="DJ99" s="26"/>
      <c r="DK99" s="26"/>
      <c r="DL99" s="26"/>
      <c r="DM99" s="26"/>
      <c r="DN99" s="277">
        <f>('Metinis atlyginimas'!DN54-DN104-DN105)/(-SUM('Investuotojas ir Finansuotojas'!DN80))</f>
        <v>2.0424449379489005</v>
      </c>
      <c r="DO99" s="26"/>
      <c r="DP99" s="26"/>
      <c r="DQ99" s="26"/>
      <c r="DR99" s="26"/>
      <c r="DS99" s="26"/>
      <c r="DT99" s="26"/>
      <c r="DU99" s="26"/>
      <c r="DV99" s="26"/>
      <c r="DW99" s="26"/>
      <c r="DX99" s="26"/>
      <c r="DY99" s="26"/>
      <c r="DZ99" s="26"/>
      <c r="EA99" s="277">
        <f>('Metinis atlyginimas'!EA54-EA104-EA105)/(-SUM('Investuotojas ir Finansuotojas'!EA80))</f>
        <v>2.0768354360078245</v>
      </c>
      <c r="EB99" s="26"/>
      <c r="EC99" s="26"/>
      <c r="ED99" s="26"/>
      <c r="EE99" s="26"/>
      <c r="EF99" s="26"/>
      <c r="EG99" s="26"/>
      <c r="EH99" s="26"/>
      <c r="EI99" s="26"/>
      <c r="EJ99" s="26"/>
      <c r="EK99" s="26"/>
      <c r="EL99" s="26"/>
      <c r="EM99" s="26"/>
      <c r="EN99" s="277">
        <f>('Metinis atlyginimas'!EN54-EN104-EN105)/(-SUM('Investuotojas ir Finansuotojas'!EN80))</f>
        <v>2.1177274605827243</v>
      </c>
      <c r="EO99" s="26"/>
      <c r="EP99" s="26"/>
      <c r="EQ99" s="26"/>
      <c r="ER99" s="26"/>
      <c r="ES99" s="26"/>
      <c r="ET99" s="26"/>
      <c r="EU99" s="26"/>
      <c r="EV99" s="26"/>
      <c r="EW99" s="26"/>
      <c r="EX99" s="26"/>
      <c r="EY99" s="26"/>
      <c r="EZ99" s="26"/>
      <c r="FA99" s="277">
        <f>('Metinis atlyginimas'!FA54-FA104-FA105)/(-SUM('Investuotojas ir Finansuotojas'!FA80))</f>
        <v>2.1602667985590212</v>
      </c>
      <c r="FB99" s="26"/>
      <c r="FC99" s="26"/>
      <c r="FD99" s="26"/>
      <c r="FE99" s="26"/>
      <c r="FF99" s="26"/>
      <c r="FG99" s="26"/>
      <c r="FH99" s="26"/>
      <c r="FI99" s="26"/>
      <c r="FJ99" s="26"/>
      <c r="FK99" s="26"/>
      <c r="FL99" s="26"/>
      <c r="FM99" s="26"/>
      <c r="FN99" s="277">
        <f>('Metinis atlyginimas'!FN54-FN104-FN105)/(-SUM('Investuotojas ir Finansuotojas'!FN80))</f>
        <v>2.20455521873942</v>
      </c>
      <c r="FO99" s="26"/>
      <c r="FP99" s="26"/>
      <c r="FQ99" s="26"/>
      <c r="FR99" s="26"/>
      <c r="FS99" s="26"/>
      <c r="FT99" s="26"/>
      <c r="FU99" s="26"/>
      <c r="FV99" s="26"/>
      <c r="FW99" s="26"/>
      <c r="FX99" s="26"/>
      <c r="FY99" s="26"/>
      <c r="FZ99" s="26"/>
      <c r="GA99" s="277">
        <f>('Metinis atlyginimas'!GA54-GA104-GA105)/(-SUM('Investuotojas ir Finansuotojas'!GA80))</f>
        <v>2.2507030553381293</v>
      </c>
      <c r="GB99" s="277"/>
      <c r="GC99" s="277"/>
      <c r="GD99" s="277"/>
      <c r="GE99" s="277"/>
      <c r="GF99" s="277"/>
      <c r="GG99" s="277"/>
      <c r="GH99" s="277"/>
      <c r="GI99" s="277"/>
      <c r="GJ99" s="277"/>
      <c r="GK99" s="277"/>
      <c r="GL99" s="277"/>
      <c r="GM99" s="277"/>
      <c r="GN99" s="277"/>
    </row>
    <row r="100" spans="1:326">
      <c r="A100" s="276" t="s">
        <v>411</v>
      </c>
      <c r="B100" s="3"/>
      <c r="C100" s="3"/>
      <c r="D100" s="3"/>
      <c r="E100" s="3"/>
      <c r="F100" s="3"/>
      <c r="G100" s="3"/>
      <c r="H100" s="3"/>
      <c r="I100" s="3"/>
      <c r="J100" s="3"/>
      <c r="K100" s="3"/>
      <c r="L100" s="3"/>
      <c r="M100" s="3"/>
      <c r="N100" s="262"/>
      <c r="O100" s="3"/>
      <c r="P100" s="3"/>
      <c r="Q100" s="3"/>
      <c r="R100" s="3"/>
      <c r="S100" s="3"/>
      <c r="T100" s="3"/>
      <c r="U100" s="3"/>
      <c r="V100" s="3"/>
      <c r="W100" s="3"/>
      <c r="X100" s="3"/>
      <c r="Y100" s="3"/>
      <c r="Z100" s="3"/>
      <c r="AA100" s="262"/>
      <c r="AB100" s="3"/>
      <c r="AC100" s="3"/>
      <c r="AD100" s="3"/>
      <c r="AE100" s="3"/>
      <c r="AF100" s="3"/>
      <c r="AG100" s="3"/>
      <c r="AH100" s="3"/>
      <c r="AI100" s="3"/>
      <c r="AJ100" s="3"/>
      <c r="AK100" s="3"/>
      <c r="AL100" s="3"/>
      <c r="AM100" s="3"/>
      <c r="AN100" s="368"/>
      <c r="AO100" s="26"/>
      <c r="AP100" s="26"/>
      <c r="AQ100" s="26"/>
      <c r="AR100" s="26"/>
      <c r="AS100" s="26"/>
      <c r="AT100" s="26"/>
      <c r="AU100" s="26"/>
      <c r="AV100" s="26"/>
      <c r="AW100" s="26"/>
      <c r="AX100" s="26"/>
      <c r="AY100" s="26"/>
      <c r="AZ100" s="26"/>
      <c r="BA100" s="368" t="str">
        <f>IF(BA99&gt;='Dalyvio prielaidos'!$E$151,"TAIP","NE")</f>
        <v>TAIP</v>
      </c>
      <c r="BB100" s="26"/>
      <c r="BC100" s="26"/>
      <c r="BD100" s="26"/>
      <c r="BE100" s="26"/>
      <c r="BF100" s="26"/>
      <c r="BG100" s="26"/>
      <c r="BH100" s="26"/>
      <c r="BI100" s="26"/>
      <c r="BJ100" s="26"/>
      <c r="BK100" s="26"/>
      <c r="BL100" s="26"/>
      <c r="BM100" s="26"/>
      <c r="BN100" s="368" t="str">
        <f>IF(BN99&gt;='Dalyvio prielaidos'!$E$151,"TAIP","NE")</f>
        <v>TAIP</v>
      </c>
      <c r="BO100" s="26"/>
      <c r="BP100" s="26"/>
      <c r="BQ100" s="26"/>
      <c r="BR100" s="26"/>
      <c r="BS100" s="26"/>
      <c r="BT100" s="26"/>
      <c r="BU100" s="26"/>
      <c r="BV100" s="26"/>
      <c r="BW100" s="26"/>
      <c r="BX100" s="26"/>
      <c r="BY100" s="26"/>
      <c r="BZ100" s="26"/>
      <c r="CA100" s="368" t="str">
        <f>IF(CA99&gt;='Dalyvio prielaidos'!$E$151,"TAIP","NE")</f>
        <v>TAIP</v>
      </c>
      <c r="CB100" s="26"/>
      <c r="CC100" s="26"/>
      <c r="CD100" s="26"/>
      <c r="CE100" s="26"/>
      <c r="CF100" s="26"/>
      <c r="CG100" s="26"/>
      <c r="CH100" s="26"/>
      <c r="CI100" s="26"/>
      <c r="CJ100" s="26"/>
      <c r="CK100" s="26"/>
      <c r="CL100" s="26"/>
      <c r="CM100" s="26"/>
      <c r="CN100" s="368" t="str">
        <f>IF(CN99&gt;='Dalyvio prielaidos'!$E$151,"TAIP","NE")</f>
        <v>TAIP</v>
      </c>
      <c r="CO100" s="26"/>
      <c r="CP100" s="26"/>
      <c r="CQ100" s="26"/>
      <c r="CR100" s="26"/>
      <c r="CS100" s="26"/>
      <c r="CT100" s="26"/>
      <c r="CU100" s="26"/>
      <c r="CV100" s="26"/>
      <c r="CW100" s="26"/>
      <c r="CX100" s="26"/>
      <c r="CY100" s="26"/>
      <c r="CZ100" s="26"/>
      <c r="DA100" s="368" t="str">
        <f>IF(DA99&gt;='Dalyvio prielaidos'!$E$151,"TAIP","NE")</f>
        <v>TAIP</v>
      </c>
      <c r="DB100" s="26"/>
      <c r="DC100" s="26"/>
      <c r="DD100" s="26"/>
      <c r="DE100" s="26"/>
      <c r="DF100" s="26"/>
      <c r="DG100" s="26"/>
      <c r="DH100" s="26"/>
      <c r="DI100" s="26"/>
      <c r="DJ100" s="26"/>
      <c r="DK100" s="26"/>
      <c r="DL100" s="26"/>
      <c r="DM100" s="26"/>
      <c r="DN100" s="368" t="str">
        <f>IF(DN99&gt;='Dalyvio prielaidos'!$E$151,"TAIP","NE")</f>
        <v>TAIP</v>
      </c>
      <c r="DO100" s="26"/>
      <c r="DP100" s="26"/>
      <c r="DQ100" s="26"/>
      <c r="DR100" s="26"/>
      <c r="DS100" s="26"/>
      <c r="DT100" s="26"/>
      <c r="DU100" s="26"/>
      <c r="DV100" s="26"/>
      <c r="DW100" s="26"/>
      <c r="DX100" s="26"/>
      <c r="DY100" s="26"/>
      <c r="DZ100" s="26"/>
      <c r="EA100" s="368" t="str">
        <f>IF(EA99&gt;='Dalyvio prielaidos'!$E$151,"TAIP","NE")</f>
        <v>TAIP</v>
      </c>
      <c r="EB100" s="26"/>
      <c r="EC100" s="26"/>
      <c r="ED100" s="26"/>
      <c r="EE100" s="26"/>
      <c r="EF100" s="26"/>
      <c r="EG100" s="26"/>
      <c r="EH100" s="26"/>
      <c r="EI100" s="26"/>
      <c r="EJ100" s="26"/>
      <c r="EK100" s="26"/>
      <c r="EL100" s="26"/>
      <c r="EM100" s="26"/>
      <c r="EN100" s="368" t="str">
        <f>IF(EN99&gt;='Dalyvio prielaidos'!$E$151,"TAIP","NE")</f>
        <v>TAIP</v>
      </c>
      <c r="EO100" s="26"/>
      <c r="EP100" s="26"/>
      <c r="EQ100" s="26"/>
      <c r="ER100" s="26"/>
      <c r="ES100" s="26"/>
      <c r="ET100" s="26"/>
      <c r="EU100" s="26"/>
      <c r="EV100" s="26"/>
      <c r="EW100" s="26"/>
      <c r="EX100" s="26"/>
      <c r="EY100" s="26"/>
      <c r="EZ100" s="26"/>
      <c r="FA100" s="368" t="str">
        <f>IF(FA99&gt;='Dalyvio prielaidos'!$E$151,"TAIP","NE")</f>
        <v>TAIP</v>
      </c>
      <c r="FB100" s="26"/>
      <c r="FC100" s="26"/>
      <c r="FD100" s="26"/>
      <c r="FE100" s="26"/>
      <c r="FF100" s="26"/>
      <c r="FG100" s="26"/>
      <c r="FH100" s="26"/>
      <c r="FI100" s="26"/>
      <c r="FJ100" s="26"/>
      <c r="FK100" s="26"/>
      <c r="FL100" s="26"/>
      <c r="FM100" s="26"/>
      <c r="FN100" s="368" t="str">
        <f>IF(FN99&gt;='Dalyvio prielaidos'!$E$151,"TAIP","NE")</f>
        <v>TAIP</v>
      </c>
      <c r="FO100" s="26"/>
      <c r="FP100" s="26"/>
      <c r="FQ100" s="26"/>
      <c r="FR100" s="26"/>
      <c r="FS100" s="26"/>
      <c r="FT100" s="26"/>
      <c r="FU100" s="26"/>
      <c r="FV100" s="26"/>
      <c r="FW100" s="26"/>
      <c r="FX100" s="26"/>
      <c r="FY100" s="26"/>
      <c r="FZ100" s="26"/>
      <c r="GA100" s="368" t="str">
        <f>IF(GA99&gt;='Dalyvio prielaidos'!$E$151,"TAIP","NE")</f>
        <v>TAIP</v>
      </c>
      <c r="GB100" s="26"/>
      <c r="GC100" s="26"/>
      <c r="GD100" s="26"/>
      <c r="GE100" s="26"/>
      <c r="GF100" s="26"/>
      <c r="GG100" s="26"/>
      <c r="GH100" s="26"/>
      <c r="GI100" s="26"/>
      <c r="GJ100" s="26"/>
      <c r="GK100" s="26"/>
      <c r="GL100" s="26"/>
      <c r="GM100" s="26"/>
      <c r="GN100" s="368"/>
    </row>
    <row r="104" spans="1:326" s="9" customFormat="1">
      <c r="A104" s="9" t="s">
        <v>276</v>
      </c>
      <c r="AN104" s="36"/>
      <c r="BA104" s="36">
        <f>SUM(BA14,BN14,CA14,CN14,DA14,DN14,EA14,EN14,FA14,FN14,GA14)</f>
        <v>3264853.5431362889</v>
      </c>
      <c r="BN104" s="36">
        <f>SUM(BN14,CA14,CN14,DA14,DN14,EA14,EN14,FA14,FN14,GA14)</f>
        <v>3022562.1593556362</v>
      </c>
      <c r="CA104" s="36">
        <f>SUM(CA14,CN14,DA14,DN14,EA14,EN14,FA14,FN14,GA14)</f>
        <v>2773002.0340615637</v>
      </c>
      <c r="CN104" s="36">
        <f>SUM(CN14,DA14,DN14,EA14,EN14,FA14,FN14,GA14)</f>
        <v>2515955.1050086687</v>
      </c>
      <c r="DA104" s="36">
        <f>SUM(DA14,DN14,EA14,EN14,FA14,FN14,GA14)</f>
        <v>2251196.7680841871</v>
      </c>
      <c r="DN104" s="36">
        <f>SUM(DN14,EA14,EN14,FA14,FN14,GA14)</f>
        <v>1978495.6810519707</v>
      </c>
      <c r="EA104" s="36">
        <f>SUM(EA14,EN14,FA14,FN14,GA14)</f>
        <v>1697613.5614087882</v>
      </c>
      <c r="EN104" s="36">
        <f>SUM(EN14,FA14,FN14,GA14)</f>
        <v>1377860.2866458304</v>
      </c>
      <c r="FA104" s="36">
        <f>SUM(FA14,FN14,GA14)</f>
        <v>1048514.4136399841</v>
      </c>
      <c r="FN104" s="36">
        <f>SUM(FN14,GA14)</f>
        <v>709288.16444396216</v>
      </c>
      <c r="GA104" s="36">
        <f>SUM(GA14)</f>
        <v>359885.12777205958</v>
      </c>
    </row>
    <row r="105" spans="1:326" s="9" customFormat="1">
      <c r="A105" s="9" t="s">
        <v>276</v>
      </c>
      <c r="AN105" s="36"/>
      <c r="BA105" s="36">
        <f>SUM(BA16,BN16,CA16,CN16,DA16,DN16,EA16,EN16,FA16,FN16,GA16)</f>
        <v>419862.72485511116</v>
      </c>
      <c r="BN105" s="36">
        <f>SUM(BN16,CA16,CN16,DA16,DN16,EA16,EN16,FA16,FN16,GA16)</f>
        <v>387080.91485511116</v>
      </c>
      <c r="CA105" s="36">
        <f>SUM(CA16,CN16,DA16,DN16,EA16,EN16,FA16,FN16,GA16)</f>
        <v>353315.65055511118</v>
      </c>
      <c r="CN105" s="36">
        <f>SUM(CN16,DA16,DN16,EA16,EN16,FA16,FN16,GA16)</f>
        <v>318537.42832611123</v>
      </c>
      <c r="DA105" s="36">
        <f>SUM(DA16,DN16,EA16,EN16,FA16,FN16,GA16)</f>
        <v>282715.85943024122</v>
      </c>
      <c r="DN105" s="36">
        <f>SUM(DN16,EA16,EN16,FA16,FN16,GA16)</f>
        <v>245819.6434674951</v>
      </c>
      <c r="EA105" s="36">
        <f>SUM(EA16,EN16,FA16,FN16,GA16)</f>
        <v>207816.54102586664</v>
      </c>
      <c r="EN105" s="36">
        <f>SUM(EN16,FA16,FN16,GA16)</f>
        <v>168673.34551098931</v>
      </c>
      <c r="FA105" s="36">
        <f>SUM(FA16,FN16,GA16)</f>
        <v>128355.85413066563</v>
      </c>
      <c r="FN105" s="36">
        <f>SUM(FN16,GA16)</f>
        <v>86828.838008932275</v>
      </c>
      <c r="GA105" s="36">
        <f>SUM(GA16)</f>
        <v>44056.011403546909</v>
      </c>
    </row>
    <row r="106" spans="1:326" ht="15.75" thickBot="1"/>
    <row r="107" spans="1:326" ht="15.75" thickBot="1">
      <c r="A107" s="482" t="str">
        <f t="shared" ref="A107:BL107" si="2043">+A10</f>
        <v>Kalendoriniai metai</v>
      </c>
      <c r="B107" s="483">
        <f t="shared" si="2043"/>
        <v>44957</v>
      </c>
      <c r="C107" s="483">
        <f t="shared" si="2043"/>
        <v>44985</v>
      </c>
      <c r="D107" s="483">
        <f t="shared" si="2043"/>
        <v>45016</v>
      </c>
      <c r="E107" s="483">
        <f t="shared" si="2043"/>
        <v>45046</v>
      </c>
      <c r="F107" s="483">
        <f t="shared" si="2043"/>
        <v>45077</v>
      </c>
      <c r="G107" s="483">
        <f t="shared" si="2043"/>
        <v>45107</v>
      </c>
      <c r="H107" s="483">
        <f t="shared" si="2043"/>
        <v>45138</v>
      </c>
      <c r="I107" s="483">
        <f t="shared" si="2043"/>
        <v>45169</v>
      </c>
      <c r="J107" s="483">
        <f t="shared" si="2043"/>
        <v>45199</v>
      </c>
      <c r="K107" s="483">
        <f t="shared" si="2043"/>
        <v>45230</v>
      </c>
      <c r="L107" s="483">
        <f t="shared" si="2043"/>
        <v>45260</v>
      </c>
      <c r="M107" s="483">
        <f t="shared" si="2043"/>
        <v>45291</v>
      </c>
      <c r="N107" s="484">
        <f t="shared" si="2043"/>
        <v>2023</v>
      </c>
      <c r="O107" s="483">
        <f t="shared" si="2043"/>
        <v>45322</v>
      </c>
      <c r="P107" s="483">
        <f t="shared" si="2043"/>
        <v>45351</v>
      </c>
      <c r="Q107" s="483">
        <f t="shared" si="2043"/>
        <v>45382</v>
      </c>
      <c r="R107" s="483">
        <f t="shared" si="2043"/>
        <v>45412</v>
      </c>
      <c r="S107" s="483">
        <f t="shared" si="2043"/>
        <v>45443</v>
      </c>
      <c r="T107" s="483">
        <f t="shared" si="2043"/>
        <v>45473</v>
      </c>
      <c r="U107" s="483">
        <f t="shared" si="2043"/>
        <v>45504</v>
      </c>
      <c r="V107" s="483">
        <f t="shared" si="2043"/>
        <v>45535</v>
      </c>
      <c r="W107" s="483">
        <f t="shared" si="2043"/>
        <v>45565</v>
      </c>
      <c r="X107" s="483">
        <f t="shared" si="2043"/>
        <v>45596</v>
      </c>
      <c r="Y107" s="483">
        <f t="shared" si="2043"/>
        <v>45626</v>
      </c>
      <c r="Z107" s="483">
        <f t="shared" si="2043"/>
        <v>45657</v>
      </c>
      <c r="AA107" s="484">
        <f t="shared" si="2043"/>
        <v>2024</v>
      </c>
      <c r="AB107" s="483">
        <f t="shared" si="2043"/>
        <v>45688</v>
      </c>
      <c r="AC107" s="483">
        <f t="shared" si="2043"/>
        <v>45716</v>
      </c>
      <c r="AD107" s="483">
        <f t="shared" si="2043"/>
        <v>45747</v>
      </c>
      <c r="AE107" s="483">
        <f t="shared" si="2043"/>
        <v>45777</v>
      </c>
      <c r="AF107" s="483">
        <f t="shared" si="2043"/>
        <v>45808</v>
      </c>
      <c r="AG107" s="483">
        <f t="shared" si="2043"/>
        <v>45838</v>
      </c>
      <c r="AH107" s="483">
        <f t="shared" si="2043"/>
        <v>45869</v>
      </c>
      <c r="AI107" s="483">
        <f t="shared" si="2043"/>
        <v>45900</v>
      </c>
      <c r="AJ107" s="483">
        <f t="shared" si="2043"/>
        <v>45930</v>
      </c>
      <c r="AK107" s="483">
        <f t="shared" si="2043"/>
        <v>45961</v>
      </c>
      <c r="AL107" s="483">
        <f t="shared" si="2043"/>
        <v>45991</v>
      </c>
      <c r="AM107" s="483">
        <f t="shared" si="2043"/>
        <v>46022</v>
      </c>
      <c r="AN107" s="484">
        <f t="shared" si="2043"/>
        <v>2025</v>
      </c>
      <c r="AO107" s="483">
        <f t="shared" si="2043"/>
        <v>46053</v>
      </c>
      <c r="AP107" s="483">
        <f t="shared" si="2043"/>
        <v>46081</v>
      </c>
      <c r="AQ107" s="483">
        <f t="shared" si="2043"/>
        <v>46112</v>
      </c>
      <c r="AR107" s="483">
        <f t="shared" si="2043"/>
        <v>46142</v>
      </c>
      <c r="AS107" s="483">
        <f t="shared" si="2043"/>
        <v>46173</v>
      </c>
      <c r="AT107" s="483">
        <f t="shared" si="2043"/>
        <v>46203</v>
      </c>
      <c r="AU107" s="483">
        <f t="shared" si="2043"/>
        <v>46234</v>
      </c>
      <c r="AV107" s="483">
        <f t="shared" si="2043"/>
        <v>46265</v>
      </c>
      <c r="AW107" s="483">
        <f t="shared" si="2043"/>
        <v>46295</v>
      </c>
      <c r="AX107" s="483">
        <f t="shared" si="2043"/>
        <v>46326</v>
      </c>
      <c r="AY107" s="483">
        <f t="shared" si="2043"/>
        <v>46356</v>
      </c>
      <c r="AZ107" s="483">
        <f t="shared" si="2043"/>
        <v>46387</v>
      </c>
      <c r="BA107" s="484">
        <f t="shared" si="2043"/>
        <v>2026</v>
      </c>
      <c r="BB107" s="483">
        <f t="shared" si="2043"/>
        <v>46418</v>
      </c>
      <c r="BC107" s="483">
        <f t="shared" si="2043"/>
        <v>46446</v>
      </c>
      <c r="BD107" s="483">
        <f t="shared" si="2043"/>
        <v>46477</v>
      </c>
      <c r="BE107" s="483">
        <f t="shared" si="2043"/>
        <v>46507</v>
      </c>
      <c r="BF107" s="483">
        <f t="shared" si="2043"/>
        <v>46538</v>
      </c>
      <c r="BG107" s="483">
        <f t="shared" si="2043"/>
        <v>46568</v>
      </c>
      <c r="BH107" s="483">
        <f t="shared" si="2043"/>
        <v>46599</v>
      </c>
      <c r="BI107" s="483">
        <f t="shared" si="2043"/>
        <v>46630</v>
      </c>
      <c r="BJ107" s="483">
        <f t="shared" si="2043"/>
        <v>46660</v>
      </c>
      <c r="BK107" s="483">
        <f t="shared" si="2043"/>
        <v>46691</v>
      </c>
      <c r="BL107" s="483">
        <f t="shared" si="2043"/>
        <v>46721</v>
      </c>
      <c r="BM107" s="483">
        <f t="shared" ref="BM107:DX107" si="2044">+BM10</f>
        <v>46752</v>
      </c>
      <c r="BN107" s="484">
        <f t="shared" si="2044"/>
        <v>2027</v>
      </c>
      <c r="BO107" s="483">
        <f t="shared" si="2044"/>
        <v>46783</v>
      </c>
      <c r="BP107" s="483">
        <f t="shared" si="2044"/>
        <v>46812</v>
      </c>
      <c r="BQ107" s="483">
        <f t="shared" si="2044"/>
        <v>46843</v>
      </c>
      <c r="BR107" s="483">
        <f t="shared" si="2044"/>
        <v>46873</v>
      </c>
      <c r="BS107" s="483">
        <f t="shared" si="2044"/>
        <v>46904</v>
      </c>
      <c r="BT107" s="483">
        <f t="shared" si="2044"/>
        <v>46934</v>
      </c>
      <c r="BU107" s="483">
        <f t="shared" si="2044"/>
        <v>46965</v>
      </c>
      <c r="BV107" s="483">
        <f t="shared" si="2044"/>
        <v>46996</v>
      </c>
      <c r="BW107" s="483">
        <f t="shared" si="2044"/>
        <v>47026</v>
      </c>
      <c r="BX107" s="483">
        <f t="shared" si="2044"/>
        <v>47057</v>
      </c>
      <c r="BY107" s="483">
        <f t="shared" si="2044"/>
        <v>47087</v>
      </c>
      <c r="BZ107" s="483">
        <f t="shared" si="2044"/>
        <v>47118</v>
      </c>
      <c r="CA107" s="484">
        <f t="shared" si="2044"/>
        <v>2028</v>
      </c>
      <c r="CB107" s="483">
        <f t="shared" si="2044"/>
        <v>47149</v>
      </c>
      <c r="CC107" s="483">
        <f t="shared" si="2044"/>
        <v>47177</v>
      </c>
      <c r="CD107" s="483">
        <f t="shared" si="2044"/>
        <v>47208</v>
      </c>
      <c r="CE107" s="483">
        <f t="shared" si="2044"/>
        <v>47238</v>
      </c>
      <c r="CF107" s="483">
        <f t="shared" si="2044"/>
        <v>47269</v>
      </c>
      <c r="CG107" s="483">
        <f t="shared" si="2044"/>
        <v>47299</v>
      </c>
      <c r="CH107" s="483">
        <f t="shared" si="2044"/>
        <v>47330</v>
      </c>
      <c r="CI107" s="483">
        <f t="shared" si="2044"/>
        <v>47361</v>
      </c>
      <c r="CJ107" s="483">
        <f t="shared" si="2044"/>
        <v>47391</v>
      </c>
      <c r="CK107" s="483">
        <f t="shared" si="2044"/>
        <v>47422</v>
      </c>
      <c r="CL107" s="483">
        <f t="shared" si="2044"/>
        <v>47452</v>
      </c>
      <c r="CM107" s="483">
        <f t="shared" si="2044"/>
        <v>47483</v>
      </c>
      <c r="CN107" s="484">
        <f t="shared" si="2044"/>
        <v>2029</v>
      </c>
      <c r="CO107" s="483">
        <f t="shared" si="2044"/>
        <v>47514</v>
      </c>
      <c r="CP107" s="483">
        <f t="shared" si="2044"/>
        <v>47542</v>
      </c>
      <c r="CQ107" s="483">
        <f t="shared" si="2044"/>
        <v>47573</v>
      </c>
      <c r="CR107" s="483">
        <f t="shared" si="2044"/>
        <v>47603</v>
      </c>
      <c r="CS107" s="483">
        <f t="shared" si="2044"/>
        <v>47634</v>
      </c>
      <c r="CT107" s="483">
        <f t="shared" si="2044"/>
        <v>47664</v>
      </c>
      <c r="CU107" s="483">
        <f t="shared" si="2044"/>
        <v>47695</v>
      </c>
      <c r="CV107" s="483">
        <f t="shared" si="2044"/>
        <v>47726</v>
      </c>
      <c r="CW107" s="483">
        <f t="shared" si="2044"/>
        <v>47756</v>
      </c>
      <c r="CX107" s="483">
        <f t="shared" si="2044"/>
        <v>47787</v>
      </c>
      <c r="CY107" s="483">
        <f t="shared" si="2044"/>
        <v>47817</v>
      </c>
      <c r="CZ107" s="483">
        <f t="shared" si="2044"/>
        <v>47848</v>
      </c>
      <c r="DA107" s="484">
        <f t="shared" si="2044"/>
        <v>2030</v>
      </c>
      <c r="DB107" s="483">
        <f t="shared" si="2044"/>
        <v>47879</v>
      </c>
      <c r="DC107" s="483">
        <f t="shared" si="2044"/>
        <v>47907</v>
      </c>
      <c r="DD107" s="483">
        <f t="shared" si="2044"/>
        <v>47938</v>
      </c>
      <c r="DE107" s="483">
        <f t="shared" si="2044"/>
        <v>47968</v>
      </c>
      <c r="DF107" s="483">
        <f t="shared" si="2044"/>
        <v>47999</v>
      </c>
      <c r="DG107" s="483">
        <f t="shared" si="2044"/>
        <v>48029</v>
      </c>
      <c r="DH107" s="483">
        <f t="shared" si="2044"/>
        <v>48060</v>
      </c>
      <c r="DI107" s="483">
        <f t="shared" si="2044"/>
        <v>48091</v>
      </c>
      <c r="DJ107" s="483">
        <f t="shared" si="2044"/>
        <v>48121</v>
      </c>
      <c r="DK107" s="483">
        <f t="shared" si="2044"/>
        <v>48152</v>
      </c>
      <c r="DL107" s="483">
        <f t="shared" si="2044"/>
        <v>48182</v>
      </c>
      <c r="DM107" s="483">
        <f t="shared" si="2044"/>
        <v>48213</v>
      </c>
      <c r="DN107" s="484">
        <f t="shared" si="2044"/>
        <v>2031</v>
      </c>
      <c r="DO107" s="483">
        <f t="shared" si="2044"/>
        <v>48244</v>
      </c>
      <c r="DP107" s="483">
        <f t="shared" si="2044"/>
        <v>48273</v>
      </c>
      <c r="DQ107" s="483">
        <f t="shared" si="2044"/>
        <v>48304</v>
      </c>
      <c r="DR107" s="483">
        <f t="shared" si="2044"/>
        <v>48334</v>
      </c>
      <c r="DS107" s="483">
        <f t="shared" si="2044"/>
        <v>48365</v>
      </c>
      <c r="DT107" s="483">
        <f t="shared" si="2044"/>
        <v>48395</v>
      </c>
      <c r="DU107" s="483">
        <f t="shared" si="2044"/>
        <v>48426</v>
      </c>
      <c r="DV107" s="483">
        <f t="shared" si="2044"/>
        <v>48457</v>
      </c>
      <c r="DW107" s="483">
        <f t="shared" si="2044"/>
        <v>48487</v>
      </c>
      <c r="DX107" s="483">
        <f t="shared" si="2044"/>
        <v>48518</v>
      </c>
      <c r="DY107" s="483">
        <f t="shared" ref="DY107:GJ107" si="2045">+DY10</f>
        <v>48548</v>
      </c>
      <c r="DZ107" s="483">
        <f t="shared" si="2045"/>
        <v>48579</v>
      </c>
      <c r="EA107" s="484">
        <f t="shared" si="2045"/>
        <v>2032</v>
      </c>
      <c r="EB107" s="483">
        <f t="shared" si="2045"/>
        <v>48610</v>
      </c>
      <c r="EC107" s="483">
        <f t="shared" si="2045"/>
        <v>48638</v>
      </c>
      <c r="ED107" s="483">
        <f t="shared" si="2045"/>
        <v>48669</v>
      </c>
      <c r="EE107" s="483">
        <f t="shared" si="2045"/>
        <v>48699</v>
      </c>
      <c r="EF107" s="483">
        <f t="shared" si="2045"/>
        <v>48730</v>
      </c>
      <c r="EG107" s="483">
        <f t="shared" si="2045"/>
        <v>48760</v>
      </c>
      <c r="EH107" s="483">
        <f t="shared" si="2045"/>
        <v>48791</v>
      </c>
      <c r="EI107" s="483">
        <f t="shared" si="2045"/>
        <v>48822</v>
      </c>
      <c r="EJ107" s="483">
        <f t="shared" si="2045"/>
        <v>48852</v>
      </c>
      <c r="EK107" s="483">
        <f t="shared" si="2045"/>
        <v>48883</v>
      </c>
      <c r="EL107" s="483">
        <f t="shared" si="2045"/>
        <v>48913</v>
      </c>
      <c r="EM107" s="483">
        <f t="shared" si="2045"/>
        <v>48944</v>
      </c>
      <c r="EN107" s="484">
        <f t="shared" si="2045"/>
        <v>2033</v>
      </c>
      <c r="EO107" s="483">
        <f t="shared" si="2045"/>
        <v>48975</v>
      </c>
      <c r="EP107" s="483">
        <f t="shared" si="2045"/>
        <v>49003</v>
      </c>
      <c r="EQ107" s="483">
        <f t="shared" si="2045"/>
        <v>49034</v>
      </c>
      <c r="ER107" s="483">
        <f t="shared" si="2045"/>
        <v>49064</v>
      </c>
      <c r="ES107" s="483">
        <f t="shared" si="2045"/>
        <v>49095</v>
      </c>
      <c r="ET107" s="483">
        <f t="shared" si="2045"/>
        <v>49125</v>
      </c>
      <c r="EU107" s="483">
        <f t="shared" si="2045"/>
        <v>49156</v>
      </c>
      <c r="EV107" s="483">
        <f t="shared" si="2045"/>
        <v>49187</v>
      </c>
      <c r="EW107" s="483">
        <f t="shared" si="2045"/>
        <v>49217</v>
      </c>
      <c r="EX107" s="483">
        <f t="shared" si="2045"/>
        <v>49248</v>
      </c>
      <c r="EY107" s="483">
        <f t="shared" si="2045"/>
        <v>49278</v>
      </c>
      <c r="EZ107" s="483">
        <f t="shared" si="2045"/>
        <v>49309</v>
      </c>
      <c r="FA107" s="484">
        <f t="shared" si="2045"/>
        <v>2034</v>
      </c>
      <c r="FB107" s="483">
        <f t="shared" si="2045"/>
        <v>49340</v>
      </c>
      <c r="FC107" s="483">
        <f t="shared" si="2045"/>
        <v>49368</v>
      </c>
      <c r="FD107" s="483">
        <f t="shared" si="2045"/>
        <v>49399</v>
      </c>
      <c r="FE107" s="483">
        <f t="shared" si="2045"/>
        <v>49429</v>
      </c>
      <c r="FF107" s="483">
        <f t="shared" si="2045"/>
        <v>49460</v>
      </c>
      <c r="FG107" s="483">
        <f t="shared" si="2045"/>
        <v>49490</v>
      </c>
      <c r="FH107" s="483">
        <f t="shared" si="2045"/>
        <v>49521</v>
      </c>
      <c r="FI107" s="483">
        <f t="shared" si="2045"/>
        <v>49552</v>
      </c>
      <c r="FJ107" s="483">
        <f t="shared" si="2045"/>
        <v>49582</v>
      </c>
      <c r="FK107" s="483">
        <f t="shared" si="2045"/>
        <v>49613</v>
      </c>
      <c r="FL107" s="483">
        <f t="shared" si="2045"/>
        <v>49643</v>
      </c>
      <c r="FM107" s="483">
        <f t="shared" si="2045"/>
        <v>49674</v>
      </c>
      <c r="FN107" s="484">
        <f t="shared" si="2045"/>
        <v>2035</v>
      </c>
      <c r="FO107" s="483">
        <f t="shared" si="2045"/>
        <v>49705</v>
      </c>
      <c r="FP107" s="483">
        <f t="shared" si="2045"/>
        <v>49734</v>
      </c>
      <c r="FQ107" s="483">
        <f t="shared" si="2045"/>
        <v>49765</v>
      </c>
      <c r="FR107" s="483">
        <f t="shared" si="2045"/>
        <v>49795</v>
      </c>
      <c r="FS107" s="483">
        <f t="shared" si="2045"/>
        <v>49826</v>
      </c>
      <c r="FT107" s="483">
        <f t="shared" si="2045"/>
        <v>49856</v>
      </c>
      <c r="FU107" s="483">
        <f t="shared" si="2045"/>
        <v>49887</v>
      </c>
      <c r="FV107" s="483">
        <f t="shared" si="2045"/>
        <v>49918</v>
      </c>
      <c r="FW107" s="483">
        <f t="shared" si="2045"/>
        <v>49948</v>
      </c>
      <c r="FX107" s="483">
        <f t="shared" si="2045"/>
        <v>49979</v>
      </c>
      <c r="FY107" s="483">
        <f t="shared" si="2045"/>
        <v>50009</v>
      </c>
      <c r="FZ107" s="483">
        <f t="shared" si="2045"/>
        <v>50040</v>
      </c>
      <c r="GA107" s="484">
        <f t="shared" si="2045"/>
        <v>2036</v>
      </c>
      <c r="GB107" s="483">
        <f t="shared" si="2045"/>
        <v>50071</v>
      </c>
      <c r="GC107" s="483">
        <f t="shared" si="2045"/>
        <v>50099</v>
      </c>
      <c r="GD107" s="483">
        <f t="shared" si="2045"/>
        <v>50130</v>
      </c>
      <c r="GE107" s="483">
        <f t="shared" si="2045"/>
        <v>50160</v>
      </c>
      <c r="GF107" s="483">
        <f t="shared" si="2045"/>
        <v>50191</v>
      </c>
      <c r="GG107" s="483">
        <f t="shared" si="2045"/>
        <v>50221</v>
      </c>
      <c r="GH107" s="483">
        <f t="shared" si="2045"/>
        <v>50252</v>
      </c>
      <c r="GI107" s="483">
        <f t="shared" si="2045"/>
        <v>50283</v>
      </c>
      <c r="GJ107" s="483">
        <f t="shared" si="2045"/>
        <v>50313</v>
      </c>
      <c r="GK107" s="483">
        <f t="shared" ref="GK107:IV107" si="2046">+GK10</f>
        <v>50344</v>
      </c>
      <c r="GL107" s="483">
        <f t="shared" si="2046"/>
        <v>50374</v>
      </c>
      <c r="GM107" s="483">
        <f t="shared" si="2046"/>
        <v>50405</v>
      </c>
      <c r="GN107" s="484">
        <f t="shared" si="2046"/>
        <v>2037</v>
      </c>
      <c r="GO107" s="483">
        <f t="shared" si="2046"/>
        <v>50436</v>
      </c>
      <c r="GP107" s="483">
        <f t="shared" si="2046"/>
        <v>50464</v>
      </c>
      <c r="GQ107" s="483">
        <f t="shared" si="2046"/>
        <v>50495</v>
      </c>
      <c r="GR107" s="483">
        <f t="shared" si="2046"/>
        <v>50525</v>
      </c>
      <c r="GS107" s="483">
        <f t="shared" si="2046"/>
        <v>50556</v>
      </c>
      <c r="GT107" s="483">
        <f t="shared" si="2046"/>
        <v>50586</v>
      </c>
      <c r="GU107" s="483">
        <f t="shared" si="2046"/>
        <v>50617</v>
      </c>
      <c r="GV107" s="483">
        <f t="shared" si="2046"/>
        <v>50648</v>
      </c>
      <c r="GW107" s="483">
        <f t="shared" si="2046"/>
        <v>50678</v>
      </c>
      <c r="GX107" s="483">
        <f t="shared" si="2046"/>
        <v>50709</v>
      </c>
      <c r="GY107" s="483">
        <f t="shared" si="2046"/>
        <v>50739</v>
      </c>
      <c r="GZ107" s="483">
        <f t="shared" si="2046"/>
        <v>50770</v>
      </c>
      <c r="HA107" s="484">
        <f t="shared" si="2046"/>
        <v>2038</v>
      </c>
      <c r="HB107" s="483">
        <f t="shared" si="2046"/>
        <v>50801</v>
      </c>
      <c r="HC107" s="483">
        <f t="shared" si="2046"/>
        <v>50829</v>
      </c>
      <c r="HD107" s="483">
        <f t="shared" si="2046"/>
        <v>50860</v>
      </c>
      <c r="HE107" s="483">
        <f t="shared" si="2046"/>
        <v>50890</v>
      </c>
      <c r="HF107" s="483">
        <f t="shared" si="2046"/>
        <v>50921</v>
      </c>
      <c r="HG107" s="483">
        <f t="shared" si="2046"/>
        <v>50951</v>
      </c>
      <c r="HH107" s="483">
        <f t="shared" si="2046"/>
        <v>50982</v>
      </c>
      <c r="HI107" s="483">
        <f t="shared" si="2046"/>
        <v>51013</v>
      </c>
      <c r="HJ107" s="483">
        <f t="shared" si="2046"/>
        <v>51043</v>
      </c>
      <c r="HK107" s="483">
        <f t="shared" si="2046"/>
        <v>51074</v>
      </c>
      <c r="HL107" s="483">
        <f t="shared" si="2046"/>
        <v>51104</v>
      </c>
      <c r="HM107" s="483">
        <f t="shared" si="2046"/>
        <v>51135</v>
      </c>
      <c r="HN107" s="484">
        <f t="shared" si="2046"/>
        <v>2039</v>
      </c>
      <c r="HO107" s="483">
        <f t="shared" si="2046"/>
        <v>51166</v>
      </c>
      <c r="HP107" s="483">
        <f t="shared" si="2046"/>
        <v>51195</v>
      </c>
      <c r="HQ107" s="483">
        <f t="shared" si="2046"/>
        <v>51226</v>
      </c>
      <c r="HR107" s="483">
        <f t="shared" si="2046"/>
        <v>51256</v>
      </c>
      <c r="HS107" s="483">
        <f t="shared" si="2046"/>
        <v>51287</v>
      </c>
      <c r="HT107" s="483">
        <f t="shared" si="2046"/>
        <v>51317</v>
      </c>
      <c r="HU107" s="483">
        <f t="shared" si="2046"/>
        <v>51348</v>
      </c>
      <c r="HV107" s="483">
        <f t="shared" si="2046"/>
        <v>51379</v>
      </c>
      <c r="HW107" s="483">
        <f t="shared" si="2046"/>
        <v>51409</v>
      </c>
      <c r="HX107" s="483">
        <f t="shared" si="2046"/>
        <v>51440</v>
      </c>
      <c r="HY107" s="483">
        <f t="shared" si="2046"/>
        <v>51470</v>
      </c>
      <c r="HZ107" s="483">
        <f t="shared" si="2046"/>
        <v>51501</v>
      </c>
      <c r="IA107" s="484">
        <f t="shared" si="2046"/>
        <v>2040</v>
      </c>
      <c r="IB107" s="483">
        <f t="shared" si="2046"/>
        <v>51532</v>
      </c>
      <c r="IC107" s="483">
        <f t="shared" si="2046"/>
        <v>51560</v>
      </c>
      <c r="ID107" s="483">
        <f t="shared" si="2046"/>
        <v>51591</v>
      </c>
      <c r="IE107" s="483">
        <f t="shared" si="2046"/>
        <v>51621</v>
      </c>
      <c r="IF107" s="483">
        <f t="shared" si="2046"/>
        <v>51652</v>
      </c>
      <c r="IG107" s="483">
        <f t="shared" si="2046"/>
        <v>51682</v>
      </c>
      <c r="IH107" s="483">
        <f t="shared" si="2046"/>
        <v>51713</v>
      </c>
      <c r="II107" s="483">
        <f t="shared" si="2046"/>
        <v>51744</v>
      </c>
      <c r="IJ107" s="483">
        <f t="shared" si="2046"/>
        <v>51774</v>
      </c>
      <c r="IK107" s="483">
        <f t="shared" si="2046"/>
        <v>51805</v>
      </c>
      <c r="IL107" s="483">
        <f t="shared" si="2046"/>
        <v>51835</v>
      </c>
      <c r="IM107" s="483">
        <f t="shared" si="2046"/>
        <v>51866</v>
      </c>
      <c r="IN107" s="484">
        <f t="shared" si="2046"/>
        <v>2041</v>
      </c>
      <c r="IO107" s="483">
        <f t="shared" si="2046"/>
        <v>51897</v>
      </c>
      <c r="IP107" s="483">
        <f t="shared" si="2046"/>
        <v>51925</v>
      </c>
      <c r="IQ107" s="483">
        <f t="shared" si="2046"/>
        <v>51956</v>
      </c>
      <c r="IR107" s="483">
        <f t="shared" si="2046"/>
        <v>51986</v>
      </c>
      <c r="IS107" s="483">
        <f t="shared" si="2046"/>
        <v>52017</v>
      </c>
      <c r="IT107" s="483">
        <f t="shared" si="2046"/>
        <v>52047</v>
      </c>
      <c r="IU107" s="483">
        <f t="shared" si="2046"/>
        <v>52078</v>
      </c>
      <c r="IV107" s="483">
        <f t="shared" si="2046"/>
        <v>52109</v>
      </c>
      <c r="IW107" s="483">
        <f t="shared" ref="IW107:LH107" si="2047">+IW10</f>
        <v>52139</v>
      </c>
      <c r="IX107" s="483">
        <f t="shared" si="2047"/>
        <v>52170</v>
      </c>
      <c r="IY107" s="483">
        <f t="shared" si="2047"/>
        <v>52200</v>
      </c>
      <c r="IZ107" s="483">
        <f t="shared" si="2047"/>
        <v>52231</v>
      </c>
      <c r="JA107" s="484">
        <f t="shared" si="2047"/>
        <v>2042</v>
      </c>
      <c r="JB107" s="483">
        <f t="shared" si="2047"/>
        <v>52262</v>
      </c>
      <c r="JC107" s="483">
        <f t="shared" si="2047"/>
        <v>52290</v>
      </c>
      <c r="JD107" s="483">
        <f t="shared" si="2047"/>
        <v>52321</v>
      </c>
      <c r="JE107" s="483">
        <f t="shared" si="2047"/>
        <v>52351</v>
      </c>
      <c r="JF107" s="483">
        <f t="shared" si="2047"/>
        <v>52382</v>
      </c>
      <c r="JG107" s="483">
        <f t="shared" si="2047"/>
        <v>52412</v>
      </c>
      <c r="JH107" s="483">
        <f t="shared" si="2047"/>
        <v>52443</v>
      </c>
      <c r="JI107" s="483">
        <f t="shared" si="2047"/>
        <v>52474</v>
      </c>
      <c r="JJ107" s="483">
        <f t="shared" si="2047"/>
        <v>52504</v>
      </c>
      <c r="JK107" s="483">
        <f t="shared" si="2047"/>
        <v>52535</v>
      </c>
      <c r="JL107" s="483">
        <f t="shared" si="2047"/>
        <v>52565</v>
      </c>
      <c r="JM107" s="483">
        <f t="shared" si="2047"/>
        <v>52596</v>
      </c>
      <c r="JN107" s="484">
        <f t="shared" si="2047"/>
        <v>2043</v>
      </c>
      <c r="JO107" s="483">
        <f t="shared" si="2047"/>
        <v>52627</v>
      </c>
      <c r="JP107" s="483">
        <f t="shared" si="2047"/>
        <v>52656</v>
      </c>
      <c r="JQ107" s="483">
        <f t="shared" si="2047"/>
        <v>52687</v>
      </c>
      <c r="JR107" s="483">
        <f t="shared" si="2047"/>
        <v>52717</v>
      </c>
      <c r="JS107" s="483">
        <f t="shared" si="2047"/>
        <v>52748</v>
      </c>
      <c r="JT107" s="483">
        <f t="shared" si="2047"/>
        <v>52778</v>
      </c>
      <c r="JU107" s="483">
        <f t="shared" si="2047"/>
        <v>52809</v>
      </c>
      <c r="JV107" s="483">
        <f t="shared" si="2047"/>
        <v>52840</v>
      </c>
      <c r="JW107" s="483">
        <f t="shared" si="2047"/>
        <v>52870</v>
      </c>
      <c r="JX107" s="483">
        <f t="shared" si="2047"/>
        <v>52901</v>
      </c>
      <c r="JY107" s="483">
        <f t="shared" si="2047"/>
        <v>52931</v>
      </c>
      <c r="JZ107" s="483">
        <f t="shared" si="2047"/>
        <v>52962</v>
      </c>
      <c r="KA107" s="484">
        <f t="shared" si="2047"/>
        <v>2044</v>
      </c>
      <c r="KB107" s="483">
        <f t="shared" si="2047"/>
        <v>52993</v>
      </c>
      <c r="KC107" s="483">
        <f t="shared" si="2047"/>
        <v>53021</v>
      </c>
      <c r="KD107" s="483">
        <f t="shared" si="2047"/>
        <v>53052</v>
      </c>
      <c r="KE107" s="483">
        <f t="shared" si="2047"/>
        <v>53082</v>
      </c>
      <c r="KF107" s="483">
        <f t="shared" si="2047"/>
        <v>53113</v>
      </c>
      <c r="KG107" s="483">
        <f t="shared" si="2047"/>
        <v>53143</v>
      </c>
      <c r="KH107" s="483">
        <f t="shared" si="2047"/>
        <v>53174</v>
      </c>
      <c r="KI107" s="483">
        <f t="shared" si="2047"/>
        <v>53205</v>
      </c>
      <c r="KJ107" s="483">
        <f t="shared" si="2047"/>
        <v>53235</v>
      </c>
      <c r="KK107" s="483">
        <f t="shared" si="2047"/>
        <v>53266</v>
      </c>
      <c r="KL107" s="483">
        <f t="shared" si="2047"/>
        <v>53296</v>
      </c>
      <c r="KM107" s="483">
        <f t="shared" si="2047"/>
        <v>53327</v>
      </c>
      <c r="KN107" s="484">
        <f t="shared" si="2047"/>
        <v>2045</v>
      </c>
      <c r="KO107" s="483">
        <f t="shared" si="2047"/>
        <v>53358</v>
      </c>
      <c r="KP107" s="483">
        <f t="shared" si="2047"/>
        <v>53386</v>
      </c>
      <c r="KQ107" s="483">
        <f t="shared" si="2047"/>
        <v>53417</v>
      </c>
      <c r="KR107" s="483">
        <f t="shared" si="2047"/>
        <v>53447</v>
      </c>
      <c r="KS107" s="483">
        <f t="shared" si="2047"/>
        <v>53478</v>
      </c>
      <c r="KT107" s="483">
        <f t="shared" si="2047"/>
        <v>53508</v>
      </c>
      <c r="KU107" s="483">
        <f t="shared" si="2047"/>
        <v>53539</v>
      </c>
      <c r="KV107" s="483">
        <f t="shared" si="2047"/>
        <v>53570</v>
      </c>
      <c r="KW107" s="483">
        <f t="shared" si="2047"/>
        <v>53600</v>
      </c>
      <c r="KX107" s="483">
        <f t="shared" si="2047"/>
        <v>53631</v>
      </c>
      <c r="KY107" s="483">
        <f t="shared" si="2047"/>
        <v>53661</v>
      </c>
      <c r="KZ107" s="483">
        <f t="shared" si="2047"/>
        <v>53692</v>
      </c>
      <c r="LA107" s="484">
        <f t="shared" si="2047"/>
        <v>2046</v>
      </c>
      <c r="LB107" s="483">
        <f t="shared" si="2047"/>
        <v>53723</v>
      </c>
      <c r="LC107" s="483">
        <f t="shared" si="2047"/>
        <v>53751</v>
      </c>
      <c r="LD107" s="483">
        <f t="shared" si="2047"/>
        <v>53782</v>
      </c>
      <c r="LE107" s="483">
        <f t="shared" si="2047"/>
        <v>53812</v>
      </c>
      <c r="LF107" s="483">
        <f t="shared" si="2047"/>
        <v>53843</v>
      </c>
      <c r="LG107" s="483">
        <f t="shared" si="2047"/>
        <v>53873</v>
      </c>
      <c r="LH107" s="483">
        <f t="shared" si="2047"/>
        <v>53904</v>
      </c>
      <c r="LI107" s="483">
        <f t="shared" ref="LI107" si="2048">+LI10</f>
        <v>53935</v>
      </c>
      <c r="LJ107" s="483">
        <f>+LJ10</f>
        <v>53965</v>
      </c>
      <c r="LK107" s="483">
        <f>+LK10</f>
        <v>53996</v>
      </c>
      <c r="LL107" s="483">
        <f>+LL10</f>
        <v>54026</v>
      </c>
      <c r="LM107" s="483">
        <f>+LM10</f>
        <v>54057</v>
      </c>
      <c r="LN107" s="491">
        <f>+LN10</f>
        <v>2047</v>
      </c>
    </row>
    <row r="109" spans="1:326">
      <c r="A109" s="538" t="s">
        <v>412</v>
      </c>
      <c r="B109" s="537">
        <f t="shared" ref="B109:M109" si="2049">+B44/B41</f>
        <v>1.0000000000000002</v>
      </c>
      <c r="C109" s="537">
        <f t="shared" si="2049"/>
        <v>1.0000000000000002</v>
      </c>
      <c r="D109" s="537">
        <f t="shared" si="2049"/>
        <v>1.0000000000000002</v>
      </c>
      <c r="E109" s="537">
        <f t="shared" si="2049"/>
        <v>1.0000000000000002</v>
      </c>
      <c r="F109" s="537">
        <f t="shared" si="2049"/>
        <v>1.0000000000000002</v>
      </c>
      <c r="G109" s="537">
        <f t="shared" si="2049"/>
        <v>1.0000000000000002</v>
      </c>
      <c r="H109" s="537">
        <f t="shared" si="2049"/>
        <v>1.0000000000000002</v>
      </c>
      <c r="I109" s="537">
        <f t="shared" si="2049"/>
        <v>1.0000000000000002</v>
      </c>
      <c r="J109" s="537">
        <f t="shared" si="2049"/>
        <v>1.0000000000000002</v>
      </c>
      <c r="K109" s="537">
        <f t="shared" si="2049"/>
        <v>1.0000000000000004</v>
      </c>
      <c r="L109" s="537">
        <f>+L44/L41</f>
        <v>1.0000000000000002</v>
      </c>
      <c r="M109" s="537">
        <f t="shared" si="2049"/>
        <v>0.75706641074682757</v>
      </c>
      <c r="N109" s="537">
        <f>+N44/N41</f>
        <v>0.75706641074682757</v>
      </c>
      <c r="O109" s="537">
        <f t="shared" ref="O109:BZ109" si="2050">+O44/O41</f>
        <v>0.88016569702763869</v>
      </c>
      <c r="P109" s="537">
        <f t="shared" si="2050"/>
        <v>0.91980899392161386</v>
      </c>
      <c r="Q109" s="537">
        <f t="shared" si="2050"/>
        <v>0.93937994268676139</v>
      </c>
      <c r="R109" s="537">
        <f t="shared" si="2050"/>
        <v>0.95104350255973402</v>
      </c>
      <c r="S109" s="537">
        <f t="shared" si="2050"/>
        <v>0.95878656498011572</v>
      </c>
      <c r="T109" s="537">
        <f t="shared" si="2050"/>
        <v>0.88990229956393374</v>
      </c>
      <c r="U109" s="537">
        <f t="shared" si="2050"/>
        <v>0.77579946977698355</v>
      </c>
      <c r="V109" s="537">
        <f t="shared" si="2050"/>
        <v>0.68577844045378766</v>
      </c>
      <c r="W109" s="537">
        <f t="shared" si="2050"/>
        <v>0.61267975463001245</v>
      </c>
      <c r="X109" s="537">
        <f t="shared" si="2050"/>
        <v>0.55276800934053427</v>
      </c>
      <c r="Y109" s="537">
        <f t="shared" si="2050"/>
        <v>0.49586892740124766</v>
      </c>
      <c r="Z109" s="537">
        <f t="shared" si="2050"/>
        <v>0.4533220869400465</v>
      </c>
      <c r="AA109" s="537">
        <f t="shared" si="2050"/>
        <v>0.4533220869400465</v>
      </c>
      <c r="AB109" s="537">
        <f t="shared" si="2050"/>
        <v>0.41171338356952569</v>
      </c>
      <c r="AC109" s="537">
        <f t="shared" si="2050"/>
        <v>0.37726066079925219</v>
      </c>
      <c r="AD109" s="537">
        <f t="shared" si="2050"/>
        <v>0.34820219705678329</v>
      </c>
      <c r="AE109" s="537">
        <f t="shared" si="2050"/>
        <v>0.32331035000582231</v>
      </c>
      <c r="AF109" s="537">
        <f t="shared" si="2050"/>
        <v>0.30170342461439903</v>
      </c>
      <c r="AG109" s="537">
        <f t="shared" si="2050"/>
        <v>0.27948216660411596</v>
      </c>
      <c r="AH109" s="537">
        <f t="shared" si="2050"/>
        <v>0.26289713993441005</v>
      </c>
      <c r="AI109" s="537">
        <f t="shared" si="2050"/>
        <v>0.24803731734932979</v>
      </c>
      <c r="AJ109" s="537">
        <f t="shared" si="2050"/>
        <v>0.23295053661152262</v>
      </c>
      <c r="AK109" s="537">
        <f t="shared" si="2050"/>
        <v>0.22083260109676919</v>
      </c>
      <c r="AL109" s="537">
        <f t="shared" si="2050"/>
        <v>0.2097381169163717</v>
      </c>
      <c r="AM109" s="537">
        <f t="shared" si="2050"/>
        <v>0.19795348129612633</v>
      </c>
      <c r="AN109" s="537">
        <f t="shared" si="2050"/>
        <v>0.19795348129612636</v>
      </c>
      <c r="AO109" s="537">
        <f t="shared" si="2050"/>
        <v>0.20197346073627651</v>
      </c>
      <c r="AP109" s="537">
        <f t="shared" si="2050"/>
        <v>0.20601312533824098</v>
      </c>
      <c r="AQ109" s="537">
        <f t="shared" si="2050"/>
        <v>0.21008939407037475</v>
      </c>
      <c r="AR109" s="537">
        <f t="shared" si="2050"/>
        <v>0.2142021854302763</v>
      </c>
      <c r="AS109" s="537">
        <f t="shared" si="2050"/>
        <v>0.21835141172838152</v>
      </c>
      <c r="AT109" s="537">
        <f t="shared" si="2050"/>
        <v>0.222536979046985</v>
      </c>
      <c r="AU109" s="537">
        <f t="shared" si="2050"/>
        <v>0.22675878720112422</v>
      </c>
      <c r="AV109" s="537">
        <f t="shared" si="2050"/>
        <v>0.23101672970137346</v>
      </c>
      <c r="AW109" s="537">
        <f t="shared" si="2050"/>
        <v>0.23531069371859473</v>
      </c>
      <c r="AX109" s="537">
        <f t="shared" si="2050"/>
        <v>0.23964056005069106</v>
      </c>
      <c r="AY109" s="537">
        <f t="shared" si="2050"/>
        <v>0.24400620309140764</v>
      </c>
      <c r="AZ109" s="537">
        <f t="shared" si="2050"/>
        <v>0.24700904505535246</v>
      </c>
      <c r="BA109" s="537">
        <f t="shared" si="2050"/>
        <v>0.24700904505535246</v>
      </c>
      <c r="BB109" s="537">
        <f t="shared" si="2050"/>
        <v>0.25240709979080439</v>
      </c>
      <c r="BC109" s="537">
        <f t="shared" si="2050"/>
        <v>0.25676861504647297</v>
      </c>
      <c r="BD109" s="537">
        <f t="shared" si="2050"/>
        <v>0.26116773892037842</v>
      </c>
      <c r="BE109" s="537">
        <f t="shared" si="2050"/>
        <v>0.26560436068068904</v>
      </c>
      <c r="BF109" s="537">
        <f t="shared" si="2050"/>
        <v>0.27007836278161251</v>
      </c>
      <c r="BG109" s="537">
        <f t="shared" si="2050"/>
        <v>0.2781896381062951</v>
      </c>
      <c r="BH109" s="537">
        <f t="shared" si="2050"/>
        <v>0.28292276705001468</v>
      </c>
      <c r="BI109" s="537">
        <f t="shared" si="2050"/>
        <v>0.28769243845460862</v>
      </c>
      <c r="BJ109" s="537">
        <f t="shared" si="2050"/>
        <v>0.29249846979530375</v>
      </c>
      <c r="BK109" s="537">
        <f t="shared" si="2050"/>
        <v>0.29734067137356968</v>
      </c>
      <c r="BL109" s="537">
        <f t="shared" si="2050"/>
        <v>0.30221884630324436</v>
      </c>
      <c r="BM109" s="537">
        <f t="shared" si="2050"/>
        <v>0.30501807419920779</v>
      </c>
      <c r="BN109" s="537">
        <f t="shared" si="2050"/>
        <v>0.30501807419920779</v>
      </c>
      <c r="BO109" s="537">
        <f t="shared" si="2050"/>
        <v>0.31227875619314954</v>
      </c>
      <c r="BP109" s="537">
        <f t="shared" si="2050"/>
        <v>0.31723479012826733</v>
      </c>
      <c r="BQ109" s="537">
        <f t="shared" si="2050"/>
        <v>0.32222912484696503</v>
      </c>
      <c r="BR109" s="537">
        <f t="shared" si="2050"/>
        <v>0.32726156693801678</v>
      </c>
      <c r="BS109" s="537">
        <f t="shared" si="2050"/>
        <v>0.33233191512616711</v>
      </c>
      <c r="BT109" s="537">
        <f t="shared" si="2050"/>
        <v>0.34257174496972226</v>
      </c>
      <c r="BU109" s="537">
        <f t="shared" si="2050"/>
        <v>0.34792945326099234</v>
      </c>
      <c r="BV109" s="537">
        <f t="shared" si="2050"/>
        <v>0.3533235634609741</v>
      </c>
      <c r="BW109" s="537">
        <f t="shared" si="2050"/>
        <v>0.36039209174356585</v>
      </c>
      <c r="BX109" s="537">
        <f t="shared" si="2050"/>
        <v>0.365922048174607</v>
      </c>
      <c r="BY109" s="537">
        <f t="shared" si="2050"/>
        <v>0.37148722320695854</v>
      </c>
      <c r="BZ109" s="537">
        <f t="shared" si="2050"/>
        <v>0.36854465374648399</v>
      </c>
      <c r="CA109" s="537">
        <f t="shared" ref="CA109:EL109" si="2051">+CA44/CA41</f>
        <v>0.36854465374648399</v>
      </c>
      <c r="CB109" s="537">
        <f t="shared" si="2051"/>
        <v>0.37706734401644632</v>
      </c>
      <c r="CC109" s="537">
        <f t="shared" si="2051"/>
        <v>0.38245414821808277</v>
      </c>
      <c r="CD109" s="537">
        <f t="shared" si="2051"/>
        <v>0.3878803052060607</v>
      </c>
      <c r="CE109" s="537">
        <f t="shared" si="2051"/>
        <v>0.39334557210004761</v>
      </c>
      <c r="CF109" s="537">
        <f t="shared" si="2051"/>
        <v>0.39884969724749803</v>
      </c>
      <c r="CG109" s="537">
        <f t="shared" si="2051"/>
        <v>0.38096141048692628</v>
      </c>
      <c r="CH109" s="537">
        <f t="shared" si="2051"/>
        <v>0.38671703792274881</v>
      </c>
      <c r="CI109" s="537">
        <f t="shared" si="2051"/>
        <v>0.3925136026826358</v>
      </c>
      <c r="CJ109" s="537">
        <f t="shared" si="2051"/>
        <v>0.3983508068594187</v>
      </c>
      <c r="CK109" s="537">
        <f t="shared" si="2051"/>
        <v>0.4042283427903966</v>
      </c>
      <c r="CL109" s="537">
        <f t="shared" si="2051"/>
        <v>0.41014589305975863</v>
      </c>
      <c r="CM109" s="537">
        <f t="shared" si="2051"/>
        <v>0.40701545256655075</v>
      </c>
      <c r="CN109" s="537">
        <f t="shared" si="2051"/>
        <v>0.40701545256655075</v>
      </c>
      <c r="CO109" s="537">
        <f t="shared" si="2051"/>
        <v>0.41642974529680093</v>
      </c>
      <c r="CP109" s="537">
        <f t="shared" si="2051"/>
        <v>0.42215686319579654</v>
      </c>
      <c r="CQ109" s="537">
        <f t="shared" si="2051"/>
        <v>0.42792934288117357</v>
      </c>
      <c r="CR109" s="537">
        <f t="shared" si="2051"/>
        <v>0.43374696305853117</v>
      </c>
      <c r="CS109" s="537">
        <f t="shared" si="2051"/>
        <v>0.43960949182060982</v>
      </c>
      <c r="CT109" s="537">
        <f t="shared" si="2051"/>
        <v>0.41576677005053347</v>
      </c>
      <c r="CU109" s="537">
        <f t="shared" si="2051"/>
        <v>0.42196762535977561</v>
      </c>
      <c r="CV109" s="537">
        <f t="shared" si="2051"/>
        <v>0.42821717592012654</v>
      </c>
      <c r="CW109" s="537">
        <f t="shared" si="2051"/>
        <v>0.43451513873870223</v>
      </c>
      <c r="CX109" s="537">
        <f t="shared" si="2051"/>
        <v>0.44086121842010845</v>
      </c>
      <c r="CY109" s="537">
        <f t="shared" si="2051"/>
        <v>0.4472551071209151</v>
      </c>
      <c r="CZ109" s="537">
        <f t="shared" si="2051"/>
        <v>0.44423900490642909</v>
      </c>
      <c r="DA109" s="537">
        <f t="shared" si="2051"/>
        <v>0.44423900490642909</v>
      </c>
      <c r="DB109" s="537">
        <f t="shared" si="2051"/>
        <v>0.45461655457296168</v>
      </c>
      <c r="DC109" s="537">
        <f t="shared" si="2051"/>
        <v>0.46080774508634337</v>
      </c>
      <c r="DD109" s="537">
        <f t="shared" si="2051"/>
        <v>0.46705392424118319</v>
      </c>
      <c r="DE109" s="537">
        <f t="shared" si="2051"/>
        <v>0.47335493155009478</v>
      </c>
      <c r="DF109" s="537">
        <f t="shared" si="2051"/>
        <v>0.47971059328823523</v>
      </c>
      <c r="DG109" s="537">
        <f t="shared" si="2051"/>
        <v>0.4522751030475135</v>
      </c>
      <c r="DH109" s="537">
        <f t="shared" si="2051"/>
        <v>0.45906465722688616</v>
      </c>
      <c r="DI109" s="537">
        <f t="shared" si="2051"/>
        <v>0.46591504123984701</v>
      </c>
      <c r="DJ109" s="537">
        <f t="shared" si="2051"/>
        <v>0.47282603571474546</v>
      </c>
      <c r="DK109" s="537">
        <f t="shared" si="2051"/>
        <v>0.47979740508380259</v>
      </c>
      <c r="DL109" s="537">
        <f t="shared" si="2051"/>
        <v>0.48682889743073815</v>
      </c>
      <c r="DM109" s="537">
        <f t="shared" si="2051"/>
        <v>0.48403985144520373</v>
      </c>
      <c r="DN109" s="537">
        <f t="shared" si="2051"/>
        <v>0.48403985144520373</v>
      </c>
      <c r="DO109" s="537">
        <f t="shared" si="2051"/>
        <v>0.49549212565452133</v>
      </c>
      <c r="DP109" s="537">
        <f t="shared" si="2051"/>
        <v>0.50217985483995353</v>
      </c>
      <c r="DQ109" s="537">
        <f t="shared" si="2051"/>
        <v>0.508933187561733</v>
      </c>
      <c r="DR109" s="537">
        <f t="shared" si="2051"/>
        <v>0.51575202765835704</v>
      </c>
      <c r="DS109" s="537">
        <f t="shared" si="2051"/>
        <v>0.52263626246707851</v>
      </c>
      <c r="DT109" s="537">
        <f t="shared" si="2051"/>
        <v>0.49062349732865179</v>
      </c>
      <c r="DU109" s="537">
        <f t="shared" si="2051"/>
        <v>0.49807981055372635</v>
      </c>
      <c r="DV109" s="537">
        <f t="shared" si="2051"/>
        <v>0.50561132385846497</v>
      </c>
      <c r="DW109" s="537">
        <f t="shared" si="2051"/>
        <v>0.51321789462546685</v>
      </c>
      <c r="DX109" s="537">
        <f t="shared" si="2051"/>
        <v>0.5208993590251878</v>
      </c>
      <c r="DY109" s="537">
        <f t="shared" si="2051"/>
        <v>0.52865553170450452</v>
      </c>
      <c r="DZ109" s="537">
        <f t="shared" si="2051"/>
        <v>0.52612632363795397</v>
      </c>
      <c r="EA109" s="537">
        <f t="shared" si="2051"/>
        <v>0.52612632363795397</v>
      </c>
      <c r="EB109" s="537">
        <f t="shared" si="2051"/>
        <v>0.53909541818007001</v>
      </c>
      <c r="EC109" s="537">
        <f t="shared" si="2051"/>
        <v>0.54664541404672418</v>
      </c>
      <c r="ED109" s="537">
        <f t="shared" si="2051"/>
        <v>0.55428420089381969</v>
      </c>
      <c r="EE109" s="537">
        <f t="shared" si="2051"/>
        <v>0.56201198369912631</v>
      </c>
      <c r="EF109" s="537">
        <f t="shared" si="2051"/>
        <v>0.56982894753780677</v>
      </c>
      <c r="EG109" s="537">
        <f t="shared" si="2051"/>
        <v>0.53417071869642496</v>
      </c>
      <c r="EH109" s="537">
        <f t="shared" si="2051"/>
        <v>0.54278180040000512</v>
      </c>
      <c r="EI109" s="537">
        <f t="shared" si="2051"/>
        <v>0.55149999190273902</v>
      </c>
      <c r="EJ109" s="537">
        <f t="shared" si="2051"/>
        <v>0.56032556666172229</v>
      </c>
      <c r="EK109" s="537">
        <f t="shared" si="2051"/>
        <v>0.56925877126657343</v>
      </c>
      <c r="EL109" s="537">
        <f t="shared" si="2051"/>
        <v>0.57829982465723495</v>
      </c>
      <c r="EM109" s="537">
        <f t="shared" ref="EM109:GL109" si="2052">+EM44/EM41</f>
        <v>0.57644778403778352</v>
      </c>
      <c r="EN109" s="537">
        <f t="shared" si="2052"/>
        <v>0.57644778403778352</v>
      </c>
      <c r="EO109" s="537">
        <f t="shared" si="2052"/>
        <v>0.59161554520554827</v>
      </c>
      <c r="EP109" s="537">
        <f t="shared" si="2052"/>
        <v>0.60050146363598722</v>
      </c>
      <c r="EQ109" s="537">
        <f t="shared" si="2052"/>
        <v>0.60951871339283559</v>
      </c>
      <c r="ER109" s="537">
        <f t="shared" si="2052"/>
        <v>0.61866833420176026</v>
      </c>
      <c r="ES109" s="537">
        <f t="shared" si="2052"/>
        <v>0.62795134993250523</v>
      </c>
      <c r="ET109" s="537">
        <f t="shared" si="2052"/>
        <v>0.58774959765941326</v>
      </c>
      <c r="EU109" s="537">
        <f t="shared" si="2052"/>
        <v>0.59827228098689955</v>
      </c>
      <c r="EV109" s="537">
        <f t="shared" si="2052"/>
        <v>0.60896679199536929</v>
      </c>
      <c r="EW109" s="537">
        <f t="shared" si="2052"/>
        <v>0.61983477424842759</v>
      </c>
      <c r="EX109" s="537">
        <f t="shared" si="2052"/>
        <v>0.63087785309246491</v>
      </c>
      <c r="EY109" s="537">
        <f t="shared" si="2052"/>
        <v>0.64209763400071396</v>
      </c>
      <c r="EZ109" s="537">
        <f t="shared" si="2052"/>
        <v>0.6415898223708143</v>
      </c>
      <c r="FA109" s="537">
        <f t="shared" si="2052"/>
        <v>0.6415898223708143</v>
      </c>
      <c r="FB109" s="537">
        <f t="shared" si="2052"/>
        <v>0.66034820074732603</v>
      </c>
      <c r="FC109" s="537">
        <f t="shared" si="2052"/>
        <v>0.67159574053834925</v>
      </c>
      <c r="FD109" s="537">
        <f t="shared" si="2052"/>
        <v>0.68306692230113397</v>
      </c>
      <c r="FE109" s="537">
        <f t="shared" si="2052"/>
        <v>0.69476554260856327</v>
      </c>
      <c r="FF109" s="537">
        <f t="shared" si="2052"/>
        <v>0.70669544531818929</v>
      </c>
      <c r="FG109" s="537">
        <f t="shared" si="2052"/>
        <v>0.6638559058698561</v>
      </c>
      <c r="FH109" s="537">
        <f t="shared" si="2052"/>
        <v>0.67811940837815465</v>
      </c>
      <c r="FI109" s="537">
        <f t="shared" si="2052"/>
        <v>0.69271937490099988</v>
      </c>
      <c r="FJ109" s="537">
        <f t="shared" si="2052"/>
        <v>0.70766322890107669</v>
      </c>
      <c r="FK109" s="537">
        <f t="shared" si="2052"/>
        <v>0.72295854850593622</v>
      </c>
      <c r="FL109" s="537">
        <f t="shared" si="2052"/>
        <v>0.73861306868193988</v>
      </c>
      <c r="FM109" s="537">
        <f t="shared" si="2052"/>
        <v>0.741224564354658</v>
      </c>
      <c r="FN109" s="537">
        <f t="shared" si="2052"/>
        <v>0.741224564354658</v>
      </c>
      <c r="FO109" s="537">
        <f t="shared" si="2052"/>
        <v>0.76720328999461795</v>
      </c>
      <c r="FP109" s="537">
        <f t="shared" si="2052"/>
        <v>0.78358057385226065</v>
      </c>
      <c r="FQ109" s="537">
        <f t="shared" si="2052"/>
        <v>0.80044743955629716</v>
      </c>
      <c r="FR109" s="537">
        <f t="shared" si="2052"/>
        <v>0.81782055642537099</v>
      </c>
      <c r="FS109" s="537">
        <f t="shared" si="2052"/>
        <v>0.83571728950010593</v>
      </c>
      <c r="FT109" s="537">
        <f t="shared" si="2052"/>
        <v>0.80620453267928427</v>
      </c>
      <c r="FU109" s="537">
        <f t="shared" si="2052"/>
        <v>0.83062738495777999</v>
      </c>
      <c r="FV109" s="537">
        <f t="shared" si="2052"/>
        <v>0.85605203588027512</v>
      </c>
      <c r="FW109" s="537">
        <f t="shared" si="2052"/>
        <v>0.88252962697970827</v>
      </c>
      <c r="FX109" s="537">
        <f t="shared" si="2052"/>
        <v>0.91011468537446283</v>
      </c>
      <c r="FY109" s="537">
        <f t="shared" si="2052"/>
        <v>0.93886540546938202</v>
      </c>
      <c r="FZ109" s="537">
        <f t="shared" si="2052"/>
        <v>0.95199676590792337</v>
      </c>
      <c r="GA109" s="537">
        <f t="shared" si="2052"/>
        <v>0.95199676590792337</v>
      </c>
      <c r="GB109" s="537">
        <f t="shared" si="2052"/>
        <v>0.97102517710412495</v>
      </c>
      <c r="GC109" s="537">
        <f t="shared" si="2052"/>
        <v>0.97372746823846923</v>
      </c>
      <c r="GD109" s="537">
        <f t="shared" si="2052"/>
        <v>0.97641672654007228</v>
      </c>
      <c r="GE109" s="537">
        <f t="shared" si="2052"/>
        <v>0.97909273764525184</v>
      </c>
      <c r="GF109" s="537">
        <f t="shared" si="2052"/>
        <v>0.98175529255467386</v>
      </c>
      <c r="GG109" s="537">
        <f t="shared" si="2052"/>
        <v>0.96871745359015571</v>
      </c>
      <c r="GH109" s="537">
        <f t="shared" si="2052"/>
        <v>0.97407459682925424</v>
      </c>
      <c r="GI109" s="537">
        <f t="shared" si="2052"/>
        <v>0.97937472500020795</v>
      </c>
      <c r="GJ109" s="537">
        <f t="shared" si="2052"/>
        <v>0.98461755735158807</v>
      </c>
      <c r="GK109" s="537">
        <f t="shared" si="2052"/>
        <v>0.98980284565613252</v>
      </c>
      <c r="GL109" s="537">
        <f t="shared" si="2052"/>
        <v>0.99493037350037383</v>
      </c>
      <c r="GM109" s="537"/>
      <c r="GN109" s="537"/>
    </row>
    <row r="110" spans="1:326">
      <c r="A110" s="538" t="s">
        <v>413</v>
      </c>
      <c r="B110" s="537">
        <f>+(B44+'Investuotojas ir Finansuotojas'!B36+'Investuotojas ir Finansuotojas'!B42)/B41</f>
        <v>1.0000000000000002</v>
      </c>
      <c r="C110" s="537">
        <f>+(C44+'Investuotojas ir Finansuotojas'!C36+'Investuotojas ir Finansuotojas'!C42)/C41</f>
        <v>1.0000000000000002</v>
      </c>
      <c r="D110" s="537">
        <f>+(D44+'Investuotojas ir Finansuotojas'!D36+'Investuotojas ir Finansuotojas'!D42)/D41</f>
        <v>1.0000000000000002</v>
      </c>
      <c r="E110" s="537">
        <f>+(E44+'Investuotojas ir Finansuotojas'!E36+'Investuotojas ir Finansuotojas'!E42)/E41</f>
        <v>1.0000000000000002</v>
      </c>
      <c r="F110" s="537">
        <f>+(F44+'Investuotojas ir Finansuotojas'!F36+'Investuotojas ir Finansuotojas'!F42)/F41</f>
        <v>1.0000000000000002</v>
      </c>
      <c r="G110" s="537">
        <f>+(G44+'Investuotojas ir Finansuotojas'!G36+'Investuotojas ir Finansuotojas'!G42)/G41</f>
        <v>1.0000000000000002</v>
      </c>
      <c r="H110" s="537">
        <f>+(H44+'Investuotojas ir Finansuotojas'!H36+'Investuotojas ir Finansuotojas'!H42)/H41</f>
        <v>1.0000000000000002</v>
      </c>
      <c r="I110" s="537">
        <f>+(I44+'Investuotojas ir Finansuotojas'!I36+'Investuotojas ir Finansuotojas'!I42)/I41</f>
        <v>1.0000000000000002</v>
      </c>
      <c r="J110" s="537">
        <f>+(J44+'Investuotojas ir Finansuotojas'!J36+'Investuotojas ir Finansuotojas'!J42)/J41</f>
        <v>1.0000000000000002</v>
      </c>
      <c r="K110" s="537">
        <f>+(K44+'Investuotojas ir Finansuotojas'!K36+'Investuotojas ir Finansuotojas'!K42)/K41</f>
        <v>1.0000000000000004</v>
      </c>
      <c r="L110" s="537">
        <f>+(L44+'Investuotojas ir Finansuotojas'!L36+'Investuotojas ir Finansuotojas'!L42)/L41</f>
        <v>1.0000000000000002</v>
      </c>
      <c r="M110" s="537">
        <f>+(M44+'Investuotojas ir Finansuotojas'!M36+'Investuotojas ir Finansuotojas'!M42)/M41</f>
        <v>1.0000000000000002</v>
      </c>
      <c r="N110" s="537">
        <f>+(N44+'Investuotojas ir Finansuotojas'!N36+'Investuotojas ir Finansuotojas'!N42)/N41</f>
        <v>1.0000000000000002</v>
      </c>
      <c r="O110" s="537">
        <f>+(O44+'Investuotojas ir Finansuotojas'!O36+'Investuotojas ir Finansuotojas'!O42)/O41</f>
        <v>0.99852056416083501</v>
      </c>
      <c r="P110" s="537">
        <f>+(P44+'Investuotojas ir Finansuotojas'!P36+'Investuotojas ir Finansuotojas'!P42)/P41</f>
        <v>0.99804412180296631</v>
      </c>
      <c r="Q110" s="537">
        <f>+(Q44+'Investuotojas ir Finansuotojas'!Q36+'Investuotojas ir Finansuotojas'!Q42)/Q41</f>
        <v>0.99780891359108792</v>
      </c>
      <c r="R110" s="537">
        <f>+(R44+'Investuotojas ir Finansuotojas'!R36+'Investuotojas ir Finansuotojas'!R42)/R41</f>
        <v>0.9976687382171302</v>
      </c>
      <c r="S110" s="537">
        <f>+(S44+'Investuotojas ir Finansuotojas'!S36+'Investuotojas ir Finansuotojas'!S42)/S41</f>
        <v>0.99757568029294796</v>
      </c>
      <c r="T110" s="537">
        <f>+(T44+'Investuotojas ir Finansuotojas'!T36+'Investuotojas ir Finansuotojas'!T42)/T41</f>
        <v>0.9975094014703686</v>
      </c>
      <c r="U110" s="537">
        <f>+(U44+'Investuotojas ir Finansuotojas'!U36+'Investuotojas ir Finansuotojas'!U42)/U41</f>
        <v>0.99664678661164274</v>
      </c>
      <c r="V110" s="537">
        <f>+(V44+'Investuotojas ir Finansuotojas'!V36+'Investuotojas ir Finansuotojas'!V42)/V41</f>
        <v>0.97913054685494205</v>
      </c>
      <c r="W110" s="537">
        <f>+(W44+'Investuotojas ir Finansuotojas'!W36+'Investuotojas ir Finansuotojas'!W42)/W41</f>
        <v>0.87660685297321039</v>
      </c>
      <c r="X110" s="537">
        <f>+(X44+'Investuotojas ir Finansuotojas'!X36+'Investuotojas ir Finansuotojas'!X42)/X41</f>
        <v>0.79271047373614789</v>
      </c>
      <c r="Y110" s="537">
        <f>+(Y44+'Investuotojas ir Finansuotojas'!Y36+'Investuotojas ir Finansuotojas'!Y42)/Y41</f>
        <v>0.72647730393946119</v>
      </c>
      <c r="Z110" s="537">
        <f>+(Z44+'Investuotojas ir Finansuotojas'!Z36+'Investuotojas ir Finansuotojas'!Z42)/Z41</f>
        <v>0.68196338529983769</v>
      </c>
      <c r="AA110" s="537">
        <f>+(AA44+'Investuotojas ir Finansuotojas'!AA36+'Investuotojas ir Finansuotojas'!AA42)/AA41</f>
        <v>0.68196338529983769</v>
      </c>
      <c r="AB110" s="537">
        <f>+(AB44+'Investuotojas ir Finansuotojas'!AB36+'Investuotojas ir Finansuotojas'!AB42)/AB41</f>
        <v>0.6182561929682574</v>
      </c>
      <c r="AC110" s="537">
        <f>+(AC44+'Investuotojas ir Finansuotojas'!AC36+'Investuotojas ir Finansuotojas'!AC42)/AC41</f>
        <v>0.56565411987945813</v>
      </c>
      <c r="AD110" s="537">
        <f>+(AD44+'Investuotojas ir Finansuotojas'!AD36+'Investuotojas ir Finansuotojas'!AD42)/AD41</f>
        <v>0.52142389338169437</v>
      </c>
      <c r="AE110" s="537">
        <f>+(AE44+'Investuotojas ir Finansuotojas'!AE36+'Investuotojas ir Finansuotojas'!AE42)/AE41</f>
        <v>0.48366085717817642</v>
      </c>
      <c r="AF110" s="537">
        <f>+(AF44+'Investuotojas ir Finansuotojas'!AF36+'Investuotojas ir Finansuotojas'!AF42)/AF41</f>
        <v>0.45099708733523725</v>
      </c>
      <c r="AG110" s="537">
        <f>+(AG44+'Investuotojas ir Finansuotojas'!AG36+'Investuotojas ir Finansuotojas'!AG42)/AG41</f>
        <v>0.42906330744390586</v>
      </c>
      <c r="AH110" s="537">
        <f>+(AH44+'Investuotojas ir Finansuotojas'!AH36+'Investuotojas ir Finansuotojas'!AH42)/AH41</f>
        <v>0.40356570688116977</v>
      </c>
      <c r="AI110" s="537">
        <f>+(AI44+'Investuotojas ir Finansuotojas'!AI36+'Investuotojas ir Finansuotojas'!AI42)/AI41</f>
        <v>0.38082040133902079</v>
      </c>
      <c r="AJ110" s="537">
        <f>+(AJ44+'Investuotojas ir Finansuotojas'!AJ36+'Investuotojas ir Finansuotojas'!AJ42)/AJ41</f>
        <v>0.36492844363907551</v>
      </c>
      <c r="AK110" s="537">
        <f>+(AK44+'Investuotojas ir Finansuotojas'!AK36+'Investuotojas ir Finansuotojas'!AK42)/AK41</f>
        <v>0.3462436323369445</v>
      </c>
      <c r="AL110" s="537">
        <f>+(AL44+'Investuotojas ir Finansuotojas'!AL36+'Investuotojas ir Finansuotojas'!AL42)/AL41</f>
        <v>0.32922374380563368</v>
      </c>
      <c r="AM110" s="537">
        <f>+(AM44+'Investuotojas ir Finansuotojas'!AM36+'Investuotojas ir Finansuotojas'!AM42)/AM41</f>
        <v>0.33434035334511031</v>
      </c>
      <c r="AN110" s="537">
        <f>+(AN44+'Investuotojas ir Finansuotojas'!AN36+'Investuotojas ir Finansuotojas'!AN42)/AN41</f>
        <v>0.33434035334511036</v>
      </c>
      <c r="AO110" s="537">
        <f>+(AO44+'Investuotojas ir Finansuotojas'!AO36+'Investuotojas ir Finansuotojas'!AO42)/AO41</f>
        <v>0.33810773253985754</v>
      </c>
      <c r="AP110" s="537">
        <f>+(AP44+'Investuotojas ir Finansuotojas'!AP36+'Investuotojas ir Finansuotojas'!AP42)/AP41</f>
        <v>0.34187857731714716</v>
      </c>
      <c r="AQ110" s="537">
        <f>+(AQ44+'Investuotojas ir Finansuotojas'!AQ36+'Investuotojas ir Finansuotojas'!AQ42)/AQ41</f>
        <v>0.34568150758352767</v>
      </c>
      <c r="AR110" s="537">
        <f>+(AR44+'Investuotojas ir Finansuotojas'!AR36+'Investuotojas ir Finansuotojas'!AR42)/AR41</f>
        <v>0.34951643456421888</v>
      </c>
      <c r="AS110" s="537">
        <f>+(AS44+'Investuotojas ir Finansuotojas'!AS36+'Investuotojas ir Finansuotojas'!AS42)/AS41</f>
        <v>0.35338326392164571</v>
      </c>
      <c r="AT110" s="537">
        <f>+(AT44+'Investuotojas ir Finansuotojas'!AT36+'Investuotojas ir Finansuotojas'!AT42)/AT41</f>
        <v>0.35728189572250546</v>
      </c>
      <c r="AU110" s="537">
        <f>+(AU44+'Investuotojas ir Finansuotojas'!AU36+'Investuotojas ir Finansuotojas'!AU42)/AU41</f>
        <v>0.3612122244065567</v>
      </c>
      <c r="AV110" s="537">
        <f>+(AV44+'Investuotojas ir Finansuotojas'!AV36+'Investuotojas ir Finansuotojas'!AV42)/AV41</f>
        <v>0.36517413875716959</v>
      </c>
      <c r="AW110" s="537">
        <f>+(AW44+'Investuotojas ir Finansuotojas'!AW36+'Investuotojas ir Finansuotojas'!AW42)/AW41</f>
        <v>0.36916752187367902</v>
      </c>
      <c r="AX110" s="537">
        <f>+(AX44+'Investuotojas ir Finansuotojas'!AX36+'Investuotojas ir Finansuotojas'!AX42)/AX41</f>
        <v>0.37319225114557986</v>
      </c>
      <c r="AY110" s="537">
        <f>+(AY44+'Investuotojas ir Finansuotojas'!AY36+'Investuotojas ir Finansuotojas'!AY42)/AY41</f>
        <v>0.377248198228603</v>
      </c>
      <c r="AZ110" s="537">
        <f>+(AZ44+'Investuotojas ir Finansuotojas'!AZ36+'Investuotojas ir Finansuotojas'!AZ42)/AZ41</f>
        <v>0.36970340041853184</v>
      </c>
      <c r="BA110" s="537">
        <f>+(BA44+'Investuotojas ir Finansuotojas'!BA36+'Investuotojas ir Finansuotojas'!BA42)/BA41</f>
        <v>0.36970340041853184</v>
      </c>
      <c r="BB110" s="537">
        <f>+(BB44+'Investuotojas ir Finansuotojas'!BB36)/BB41</f>
        <v>0.32737971586878506</v>
      </c>
      <c r="BC110" s="537">
        <f>+(BC44+'Investuotojas ir Finansuotojas'!BC36)/BC41</f>
        <v>0.33132485494119551</v>
      </c>
      <c r="BD110" s="537">
        <f>+(BD44+'Investuotojas ir Finansuotojas'!BD36)/BD41</f>
        <v>0.33530391823392247</v>
      </c>
      <c r="BE110" s="537">
        <f>+(BE44+'Investuotojas ir Finansuotojas'!BE36)/BE41</f>
        <v>0.33931680500718625</v>
      </c>
      <c r="BF110" s="537">
        <f>+(BF44+'Investuotojas ir Finansuotojas'!BF36)/BF41</f>
        <v>0.34336340836783752</v>
      </c>
      <c r="BG110" s="537">
        <f>+(BG44+'Investuotojas ir Finansuotojas'!BG36)/BG41</f>
        <v>0.35199878747866992</v>
      </c>
      <c r="BH110" s="537">
        <f>+(BH44+'Investuotojas ir Finansuotojas'!BH36)/BH41</f>
        <v>0.35628138949101551</v>
      </c>
      <c r="BI110" s="537">
        <f>+(BI44+'Investuotojas ir Finansuotojas'!BI36)/BI41</f>
        <v>0.36059691935486399</v>
      </c>
      <c r="BJ110" s="537">
        <f>+(BJ44+'Investuotojas ir Finansuotojas'!BJ36)/BJ41</f>
        <v>0.36494521118311574</v>
      </c>
      <c r="BK110" s="537">
        <f>+(BK44+'Investuotojas ir Finansuotojas'!BK36)/BK41</f>
        <v>0.36932609261443855</v>
      </c>
      <c r="BL110" s="537">
        <f>+(BL44+'Investuotojas ir Finansuotojas'!BL36)/BL41</f>
        <v>0.37373938480105817</v>
      </c>
      <c r="BM110" s="537">
        <f>+(BM44+'Investuotojas ir Finansuotojas'!BM36)/BM41</f>
        <v>0.37734456292643898</v>
      </c>
      <c r="BN110" s="537">
        <f>+(BN44+'Investuotojas ir Finansuotojas'!BN36)/BN41</f>
        <v>0.37734456292643898</v>
      </c>
      <c r="BO110" s="537">
        <f>+(BO44+'Investuotojas ir Finansuotojas'!BO36)/BO41</f>
        <v>0.38469706722926922</v>
      </c>
      <c r="BP110" s="537">
        <f>+(BP44+'Investuotojas ir Finansuotojas'!BP36)/BP41</f>
        <v>0.3891854757390551</v>
      </c>
      <c r="BQ110" s="537">
        <f>+(BQ44+'Investuotojas ir Finansuotojas'!BQ36)/BQ41</f>
        <v>0.39370836224612105</v>
      </c>
      <c r="BR110" s="537">
        <f>+(BR44+'Investuotojas ir Finansuotojas'!BR36)/BR41</f>
        <v>0.39826555038853217</v>
      </c>
      <c r="BS110" s="537">
        <f>+(BS44+'Investuotojas ir Finansuotojas'!BS36)/BS41</f>
        <v>0.40285685670817895</v>
      </c>
      <c r="BT110" s="537">
        <f>+(BT44+'Investuotojas ir Finansuotojas'!BT36)/BT41</f>
        <v>0.41367907561325951</v>
      </c>
      <c r="BU110" s="537">
        <f>+(BU44+'Investuotojas ir Finansuotojas'!BU36)/BU41</f>
        <v>0.41853135410628223</v>
      </c>
      <c r="BV110" s="537">
        <f>+(BV44+'Investuotojas ir Finansuotojas'!BV36)/BV41</f>
        <v>0.42341634212545048</v>
      </c>
      <c r="BW110" s="537">
        <f>+(BW44+'Investuotojas ir Finansuotojas'!BW36)/BW41</f>
        <v>0.43028982711669456</v>
      </c>
      <c r="BX110" s="537">
        <f>+(BX44+'Investuotojas ir Finansuotojas'!BX36)/BX41</f>
        <v>0.43529753531836857</v>
      </c>
      <c r="BY110" s="537">
        <f>+(BY44+'Investuotojas ir Finansuotojas'!BY36)/BY41</f>
        <v>0.44033686370143044</v>
      </c>
      <c r="BZ110" s="537">
        <f>+(BZ44+'Investuotojas ir Finansuotojas'!BZ36)/BZ41</f>
        <v>0.4368648780143064</v>
      </c>
      <c r="CA110" s="537">
        <f>+(CA44+'Investuotojas ir Finansuotojas'!CA36)/CA41</f>
        <v>0.4368648780143064</v>
      </c>
      <c r="CB110" s="537">
        <f>+(CB44+'Investuotojas ir Finansuotojas'!CB36)/CB41</f>
        <v>0.44547590353246552</v>
      </c>
      <c r="CC110" s="537">
        <f>+(CC44+'Investuotojas ir Finansuotojas'!CC36)/CC41</f>
        <v>0.45035838022159119</v>
      </c>
      <c r="CD110" s="537">
        <f>+(CD44+'Investuotojas ir Finansuotojas'!CD36)/CD41</f>
        <v>0.45527623125674144</v>
      </c>
      <c r="CE110" s="537">
        <f>+(CE44+'Investuotojas ir Finansuotojas'!CE36)/CE41</f>
        <v>0.46022923478359484</v>
      </c>
      <c r="CF110" s="537">
        <f>+(CF44+'Investuotojas ir Finansuotojas'!CF36)/CF41</f>
        <v>0.46521716103541905</v>
      </c>
      <c r="CG110" s="537">
        <f>+(CG44+'Investuotojas ir Finansuotojas'!CG36)/CG41</f>
        <v>0.44939917615254144</v>
      </c>
      <c r="CH110" s="537">
        <f>+(CH44+'Investuotojas ir Finansuotojas'!CH36)/CH41</f>
        <v>0.45461516866675916</v>
      </c>
      <c r="CI110" s="537">
        <f>+(CI44+'Investuotojas ir Finansuotojas'!CI36)/CI41</f>
        <v>0.45986794218233296</v>
      </c>
      <c r="CJ110" s="537">
        <f>+(CJ44+'Investuotojas ir Finansuotojas'!CJ36)/CJ41</f>
        <v>0.46515722492521094</v>
      </c>
      <c r="CK110" s="537">
        <f>+(CK44+'Investuotojas ir Finansuotojas'!CK36)/CK41</f>
        <v>0.47048273632573018</v>
      </c>
      <c r="CL110" s="537">
        <f>+(CL44+'Investuotojas ir Finansuotojas'!CL36)/CL41</f>
        <v>0.47584418702177961</v>
      </c>
      <c r="CM110" s="537">
        <f>+(CM44+'Investuotojas ir Finansuotojas'!CM36)/CM41</f>
        <v>0.4721536009270707</v>
      </c>
      <c r="CN110" s="537">
        <f>+(CN44+'Investuotojas ir Finansuotojas'!CN36)/CN41</f>
        <v>0.4721536009270707</v>
      </c>
      <c r="CO110" s="537">
        <f>+(CO44+'Investuotojas ir Finansuotojas'!CO36)/CO41</f>
        <v>0.48163765249995916</v>
      </c>
      <c r="CP110" s="537">
        <f>+(CP44+'Investuotojas ir Finansuotojas'!CP36)/CP41</f>
        <v>0.48683256952374787</v>
      </c>
      <c r="CQ110" s="537">
        <f>+(CQ44+'Investuotojas ir Finansuotojas'!CQ36)/CQ41</f>
        <v>0.49206828908631089</v>
      </c>
      <c r="CR110" s="537">
        <f>+(CR44+'Investuotojas ir Finansuotojas'!CR36)/CR41</f>
        <v>0.49734460804465114</v>
      </c>
      <c r="CS110" s="537">
        <f>+(CS44+'Investuotojas ir Finansuotojas'!CS36)/CS41</f>
        <v>0.50266131367176192</v>
      </c>
      <c r="CT110" s="537">
        <f>+(CT44+'Investuotojas ir Finansuotojas'!CT36)/CT41</f>
        <v>0.48162168505921577</v>
      </c>
      <c r="CU110" s="537">
        <f>+(CU44+'Investuotojas ir Finansuotojas'!CU36)/CU41</f>
        <v>0.48724588172904881</v>
      </c>
      <c r="CV110" s="537">
        <f>+(CV44+'Investuotojas ir Finansuotojas'!CV36)/CV41</f>
        <v>0.49291386033565737</v>
      </c>
      <c r="CW110" s="537">
        <f>+(CW44+'Investuotojas ir Finansuotojas'!CW36)/CW41</f>
        <v>0.4986253615191053</v>
      </c>
      <c r="CX110" s="537">
        <f>+(CX44+'Investuotojas ir Finansuotojas'!CX36)/CX41</f>
        <v>0.50438011472313693</v>
      </c>
      <c r="CY110" s="537">
        <f>+(CY44+'Investuotojas ir Finansuotojas'!CY36)/CY41</f>
        <v>0.51017783815538575</v>
      </c>
      <c r="CZ110" s="537">
        <f>+(CZ44+'Investuotojas ir Finansuotojas'!CZ36)/CZ41</f>
        <v>0.50656075914935084</v>
      </c>
      <c r="DA110" s="537">
        <f>+(DA44+'Investuotojas ir Finansuotojas'!DA36)/DA41</f>
        <v>0.50656075914935084</v>
      </c>
      <c r="DB110" s="537">
        <f>+(DB44+'Investuotojas ir Finansuotojas'!DB36)/DB41</f>
        <v>0.51696959981640911</v>
      </c>
      <c r="DC110" s="537">
        <f>+(DC44+'Investuotojas ir Finansuotojas'!DC36)/DC41</f>
        <v>0.522591562383805</v>
      </c>
      <c r="DD110" s="537">
        <f>+(DD44+'Investuotojas ir Finansuotojas'!DD36)/DD41</f>
        <v>0.52826303874803227</v>
      </c>
      <c r="DE110" s="537">
        <f>+(DE44+'Investuotojas ir Finansuotojas'!DE36)/DE41</f>
        <v>0.53398387952711179</v>
      </c>
      <c r="DF110" s="537">
        <f>+(DF44+'Investuotojas ir Finansuotojas'!DF36)/DF41</f>
        <v>0.53975392336349193</v>
      </c>
      <c r="DG110" s="537">
        <f>+(DG44+'Investuotojas ir Finansuotojas'!DG36)/DG41</f>
        <v>0.5156430813078472</v>
      </c>
      <c r="DH110" s="537">
        <f>+(DH44+'Investuotojas ir Finansuotojas'!DH36)/DH41</f>
        <v>0.52180854065217552</v>
      </c>
      <c r="DI110" s="537">
        <f>+(DI44+'Investuotojas ir Finansuotojas'!DI36)/DI41</f>
        <v>0.5280287549569016</v>
      </c>
      <c r="DJ110" s="537">
        <f>+(DJ44+'Investuotojas ir Finansuotojas'!DJ36)/DJ41</f>
        <v>0.53430352073136034</v>
      </c>
      <c r="DK110" s="537">
        <f>+(DK44+'Investuotojas ir Finansuotojas'!DK36)/DK41</f>
        <v>0.54063261983569466</v>
      </c>
      <c r="DL110" s="537">
        <f>+(DL44+'Investuotojas ir Finansuotojas'!DL36)/DL41</f>
        <v>0.54701581934493548</v>
      </c>
      <c r="DM110" s="537">
        <f>+(DM44+'Investuotojas ir Finansuotojas'!DM36)/DM41</f>
        <v>0.54357247851929891</v>
      </c>
      <c r="DN110" s="537">
        <f>+(DN44+'Investuotojas ir Finansuotojas'!DN36)/DN41</f>
        <v>0.54357247851929891</v>
      </c>
      <c r="DO110" s="537">
        <f>+(DO44+'Investuotojas ir Finansuotojas'!DO36)/DO41</f>
        <v>0.55499191934623382</v>
      </c>
      <c r="DP110" s="537">
        <f>+(DP44+'Investuotojas ir Finansuotojas'!DP36)/DP41</f>
        <v>0.56104607307198517</v>
      </c>
      <c r="DQ110" s="537">
        <f>+(DQ44+'Investuotojas ir Finansuotojas'!DQ36)/DQ41</f>
        <v>0.56715916661333565</v>
      </c>
      <c r="DR110" s="537">
        <f>+(DR44+'Investuotojas ir Finansuotojas'!DR36)/DR41</f>
        <v>0.57333110829916945</v>
      </c>
      <c r="DS110" s="537">
        <f>+(DS44+'Investuotojas ir Finansuotojas'!DS36)/DS41</f>
        <v>0.57956179156136411</v>
      </c>
      <c r="DT110" s="537">
        <f>+(DT44+'Investuotojas ir Finansuotojas'!DT36)/DT41</f>
        <v>0.55154903024308177</v>
      </c>
      <c r="DU110" s="537">
        <f>+(DU44+'Investuotojas ir Finansuotojas'!DU36)/DU41</f>
        <v>0.55829999226541871</v>
      </c>
      <c r="DV110" s="537">
        <f>+(DV44+'Investuotojas ir Finansuotojas'!DV36)/DV41</f>
        <v>0.56511850254104135</v>
      </c>
      <c r="DW110" s="537">
        <f>+(DW44+'Investuotojas ir Finansuotojas'!DW36)/DW41</f>
        <v>0.57200442618035818</v>
      </c>
      <c r="DX110" s="537">
        <f>+(DX44+'Investuotojas ir Finansuotojas'!DX36)/DX41</f>
        <v>0.57895760914395367</v>
      </c>
      <c r="DY110" s="537">
        <f>+(DY44+'Investuotojas ir Finansuotojas'!DY36)/DY41</f>
        <v>0.58597787796405165</v>
      </c>
      <c r="DZ110" s="537">
        <f>+(DZ44+'Investuotojas ir Finansuotojas'!DZ36)/DZ41</f>
        <v>0.58270515762801511</v>
      </c>
      <c r="EA110" s="537">
        <f>+(EA44+'Investuotojas ir Finansuotojas'!EA36)/EA41</f>
        <v>0.58270515762801511</v>
      </c>
      <c r="EB110" s="537">
        <f>+(EB44+'Investuotojas ir Finansuotojas'!EB36)/EB41</f>
        <v>0.59557154804461587</v>
      </c>
      <c r="EC110" s="537">
        <f>+(EC44+'Investuotojas ir Finansuotojas'!EC36)/EC41</f>
        <v>0.60241771259647248</v>
      </c>
      <c r="ED110" s="537">
        <f>+(ED44+'Investuotojas ir Finansuotojas'!ED36)/ED41</f>
        <v>0.6093437980314792</v>
      </c>
      <c r="EE110" s="537">
        <f>+(EE44+'Investuotojas ir Finansuotojas'!EE36)/EE41</f>
        <v>0.61634998218574466</v>
      </c>
      <c r="EF110" s="537">
        <f>+(EF44+'Investuotojas ir Finansuotojas'!EF36)/EF41</f>
        <v>0.62343642486122619</v>
      </c>
      <c r="EG110" s="537">
        <f>+(EG44+'Investuotojas ir Finansuotojas'!EG36)/EG41</f>
        <v>0.59249305711476308</v>
      </c>
      <c r="EH110" s="537">
        <f>+(EH44+'Investuotojas ir Finansuotojas'!EH36)/EH41</f>
        <v>0.60030486375388925</v>
      </c>
      <c r="EI110" s="537">
        <f>+(EI44+'Investuotojas ir Finansuotojas'!EI36)/EI41</f>
        <v>0.60821309103359789</v>
      </c>
      <c r="EJ110" s="537">
        <f>+(EJ44+'Investuotojas ir Finansuotojas'!EJ36)/EJ41</f>
        <v>0.61621797614854579</v>
      </c>
      <c r="EK110" s="537">
        <f>+(EK44+'Investuotojas ir Finansuotojas'!EK36)/EK41</f>
        <v>0.62431973193396084</v>
      </c>
      <c r="EL110" s="537">
        <f>+(EL44+'Investuotojas ir Finansuotojas'!EL36)/EL41</f>
        <v>0.63251854616185688</v>
      </c>
      <c r="EM110" s="537">
        <f>+(EM44+'Investuotojas ir Finansuotojas'!EM36)/EM41</f>
        <v>0.62981344753360158</v>
      </c>
      <c r="EN110" s="537">
        <f>+(EN44+'Investuotojas ir Finansuotojas'!EN36)/EN41</f>
        <v>0.62981344753360158</v>
      </c>
      <c r="EO110" s="537">
        <f>+(EO44+'Investuotojas ir Finansuotojas'!EO36)/EO41</f>
        <v>0.64477936335063124</v>
      </c>
      <c r="EP110" s="537">
        <f>+(EP44+'Investuotojas ir Finansuotojas'!EP36)/EP41</f>
        <v>0.65285715707295999</v>
      </c>
      <c r="EQ110" s="537">
        <f>+(EQ44+'Investuotojas ir Finansuotojas'!EQ36)/EQ41</f>
        <v>0.66105350472000735</v>
      </c>
      <c r="ER110" s="537">
        <f>+(ER44+'Investuotojas ir Finansuotojas'!ER36)/ER41</f>
        <v>0.66936933600515269</v>
      </c>
      <c r="ES110" s="537">
        <f>+(ES44+'Investuotojas ir Finansuotojas'!ES36)/ES41</f>
        <v>0.67780556611007814</v>
      </c>
      <c r="ET110" s="537">
        <f>+(ET44+'Investuotojas ir Finansuotojas'!ET36)/ET41</f>
        <v>0.64344786434894852</v>
      </c>
      <c r="EU110" s="537">
        <f>+(EU44+'Investuotojas ir Finansuotojas'!EU36)/EU41</f>
        <v>0.65302394602254044</v>
      </c>
      <c r="EV110" s="537">
        <f>+(EV44+'Investuotojas ir Finansuotojas'!EV36)/EV41</f>
        <v>0.66275526114726646</v>
      </c>
      <c r="EW110" s="537">
        <f>+(EW44+'Investuotojas ir Finansuotojas'!EW36)/EW41</f>
        <v>0.67264328171261167</v>
      </c>
      <c r="EX110" s="537">
        <f>+(EX44+'Investuotojas ir Finansuotojas'!EX36)/EX41</f>
        <v>0.68268946289345911</v>
      </c>
      <c r="EY110" s="537">
        <f>+(EY44+'Investuotojas ir Finansuotojas'!EY36)/EY41</f>
        <v>0.69289524154972582</v>
      </c>
      <c r="EZ110" s="537">
        <f>+(EZ44+'Investuotojas ir Finansuotojas'!EZ36)/EZ41</f>
        <v>0.69135615618463797</v>
      </c>
      <c r="FA110" s="537">
        <f>+(FA44+'Investuotojas ir Finansuotojas'!FA36)/FA41</f>
        <v>0.69135615618463797</v>
      </c>
      <c r="FB110" s="537">
        <f>+(FB44+'Investuotojas ir Finansuotojas'!FB36)/FB41</f>
        <v>0.70975222734142696</v>
      </c>
      <c r="FC110" s="537">
        <f>+(FC44+'Investuotojas ir Finansuotojas'!FC36)/FC41</f>
        <v>0.72001734769311065</v>
      </c>
      <c r="FD110" s="537">
        <f>+(FD44+'Investuotojas ir Finansuotojas'!FD36)/FD41</f>
        <v>0.73048528769667675</v>
      </c>
      <c r="FE110" s="537">
        <f>+(FE44+'Investuotojas ir Finansuotojas'!FE36)/FE41</f>
        <v>0.74115947764243939</v>
      </c>
      <c r="FF110" s="537">
        <f>+(FF44+'Investuotojas ir Finansuotojas'!FF36)/FF41</f>
        <v>0.75204339024287226</v>
      </c>
      <c r="FG110" s="537">
        <f>+(FG44+'Investuotojas ir Finansuotojas'!FG36)/FG41</f>
        <v>0.71679925969990099</v>
      </c>
      <c r="FH110" s="537">
        <f>+(FH44+'Investuotojas ir Finansuotojas'!FH36)/FH41</f>
        <v>0.72985042868666095</v>
      </c>
      <c r="FI110" s="537">
        <f>+(FI44+'Investuotojas ir Finansuotojas'!FI36)/FI41</f>
        <v>0.74320746749368427</v>
      </c>
      <c r="FJ110" s="537">
        <f>+(FJ44+'Investuotojas ir Finansuotojas'!FJ36)/FJ41</f>
        <v>0.75687710355855164</v>
      </c>
      <c r="FK110" s="537">
        <f>+(FK44+'Investuotojas ir Finansuotojas'!FK36)/FK41</f>
        <v>0.77086620400385542</v>
      </c>
      <c r="FL110" s="537">
        <f>+(FL44+'Investuotojas ir Finansuotojas'!FL36)/FL41</f>
        <v>0.78518177758115848</v>
      </c>
      <c r="FM110" s="537">
        <f>+(FM44+'Investuotojas ir Finansuotojas'!FM36)/FM41</f>
        <v>0.78642085756549351</v>
      </c>
      <c r="FN110" s="537">
        <f>+(FN44+'Investuotojas ir Finansuotojas'!FN36)/FN41</f>
        <v>0.78642085756549351</v>
      </c>
      <c r="FO110" s="537">
        <f>+(FO44+'Investuotojas ir Finansuotojas'!FO36)/FO41</f>
        <v>0.8117233119044146</v>
      </c>
      <c r="FP110" s="537">
        <f>+(FP44+'Investuotojas ir Finansuotojas'!FP36)/FP41</f>
        <v>0.82676928230317337</v>
      </c>
      <c r="FQ110" s="537">
        <f>+(FQ44+'Investuotojas ir Finansuotojas'!FQ36)/FQ41</f>
        <v>0.84226272120669421</v>
      </c>
      <c r="FR110" s="537">
        <f>+(FR44+'Investuotojas ir Finansuotojas'!FR36)/FR41</f>
        <v>0.85821884273836146</v>
      </c>
      <c r="FS110" s="537">
        <f>+(FS44+'Investuotojas ir Finansuotojas'!FS36)/FS41</f>
        <v>0.87465349565884254</v>
      </c>
      <c r="FT110" s="537">
        <f>+(FT44+'Investuotojas ir Finansuotojas'!FT36)/FT41</f>
        <v>0.85593752855636596</v>
      </c>
      <c r="FU110" s="537">
        <f>+(FU44+'Investuotojas ir Finansuotojas'!FU36)/FU41</f>
        <v>0.87852404733423217</v>
      </c>
      <c r="FV110" s="537">
        <f>+(FV44+'Investuotojas ir Finansuotojas'!FV36)/FV41</f>
        <v>0.90203245041645563</v>
      </c>
      <c r="FW110" s="537">
        <f>+(FW44+'Investuotojas ir Finansuotojas'!FW36)/FW41</f>
        <v>0.92650975502278354</v>
      </c>
      <c r="FX110" s="537">
        <f>+(FX44+'Investuotojas ir Finansuotojas'!FX36)/FX41</f>
        <v>0.95200609021335969</v>
      </c>
      <c r="FY110" s="537">
        <f>+(FY44+'Investuotojas ir Finansuotojas'!FY36)/FY41</f>
        <v>0.97857495579753973</v>
      </c>
      <c r="FZ110" s="537">
        <f>+(FZ44+'Investuotojas ir Finansuotojas'!FZ36)/FZ41</f>
        <v>0.98942631418580762</v>
      </c>
      <c r="GA110" s="537">
        <f>+(GA44+'Investuotojas ir Finansuotojas'!GA36)/GA41</f>
        <v>0.98942631418580762</v>
      </c>
      <c r="GB110" s="537">
        <f>+(GB44+'Investuotojas ir Finansuotojas'!GB36)/GB41</f>
        <v>1.0058343001951853</v>
      </c>
      <c r="GC110" s="537">
        <f>+(GC44+'Investuotojas ir Finansuotojas'!GC36)/GC41</f>
        <v>1.0052901708645159</v>
      </c>
      <c r="GD110" s="537">
        <f>+(GD44+'Investuotojas ir Finansuotojas'!GD36)/GD41</f>
        <v>1.0047486658067644</v>
      </c>
      <c r="GE110" s="537">
        <f>+(GE44+'Investuotojas ir Finansuotojas'!GE36)/GE41</f>
        <v>1.0042098281858756</v>
      </c>
      <c r="GF110" s="537">
        <f>+(GF44+'Investuotojas ir Finansuotojas'!GF36)/GF41</f>
        <v>1.0036737000856357</v>
      </c>
      <c r="GG110" s="537">
        <f>+(GG44+'Investuotojas ir Finansuotojas'!GG36)/GG41</f>
        <v>1.0062989527150799</v>
      </c>
      <c r="GH110" s="537">
        <f>+(GH44+'Investuotojas ir Finansuotojas'!GH36)/GH41</f>
        <v>1.0052202464668138</v>
      </c>
      <c r="GI110" s="537">
        <f>+(GI44+'Investuotojas ir Finansuotojas'!GI36)/GI41</f>
        <v>1.004153020690449</v>
      </c>
      <c r="GJ110" s="537">
        <f>+(GJ44+'Investuotojas ir Finansuotojas'!GJ36)/GJ41</f>
        <v>1.0030973319175971</v>
      </c>
      <c r="GK110" s="537">
        <f>+(GK44+'Investuotojas ir Finansuotojas'!GK36)/GK41</f>
        <v>1.0020532301308549</v>
      </c>
      <c r="GL110" s="537">
        <f>+(GL44+'Investuotojas ir Finansuotojas'!GL36)/GL41</f>
        <v>1.0010207589068394</v>
      </c>
      <c r="GM110" s="537"/>
      <c r="GN110" s="537"/>
    </row>
  </sheetData>
  <conditionalFormatting sqref="B97:M98">
    <cfRule type="cellIs" dxfId="3" priority="5" operator="equal">
      <formula>"TAIP"</formula>
    </cfRule>
    <cfRule type="cellIs" dxfId="2" priority="6" operator="equal">
      <formula>"NE"</formula>
    </cfRule>
  </conditionalFormatting>
  <conditionalFormatting sqref="B96:M96">
    <cfRule type="cellIs" dxfId="1" priority="3" operator="equal">
      <formula>"TAIP"</formula>
    </cfRule>
    <cfRule type="cellIs" dxfId="0" priority="4" operator="equal">
      <formula>"NE"</formula>
    </cfRule>
  </conditionalFormatting>
  <hyperlinks>
    <hyperlink ref="A1" location="'Valdymo darbalaukis'!A1" display="Atgal į valdymo darbalaukį" xr:uid="{00000000-0004-0000-0900-000000000000}"/>
  </hyperlinks>
  <pageMargins left="0.7" right="0.7" top="0.75" bottom="0.75" header="0.3" footer="0.3"/>
  <pageSetup paperSize="9" orientation="portrait" r:id="rId1"/>
  <cellWatches>
    <cellWatch r="AN62"/>
  </cellWatches>
  <ignoredErrors>
    <ignoredError sqref="N15:LN29 N93 BA93:LA93 AA93:AN93 N67:Z67 N63:Z63 N30:AE30 AG30:AY30 N34 AA34 AN34 N78:LN81 N77 AN77 AA77 N69:Z69 N68:Z68 N71:Z71 N70:Z70 N75:LN76 N72:AG72 N65:Z65 N64:Z64 BA30:LN30 AA64:AL64 AA65:AL65 AA70 AA71:AM71 AA68:AG68 AA69:AM69 AA63:AL63 AA67:AM67 AM64 AA66:AM66 AM65 N73:AM74 BA70 BA71 BA72 AZ62 AN65:AZ65 AN66:BM66 BA69 AN63:AY63 AN64:AZ64 AZ67 AN67:AY67 AN69 AN68 AN71 AN70 BA64:BM64 BA65:BM65 BA67:BM67 BF63:BM63 AN72 AN73:LN74 BN58:LN59 AZ63:BE63 BN63:LN63 BN67:LN67 BN66:LN66 BN65:LN65 BN64:LN64 BN69 BN62:LN62 BN72 BN71 BN70 AN57 BN57 BN61:LN61 N91:LN92 N90:AF90 AN90:LN90 CA69 CA72 CA71 CA70 CN69 CN72 CN71 CN70 DA69 DA72 DA71 DA70 DN69 DN72 DN71 DN70 EA69 EA72 EA71 EA70 EN69 EN72 EN71 EN70 FA69 FA72 FA71 FA70 FN69 FN72 FN71 FN70 GA69 GA72 GA71 GA70 GN69:LN69 LN68 GN72:LN72 GN71:LN71 GN70:LN70 CA57 CN57 DA57 DN57 EA57 EN57 FA57 FN57 GA57 GN57 HA57:LN57 N89:AG89 AN89 BA89 BN89 CA89 CN89 DA89 DN89 EA89 EN89 FA89 FN89 GA89 GN89:LN89 N83:LN87 N82 AN82 AA82 N88:AG88 AN88:LN88 BA34:IA34 LN82 BA82:LM82" formula="1"/>
    <ignoredError sqref="N31:LN32 N35:LN36 AB34:AF34 O34:Z34 N62:Z62 N58:Z61 N57:Z57 AA57:AG57 AA58:AM61 AA62:AM62 BA57 AN62:AY62 BA62:BM62 AN58:BM61 BN60:LN60 N55:LN55 N54:AG54 AN54 BA54 BN54 CA54 CN54 DA54 DN54 EA54 EN54 FA54 FN54 GA54 GN54:LN54 N44:LN44 N56:Y56 AN56:LN56 AA56:AL56 N33:AF33 AN33:LN33 AH33:AL33 N38:LN41 N37:AF37 AN37:LN37 N46:LN49 N45:AZ45 GO45:LN45 DO45:DZ45 DB45:DM45 BB45:BM45 BO45:BZ45 CB45:CM45 CO45:CZ45 N43:BM43 GN43:LN43 N51:LN53 N50:GL50 GN50:LN50 GB43:GL43 BO43:DZ43" formula="1" unlockedFormula="1"/>
    <ignoredError sqref="B31:L44 M31:M60 B46:L48 C45:L45 AM33 B50:L61 B49:K49"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N18"/>
  <sheetViews>
    <sheetView zoomScaleNormal="100" workbookViewId="0">
      <pane xSplit="1" ySplit="6" topLeftCell="N7" activePane="bottomRight" state="frozen"/>
      <selection pane="bottomRight" activeCell="A14" sqref="A14"/>
      <selection pane="bottomLeft" activeCell="A7" sqref="A7"/>
      <selection pane="topRight" activeCell="B1" sqref="B1"/>
    </sheetView>
  </sheetViews>
  <sheetFormatPr defaultRowHeight="15" outlineLevelCol="1"/>
  <cols>
    <col min="1" max="1" width="40.85546875" bestFit="1" customWidth="1"/>
    <col min="2" max="2" width="8.7109375" hidden="1" customWidth="1" outlineLevel="1"/>
    <col min="3" max="13" width="9.5703125" hidden="1" customWidth="1" outlineLevel="1"/>
    <col min="14" max="14" width="9.5703125" style="12" bestFit="1" customWidth="1" collapsed="1"/>
    <col min="15" max="26" width="10.5703125" hidden="1" customWidth="1" outlineLevel="1"/>
    <col min="27" max="27" width="10.5703125" style="12" bestFit="1" customWidth="1" collapsed="1"/>
    <col min="28" max="39" width="10.5703125" hidden="1" customWidth="1" outlineLevel="1"/>
    <col min="40" max="40" width="10.5703125" style="12" bestFit="1" customWidth="1" collapsed="1"/>
    <col min="41" max="41" width="10.5703125" hidden="1" customWidth="1" outlineLevel="1"/>
    <col min="42" max="50" width="8.140625" hidden="1" customWidth="1" outlineLevel="1"/>
    <col min="51" max="52" width="8.85546875" hidden="1" customWidth="1" outlineLevel="1"/>
    <col min="53" max="53" width="10" style="12" customWidth="1" collapsed="1"/>
    <col min="54" max="65" width="8.140625" hidden="1" customWidth="1" outlineLevel="1"/>
    <col min="66" max="66" width="7" style="12" bestFit="1" customWidth="1" collapsed="1"/>
    <col min="67" max="78" width="8.140625" hidden="1" customWidth="1" outlineLevel="1"/>
    <col min="79" max="79" width="8" style="12" bestFit="1" customWidth="1" collapsed="1"/>
    <col min="80" max="91" width="8.140625" hidden="1" customWidth="1" outlineLevel="1"/>
    <col min="92" max="92" width="8" style="12" bestFit="1" customWidth="1" collapsed="1"/>
    <col min="93" max="104" width="8.140625" hidden="1" customWidth="1" outlineLevel="1"/>
    <col min="105" max="105" width="8" style="12" bestFit="1" customWidth="1" collapsed="1"/>
    <col min="106" max="117" width="8.140625" hidden="1" customWidth="1" outlineLevel="1"/>
    <col min="118" max="118" width="8" style="12" bestFit="1" customWidth="1" collapsed="1"/>
    <col min="119" max="130" width="8.140625" hidden="1" customWidth="1" outlineLevel="1"/>
    <col min="131" max="131" width="8" style="12" bestFit="1" customWidth="1" collapsed="1"/>
    <col min="132" max="143" width="8.140625" hidden="1" customWidth="1" outlineLevel="1"/>
    <col min="144" max="144" width="8" style="12" bestFit="1" customWidth="1" collapsed="1"/>
    <col min="145" max="156" width="8.140625" hidden="1" customWidth="1" outlineLevel="1"/>
    <col min="157" max="157" width="8" style="12" bestFit="1" customWidth="1" collapsed="1"/>
    <col min="158" max="169" width="8.140625" hidden="1" customWidth="1" outlineLevel="1"/>
    <col min="170" max="170" width="9.5703125" style="12" bestFit="1" customWidth="1" collapsed="1"/>
    <col min="171" max="182" width="8.140625" hidden="1" customWidth="1" outlineLevel="1"/>
    <col min="183" max="183" width="8" style="12" bestFit="1" customWidth="1" collapsed="1"/>
    <col min="184" max="195" width="8.140625" hidden="1" customWidth="1" outlineLevel="1"/>
    <col min="196" max="196" width="8" style="12" bestFit="1" customWidth="1" collapsed="1"/>
    <col min="197" max="208" width="8.140625" hidden="1" customWidth="1" outlineLevel="1"/>
    <col min="209" max="209" width="5.42578125" style="12" bestFit="1" customWidth="1" collapsed="1"/>
    <col min="210" max="221" width="8.140625" hidden="1" customWidth="1" outlineLevel="1"/>
    <col min="222" max="222" width="5.42578125" style="12" bestFit="1" customWidth="1" collapsed="1"/>
    <col min="223" max="234" width="8.140625" hidden="1" customWidth="1" outlineLevel="1"/>
    <col min="235" max="235" width="5.42578125" style="12" bestFit="1" customWidth="1" collapsed="1"/>
    <col min="236" max="247" width="8.140625" hidden="1" customWidth="1" outlineLevel="1"/>
    <col min="248" max="248" width="5.42578125" style="12" bestFit="1" customWidth="1" collapsed="1"/>
    <col min="249" max="260" width="8.140625" hidden="1" customWidth="1" outlineLevel="1"/>
    <col min="261" max="261" width="5.42578125" style="12" bestFit="1" customWidth="1" collapsed="1"/>
    <col min="262" max="273" width="8.140625" hidden="1" customWidth="1" outlineLevel="1"/>
    <col min="274" max="274" width="5.42578125" style="12" bestFit="1" customWidth="1" collapsed="1"/>
    <col min="275" max="286" width="8.140625" hidden="1" customWidth="1" outlineLevel="1"/>
    <col min="287" max="287" width="5.42578125" style="12" bestFit="1" customWidth="1" collapsed="1"/>
    <col min="288" max="299" width="8.140625" hidden="1" customWidth="1" outlineLevel="1"/>
    <col min="300" max="300" width="5.42578125" style="12" bestFit="1" customWidth="1" collapsed="1"/>
    <col min="301" max="312" width="8.140625" hidden="1" customWidth="1" outlineLevel="1"/>
    <col min="313" max="313" width="5.42578125" style="12" bestFit="1" customWidth="1" collapsed="1"/>
    <col min="314" max="325" width="8.140625" hidden="1" customWidth="1" outlineLevel="1"/>
    <col min="326" max="326" width="5.42578125" style="12" bestFit="1" customWidth="1" collapsed="1"/>
  </cols>
  <sheetData>
    <row r="1" spans="1:326">
      <c r="A1" s="1" t="s">
        <v>1</v>
      </c>
    </row>
    <row r="3" spans="1:326" ht="18.75">
      <c r="A3" s="374" t="s">
        <v>92</v>
      </c>
    </row>
    <row r="4" spans="1:326" ht="15.75" thickBot="1"/>
    <row r="5" spans="1:326" ht="15.75" thickBot="1">
      <c r="A5" s="482" t="s">
        <v>262</v>
      </c>
      <c r="B5" s="483">
        <f>+'Metinis atlyginimas'!B7</f>
        <v>44957</v>
      </c>
      <c r="C5" s="483">
        <f>+'Metinis atlyginimas'!C7</f>
        <v>44985</v>
      </c>
      <c r="D5" s="483">
        <f>+'Metinis atlyginimas'!D7</f>
        <v>45016</v>
      </c>
      <c r="E5" s="483">
        <f>+'Metinis atlyginimas'!E7</f>
        <v>45046</v>
      </c>
      <c r="F5" s="483">
        <f>+'Metinis atlyginimas'!F7</f>
        <v>45077</v>
      </c>
      <c r="G5" s="483">
        <f>+'Metinis atlyginimas'!G7</f>
        <v>45107</v>
      </c>
      <c r="H5" s="483">
        <f>+'Metinis atlyginimas'!H7</f>
        <v>45138</v>
      </c>
      <c r="I5" s="483">
        <f>+'Metinis atlyginimas'!I7</f>
        <v>45169</v>
      </c>
      <c r="J5" s="483">
        <f>+'Metinis atlyginimas'!J7</f>
        <v>45199</v>
      </c>
      <c r="K5" s="483">
        <f>+'Metinis atlyginimas'!K7</f>
        <v>45230</v>
      </c>
      <c r="L5" s="483">
        <f>+'Metinis atlyginimas'!L7</f>
        <v>45260</v>
      </c>
      <c r="M5" s="483">
        <f>+'Metinis atlyginimas'!M7</f>
        <v>45291</v>
      </c>
      <c r="N5" s="484">
        <f>+'Metinis atlyginimas'!N7</f>
        <v>2023</v>
      </c>
      <c r="O5" s="483">
        <f>+'Metinis atlyginimas'!O7</f>
        <v>45322</v>
      </c>
      <c r="P5" s="483">
        <f>+'Metinis atlyginimas'!P7</f>
        <v>45351</v>
      </c>
      <c r="Q5" s="483">
        <f>+'Metinis atlyginimas'!Q7</f>
        <v>45382</v>
      </c>
      <c r="R5" s="483">
        <f>+'Metinis atlyginimas'!R7</f>
        <v>45412</v>
      </c>
      <c r="S5" s="483">
        <f>+'Metinis atlyginimas'!S7</f>
        <v>45443</v>
      </c>
      <c r="T5" s="483">
        <f>+'Metinis atlyginimas'!T7</f>
        <v>45473</v>
      </c>
      <c r="U5" s="483">
        <f>+'Metinis atlyginimas'!U7</f>
        <v>45504</v>
      </c>
      <c r="V5" s="483">
        <f>+'Metinis atlyginimas'!V7</f>
        <v>45535</v>
      </c>
      <c r="W5" s="483">
        <f>+'Metinis atlyginimas'!W7</f>
        <v>45565</v>
      </c>
      <c r="X5" s="483">
        <f>+'Metinis atlyginimas'!X7</f>
        <v>45596</v>
      </c>
      <c r="Y5" s="483">
        <f>+'Metinis atlyginimas'!Y7</f>
        <v>45626</v>
      </c>
      <c r="Z5" s="483">
        <f>+'Metinis atlyginimas'!Z7</f>
        <v>45657</v>
      </c>
      <c r="AA5" s="484">
        <f>+'Metinis atlyginimas'!AA7</f>
        <v>2024</v>
      </c>
      <c r="AB5" s="483">
        <f>+'Metinis atlyginimas'!AB7</f>
        <v>45688</v>
      </c>
      <c r="AC5" s="483">
        <f>+'Metinis atlyginimas'!AC7</f>
        <v>45716</v>
      </c>
      <c r="AD5" s="483">
        <f>+'Metinis atlyginimas'!AD7</f>
        <v>45747</v>
      </c>
      <c r="AE5" s="483">
        <f>+'Metinis atlyginimas'!AE7</f>
        <v>45777</v>
      </c>
      <c r="AF5" s="483">
        <f>+'Metinis atlyginimas'!AF7</f>
        <v>45808</v>
      </c>
      <c r="AG5" s="483">
        <f>+'Metinis atlyginimas'!AG7</f>
        <v>45838</v>
      </c>
      <c r="AH5" s="483">
        <f>+'Metinis atlyginimas'!AH7</f>
        <v>45869</v>
      </c>
      <c r="AI5" s="483">
        <f>+'Metinis atlyginimas'!AI7</f>
        <v>45900</v>
      </c>
      <c r="AJ5" s="483">
        <f>+'Metinis atlyginimas'!AJ7</f>
        <v>45930</v>
      </c>
      <c r="AK5" s="483">
        <f>+'Metinis atlyginimas'!AK7</f>
        <v>45961</v>
      </c>
      <c r="AL5" s="483">
        <f>+'Metinis atlyginimas'!AL7</f>
        <v>45991</v>
      </c>
      <c r="AM5" s="483">
        <f>+'Metinis atlyginimas'!AM7</f>
        <v>46022</v>
      </c>
      <c r="AN5" s="484">
        <f>+'Metinis atlyginimas'!AN7</f>
        <v>2025</v>
      </c>
      <c r="AO5" s="483">
        <f>+'Metinis atlyginimas'!AO7</f>
        <v>46053</v>
      </c>
      <c r="AP5" s="483">
        <f>+'Metinis atlyginimas'!AP7</f>
        <v>46081</v>
      </c>
      <c r="AQ5" s="483">
        <f>+'Metinis atlyginimas'!AQ7</f>
        <v>46112</v>
      </c>
      <c r="AR5" s="483">
        <f>+'Metinis atlyginimas'!AR7</f>
        <v>46142</v>
      </c>
      <c r="AS5" s="483">
        <f>+'Metinis atlyginimas'!AS7</f>
        <v>46173</v>
      </c>
      <c r="AT5" s="483">
        <f>+'Metinis atlyginimas'!AT7</f>
        <v>46203</v>
      </c>
      <c r="AU5" s="483">
        <f>+'Metinis atlyginimas'!AU7</f>
        <v>46234</v>
      </c>
      <c r="AV5" s="483">
        <f>+'Metinis atlyginimas'!AV7</f>
        <v>46265</v>
      </c>
      <c r="AW5" s="483">
        <f>+'Metinis atlyginimas'!AW7</f>
        <v>46295</v>
      </c>
      <c r="AX5" s="483">
        <f>+'Metinis atlyginimas'!AX7</f>
        <v>46326</v>
      </c>
      <c r="AY5" s="483">
        <f>+'Metinis atlyginimas'!AY7</f>
        <v>46356</v>
      </c>
      <c r="AZ5" s="483">
        <f>+'Metinis atlyginimas'!AZ7</f>
        <v>46387</v>
      </c>
      <c r="BA5" s="484">
        <f>+'Metinis atlyginimas'!BA7</f>
        <v>2026</v>
      </c>
      <c r="BB5" s="483">
        <f>+'Metinis atlyginimas'!BB7</f>
        <v>46418</v>
      </c>
      <c r="BC5" s="483">
        <f>+'Metinis atlyginimas'!BC7</f>
        <v>46446</v>
      </c>
      <c r="BD5" s="483">
        <f>+'Metinis atlyginimas'!BD7</f>
        <v>46477</v>
      </c>
      <c r="BE5" s="483">
        <f>+'Metinis atlyginimas'!BE7</f>
        <v>46507</v>
      </c>
      <c r="BF5" s="483">
        <f>+'Metinis atlyginimas'!BF7</f>
        <v>46538</v>
      </c>
      <c r="BG5" s="483">
        <f>+'Metinis atlyginimas'!BG7</f>
        <v>46568</v>
      </c>
      <c r="BH5" s="483">
        <f>+'Metinis atlyginimas'!BH7</f>
        <v>46599</v>
      </c>
      <c r="BI5" s="483">
        <f>+'Metinis atlyginimas'!BI7</f>
        <v>46630</v>
      </c>
      <c r="BJ5" s="483">
        <f>+'Metinis atlyginimas'!BJ7</f>
        <v>46660</v>
      </c>
      <c r="BK5" s="483">
        <f>+'Metinis atlyginimas'!BK7</f>
        <v>46691</v>
      </c>
      <c r="BL5" s="483">
        <f>+'Metinis atlyginimas'!BL7</f>
        <v>46721</v>
      </c>
      <c r="BM5" s="483">
        <f>+'Metinis atlyginimas'!BM7</f>
        <v>46752</v>
      </c>
      <c r="BN5" s="484">
        <f>+'Metinis atlyginimas'!BN7</f>
        <v>2027</v>
      </c>
      <c r="BO5" s="483">
        <f>+'Metinis atlyginimas'!BO7</f>
        <v>46783</v>
      </c>
      <c r="BP5" s="483">
        <f>+'Metinis atlyginimas'!BP7</f>
        <v>46812</v>
      </c>
      <c r="BQ5" s="483">
        <f>+'Metinis atlyginimas'!BQ7</f>
        <v>46843</v>
      </c>
      <c r="BR5" s="483">
        <f>+'Metinis atlyginimas'!BR7</f>
        <v>46873</v>
      </c>
      <c r="BS5" s="483">
        <f>+'Metinis atlyginimas'!BS7</f>
        <v>46904</v>
      </c>
      <c r="BT5" s="483">
        <f>+'Metinis atlyginimas'!BT7</f>
        <v>46934</v>
      </c>
      <c r="BU5" s="483">
        <f>+'Metinis atlyginimas'!BU7</f>
        <v>46965</v>
      </c>
      <c r="BV5" s="483">
        <f>+'Metinis atlyginimas'!BV7</f>
        <v>46996</v>
      </c>
      <c r="BW5" s="483">
        <f>+'Metinis atlyginimas'!BW7</f>
        <v>47026</v>
      </c>
      <c r="BX5" s="483">
        <f>+'Metinis atlyginimas'!BX7</f>
        <v>47057</v>
      </c>
      <c r="BY5" s="483">
        <f>+'Metinis atlyginimas'!BY7</f>
        <v>47087</v>
      </c>
      <c r="BZ5" s="483">
        <f>+'Metinis atlyginimas'!BZ7</f>
        <v>47118</v>
      </c>
      <c r="CA5" s="484">
        <f>+'Metinis atlyginimas'!CA7</f>
        <v>2028</v>
      </c>
      <c r="CB5" s="483">
        <f>+'Metinis atlyginimas'!CB7</f>
        <v>47149</v>
      </c>
      <c r="CC5" s="483">
        <f>+'Metinis atlyginimas'!CC7</f>
        <v>47177</v>
      </c>
      <c r="CD5" s="483">
        <f>+'Metinis atlyginimas'!CD7</f>
        <v>47208</v>
      </c>
      <c r="CE5" s="483">
        <f>+'Metinis atlyginimas'!CE7</f>
        <v>47238</v>
      </c>
      <c r="CF5" s="483">
        <f>+'Metinis atlyginimas'!CF7</f>
        <v>47269</v>
      </c>
      <c r="CG5" s="483">
        <f>+'Metinis atlyginimas'!CG7</f>
        <v>47299</v>
      </c>
      <c r="CH5" s="483">
        <f>+'Metinis atlyginimas'!CH7</f>
        <v>47330</v>
      </c>
      <c r="CI5" s="483">
        <f>+'Metinis atlyginimas'!CI7</f>
        <v>47361</v>
      </c>
      <c r="CJ5" s="483">
        <f>+'Metinis atlyginimas'!CJ7</f>
        <v>47391</v>
      </c>
      <c r="CK5" s="483">
        <f>+'Metinis atlyginimas'!CK7</f>
        <v>47422</v>
      </c>
      <c r="CL5" s="483">
        <f>+'Metinis atlyginimas'!CL7</f>
        <v>47452</v>
      </c>
      <c r="CM5" s="483">
        <f>+'Metinis atlyginimas'!CM7</f>
        <v>47483</v>
      </c>
      <c r="CN5" s="484">
        <f>+'Metinis atlyginimas'!CN7</f>
        <v>2029</v>
      </c>
      <c r="CO5" s="483">
        <f>+'Metinis atlyginimas'!CO7</f>
        <v>47514</v>
      </c>
      <c r="CP5" s="483">
        <f>+'Metinis atlyginimas'!CP7</f>
        <v>47542</v>
      </c>
      <c r="CQ5" s="483">
        <f>+'Metinis atlyginimas'!CQ7</f>
        <v>47573</v>
      </c>
      <c r="CR5" s="483">
        <f>+'Metinis atlyginimas'!CR7</f>
        <v>47603</v>
      </c>
      <c r="CS5" s="483">
        <f>+'Metinis atlyginimas'!CS7</f>
        <v>47634</v>
      </c>
      <c r="CT5" s="483">
        <f>+'Metinis atlyginimas'!CT7</f>
        <v>47664</v>
      </c>
      <c r="CU5" s="483">
        <f>+'Metinis atlyginimas'!CU7</f>
        <v>47695</v>
      </c>
      <c r="CV5" s="483">
        <f>+'Metinis atlyginimas'!CV7</f>
        <v>47726</v>
      </c>
      <c r="CW5" s="483">
        <f>+'Metinis atlyginimas'!CW7</f>
        <v>47756</v>
      </c>
      <c r="CX5" s="483">
        <f>+'Metinis atlyginimas'!CX7</f>
        <v>47787</v>
      </c>
      <c r="CY5" s="483">
        <f>+'Metinis atlyginimas'!CY7</f>
        <v>47817</v>
      </c>
      <c r="CZ5" s="483">
        <f>+'Metinis atlyginimas'!CZ7</f>
        <v>47848</v>
      </c>
      <c r="DA5" s="484">
        <f>+'Metinis atlyginimas'!DA7</f>
        <v>2030</v>
      </c>
      <c r="DB5" s="483">
        <f>+'Metinis atlyginimas'!DB7</f>
        <v>47879</v>
      </c>
      <c r="DC5" s="483">
        <f>+'Metinis atlyginimas'!DC7</f>
        <v>47907</v>
      </c>
      <c r="DD5" s="483">
        <f>+'Metinis atlyginimas'!DD7</f>
        <v>47938</v>
      </c>
      <c r="DE5" s="483">
        <f>+'Metinis atlyginimas'!DE7</f>
        <v>47968</v>
      </c>
      <c r="DF5" s="483">
        <f>+'Metinis atlyginimas'!DF7</f>
        <v>47999</v>
      </c>
      <c r="DG5" s="483">
        <f>+'Metinis atlyginimas'!DG7</f>
        <v>48029</v>
      </c>
      <c r="DH5" s="483">
        <f>+'Metinis atlyginimas'!DH7</f>
        <v>48060</v>
      </c>
      <c r="DI5" s="483">
        <f>+'Metinis atlyginimas'!DI7</f>
        <v>48091</v>
      </c>
      <c r="DJ5" s="483">
        <f>+'Metinis atlyginimas'!DJ7</f>
        <v>48121</v>
      </c>
      <c r="DK5" s="483">
        <f>+'Metinis atlyginimas'!DK7</f>
        <v>48152</v>
      </c>
      <c r="DL5" s="483">
        <f>+'Metinis atlyginimas'!DL7</f>
        <v>48182</v>
      </c>
      <c r="DM5" s="483">
        <f>+'Metinis atlyginimas'!DM7</f>
        <v>48213</v>
      </c>
      <c r="DN5" s="484">
        <f>+'Metinis atlyginimas'!DN7</f>
        <v>2031</v>
      </c>
      <c r="DO5" s="483">
        <f>+'Metinis atlyginimas'!DO7</f>
        <v>48244</v>
      </c>
      <c r="DP5" s="483">
        <f>+'Metinis atlyginimas'!DP7</f>
        <v>48273</v>
      </c>
      <c r="DQ5" s="483">
        <f>+'Metinis atlyginimas'!DQ7</f>
        <v>48304</v>
      </c>
      <c r="DR5" s="483">
        <f>+'Metinis atlyginimas'!DR7</f>
        <v>48334</v>
      </c>
      <c r="DS5" s="483">
        <f>+'Metinis atlyginimas'!DS7</f>
        <v>48365</v>
      </c>
      <c r="DT5" s="483">
        <f>+'Metinis atlyginimas'!DT7</f>
        <v>48395</v>
      </c>
      <c r="DU5" s="483">
        <f>+'Metinis atlyginimas'!DU7</f>
        <v>48426</v>
      </c>
      <c r="DV5" s="483">
        <f>+'Metinis atlyginimas'!DV7</f>
        <v>48457</v>
      </c>
      <c r="DW5" s="483">
        <f>+'Metinis atlyginimas'!DW7</f>
        <v>48487</v>
      </c>
      <c r="DX5" s="483">
        <f>+'Metinis atlyginimas'!DX7</f>
        <v>48518</v>
      </c>
      <c r="DY5" s="483">
        <f>+'Metinis atlyginimas'!DY7</f>
        <v>48548</v>
      </c>
      <c r="DZ5" s="483">
        <f>+'Metinis atlyginimas'!DZ7</f>
        <v>48579</v>
      </c>
      <c r="EA5" s="484">
        <f>+'Metinis atlyginimas'!EA7</f>
        <v>2032</v>
      </c>
      <c r="EB5" s="483">
        <f>+'Metinis atlyginimas'!EB7</f>
        <v>48610</v>
      </c>
      <c r="EC5" s="483">
        <f>+'Metinis atlyginimas'!EC7</f>
        <v>48638</v>
      </c>
      <c r="ED5" s="483">
        <f>+'Metinis atlyginimas'!ED7</f>
        <v>48669</v>
      </c>
      <c r="EE5" s="483">
        <f>+'Metinis atlyginimas'!EE7</f>
        <v>48699</v>
      </c>
      <c r="EF5" s="483">
        <f>+'Metinis atlyginimas'!EF7</f>
        <v>48730</v>
      </c>
      <c r="EG5" s="483">
        <f>+'Metinis atlyginimas'!EG7</f>
        <v>48760</v>
      </c>
      <c r="EH5" s="483">
        <f>+'Metinis atlyginimas'!EH7</f>
        <v>48791</v>
      </c>
      <c r="EI5" s="483">
        <f>+'Metinis atlyginimas'!EI7</f>
        <v>48822</v>
      </c>
      <c r="EJ5" s="483">
        <f>+'Metinis atlyginimas'!EJ7</f>
        <v>48852</v>
      </c>
      <c r="EK5" s="483">
        <f>+'Metinis atlyginimas'!EK7</f>
        <v>48883</v>
      </c>
      <c r="EL5" s="483">
        <f>+'Metinis atlyginimas'!EL7</f>
        <v>48913</v>
      </c>
      <c r="EM5" s="483">
        <f>+'Metinis atlyginimas'!EM7</f>
        <v>48944</v>
      </c>
      <c r="EN5" s="484">
        <f>+'Metinis atlyginimas'!EN7</f>
        <v>2033</v>
      </c>
      <c r="EO5" s="483">
        <f>+'Metinis atlyginimas'!EO7</f>
        <v>48975</v>
      </c>
      <c r="EP5" s="483">
        <f>+'Metinis atlyginimas'!EP7</f>
        <v>49003</v>
      </c>
      <c r="EQ5" s="483">
        <f>+'Metinis atlyginimas'!EQ7</f>
        <v>49034</v>
      </c>
      <c r="ER5" s="483">
        <f>+'Metinis atlyginimas'!ER7</f>
        <v>49064</v>
      </c>
      <c r="ES5" s="483">
        <f>+'Metinis atlyginimas'!ES7</f>
        <v>49095</v>
      </c>
      <c r="ET5" s="483">
        <f>+'Metinis atlyginimas'!ET7</f>
        <v>49125</v>
      </c>
      <c r="EU5" s="483">
        <f>+'Metinis atlyginimas'!EU7</f>
        <v>49156</v>
      </c>
      <c r="EV5" s="483">
        <f>+'Metinis atlyginimas'!EV7</f>
        <v>49187</v>
      </c>
      <c r="EW5" s="483">
        <f>+'Metinis atlyginimas'!EW7</f>
        <v>49217</v>
      </c>
      <c r="EX5" s="483">
        <f>+'Metinis atlyginimas'!EX7</f>
        <v>49248</v>
      </c>
      <c r="EY5" s="483">
        <f>+'Metinis atlyginimas'!EY7</f>
        <v>49278</v>
      </c>
      <c r="EZ5" s="483">
        <f>+'Metinis atlyginimas'!EZ7</f>
        <v>49309</v>
      </c>
      <c r="FA5" s="484">
        <f>+'Metinis atlyginimas'!FA7</f>
        <v>2034</v>
      </c>
      <c r="FB5" s="483">
        <f>+'Metinis atlyginimas'!FB7</f>
        <v>49340</v>
      </c>
      <c r="FC5" s="483">
        <f>+'Metinis atlyginimas'!FC7</f>
        <v>49368</v>
      </c>
      <c r="FD5" s="483">
        <f>+'Metinis atlyginimas'!FD7</f>
        <v>49399</v>
      </c>
      <c r="FE5" s="483">
        <f>+'Metinis atlyginimas'!FE7</f>
        <v>49429</v>
      </c>
      <c r="FF5" s="483">
        <f>+'Metinis atlyginimas'!FF7</f>
        <v>49460</v>
      </c>
      <c r="FG5" s="483">
        <f>+'Metinis atlyginimas'!FG7</f>
        <v>49490</v>
      </c>
      <c r="FH5" s="483">
        <f>+'Metinis atlyginimas'!FH7</f>
        <v>49521</v>
      </c>
      <c r="FI5" s="483">
        <f>+'Metinis atlyginimas'!FI7</f>
        <v>49552</v>
      </c>
      <c r="FJ5" s="483">
        <f>+'Metinis atlyginimas'!FJ7</f>
        <v>49582</v>
      </c>
      <c r="FK5" s="483">
        <f>+'Metinis atlyginimas'!FK7</f>
        <v>49613</v>
      </c>
      <c r="FL5" s="483">
        <f>+'Metinis atlyginimas'!FL7</f>
        <v>49643</v>
      </c>
      <c r="FM5" s="483">
        <f>+'Metinis atlyginimas'!FM7</f>
        <v>49674</v>
      </c>
      <c r="FN5" s="484">
        <f>+'Metinis atlyginimas'!FN7</f>
        <v>2035</v>
      </c>
      <c r="FO5" s="483">
        <f>+'Metinis atlyginimas'!FO7</f>
        <v>49705</v>
      </c>
      <c r="FP5" s="483">
        <f>+'Metinis atlyginimas'!FP7</f>
        <v>49734</v>
      </c>
      <c r="FQ5" s="483">
        <f>+'Metinis atlyginimas'!FQ7</f>
        <v>49765</v>
      </c>
      <c r="FR5" s="483">
        <f>+'Metinis atlyginimas'!FR7</f>
        <v>49795</v>
      </c>
      <c r="FS5" s="483">
        <f>+'Metinis atlyginimas'!FS7</f>
        <v>49826</v>
      </c>
      <c r="FT5" s="483">
        <f>+'Metinis atlyginimas'!FT7</f>
        <v>49856</v>
      </c>
      <c r="FU5" s="483">
        <f>+'Metinis atlyginimas'!FU7</f>
        <v>49887</v>
      </c>
      <c r="FV5" s="483">
        <f>+'Metinis atlyginimas'!FV7</f>
        <v>49918</v>
      </c>
      <c r="FW5" s="483">
        <f>+'Metinis atlyginimas'!FW7</f>
        <v>49948</v>
      </c>
      <c r="FX5" s="483">
        <f>+'Metinis atlyginimas'!FX7</f>
        <v>49979</v>
      </c>
      <c r="FY5" s="483">
        <f>+'Metinis atlyginimas'!FY7</f>
        <v>50009</v>
      </c>
      <c r="FZ5" s="483">
        <f>+'Metinis atlyginimas'!FZ7</f>
        <v>50040</v>
      </c>
      <c r="GA5" s="484">
        <f>+'Metinis atlyginimas'!GA7</f>
        <v>2036</v>
      </c>
      <c r="GB5" s="483">
        <f>+'Metinis atlyginimas'!GB7</f>
        <v>50071</v>
      </c>
      <c r="GC5" s="483">
        <f>+'Metinis atlyginimas'!GC7</f>
        <v>50099</v>
      </c>
      <c r="GD5" s="483">
        <f>+'Metinis atlyginimas'!GD7</f>
        <v>50130</v>
      </c>
      <c r="GE5" s="483">
        <f>+'Metinis atlyginimas'!GE7</f>
        <v>50160</v>
      </c>
      <c r="GF5" s="483">
        <f>+'Metinis atlyginimas'!GF7</f>
        <v>50191</v>
      </c>
      <c r="GG5" s="483">
        <f>+'Metinis atlyginimas'!GG7</f>
        <v>50221</v>
      </c>
      <c r="GH5" s="483">
        <f>+'Metinis atlyginimas'!GH7</f>
        <v>50252</v>
      </c>
      <c r="GI5" s="483">
        <f>+'Metinis atlyginimas'!GI7</f>
        <v>50283</v>
      </c>
      <c r="GJ5" s="483">
        <f>+'Metinis atlyginimas'!GJ7</f>
        <v>50313</v>
      </c>
      <c r="GK5" s="483">
        <f>+'Metinis atlyginimas'!GK7</f>
        <v>50344</v>
      </c>
      <c r="GL5" s="483">
        <f>+'Metinis atlyginimas'!GL7</f>
        <v>50374</v>
      </c>
      <c r="GM5" s="483">
        <f>+'Metinis atlyginimas'!GM7</f>
        <v>50405</v>
      </c>
      <c r="GN5" s="484">
        <f>+'Metinis atlyginimas'!GN7</f>
        <v>2037</v>
      </c>
      <c r="GO5" s="483">
        <f>+'Metinis atlyginimas'!GO7</f>
        <v>50436</v>
      </c>
      <c r="GP5" s="483">
        <f>+'Metinis atlyginimas'!GP7</f>
        <v>50464</v>
      </c>
      <c r="GQ5" s="483">
        <f>+'Metinis atlyginimas'!GQ7</f>
        <v>50495</v>
      </c>
      <c r="GR5" s="483">
        <f>+'Metinis atlyginimas'!GR7</f>
        <v>50525</v>
      </c>
      <c r="GS5" s="483">
        <f>+'Metinis atlyginimas'!GS7</f>
        <v>50556</v>
      </c>
      <c r="GT5" s="483">
        <f>+'Metinis atlyginimas'!GT7</f>
        <v>50586</v>
      </c>
      <c r="GU5" s="483">
        <f>+'Metinis atlyginimas'!GU7</f>
        <v>50617</v>
      </c>
      <c r="GV5" s="483">
        <f>+'Metinis atlyginimas'!GV7</f>
        <v>50648</v>
      </c>
      <c r="GW5" s="483">
        <f>+'Metinis atlyginimas'!GW7</f>
        <v>50678</v>
      </c>
      <c r="GX5" s="483">
        <f>+'Metinis atlyginimas'!GX7</f>
        <v>50709</v>
      </c>
      <c r="GY5" s="483">
        <f>+'Metinis atlyginimas'!GY7</f>
        <v>50739</v>
      </c>
      <c r="GZ5" s="483">
        <f>+'Metinis atlyginimas'!GZ7</f>
        <v>50770</v>
      </c>
      <c r="HA5" s="484">
        <f>+'Metinis atlyginimas'!HA7</f>
        <v>2038</v>
      </c>
      <c r="HB5" s="483">
        <f>+'Metinis atlyginimas'!HB7</f>
        <v>50801</v>
      </c>
      <c r="HC5" s="483">
        <f>+'Metinis atlyginimas'!HC7</f>
        <v>50829</v>
      </c>
      <c r="HD5" s="483">
        <f>+'Metinis atlyginimas'!HD7</f>
        <v>50860</v>
      </c>
      <c r="HE5" s="483">
        <f>+'Metinis atlyginimas'!HE7</f>
        <v>50890</v>
      </c>
      <c r="HF5" s="483">
        <f>+'Metinis atlyginimas'!HF7</f>
        <v>50921</v>
      </c>
      <c r="HG5" s="483">
        <f>+'Metinis atlyginimas'!HG7</f>
        <v>50951</v>
      </c>
      <c r="HH5" s="483">
        <f>+'Metinis atlyginimas'!HH7</f>
        <v>50982</v>
      </c>
      <c r="HI5" s="483">
        <f>+'Metinis atlyginimas'!HI7</f>
        <v>51013</v>
      </c>
      <c r="HJ5" s="483">
        <f>+'Metinis atlyginimas'!HJ7</f>
        <v>51043</v>
      </c>
      <c r="HK5" s="483">
        <f>+'Metinis atlyginimas'!HK7</f>
        <v>51074</v>
      </c>
      <c r="HL5" s="483">
        <f>+'Metinis atlyginimas'!HL7</f>
        <v>51104</v>
      </c>
      <c r="HM5" s="483">
        <f>+'Metinis atlyginimas'!HM7</f>
        <v>51135</v>
      </c>
      <c r="HN5" s="484">
        <f>+'Metinis atlyginimas'!HN7</f>
        <v>2039</v>
      </c>
      <c r="HO5" s="483">
        <f>+'Metinis atlyginimas'!HO7</f>
        <v>51166</v>
      </c>
      <c r="HP5" s="483">
        <f>+'Metinis atlyginimas'!HP7</f>
        <v>51195</v>
      </c>
      <c r="HQ5" s="483">
        <f>+'Metinis atlyginimas'!HQ7</f>
        <v>51226</v>
      </c>
      <c r="HR5" s="483">
        <f>+'Metinis atlyginimas'!HR7</f>
        <v>51256</v>
      </c>
      <c r="HS5" s="483">
        <f>+'Metinis atlyginimas'!HS7</f>
        <v>51287</v>
      </c>
      <c r="HT5" s="483">
        <f>+'Metinis atlyginimas'!HT7</f>
        <v>51317</v>
      </c>
      <c r="HU5" s="483">
        <f>+'Metinis atlyginimas'!HU7</f>
        <v>51348</v>
      </c>
      <c r="HV5" s="483">
        <f>+'Metinis atlyginimas'!HV7</f>
        <v>51379</v>
      </c>
      <c r="HW5" s="483">
        <f>+'Metinis atlyginimas'!HW7</f>
        <v>51409</v>
      </c>
      <c r="HX5" s="483">
        <f>+'Metinis atlyginimas'!HX7</f>
        <v>51440</v>
      </c>
      <c r="HY5" s="483">
        <f>+'Metinis atlyginimas'!HY7</f>
        <v>51470</v>
      </c>
      <c r="HZ5" s="483">
        <f>+'Metinis atlyginimas'!HZ7</f>
        <v>51501</v>
      </c>
      <c r="IA5" s="484">
        <f>+'Metinis atlyginimas'!IA7</f>
        <v>2040</v>
      </c>
      <c r="IB5" s="483">
        <f>+'Metinis atlyginimas'!IB7</f>
        <v>51532</v>
      </c>
      <c r="IC5" s="483">
        <f>+'Metinis atlyginimas'!IC7</f>
        <v>51560</v>
      </c>
      <c r="ID5" s="483">
        <f>+'Metinis atlyginimas'!ID7</f>
        <v>51591</v>
      </c>
      <c r="IE5" s="483">
        <f>+'Metinis atlyginimas'!IE7</f>
        <v>51621</v>
      </c>
      <c r="IF5" s="483">
        <f>+'Metinis atlyginimas'!IF7</f>
        <v>51652</v>
      </c>
      <c r="IG5" s="483">
        <f>+'Metinis atlyginimas'!IG7</f>
        <v>51682</v>
      </c>
      <c r="IH5" s="483">
        <f>+'Metinis atlyginimas'!IH7</f>
        <v>51713</v>
      </c>
      <c r="II5" s="483">
        <f>+'Metinis atlyginimas'!II7</f>
        <v>51744</v>
      </c>
      <c r="IJ5" s="483">
        <f>+'Metinis atlyginimas'!IJ7</f>
        <v>51774</v>
      </c>
      <c r="IK5" s="483">
        <f>+'Metinis atlyginimas'!IK7</f>
        <v>51805</v>
      </c>
      <c r="IL5" s="483">
        <f>+'Metinis atlyginimas'!IL7</f>
        <v>51835</v>
      </c>
      <c r="IM5" s="483">
        <f>+'Metinis atlyginimas'!IM7</f>
        <v>51866</v>
      </c>
      <c r="IN5" s="484">
        <f>+'Metinis atlyginimas'!IN7</f>
        <v>2041</v>
      </c>
      <c r="IO5" s="483">
        <f>+'Metinis atlyginimas'!IO7</f>
        <v>51897</v>
      </c>
      <c r="IP5" s="483">
        <f>+'Metinis atlyginimas'!IP7</f>
        <v>51925</v>
      </c>
      <c r="IQ5" s="483">
        <f>+'Metinis atlyginimas'!IQ7</f>
        <v>51956</v>
      </c>
      <c r="IR5" s="483">
        <f>+'Metinis atlyginimas'!IR7</f>
        <v>51986</v>
      </c>
      <c r="IS5" s="483">
        <f>+'Metinis atlyginimas'!IS7</f>
        <v>52017</v>
      </c>
      <c r="IT5" s="483">
        <f>+'Metinis atlyginimas'!IT7</f>
        <v>52047</v>
      </c>
      <c r="IU5" s="483">
        <f>+'Metinis atlyginimas'!IU7</f>
        <v>52078</v>
      </c>
      <c r="IV5" s="483">
        <f>+'Metinis atlyginimas'!IV7</f>
        <v>52109</v>
      </c>
      <c r="IW5" s="483">
        <f>+'Metinis atlyginimas'!IW7</f>
        <v>52139</v>
      </c>
      <c r="IX5" s="483">
        <f>+'Metinis atlyginimas'!IX7</f>
        <v>52170</v>
      </c>
      <c r="IY5" s="483">
        <f>+'Metinis atlyginimas'!IY7</f>
        <v>52200</v>
      </c>
      <c r="IZ5" s="483">
        <f>+'Metinis atlyginimas'!IZ7</f>
        <v>52231</v>
      </c>
      <c r="JA5" s="484">
        <f>+'Metinis atlyginimas'!JA7</f>
        <v>2042</v>
      </c>
      <c r="JB5" s="483">
        <f>+'Metinis atlyginimas'!JB7</f>
        <v>52262</v>
      </c>
      <c r="JC5" s="483">
        <f>+'Metinis atlyginimas'!JC7</f>
        <v>52290</v>
      </c>
      <c r="JD5" s="483">
        <f>+'Metinis atlyginimas'!JD7</f>
        <v>52321</v>
      </c>
      <c r="JE5" s="483">
        <f>+'Metinis atlyginimas'!JE7</f>
        <v>52351</v>
      </c>
      <c r="JF5" s="483">
        <f>+'Metinis atlyginimas'!JF7</f>
        <v>52382</v>
      </c>
      <c r="JG5" s="483">
        <f>+'Metinis atlyginimas'!JG7</f>
        <v>52412</v>
      </c>
      <c r="JH5" s="483">
        <f>+'Metinis atlyginimas'!JH7</f>
        <v>52443</v>
      </c>
      <c r="JI5" s="483">
        <f>+'Metinis atlyginimas'!JI7</f>
        <v>52474</v>
      </c>
      <c r="JJ5" s="483">
        <f>+'Metinis atlyginimas'!JJ7</f>
        <v>52504</v>
      </c>
      <c r="JK5" s="483">
        <f>+'Metinis atlyginimas'!JK7</f>
        <v>52535</v>
      </c>
      <c r="JL5" s="483">
        <f>+'Metinis atlyginimas'!JL7</f>
        <v>52565</v>
      </c>
      <c r="JM5" s="483">
        <f>+'Metinis atlyginimas'!JM7</f>
        <v>52596</v>
      </c>
      <c r="JN5" s="484">
        <f>+'Metinis atlyginimas'!JN7</f>
        <v>2043</v>
      </c>
      <c r="JO5" s="483">
        <f>+'Metinis atlyginimas'!JO7</f>
        <v>52627</v>
      </c>
      <c r="JP5" s="483">
        <f>+'Metinis atlyginimas'!JP7</f>
        <v>52656</v>
      </c>
      <c r="JQ5" s="483">
        <f>+'Metinis atlyginimas'!JQ7</f>
        <v>52687</v>
      </c>
      <c r="JR5" s="483">
        <f>+'Metinis atlyginimas'!JR7</f>
        <v>52717</v>
      </c>
      <c r="JS5" s="483">
        <f>+'Metinis atlyginimas'!JS7</f>
        <v>52748</v>
      </c>
      <c r="JT5" s="483">
        <f>+'Metinis atlyginimas'!JT7</f>
        <v>52778</v>
      </c>
      <c r="JU5" s="483">
        <f>+'Metinis atlyginimas'!JU7</f>
        <v>52809</v>
      </c>
      <c r="JV5" s="483">
        <f>+'Metinis atlyginimas'!JV7</f>
        <v>52840</v>
      </c>
      <c r="JW5" s="483">
        <f>+'Metinis atlyginimas'!JW7</f>
        <v>52870</v>
      </c>
      <c r="JX5" s="483">
        <f>+'Metinis atlyginimas'!JX7</f>
        <v>52901</v>
      </c>
      <c r="JY5" s="483">
        <f>+'Metinis atlyginimas'!JY7</f>
        <v>52931</v>
      </c>
      <c r="JZ5" s="483">
        <f>+'Metinis atlyginimas'!JZ7</f>
        <v>52962</v>
      </c>
      <c r="KA5" s="484">
        <f>+'Metinis atlyginimas'!KA7</f>
        <v>2044</v>
      </c>
      <c r="KB5" s="483">
        <f>+'Metinis atlyginimas'!KB7</f>
        <v>52993</v>
      </c>
      <c r="KC5" s="483">
        <f>+'Metinis atlyginimas'!KC7</f>
        <v>53021</v>
      </c>
      <c r="KD5" s="483">
        <f>+'Metinis atlyginimas'!KD7</f>
        <v>53052</v>
      </c>
      <c r="KE5" s="483">
        <f>+'Metinis atlyginimas'!KE7</f>
        <v>53082</v>
      </c>
      <c r="KF5" s="483">
        <f>+'Metinis atlyginimas'!KF7</f>
        <v>53113</v>
      </c>
      <c r="KG5" s="483">
        <f>+'Metinis atlyginimas'!KG7</f>
        <v>53143</v>
      </c>
      <c r="KH5" s="483">
        <f>+'Metinis atlyginimas'!KH7</f>
        <v>53174</v>
      </c>
      <c r="KI5" s="483">
        <f>+'Metinis atlyginimas'!KI7</f>
        <v>53205</v>
      </c>
      <c r="KJ5" s="483">
        <f>+'Metinis atlyginimas'!KJ7</f>
        <v>53235</v>
      </c>
      <c r="KK5" s="483">
        <f>+'Metinis atlyginimas'!KK7</f>
        <v>53266</v>
      </c>
      <c r="KL5" s="483">
        <f>+'Metinis atlyginimas'!KL7</f>
        <v>53296</v>
      </c>
      <c r="KM5" s="483">
        <f>+'Metinis atlyginimas'!KM7</f>
        <v>53327</v>
      </c>
      <c r="KN5" s="484">
        <f>+'Metinis atlyginimas'!KN7</f>
        <v>2045</v>
      </c>
      <c r="KO5" s="483">
        <f>+'Metinis atlyginimas'!KO7</f>
        <v>53358</v>
      </c>
      <c r="KP5" s="483">
        <f>+'Metinis atlyginimas'!KP7</f>
        <v>53386</v>
      </c>
      <c r="KQ5" s="483">
        <f>+'Metinis atlyginimas'!KQ7</f>
        <v>53417</v>
      </c>
      <c r="KR5" s="483">
        <f>+'Metinis atlyginimas'!KR7</f>
        <v>53447</v>
      </c>
      <c r="KS5" s="483">
        <f>+'Metinis atlyginimas'!KS7</f>
        <v>53478</v>
      </c>
      <c r="KT5" s="483">
        <f>+'Metinis atlyginimas'!KT7</f>
        <v>53508</v>
      </c>
      <c r="KU5" s="483">
        <f>+'Metinis atlyginimas'!KU7</f>
        <v>53539</v>
      </c>
      <c r="KV5" s="483">
        <f>+'Metinis atlyginimas'!KV7</f>
        <v>53570</v>
      </c>
      <c r="KW5" s="483">
        <f>+'Metinis atlyginimas'!KW7</f>
        <v>53600</v>
      </c>
      <c r="KX5" s="483">
        <f>+'Metinis atlyginimas'!KX7</f>
        <v>53631</v>
      </c>
      <c r="KY5" s="483">
        <f>+'Metinis atlyginimas'!KY7</f>
        <v>53661</v>
      </c>
      <c r="KZ5" s="483">
        <f>+'Metinis atlyginimas'!KZ7</f>
        <v>53692</v>
      </c>
      <c r="LA5" s="484">
        <f>+'Metinis atlyginimas'!LA7</f>
        <v>2046</v>
      </c>
      <c r="LB5" s="483">
        <f>+'Metinis atlyginimas'!LB7</f>
        <v>53723</v>
      </c>
      <c r="LC5" s="483">
        <f>+'Metinis atlyginimas'!LC7</f>
        <v>53751</v>
      </c>
      <c r="LD5" s="483">
        <f>+'Metinis atlyginimas'!LD7</f>
        <v>53782</v>
      </c>
      <c r="LE5" s="483">
        <f>+'Metinis atlyginimas'!LE7</f>
        <v>53812</v>
      </c>
      <c r="LF5" s="483">
        <f>+'Metinis atlyginimas'!LF7</f>
        <v>53843</v>
      </c>
      <c r="LG5" s="483">
        <f>+'Metinis atlyginimas'!LG7</f>
        <v>53873</v>
      </c>
      <c r="LH5" s="483">
        <f>+'Metinis atlyginimas'!LH7</f>
        <v>53904</v>
      </c>
      <c r="LI5" s="483">
        <f>+'Metinis atlyginimas'!LI7</f>
        <v>53935</v>
      </c>
      <c r="LJ5" s="483">
        <f>+'Metinis atlyginimas'!LJ7</f>
        <v>53965</v>
      </c>
      <c r="LK5" s="483">
        <f>+'Metinis atlyginimas'!LK7</f>
        <v>53996</v>
      </c>
      <c r="LL5" s="483">
        <f>+'Metinis atlyginimas'!LL7</f>
        <v>54026</v>
      </c>
      <c r="LM5" s="483">
        <f>+'Metinis atlyginimas'!LM7</f>
        <v>54057</v>
      </c>
      <c r="LN5" s="491">
        <f>+'Metinis atlyginimas'!LN7</f>
        <v>2047</v>
      </c>
    </row>
    <row r="6" spans="1:326" ht="15.75" thickBot="1">
      <c r="A6" s="486" t="s">
        <v>263</v>
      </c>
      <c r="B6" s="487">
        <v>1</v>
      </c>
      <c r="C6" s="488">
        <v>2</v>
      </c>
      <c r="D6" s="488">
        <v>3</v>
      </c>
      <c r="E6" s="488">
        <v>4</v>
      </c>
      <c r="F6" s="488">
        <v>5</v>
      </c>
      <c r="G6" s="488">
        <v>6</v>
      </c>
      <c r="H6" s="488">
        <v>7</v>
      </c>
      <c r="I6" s="488">
        <v>8</v>
      </c>
      <c r="J6" s="488">
        <v>9</v>
      </c>
      <c r="K6" s="488">
        <v>10</v>
      </c>
      <c r="L6" s="488">
        <v>11</v>
      </c>
      <c r="M6" s="488">
        <v>12</v>
      </c>
      <c r="N6" s="489">
        <v>1</v>
      </c>
      <c r="O6" s="488">
        <f>M6+1</f>
        <v>13</v>
      </c>
      <c r="P6" s="488">
        <f>O6+1</f>
        <v>14</v>
      </c>
      <c r="Q6" s="488">
        <f t="shared" ref="Q6:Z6" si="0">P6+1</f>
        <v>15</v>
      </c>
      <c r="R6" s="488">
        <f t="shared" si="0"/>
        <v>16</v>
      </c>
      <c r="S6" s="488">
        <f t="shared" si="0"/>
        <v>17</v>
      </c>
      <c r="T6" s="488">
        <f t="shared" si="0"/>
        <v>18</v>
      </c>
      <c r="U6" s="488">
        <f t="shared" si="0"/>
        <v>19</v>
      </c>
      <c r="V6" s="488">
        <f t="shared" si="0"/>
        <v>20</v>
      </c>
      <c r="W6" s="488">
        <f t="shared" si="0"/>
        <v>21</v>
      </c>
      <c r="X6" s="488">
        <f t="shared" si="0"/>
        <v>22</v>
      </c>
      <c r="Y6" s="488">
        <f t="shared" si="0"/>
        <v>23</v>
      </c>
      <c r="Z6" s="488">
        <f t="shared" si="0"/>
        <v>24</v>
      </c>
      <c r="AA6" s="489">
        <f>N6+1</f>
        <v>2</v>
      </c>
      <c r="AB6" s="488">
        <f>Z6+1</f>
        <v>25</v>
      </c>
      <c r="AC6" s="488">
        <f>AB6+1</f>
        <v>26</v>
      </c>
      <c r="AD6" s="488">
        <f t="shared" ref="AD6:AM6" si="1">AC6+1</f>
        <v>27</v>
      </c>
      <c r="AE6" s="488">
        <f t="shared" si="1"/>
        <v>28</v>
      </c>
      <c r="AF6" s="488">
        <f t="shared" si="1"/>
        <v>29</v>
      </c>
      <c r="AG6" s="488">
        <f t="shared" si="1"/>
        <v>30</v>
      </c>
      <c r="AH6" s="488">
        <f t="shared" si="1"/>
        <v>31</v>
      </c>
      <c r="AI6" s="488">
        <f t="shared" si="1"/>
        <v>32</v>
      </c>
      <c r="AJ6" s="488">
        <f t="shared" si="1"/>
        <v>33</v>
      </c>
      <c r="AK6" s="488">
        <f t="shared" si="1"/>
        <v>34</v>
      </c>
      <c r="AL6" s="488">
        <f t="shared" si="1"/>
        <v>35</v>
      </c>
      <c r="AM6" s="488">
        <f t="shared" si="1"/>
        <v>36</v>
      </c>
      <c r="AN6" s="489">
        <f>AA6+1</f>
        <v>3</v>
      </c>
      <c r="AO6" s="488">
        <f>AM6+1</f>
        <v>37</v>
      </c>
      <c r="AP6" s="488">
        <f>AO6+1</f>
        <v>38</v>
      </c>
      <c r="AQ6" s="488">
        <f t="shared" ref="AQ6:AZ6" si="2">AP6+1</f>
        <v>39</v>
      </c>
      <c r="AR6" s="488">
        <f t="shared" si="2"/>
        <v>40</v>
      </c>
      <c r="AS6" s="488">
        <f t="shared" si="2"/>
        <v>41</v>
      </c>
      <c r="AT6" s="488">
        <f t="shared" si="2"/>
        <v>42</v>
      </c>
      <c r="AU6" s="488">
        <f t="shared" si="2"/>
        <v>43</v>
      </c>
      <c r="AV6" s="488">
        <f t="shared" si="2"/>
        <v>44</v>
      </c>
      <c r="AW6" s="488">
        <f t="shared" si="2"/>
        <v>45</v>
      </c>
      <c r="AX6" s="488">
        <f t="shared" si="2"/>
        <v>46</v>
      </c>
      <c r="AY6" s="488">
        <f t="shared" si="2"/>
        <v>47</v>
      </c>
      <c r="AZ6" s="488">
        <f t="shared" si="2"/>
        <v>48</v>
      </c>
      <c r="BA6" s="489">
        <f>AN6+1</f>
        <v>4</v>
      </c>
      <c r="BB6" s="488">
        <f>AZ6+1</f>
        <v>49</v>
      </c>
      <c r="BC6" s="488">
        <f>BB6+1</f>
        <v>50</v>
      </c>
      <c r="BD6" s="488">
        <f t="shared" ref="BD6:BM6" si="3">BC6+1</f>
        <v>51</v>
      </c>
      <c r="BE6" s="488">
        <f t="shared" si="3"/>
        <v>52</v>
      </c>
      <c r="BF6" s="488">
        <f t="shared" si="3"/>
        <v>53</v>
      </c>
      <c r="BG6" s="488">
        <f t="shared" si="3"/>
        <v>54</v>
      </c>
      <c r="BH6" s="488">
        <f t="shared" si="3"/>
        <v>55</v>
      </c>
      <c r="BI6" s="488">
        <f t="shared" si="3"/>
        <v>56</v>
      </c>
      <c r="BJ6" s="488">
        <f t="shared" si="3"/>
        <v>57</v>
      </c>
      <c r="BK6" s="488">
        <f t="shared" si="3"/>
        <v>58</v>
      </c>
      <c r="BL6" s="488">
        <f t="shared" si="3"/>
        <v>59</v>
      </c>
      <c r="BM6" s="488">
        <f t="shared" si="3"/>
        <v>60</v>
      </c>
      <c r="BN6" s="489">
        <f>BA6+1</f>
        <v>5</v>
      </c>
      <c r="BO6" s="488">
        <f>BM6+1</f>
        <v>61</v>
      </c>
      <c r="BP6" s="488">
        <f>BO6+1</f>
        <v>62</v>
      </c>
      <c r="BQ6" s="488">
        <f t="shared" ref="BQ6:BZ6" si="4">BP6+1</f>
        <v>63</v>
      </c>
      <c r="BR6" s="488">
        <f t="shared" si="4"/>
        <v>64</v>
      </c>
      <c r="BS6" s="488">
        <f t="shared" si="4"/>
        <v>65</v>
      </c>
      <c r="BT6" s="488">
        <f t="shared" si="4"/>
        <v>66</v>
      </c>
      <c r="BU6" s="488">
        <f t="shared" si="4"/>
        <v>67</v>
      </c>
      <c r="BV6" s="488">
        <f t="shared" si="4"/>
        <v>68</v>
      </c>
      <c r="BW6" s="488">
        <f t="shared" si="4"/>
        <v>69</v>
      </c>
      <c r="BX6" s="488">
        <f t="shared" si="4"/>
        <v>70</v>
      </c>
      <c r="BY6" s="488">
        <f t="shared" si="4"/>
        <v>71</v>
      </c>
      <c r="BZ6" s="488">
        <f t="shared" si="4"/>
        <v>72</v>
      </c>
      <c r="CA6" s="489">
        <f>BN6+1</f>
        <v>6</v>
      </c>
      <c r="CB6" s="488">
        <f>BZ6+1</f>
        <v>73</v>
      </c>
      <c r="CC6" s="488">
        <f>CB6+1</f>
        <v>74</v>
      </c>
      <c r="CD6" s="488">
        <f t="shared" ref="CD6:CM6" si="5">CC6+1</f>
        <v>75</v>
      </c>
      <c r="CE6" s="488">
        <f t="shared" si="5"/>
        <v>76</v>
      </c>
      <c r="CF6" s="488">
        <f t="shared" si="5"/>
        <v>77</v>
      </c>
      <c r="CG6" s="488">
        <f t="shared" si="5"/>
        <v>78</v>
      </c>
      <c r="CH6" s="488">
        <f t="shared" si="5"/>
        <v>79</v>
      </c>
      <c r="CI6" s="488">
        <f t="shared" si="5"/>
        <v>80</v>
      </c>
      <c r="CJ6" s="488">
        <f t="shared" si="5"/>
        <v>81</v>
      </c>
      <c r="CK6" s="488">
        <f t="shared" si="5"/>
        <v>82</v>
      </c>
      <c r="CL6" s="488">
        <f t="shared" si="5"/>
        <v>83</v>
      </c>
      <c r="CM6" s="488">
        <f t="shared" si="5"/>
        <v>84</v>
      </c>
      <c r="CN6" s="489">
        <f>CA6+1</f>
        <v>7</v>
      </c>
      <c r="CO6" s="488">
        <f>CM6+1</f>
        <v>85</v>
      </c>
      <c r="CP6" s="488">
        <f>CO6+1</f>
        <v>86</v>
      </c>
      <c r="CQ6" s="488">
        <f t="shared" ref="CQ6:CZ6" si="6">CP6+1</f>
        <v>87</v>
      </c>
      <c r="CR6" s="488">
        <f t="shared" si="6"/>
        <v>88</v>
      </c>
      <c r="CS6" s="488">
        <f t="shared" si="6"/>
        <v>89</v>
      </c>
      <c r="CT6" s="488">
        <f t="shared" si="6"/>
        <v>90</v>
      </c>
      <c r="CU6" s="488">
        <f t="shared" si="6"/>
        <v>91</v>
      </c>
      <c r="CV6" s="488">
        <f t="shared" si="6"/>
        <v>92</v>
      </c>
      <c r="CW6" s="488">
        <f t="shared" si="6"/>
        <v>93</v>
      </c>
      <c r="CX6" s="488">
        <f t="shared" si="6"/>
        <v>94</v>
      </c>
      <c r="CY6" s="488">
        <f t="shared" si="6"/>
        <v>95</v>
      </c>
      <c r="CZ6" s="488">
        <f t="shared" si="6"/>
        <v>96</v>
      </c>
      <c r="DA6" s="489">
        <f>CN6+1</f>
        <v>8</v>
      </c>
      <c r="DB6" s="488">
        <f>CZ6+1</f>
        <v>97</v>
      </c>
      <c r="DC6" s="488">
        <f>DB6+1</f>
        <v>98</v>
      </c>
      <c r="DD6" s="488">
        <f t="shared" ref="DD6:DM6" si="7">DC6+1</f>
        <v>99</v>
      </c>
      <c r="DE6" s="488">
        <f t="shared" si="7"/>
        <v>100</v>
      </c>
      <c r="DF6" s="488">
        <f t="shared" si="7"/>
        <v>101</v>
      </c>
      <c r="DG6" s="488">
        <f t="shared" si="7"/>
        <v>102</v>
      </c>
      <c r="DH6" s="488">
        <f t="shared" si="7"/>
        <v>103</v>
      </c>
      <c r="DI6" s="488">
        <f t="shared" si="7"/>
        <v>104</v>
      </c>
      <c r="DJ6" s="488">
        <f t="shared" si="7"/>
        <v>105</v>
      </c>
      <c r="DK6" s="488">
        <f t="shared" si="7"/>
        <v>106</v>
      </c>
      <c r="DL6" s="488">
        <f t="shared" si="7"/>
        <v>107</v>
      </c>
      <c r="DM6" s="488">
        <f t="shared" si="7"/>
        <v>108</v>
      </c>
      <c r="DN6" s="489">
        <f>DA6+1</f>
        <v>9</v>
      </c>
      <c r="DO6" s="488">
        <f>DM6+1</f>
        <v>109</v>
      </c>
      <c r="DP6" s="488">
        <f>DO6+1</f>
        <v>110</v>
      </c>
      <c r="DQ6" s="488">
        <f t="shared" ref="DQ6:DZ6" si="8">DP6+1</f>
        <v>111</v>
      </c>
      <c r="DR6" s="488">
        <f t="shared" si="8"/>
        <v>112</v>
      </c>
      <c r="DS6" s="488">
        <f t="shared" si="8"/>
        <v>113</v>
      </c>
      <c r="DT6" s="488">
        <f t="shared" si="8"/>
        <v>114</v>
      </c>
      <c r="DU6" s="488">
        <f t="shared" si="8"/>
        <v>115</v>
      </c>
      <c r="DV6" s="488">
        <f t="shared" si="8"/>
        <v>116</v>
      </c>
      <c r="DW6" s="488">
        <f t="shared" si="8"/>
        <v>117</v>
      </c>
      <c r="DX6" s="488">
        <f t="shared" si="8"/>
        <v>118</v>
      </c>
      <c r="DY6" s="488">
        <f t="shared" si="8"/>
        <v>119</v>
      </c>
      <c r="DZ6" s="488">
        <f t="shared" si="8"/>
        <v>120</v>
      </c>
      <c r="EA6" s="489">
        <f>DN6+1</f>
        <v>10</v>
      </c>
      <c r="EB6" s="488">
        <f>DZ6+1</f>
        <v>121</v>
      </c>
      <c r="EC6" s="488">
        <f>EB6+1</f>
        <v>122</v>
      </c>
      <c r="ED6" s="488">
        <f t="shared" ref="ED6:EM6" si="9">EC6+1</f>
        <v>123</v>
      </c>
      <c r="EE6" s="488">
        <f t="shared" si="9"/>
        <v>124</v>
      </c>
      <c r="EF6" s="488">
        <f t="shared" si="9"/>
        <v>125</v>
      </c>
      <c r="EG6" s="488">
        <f t="shared" si="9"/>
        <v>126</v>
      </c>
      <c r="EH6" s="488">
        <f t="shared" si="9"/>
        <v>127</v>
      </c>
      <c r="EI6" s="488">
        <f t="shared" si="9"/>
        <v>128</v>
      </c>
      <c r="EJ6" s="488">
        <f t="shared" si="9"/>
        <v>129</v>
      </c>
      <c r="EK6" s="488">
        <f t="shared" si="9"/>
        <v>130</v>
      </c>
      <c r="EL6" s="488">
        <f t="shared" si="9"/>
        <v>131</v>
      </c>
      <c r="EM6" s="488">
        <f t="shared" si="9"/>
        <v>132</v>
      </c>
      <c r="EN6" s="489">
        <f>EA6+1</f>
        <v>11</v>
      </c>
      <c r="EO6" s="488">
        <f>EM6+1</f>
        <v>133</v>
      </c>
      <c r="EP6" s="488">
        <f>EO6+1</f>
        <v>134</v>
      </c>
      <c r="EQ6" s="488">
        <f t="shared" ref="EQ6:EZ6" si="10">EP6+1</f>
        <v>135</v>
      </c>
      <c r="ER6" s="488">
        <f t="shared" si="10"/>
        <v>136</v>
      </c>
      <c r="ES6" s="488">
        <f t="shared" si="10"/>
        <v>137</v>
      </c>
      <c r="ET6" s="488">
        <f t="shared" si="10"/>
        <v>138</v>
      </c>
      <c r="EU6" s="488">
        <f t="shared" si="10"/>
        <v>139</v>
      </c>
      <c r="EV6" s="488">
        <f t="shared" si="10"/>
        <v>140</v>
      </c>
      <c r="EW6" s="488">
        <f t="shared" si="10"/>
        <v>141</v>
      </c>
      <c r="EX6" s="488">
        <f t="shared" si="10"/>
        <v>142</v>
      </c>
      <c r="EY6" s="488">
        <f t="shared" si="10"/>
        <v>143</v>
      </c>
      <c r="EZ6" s="488">
        <f t="shared" si="10"/>
        <v>144</v>
      </c>
      <c r="FA6" s="489">
        <f>EN6+1</f>
        <v>12</v>
      </c>
      <c r="FB6" s="488">
        <f>EZ6+1</f>
        <v>145</v>
      </c>
      <c r="FC6" s="488">
        <f>FB6+1</f>
        <v>146</v>
      </c>
      <c r="FD6" s="488">
        <f t="shared" ref="FD6:FM6" si="11">FC6+1</f>
        <v>147</v>
      </c>
      <c r="FE6" s="488">
        <f t="shared" si="11"/>
        <v>148</v>
      </c>
      <c r="FF6" s="488">
        <f t="shared" si="11"/>
        <v>149</v>
      </c>
      <c r="FG6" s="488">
        <f t="shared" si="11"/>
        <v>150</v>
      </c>
      <c r="FH6" s="488">
        <f t="shared" si="11"/>
        <v>151</v>
      </c>
      <c r="FI6" s="488">
        <f t="shared" si="11"/>
        <v>152</v>
      </c>
      <c r="FJ6" s="488">
        <f t="shared" si="11"/>
        <v>153</v>
      </c>
      <c r="FK6" s="488">
        <f t="shared" si="11"/>
        <v>154</v>
      </c>
      <c r="FL6" s="488">
        <f t="shared" si="11"/>
        <v>155</v>
      </c>
      <c r="FM6" s="488">
        <f t="shared" si="11"/>
        <v>156</v>
      </c>
      <c r="FN6" s="489">
        <f>FA6+1</f>
        <v>13</v>
      </c>
      <c r="FO6" s="488">
        <f>FM6+1</f>
        <v>157</v>
      </c>
      <c r="FP6" s="488">
        <f>FO6+1</f>
        <v>158</v>
      </c>
      <c r="FQ6" s="488">
        <f t="shared" ref="FQ6:FZ6" si="12">FP6+1</f>
        <v>159</v>
      </c>
      <c r="FR6" s="488">
        <f t="shared" si="12"/>
        <v>160</v>
      </c>
      <c r="FS6" s="488">
        <f t="shared" si="12"/>
        <v>161</v>
      </c>
      <c r="FT6" s="488">
        <f t="shared" si="12"/>
        <v>162</v>
      </c>
      <c r="FU6" s="488">
        <f t="shared" si="12"/>
        <v>163</v>
      </c>
      <c r="FV6" s="488">
        <f t="shared" si="12"/>
        <v>164</v>
      </c>
      <c r="FW6" s="488">
        <f t="shared" si="12"/>
        <v>165</v>
      </c>
      <c r="FX6" s="488">
        <f t="shared" si="12"/>
        <v>166</v>
      </c>
      <c r="FY6" s="488">
        <f t="shared" si="12"/>
        <v>167</v>
      </c>
      <c r="FZ6" s="488">
        <f t="shared" si="12"/>
        <v>168</v>
      </c>
      <c r="GA6" s="489">
        <f>FN6+1</f>
        <v>14</v>
      </c>
      <c r="GB6" s="488">
        <f>FZ6+1</f>
        <v>169</v>
      </c>
      <c r="GC6" s="488">
        <f>GB6+1</f>
        <v>170</v>
      </c>
      <c r="GD6" s="488">
        <f t="shared" ref="GD6:GM6" si="13">GC6+1</f>
        <v>171</v>
      </c>
      <c r="GE6" s="488">
        <f t="shared" si="13"/>
        <v>172</v>
      </c>
      <c r="GF6" s="488">
        <f t="shared" si="13"/>
        <v>173</v>
      </c>
      <c r="GG6" s="488">
        <f t="shared" si="13"/>
        <v>174</v>
      </c>
      <c r="GH6" s="488">
        <f t="shared" si="13"/>
        <v>175</v>
      </c>
      <c r="GI6" s="488">
        <f t="shared" si="13"/>
        <v>176</v>
      </c>
      <c r="GJ6" s="488">
        <f t="shared" si="13"/>
        <v>177</v>
      </c>
      <c r="GK6" s="488">
        <f t="shared" si="13"/>
        <v>178</v>
      </c>
      <c r="GL6" s="488">
        <f t="shared" si="13"/>
        <v>179</v>
      </c>
      <c r="GM6" s="488">
        <f t="shared" si="13"/>
        <v>180</v>
      </c>
      <c r="GN6" s="489">
        <f>GA6+1</f>
        <v>15</v>
      </c>
      <c r="GO6" s="488">
        <f>GM6+1</f>
        <v>181</v>
      </c>
      <c r="GP6" s="488">
        <f>GO6+1</f>
        <v>182</v>
      </c>
      <c r="GQ6" s="488">
        <f t="shared" ref="GQ6:GZ6" si="14">GP6+1</f>
        <v>183</v>
      </c>
      <c r="GR6" s="488">
        <f t="shared" si="14"/>
        <v>184</v>
      </c>
      <c r="GS6" s="488">
        <f t="shared" si="14"/>
        <v>185</v>
      </c>
      <c r="GT6" s="488">
        <f t="shared" si="14"/>
        <v>186</v>
      </c>
      <c r="GU6" s="488">
        <f t="shared" si="14"/>
        <v>187</v>
      </c>
      <c r="GV6" s="488">
        <f t="shared" si="14"/>
        <v>188</v>
      </c>
      <c r="GW6" s="488">
        <f t="shared" si="14"/>
        <v>189</v>
      </c>
      <c r="GX6" s="488">
        <f t="shared" si="14"/>
        <v>190</v>
      </c>
      <c r="GY6" s="488">
        <f t="shared" si="14"/>
        <v>191</v>
      </c>
      <c r="GZ6" s="488">
        <f t="shared" si="14"/>
        <v>192</v>
      </c>
      <c r="HA6" s="489">
        <f>GN6+1</f>
        <v>16</v>
      </c>
      <c r="HB6" s="488">
        <f>GZ6+1</f>
        <v>193</v>
      </c>
      <c r="HC6" s="488">
        <f>HB6+1</f>
        <v>194</v>
      </c>
      <c r="HD6" s="488">
        <f t="shared" ref="HD6:HM6" si="15">HC6+1</f>
        <v>195</v>
      </c>
      <c r="HE6" s="488">
        <f t="shared" si="15"/>
        <v>196</v>
      </c>
      <c r="HF6" s="488">
        <f t="shared" si="15"/>
        <v>197</v>
      </c>
      <c r="HG6" s="488">
        <f t="shared" si="15"/>
        <v>198</v>
      </c>
      <c r="HH6" s="488">
        <f t="shared" si="15"/>
        <v>199</v>
      </c>
      <c r="HI6" s="488">
        <f t="shared" si="15"/>
        <v>200</v>
      </c>
      <c r="HJ6" s="488">
        <f t="shared" si="15"/>
        <v>201</v>
      </c>
      <c r="HK6" s="488">
        <f t="shared" si="15"/>
        <v>202</v>
      </c>
      <c r="HL6" s="488">
        <f t="shared" si="15"/>
        <v>203</v>
      </c>
      <c r="HM6" s="488">
        <f t="shared" si="15"/>
        <v>204</v>
      </c>
      <c r="HN6" s="489">
        <f>HA6+1</f>
        <v>17</v>
      </c>
      <c r="HO6" s="488">
        <f>HM6+1</f>
        <v>205</v>
      </c>
      <c r="HP6" s="488">
        <f>HO6+1</f>
        <v>206</v>
      </c>
      <c r="HQ6" s="488">
        <f t="shared" ref="HQ6:HZ6" si="16">HP6+1</f>
        <v>207</v>
      </c>
      <c r="HR6" s="488">
        <f t="shared" si="16"/>
        <v>208</v>
      </c>
      <c r="HS6" s="488">
        <f t="shared" si="16"/>
        <v>209</v>
      </c>
      <c r="HT6" s="488">
        <f t="shared" si="16"/>
        <v>210</v>
      </c>
      <c r="HU6" s="488">
        <f t="shared" si="16"/>
        <v>211</v>
      </c>
      <c r="HV6" s="488">
        <f t="shared" si="16"/>
        <v>212</v>
      </c>
      <c r="HW6" s="488">
        <f t="shared" si="16"/>
        <v>213</v>
      </c>
      <c r="HX6" s="488">
        <f t="shared" si="16"/>
        <v>214</v>
      </c>
      <c r="HY6" s="488">
        <f t="shared" si="16"/>
        <v>215</v>
      </c>
      <c r="HZ6" s="488">
        <f t="shared" si="16"/>
        <v>216</v>
      </c>
      <c r="IA6" s="489">
        <f>HN6+1</f>
        <v>18</v>
      </c>
      <c r="IB6" s="488">
        <f>HZ6+1</f>
        <v>217</v>
      </c>
      <c r="IC6" s="488">
        <f>IB6+1</f>
        <v>218</v>
      </c>
      <c r="ID6" s="488">
        <f t="shared" ref="ID6:IM6" si="17">IC6+1</f>
        <v>219</v>
      </c>
      <c r="IE6" s="488">
        <f t="shared" si="17"/>
        <v>220</v>
      </c>
      <c r="IF6" s="488">
        <f t="shared" si="17"/>
        <v>221</v>
      </c>
      <c r="IG6" s="488">
        <f t="shared" si="17"/>
        <v>222</v>
      </c>
      <c r="IH6" s="488">
        <f t="shared" si="17"/>
        <v>223</v>
      </c>
      <c r="II6" s="488">
        <f t="shared" si="17"/>
        <v>224</v>
      </c>
      <c r="IJ6" s="488">
        <f t="shared" si="17"/>
        <v>225</v>
      </c>
      <c r="IK6" s="488">
        <f t="shared" si="17"/>
        <v>226</v>
      </c>
      <c r="IL6" s="488">
        <f t="shared" si="17"/>
        <v>227</v>
      </c>
      <c r="IM6" s="488">
        <f t="shared" si="17"/>
        <v>228</v>
      </c>
      <c r="IN6" s="489">
        <f>IA6+1</f>
        <v>19</v>
      </c>
      <c r="IO6" s="488">
        <f>IM6+1</f>
        <v>229</v>
      </c>
      <c r="IP6" s="488">
        <f>IO6+1</f>
        <v>230</v>
      </c>
      <c r="IQ6" s="488">
        <f t="shared" ref="IQ6:IZ6" si="18">IP6+1</f>
        <v>231</v>
      </c>
      <c r="IR6" s="488">
        <f t="shared" si="18"/>
        <v>232</v>
      </c>
      <c r="IS6" s="488">
        <f t="shared" si="18"/>
        <v>233</v>
      </c>
      <c r="IT6" s="488">
        <f t="shared" si="18"/>
        <v>234</v>
      </c>
      <c r="IU6" s="488">
        <f t="shared" si="18"/>
        <v>235</v>
      </c>
      <c r="IV6" s="488">
        <f t="shared" si="18"/>
        <v>236</v>
      </c>
      <c r="IW6" s="488">
        <f t="shared" si="18"/>
        <v>237</v>
      </c>
      <c r="IX6" s="488">
        <f t="shared" si="18"/>
        <v>238</v>
      </c>
      <c r="IY6" s="488">
        <f t="shared" si="18"/>
        <v>239</v>
      </c>
      <c r="IZ6" s="488">
        <f t="shared" si="18"/>
        <v>240</v>
      </c>
      <c r="JA6" s="489">
        <f>IN6+1</f>
        <v>20</v>
      </c>
      <c r="JB6" s="488">
        <f>IZ6+1</f>
        <v>241</v>
      </c>
      <c r="JC6" s="488">
        <f>JB6+1</f>
        <v>242</v>
      </c>
      <c r="JD6" s="488">
        <f t="shared" ref="JD6:JM6" si="19">JC6+1</f>
        <v>243</v>
      </c>
      <c r="JE6" s="488">
        <f t="shared" si="19"/>
        <v>244</v>
      </c>
      <c r="JF6" s="488">
        <f t="shared" si="19"/>
        <v>245</v>
      </c>
      <c r="JG6" s="488">
        <f t="shared" si="19"/>
        <v>246</v>
      </c>
      <c r="JH6" s="488">
        <f t="shared" si="19"/>
        <v>247</v>
      </c>
      <c r="JI6" s="488">
        <f t="shared" si="19"/>
        <v>248</v>
      </c>
      <c r="JJ6" s="488">
        <f t="shared" si="19"/>
        <v>249</v>
      </c>
      <c r="JK6" s="488">
        <f t="shared" si="19"/>
        <v>250</v>
      </c>
      <c r="JL6" s="488">
        <f t="shared" si="19"/>
        <v>251</v>
      </c>
      <c r="JM6" s="488">
        <f t="shared" si="19"/>
        <v>252</v>
      </c>
      <c r="JN6" s="489">
        <f>JA6+1</f>
        <v>21</v>
      </c>
      <c r="JO6" s="488">
        <f>JM6+1</f>
        <v>253</v>
      </c>
      <c r="JP6" s="488">
        <f>JO6+1</f>
        <v>254</v>
      </c>
      <c r="JQ6" s="488">
        <f t="shared" ref="JQ6:JZ6" si="20">JP6+1</f>
        <v>255</v>
      </c>
      <c r="JR6" s="488">
        <f t="shared" si="20"/>
        <v>256</v>
      </c>
      <c r="JS6" s="488">
        <f t="shared" si="20"/>
        <v>257</v>
      </c>
      <c r="JT6" s="488">
        <f t="shared" si="20"/>
        <v>258</v>
      </c>
      <c r="JU6" s="488">
        <f t="shared" si="20"/>
        <v>259</v>
      </c>
      <c r="JV6" s="488">
        <f t="shared" si="20"/>
        <v>260</v>
      </c>
      <c r="JW6" s="488">
        <f t="shared" si="20"/>
        <v>261</v>
      </c>
      <c r="JX6" s="488">
        <f t="shared" si="20"/>
        <v>262</v>
      </c>
      <c r="JY6" s="488">
        <f t="shared" si="20"/>
        <v>263</v>
      </c>
      <c r="JZ6" s="488">
        <f t="shared" si="20"/>
        <v>264</v>
      </c>
      <c r="KA6" s="489">
        <f>JN6+1</f>
        <v>22</v>
      </c>
      <c r="KB6" s="488">
        <f>JZ6+1</f>
        <v>265</v>
      </c>
      <c r="KC6" s="488">
        <f>KB6+1</f>
        <v>266</v>
      </c>
      <c r="KD6" s="488">
        <f t="shared" ref="KD6:KM6" si="21">KC6+1</f>
        <v>267</v>
      </c>
      <c r="KE6" s="488">
        <f t="shared" si="21"/>
        <v>268</v>
      </c>
      <c r="KF6" s="488">
        <f t="shared" si="21"/>
        <v>269</v>
      </c>
      <c r="KG6" s="488">
        <f t="shared" si="21"/>
        <v>270</v>
      </c>
      <c r="KH6" s="488">
        <f t="shared" si="21"/>
        <v>271</v>
      </c>
      <c r="KI6" s="488">
        <f t="shared" si="21"/>
        <v>272</v>
      </c>
      <c r="KJ6" s="488">
        <f t="shared" si="21"/>
        <v>273</v>
      </c>
      <c r="KK6" s="488">
        <f t="shared" si="21"/>
        <v>274</v>
      </c>
      <c r="KL6" s="488">
        <f t="shared" si="21"/>
        <v>275</v>
      </c>
      <c r="KM6" s="488">
        <f t="shared" si="21"/>
        <v>276</v>
      </c>
      <c r="KN6" s="489">
        <f>KA6+1</f>
        <v>23</v>
      </c>
      <c r="KO6" s="488">
        <f>KM6+1</f>
        <v>277</v>
      </c>
      <c r="KP6" s="488">
        <f>KO6+1</f>
        <v>278</v>
      </c>
      <c r="KQ6" s="488">
        <f t="shared" ref="KQ6:KZ6" si="22">KP6+1</f>
        <v>279</v>
      </c>
      <c r="KR6" s="488">
        <f t="shared" si="22"/>
        <v>280</v>
      </c>
      <c r="KS6" s="488">
        <f t="shared" si="22"/>
        <v>281</v>
      </c>
      <c r="KT6" s="488">
        <f t="shared" si="22"/>
        <v>282</v>
      </c>
      <c r="KU6" s="488">
        <f t="shared" si="22"/>
        <v>283</v>
      </c>
      <c r="KV6" s="488">
        <f t="shared" si="22"/>
        <v>284</v>
      </c>
      <c r="KW6" s="488">
        <f t="shared" si="22"/>
        <v>285</v>
      </c>
      <c r="KX6" s="488">
        <f t="shared" si="22"/>
        <v>286</v>
      </c>
      <c r="KY6" s="488">
        <f t="shared" si="22"/>
        <v>287</v>
      </c>
      <c r="KZ6" s="488">
        <f t="shared" si="22"/>
        <v>288</v>
      </c>
      <c r="LA6" s="489">
        <f>KN6+1</f>
        <v>24</v>
      </c>
      <c r="LB6" s="488">
        <f>KZ6+1</f>
        <v>289</v>
      </c>
      <c r="LC6" s="488">
        <f>LB6+1</f>
        <v>290</v>
      </c>
      <c r="LD6" s="488">
        <f t="shared" ref="LD6:LM6" si="23">LC6+1</f>
        <v>291</v>
      </c>
      <c r="LE6" s="488">
        <f t="shared" si="23"/>
        <v>292</v>
      </c>
      <c r="LF6" s="488">
        <f t="shared" si="23"/>
        <v>293</v>
      </c>
      <c r="LG6" s="488">
        <f t="shared" si="23"/>
        <v>294</v>
      </c>
      <c r="LH6" s="488">
        <f t="shared" si="23"/>
        <v>295</v>
      </c>
      <c r="LI6" s="488">
        <f t="shared" si="23"/>
        <v>296</v>
      </c>
      <c r="LJ6" s="488">
        <f t="shared" si="23"/>
        <v>297</v>
      </c>
      <c r="LK6" s="488">
        <f t="shared" si="23"/>
        <v>298</v>
      </c>
      <c r="LL6" s="488">
        <f t="shared" si="23"/>
        <v>299</v>
      </c>
      <c r="LM6" s="488">
        <f t="shared" si="23"/>
        <v>300</v>
      </c>
      <c r="LN6" s="492">
        <f>LA6+1</f>
        <v>25</v>
      </c>
    </row>
    <row r="7" spans="1:326" ht="15.75" thickBot="1"/>
    <row r="8" spans="1:326" ht="15.75" thickBot="1">
      <c r="A8" s="11" t="s">
        <v>414</v>
      </c>
      <c r="B8" s="13">
        <f t="shared" ref="B8:BK8" si="24">SUM(B9,B18)</f>
        <v>28942.91760507871</v>
      </c>
      <c r="C8" s="13">
        <f t="shared" si="24"/>
        <v>28942.91760507871</v>
      </c>
      <c r="D8" s="13">
        <f t="shared" si="24"/>
        <v>28942.91760507871</v>
      </c>
      <c r="E8" s="13">
        <f t="shared" si="24"/>
        <v>28942.91760507871</v>
      </c>
      <c r="F8" s="13">
        <f t="shared" si="24"/>
        <v>28942.91760507871</v>
      </c>
      <c r="G8" s="13">
        <f t="shared" si="24"/>
        <v>28942.91760507871</v>
      </c>
      <c r="H8" s="13">
        <f t="shared" si="24"/>
        <v>28942.91760507871</v>
      </c>
      <c r="I8" s="13">
        <f t="shared" si="24"/>
        <v>28942.91760507871</v>
      </c>
      <c r="J8" s="13">
        <f t="shared" si="24"/>
        <v>28942.91760507871</v>
      </c>
      <c r="K8" s="13">
        <f t="shared" si="24"/>
        <v>28942.91760507871</v>
      </c>
      <c r="L8" s="13">
        <f t="shared" si="24"/>
        <v>28942.91760507871</v>
      </c>
      <c r="M8" s="13">
        <f t="shared" si="24"/>
        <v>28942.91760507871</v>
      </c>
      <c r="N8" s="391">
        <f t="shared" si="24"/>
        <v>347315.01126094459</v>
      </c>
      <c r="O8" s="13">
        <f t="shared" si="24"/>
        <v>484728.21041737526</v>
      </c>
      <c r="P8" s="13">
        <f t="shared" si="24"/>
        <v>484728.21041737526</v>
      </c>
      <c r="Q8" s="13">
        <f t="shared" si="24"/>
        <v>484728.21041737526</v>
      </c>
      <c r="R8" s="13">
        <f t="shared" si="24"/>
        <v>484728.21041737526</v>
      </c>
      <c r="S8" s="13">
        <f t="shared" si="24"/>
        <v>484728.21041737526</v>
      </c>
      <c r="T8" s="13">
        <f t="shared" si="24"/>
        <v>484728.21041737526</v>
      </c>
      <c r="U8" s="13">
        <f t="shared" si="24"/>
        <v>484728.21041737526</v>
      </c>
      <c r="V8" s="13">
        <f t="shared" si="24"/>
        <v>484728.21041737526</v>
      </c>
      <c r="W8" s="13">
        <f t="shared" si="24"/>
        <v>484728.21041737526</v>
      </c>
      <c r="X8" s="13">
        <f t="shared" si="24"/>
        <v>484728.21041737526</v>
      </c>
      <c r="Y8" s="13">
        <f t="shared" si="24"/>
        <v>484728.21041737526</v>
      </c>
      <c r="Z8" s="13">
        <f t="shared" si="24"/>
        <v>484728.21041737526</v>
      </c>
      <c r="AA8" s="391">
        <f t="shared" si="24"/>
        <v>5816738.5250085024</v>
      </c>
      <c r="AB8" s="13">
        <f t="shared" si="24"/>
        <v>641219.61440655484</v>
      </c>
      <c r="AC8" s="13">
        <f t="shared" si="24"/>
        <v>641219.61440655484</v>
      </c>
      <c r="AD8" s="13">
        <f t="shared" si="24"/>
        <v>641219.61440655484</v>
      </c>
      <c r="AE8" s="13">
        <f t="shared" si="24"/>
        <v>641219.61440655484</v>
      </c>
      <c r="AF8" s="13">
        <f t="shared" si="24"/>
        <v>641219.61440655484</v>
      </c>
      <c r="AG8" s="13">
        <f t="shared" si="24"/>
        <v>641219.61440655484</v>
      </c>
      <c r="AH8" s="13">
        <f t="shared" si="24"/>
        <v>641219.61440655484</v>
      </c>
      <c r="AI8" s="13">
        <f t="shared" si="24"/>
        <v>641219.61440655484</v>
      </c>
      <c r="AJ8" s="13">
        <f t="shared" si="24"/>
        <v>641219.61440655484</v>
      </c>
      <c r="AK8" s="13">
        <f t="shared" si="24"/>
        <v>641219.61440655484</v>
      </c>
      <c r="AL8" s="13">
        <f t="shared" si="24"/>
        <v>641219.61440655484</v>
      </c>
      <c r="AM8" s="13">
        <f t="shared" si="24"/>
        <v>641219.61440655484</v>
      </c>
      <c r="AN8" s="391">
        <f t="shared" si="24"/>
        <v>7694635.3728786586</v>
      </c>
      <c r="AO8" s="13">
        <f t="shared" si="24"/>
        <v>0</v>
      </c>
      <c r="AP8" s="13">
        <f t="shared" si="24"/>
        <v>0</v>
      </c>
      <c r="AQ8" s="13">
        <f t="shared" si="24"/>
        <v>0</v>
      </c>
      <c r="AR8" s="13">
        <f t="shared" si="24"/>
        <v>0</v>
      </c>
      <c r="AS8" s="13">
        <f t="shared" si="24"/>
        <v>0</v>
      </c>
      <c r="AT8" s="13">
        <f t="shared" si="24"/>
        <v>0</v>
      </c>
      <c r="AU8" s="13">
        <f t="shared" si="24"/>
        <v>0</v>
      </c>
      <c r="AV8" s="13">
        <f t="shared" si="24"/>
        <v>0</v>
      </c>
      <c r="AW8" s="13">
        <f t="shared" si="24"/>
        <v>0</v>
      </c>
      <c r="AX8" s="13">
        <f t="shared" si="24"/>
        <v>0</v>
      </c>
      <c r="AY8" s="13">
        <f t="shared" ref="AY8:AZ8" si="25">SUM(AY9,AY18)</f>
        <v>25496.969525453009</v>
      </c>
      <c r="AZ8" s="13">
        <f t="shared" si="25"/>
        <v>0</v>
      </c>
      <c r="BA8" s="391">
        <f t="shared" si="24"/>
        <v>25496.969525453009</v>
      </c>
      <c r="BB8" s="13">
        <f t="shared" si="24"/>
        <v>0</v>
      </c>
      <c r="BC8" s="13">
        <f t="shared" si="24"/>
        <v>0</v>
      </c>
      <c r="BD8" s="13">
        <f t="shared" si="24"/>
        <v>0</v>
      </c>
      <c r="BE8" s="13">
        <f t="shared" si="24"/>
        <v>0</v>
      </c>
      <c r="BF8" s="13">
        <f t="shared" si="24"/>
        <v>0</v>
      </c>
      <c r="BG8" s="13">
        <f t="shared" si="24"/>
        <v>0</v>
      </c>
      <c r="BH8" s="13">
        <f t="shared" si="24"/>
        <v>0</v>
      </c>
      <c r="BI8" s="13">
        <f t="shared" si="24"/>
        <v>0</v>
      </c>
      <c r="BJ8" s="13">
        <f t="shared" si="24"/>
        <v>0</v>
      </c>
      <c r="BK8" s="13">
        <f t="shared" si="24"/>
        <v>0</v>
      </c>
      <c r="BL8" s="13">
        <f t="shared" ref="BL8:BM8" si="26">SUM(BL9,BL18)</f>
        <v>26261.878611216587</v>
      </c>
      <c r="BM8" s="13">
        <f t="shared" si="26"/>
        <v>0</v>
      </c>
      <c r="BN8" s="391">
        <f t="shared" ref="BN8:DY8" si="27">SUM(BN9,BN18)</f>
        <v>26261.878611216587</v>
      </c>
      <c r="BO8" s="13">
        <f t="shared" si="27"/>
        <v>0</v>
      </c>
      <c r="BP8" s="13">
        <f t="shared" si="27"/>
        <v>0</v>
      </c>
      <c r="BQ8" s="13">
        <f t="shared" si="27"/>
        <v>0</v>
      </c>
      <c r="BR8" s="13">
        <f t="shared" si="27"/>
        <v>0</v>
      </c>
      <c r="BS8" s="13">
        <f t="shared" si="27"/>
        <v>0</v>
      </c>
      <c r="BT8" s="13">
        <f t="shared" si="27"/>
        <v>0</v>
      </c>
      <c r="BU8" s="13">
        <f t="shared" si="27"/>
        <v>0</v>
      </c>
      <c r="BV8" s="13">
        <f t="shared" si="27"/>
        <v>0</v>
      </c>
      <c r="BW8" s="13">
        <f t="shared" si="27"/>
        <v>0</v>
      </c>
      <c r="BX8" s="13">
        <f t="shared" si="27"/>
        <v>0</v>
      </c>
      <c r="BY8" s="13">
        <f t="shared" si="27"/>
        <v>27049.73496955309</v>
      </c>
      <c r="BZ8" s="13">
        <f t="shared" si="27"/>
        <v>0</v>
      </c>
      <c r="CA8" s="391">
        <f t="shared" si="27"/>
        <v>27049.73496955309</v>
      </c>
      <c r="CB8" s="13">
        <f t="shared" si="27"/>
        <v>0</v>
      </c>
      <c r="CC8" s="13">
        <f t="shared" si="27"/>
        <v>0</v>
      </c>
      <c r="CD8" s="13">
        <f t="shared" si="27"/>
        <v>0</v>
      </c>
      <c r="CE8" s="13">
        <f t="shared" si="27"/>
        <v>0</v>
      </c>
      <c r="CF8" s="13">
        <f t="shared" si="27"/>
        <v>0</v>
      </c>
      <c r="CG8" s="13">
        <f t="shared" si="27"/>
        <v>0</v>
      </c>
      <c r="CH8" s="13">
        <f t="shared" si="27"/>
        <v>0</v>
      </c>
      <c r="CI8" s="13">
        <f t="shared" si="27"/>
        <v>0</v>
      </c>
      <c r="CJ8" s="13">
        <f t="shared" si="27"/>
        <v>0</v>
      </c>
      <c r="CK8" s="13">
        <f t="shared" si="27"/>
        <v>0</v>
      </c>
      <c r="CL8" s="13">
        <f t="shared" si="27"/>
        <v>27861.227018639667</v>
      </c>
      <c r="CM8" s="13">
        <f t="shared" si="27"/>
        <v>0</v>
      </c>
      <c r="CN8" s="391">
        <f t="shared" si="27"/>
        <v>27861.227018639667</v>
      </c>
      <c r="CO8" s="13">
        <f t="shared" si="27"/>
        <v>0</v>
      </c>
      <c r="CP8" s="13">
        <f t="shared" si="27"/>
        <v>0</v>
      </c>
      <c r="CQ8" s="13">
        <f t="shared" si="27"/>
        <v>0</v>
      </c>
      <c r="CR8" s="13">
        <f t="shared" si="27"/>
        <v>0</v>
      </c>
      <c r="CS8" s="13">
        <f t="shared" si="27"/>
        <v>0</v>
      </c>
      <c r="CT8" s="13">
        <f t="shared" si="27"/>
        <v>0</v>
      </c>
      <c r="CU8" s="13">
        <f t="shared" si="27"/>
        <v>0</v>
      </c>
      <c r="CV8" s="13">
        <f t="shared" si="27"/>
        <v>0</v>
      </c>
      <c r="CW8" s="13">
        <f t="shared" si="27"/>
        <v>0</v>
      </c>
      <c r="CX8" s="13">
        <f t="shared" si="27"/>
        <v>0</v>
      </c>
      <c r="CY8" s="13">
        <f t="shared" si="27"/>
        <v>28697.063829198876</v>
      </c>
      <c r="CZ8" s="13">
        <f t="shared" si="27"/>
        <v>0</v>
      </c>
      <c r="DA8" s="391">
        <f t="shared" si="27"/>
        <v>28697.063829198876</v>
      </c>
      <c r="DB8" s="13">
        <f t="shared" si="27"/>
        <v>0</v>
      </c>
      <c r="DC8" s="13">
        <f t="shared" si="27"/>
        <v>0</v>
      </c>
      <c r="DD8" s="13">
        <f t="shared" si="27"/>
        <v>0</v>
      </c>
      <c r="DE8" s="13">
        <f t="shared" si="27"/>
        <v>0</v>
      </c>
      <c r="DF8" s="13">
        <f t="shared" si="27"/>
        <v>0</v>
      </c>
      <c r="DG8" s="13">
        <f t="shared" si="27"/>
        <v>0</v>
      </c>
      <c r="DH8" s="13">
        <f t="shared" si="27"/>
        <v>0</v>
      </c>
      <c r="DI8" s="13">
        <f t="shared" si="27"/>
        <v>0</v>
      </c>
      <c r="DJ8" s="13">
        <f t="shared" si="27"/>
        <v>0</v>
      </c>
      <c r="DK8" s="13">
        <f t="shared" si="27"/>
        <v>0</v>
      </c>
      <c r="DL8" s="13">
        <f t="shared" si="27"/>
        <v>29557.975744074833</v>
      </c>
      <c r="DM8" s="13">
        <f t="shared" si="27"/>
        <v>0</v>
      </c>
      <c r="DN8" s="391">
        <f t="shared" si="27"/>
        <v>29557.975744074833</v>
      </c>
      <c r="DO8" s="13">
        <f t="shared" si="27"/>
        <v>0</v>
      </c>
      <c r="DP8" s="13">
        <f t="shared" si="27"/>
        <v>0</v>
      </c>
      <c r="DQ8" s="13">
        <f t="shared" si="27"/>
        <v>0</v>
      </c>
      <c r="DR8" s="13">
        <f t="shared" si="27"/>
        <v>0</v>
      </c>
      <c r="DS8" s="13">
        <f t="shared" si="27"/>
        <v>0</v>
      </c>
      <c r="DT8" s="13">
        <f t="shared" si="27"/>
        <v>0</v>
      </c>
      <c r="DU8" s="13">
        <f t="shared" si="27"/>
        <v>0</v>
      </c>
      <c r="DV8" s="13">
        <f t="shared" si="27"/>
        <v>0</v>
      </c>
      <c r="DW8" s="13">
        <f t="shared" si="27"/>
        <v>0</v>
      </c>
      <c r="DX8" s="13">
        <f t="shared" si="27"/>
        <v>0</v>
      </c>
      <c r="DY8" s="13">
        <f t="shared" si="27"/>
        <v>60889.406546876875</v>
      </c>
      <c r="DZ8" s="13">
        <f t="shared" ref="DZ8:GK8" si="28">SUM(DZ9,DZ18)</f>
        <v>0</v>
      </c>
      <c r="EA8" s="391">
        <f t="shared" si="28"/>
        <v>60889.406546876875</v>
      </c>
      <c r="EB8" s="13">
        <f t="shared" si="28"/>
        <v>0</v>
      </c>
      <c r="EC8" s="13">
        <f t="shared" si="28"/>
        <v>0</v>
      </c>
      <c r="ED8" s="13">
        <f t="shared" si="28"/>
        <v>0</v>
      </c>
      <c r="EE8" s="13">
        <f t="shared" si="28"/>
        <v>0</v>
      </c>
      <c r="EF8" s="13">
        <f t="shared" si="28"/>
        <v>0</v>
      </c>
      <c r="EG8" s="13">
        <f t="shared" si="28"/>
        <v>0</v>
      </c>
      <c r="EH8" s="13">
        <f t="shared" si="28"/>
        <v>0</v>
      </c>
      <c r="EI8" s="13">
        <f t="shared" si="28"/>
        <v>0</v>
      </c>
      <c r="EJ8" s="13">
        <f t="shared" si="28"/>
        <v>0</v>
      </c>
      <c r="EK8" s="13">
        <f t="shared" si="28"/>
        <v>0</v>
      </c>
      <c r="EL8" s="13">
        <f t="shared" si="28"/>
        <v>62716.088743283151</v>
      </c>
      <c r="EM8" s="13">
        <f t="shared" si="28"/>
        <v>0</v>
      </c>
      <c r="EN8" s="391">
        <f t="shared" si="28"/>
        <v>62716.088743283151</v>
      </c>
      <c r="EO8" s="13">
        <f t="shared" si="28"/>
        <v>0</v>
      </c>
      <c r="EP8" s="13">
        <f t="shared" si="28"/>
        <v>0</v>
      </c>
      <c r="EQ8" s="13">
        <f t="shared" si="28"/>
        <v>0</v>
      </c>
      <c r="ER8" s="13">
        <f t="shared" si="28"/>
        <v>0</v>
      </c>
      <c r="ES8" s="13">
        <f t="shared" si="28"/>
        <v>0</v>
      </c>
      <c r="ET8" s="13">
        <f t="shared" si="28"/>
        <v>0</v>
      </c>
      <c r="EU8" s="13">
        <f t="shared" si="28"/>
        <v>0</v>
      </c>
      <c r="EV8" s="13">
        <f t="shared" si="28"/>
        <v>0</v>
      </c>
      <c r="EW8" s="13">
        <f t="shared" si="28"/>
        <v>0</v>
      </c>
      <c r="EX8" s="13">
        <f t="shared" si="28"/>
        <v>0</v>
      </c>
      <c r="EY8" s="13">
        <f t="shared" si="28"/>
        <v>64597.571405581642</v>
      </c>
      <c r="EZ8" s="13">
        <f t="shared" si="28"/>
        <v>0</v>
      </c>
      <c r="FA8" s="391">
        <f t="shared" si="28"/>
        <v>64597.571405581642</v>
      </c>
      <c r="FB8" s="13">
        <f t="shared" si="28"/>
        <v>0</v>
      </c>
      <c r="FC8" s="13">
        <f t="shared" si="28"/>
        <v>0</v>
      </c>
      <c r="FD8" s="13">
        <f t="shared" si="28"/>
        <v>0</v>
      </c>
      <c r="FE8" s="13">
        <f t="shared" si="28"/>
        <v>0</v>
      </c>
      <c r="FF8" s="13">
        <f t="shared" si="28"/>
        <v>0</v>
      </c>
      <c r="FG8" s="13">
        <f t="shared" si="28"/>
        <v>0</v>
      </c>
      <c r="FH8" s="13">
        <f t="shared" si="28"/>
        <v>0</v>
      </c>
      <c r="FI8" s="13">
        <f t="shared" si="28"/>
        <v>0</v>
      </c>
      <c r="FJ8" s="13">
        <f t="shared" si="28"/>
        <v>0</v>
      </c>
      <c r="FK8" s="13">
        <f t="shared" si="28"/>
        <v>0</v>
      </c>
      <c r="FL8" s="13">
        <f t="shared" si="28"/>
        <v>66535.498547749099</v>
      </c>
      <c r="FM8" s="13">
        <f t="shared" si="28"/>
        <v>0</v>
      </c>
      <c r="FN8" s="391">
        <f t="shared" si="28"/>
        <v>66535.498547749099</v>
      </c>
      <c r="FO8" s="13">
        <f t="shared" si="28"/>
        <v>0</v>
      </c>
      <c r="FP8" s="13">
        <f t="shared" si="28"/>
        <v>0</v>
      </c>
      <c r="FQ8" s="13">
        <f t="shared" si="28"/>
        <v>0</v>
      </c>
      <c r="FR8" s="13">
        <f t="shared" si="28"/>
        <v>0</v>
      </c>
      <c r="FS8" s="13">
        <f t="shared" si="28"/>
        <v>0</v>
      </c>
      <c r="FT8" s="13">
        <f t="shared" si="28"/>
        <v>0</v>
      </c>
      <c r="FU8" s="13">
        <f t="shared" si="28"/>
        <v>0</v>
      </c>
      <c r="FV8" s="13">
        <f t="shared" si="28"/>
        <v>0</v>
      </c>
      <c r="FW8" s="13">
        <f t="shared" si="28"/>
        <v>0</v>
      </c>
      <c r="FX8" s="13">
        <f t="shared" si="28"/>
        <v>0</v>
      </c>
      <c r="FY8" s="13">
        <f t="shared" si="28"/>
        <v>68531.563504181569</v>
      </c>
      <c r="FZ8" s="13">
        <f t="shared" si="28"/>
        <v>0</v>
      </c>
      <c r="GA8" s="391">
        <f t="shared" si="28"/>
        <v>68531.563504181569</v>
      </c>
      <c r="GB8" s="13">
        <f t="shared" si="28"/>
        <v>0</v>
      </c>
      <c r="GC8" s="13">
        <f t="shared" si="28"/>
        <v>0</v>
      </c>
      <c r="GD8" s="13">
        <f t="shared" si="28"/>
        <v>0</v>
      </c>
      <c r="GE8" s="13">
        <f t="shared" si="28"/>
        <v>0</v>
      </c>
      <c r="GF8" s="13">
        <f t="shared" si="28"/>
        <v>0</v>
      </c>
      <c r="GG8" s="13">
        <f t="shared" si="28"/>
        <v>0</v>
      </c>
      <c r="GH8" s="13">
        <f t="shared" si="28"/>
        <v>0</v>
      </c>
      <c r="GI8" s="13">
        <f t="shared" si="28"/>
        <v>0</v>
      </c>
      <c r="GJ8" s="13">
        <f t="shared" si="28"/>
        <v>0</v>
      </c>
      <c r="GK8" s="13">
        <f t="shared" si="28"/>
        <v>0</v>
      </c>
      <c r="GL8" s="13">
        <f t="shared" ref="GL8:IW8" si="29">SUM(GL9,GL18)</f>
        <v>70587.51040930704</v>
      </c>
      <c r="GM8" s="13">
        <f t="shared" si="29"/>
        <v>0</v>
      </c>
      <c r="GN8" s="391">
        <f t="shared" si="29"/>
        <v>70587.51040930704</v>
      </c>
      <c r="GO8" s="13">
        <f t="shared" si="29"/>
        <v>0</v>
      </c>
      <c r="GP8" s="13">
        <f t="shared" si="29"/>
        <v>0</v>
      </c>
      <c r="GQ8" s="13">
        <f t="shared" si="29"/>
        <v>0</v>
      </c>
      <c r="GR8" s="13">
        <f t="shared" si="29"/>
        <v>0</v>
      </c>
      <c r="GS8" s="13">
        <f t="shared" si="29"/>
        <v>0</v>
      </c>
      <c r="GT8" s="13">
        <f t="shared" si="29"/>
        <v>0</v>
      </c>
      <c r="GU8" s="13">
        <f t="shared" si="29"/>
        <v>0</v>
      </c>
      <c r="GV8" s="13">
        <f t="shared" si="29"/>
        <v>0</v>
      </c>
      <c r="GW8" s="13">
        <f t="shared" si="29"/>
        <v>0</v>
      </c>
      <c r="GX8" s="13">
        <f t="shared" si="29"/>
        <v>0</v>
      </c>
      <c r="GY8" s="13">
        <f t="shared" si="29"/>
        <v>0</v>
      </c>
      <c r="GZ8" s="13">
        <f t="shared" si="29"/>
        <v>0</v>
      </c>
      <c r="HA8" s="391">
        <f t="shared" si="29"/>
        <v>0</v>
      </c>
      <c r="HB8" s="13">
        <f t="shared" si="29"/>
        <v>0</v>
      </c>
      <c r="HC8" s="13">
        <f t="shared" si="29"/>
        <v>0</v>
      </c>
      <c r="HD8" s="13">
        <f t="shared" si="29"/>
        <v>0</v>
      </c>
      <c r="HE8" s="13">
        <f t="shared" si="29"/>
        <v>0</v>
      </c>
      <c r="HF8" s="13">
        <f t="shared" si="29"/>
        <v>0</v>
      </c>
      <c r="HG8" s="13">
        <f t="shared" si="29"/>
        <v>0</v>
      </c>
      <c r="HH8" s="13">
        <f t="shared" si="29"/>
        <v>0</v>
      </c>
      <c r="HI8" s="13">
        <f t="shared" si="29"/>
        <v>0</v>
      </c>
      <c r="HJ8" s="13">
        <f t="shared" si="29"/>
        <v>0</v>
      </c>
      <c r="HK8" s="13">
        <f t="shared" si="29"/>
        <v>0</v>
      </c>
      <c r="HL8" s="13">
        <f t="shared" si="29"/>
        <v>0</v>
      </c>
      <c r="HM8" s="13">
        <f t="shared" si="29"/>
        <v>0</v>
      </c>
      <c r="HN8" s="391">
        <f t="shared" si="29"/>
        <v>0</v>
      </c>
      <c r="HO8" s="13">
        <f t="shared" si="29"/>
        <v>0</v>
      </c>
      <c r="HP8" s="13">
        <f t="shared" si="29"/>
        <v>0</v>
      </c>
      <c r="HQ8" s="13">
        <f t="shared" si="29"/>
        <v>0</v>
      </c>
      <c r="HR8" s="13">
        <f t="shared" si="29"/>
        <v>0</v>
      </c>
      <c r="HS8" s="13">
        <f t="shared" si="29"/>
        <v>0</v>
      </c>
      <c r="HT8" s="13">
        <f t="shared" si="29"/>
        <v>0</v>
      </c>
      <c r="HU8" s="13">
        <f t="shared" si="29"/>
        <v>0</v>
      </c>
      <c r="HV8" s="13">
        <f t="shared" si="29"/>
        <v>0</v>
      </c>
      <c r="HW8" s="13">
        <f t="shared" si="29"/>
        <v>0</v>
      </c>
      <c r="HX8" s="13">
        <f t="shared" si="29"/>
        <v>0</v>
      </c>
      <c r="HY8" s="13">
        <f t="shared" si="29"/>
        <v>0</v>
      </c>
      <c r="HZ8" s="13">
        <f t="shared" si="29"/>
        <v>0</v>
      </c>
      <c r="IA8" s="391">
        <f t="shared" si="29"/>
        <v>0</v>
      </c>
      <c r="IB8" s="13">
        <f t="shared" si="29"/>
        <v>0</v>
      </c>
      <c r="IC8" s="13">
        <f t="shared" si="29"/>
        <v>0</v>
      </c>
      <c r="ID8" s="13">
        <f t="shared" si="29"/>
        <v>0</v>
      </c>
      <c r="IE8" s="13">
        <f t="shared" si="29"/>
        <v>0</v>
      </c>
      <c r="IF8" s="13">
        <f t="shared" si="29"/>
        <v>0</v>
      </c>
      <c r="IG8" s="13">
        <f t="shared" si="29"/>
        <v>0</v>
      </c>
      <c r="IH8" s="13">
        <f t="shared" si="29"/>
        <v>0</v>
      </c>
      <c r="II8" s="13">
        <f t="shared" si="29"/>
        <v>0</v>
      </c>
      <c r="IJ8" s="13">
        <f t="shared" si="29"/>
        <v>0</v>
      </c>
      <c r="IK8" s="13">
        <f t="shared" si="29"/>
        <v>0</v>
      </c>
      <c r="IL8" s="13">
        <f t="shared" si="29"/>
        <v>0</v>
      </c>
      <c r="IM8" s="13">
        <f t="shared" si="29"/>
        <v>0</v>
      </c>
      <c r="IN8" s="391">
        <f t="shared" si="29"/>
        <v>0</v>
      </c>
      <c r="IO8" s="13">
        <f t="shared" si="29"/>
        <v>0</v>
      </c>
      <c r="IP8" s="13">
        <f t="shared" si="29"/>
        <v>0</v>
      </c>
      <c r="IQ8" s="13">
        <f t="shared" si="29"/>
        <v>0</v>
      </c>
      <c r="IR8" s="13">
        <f t="shared" si="29"/>
        <v>0</v>
      </c>
      <c r="IS8" s="13">
        <f t="shared" si="29"/>
        <v>0</v>
      </c>
      <c r="IT8" s="13">
        <f t="shared" si="29"/>
        <v>0</v>
      </c>
      <c r="IU8" s="13">
        <f t="shared" si="29"/>
        <v>0</v>
      </c>
      <c r="IV8" s="13">
        <f t="shared" si="29"/>
        <v>0</v>
      </c>
      <c r="IW8" s="13">
        <f t="shared" si="29"/>
        <v>0</v>
      </c>
      <c r="IX8" s="13">
        <f t="shared" ref="IX8:LI8" si="30">SUM(IX9,IX18)</f>
        <v>0</v>
      </c>
      <c r="IY8" s="13">
        <f t="shared" si="30"/>
        <v>0</v>
      </c>
      <c r="IZ8" s="13">
        <f t="shared" si="30"/>
        <v>0</v>
      </c>
      <c r="JA8" s="391">
        <f t="shared" si="30"/>
        <v>0</v>
      </c>
      <c r="JB8" s="13">
        <f t="shared" si="30"/>
        <v>0</v>
      </c>
      <c r="JC8" s="13">
        <f t="shared" si="30"/>
        <v>0</v>
      </c>
      <c r="JD8" s="13">
        <f t="shared" si="30"/>
        <v>0</v>
      </c>
      <c r="JE8" s="13">
        <f t="shared" si="30"/>
        <v>0</v>
      </c>
      <c r="JF8" s="13">
        <f t="shared" si="30"/>
        <v>0</v>
      </c>
      <c r="JG8" s="13">
        <f t="shared" si="30"/>
        <v>0</v>
      </c>
      <c r="JH8" s="13">
        <f t="shared" si="30"/>
        <v>0</v>
      </c>
      <c r="JI8" s="13">
        <f t="shared" si="30"/>
        <v>0</v>
      </c>
      <c r="JJ8" s="13">
        <f t="shared" si="30"/>
        <v>0</v>
      </c>
      <c r="JK8" s="13">
        <f t="shared" si="30"/>
        <v>0</v>
      </c>
      <c r="JL8" s="13">
        <f t="shared" si="30"/>
        <v>0</v>
      </c>
      <c r="JM8" s="13">
        <f t="shared" si="30"/>
        <v>0</v>
      </c>
      <c r="JN8" s="391">
        <f t="shared" si="30"/>
        <v>0</v>
      </c>
      <c r="JO8" s="13">
        <f t="shared" si="30"/>
        <v>0</v>
      </c>
      <c r="JP8" s="13">
        <f t="shared" si="30"/>
        <v>0</v>
      </c>
      <c r="JQ8" s="13">
        <f t="shared" si="30"/>
        <v>0</v>
      </c>
      <c r="JR8" s="13">
        <f t="shared" si="30"/>
        <v>0</v>
      </c>
      <c r="JS8" s="13">
        <f t="shared" si="30"/>
        <v>0</v>
      </c>
      <c r="JT8" s="13">
        <f t="shared" si="30"/>
        <v>0</v>
      </c>
      <c r="JU8" s="13">
        <f t="shared" si="30"/>
        <v>0</v>
      </c>
      <c r="JV8" s="13">
        <f t="shared" si="30"/>
        <v>0</v>
      </c>
      <c r="JW8" s="13">
        <f t="shared" si="30"/>
        <v>0</v>
      </c>
      <c r="JX8" s="13">
        <f t="shared" si="30"/>
        <v>0</v>
      </c>
      <c r="JY8" s="13">
        <f t="shared" si="30"/>
        <v>0</v>
      </c>
      <c r="JZ8" s="13">
        <f t="shared" si="30"/>
        <v>0</v>
      </c>
      <c r="KA8" s="391">
        <f t="shared" si="30"/>
        <v>0</v>
      </c>
      <c r="KB8" s="13">
        <f t="shared" si="30"/>
        <v>0</v>
      </c>
      <c r="KC8" s="13">
        <f t="shared" si="30"/>
        <v>0</v>
      </c>
      <c r="KD8" s="13">
        <f t="shared" si="30"/>
        <v>0</v>
      </c>
      <c r="KE8" s="13">
        <f t="shared" si="30"/>
        <v>0</v>
      </c>
      <c r="KF8" s="13">
        <f t="shared" si="30"/>
        <v>0</v>
      </c>
      <c r="KG8" s="13">
        <f t="shared" si="30"/>
        <v>0</v>
      </c>
      <c r="KH8" s="13">
        <f t="shared" si="30"/>
        <v>0</v>
      </c>
      <c r="KI8" s="13">
        <f t="shared" si="30"/>
        <v>0</v>
      </c>
      <c r="KJ8" s="13">
        <f t="shared" si="30"/>
        <v>0</v>
      </c>
      <c r="KK8" s="13">
        <f t="shared" si="30"/>
        <v>0</v>
      </c>
      <c r="KL8" s="13">
        <f t="shared" si="30"/>
        <v>0</v>
      </c>
      <c r="KM8" s="13">
        <f t="shared" si="30"/>
        <v>0</v>
      </c>
      <c r="KN8" s="391">
        <f t="shared" si="30"/>
        <v>0</v>
      </c>
      <c r="KO8" s="13">
        <f t="shared" si="30"/>
        <v>0</v>
      </c>
      <c r="KP8" s="13">
        <f t="shared" si="30"/>
        <v>0</v>
      </c>
      <c r="KQ8" s="13">
        <f t="shared" si="30"/>
        <v>0</v>
      </c>
      <c r="KR8" s="13">
        <f t="shared" si="30"/>
        <v>0</v>
      </c>
      <c r="KS8" s="13">
        <f t="shared" si="30"/>
        <v>0</v>
      </c>
      <c r="KT8" s="13">
        <f t="shared" si="30"/>
        <v>0</v>
      </c>
      <c r="KU8" s="13">
        <f t="shared" si="30"/>
        <v>0</v>
      </c>
      <c r="KV8" s="13">
        <f t="shared" si="30"/>
        <v>0</v>
      </c>
      <c r="KW8" s="13">
        <f t="shared" si="30"/>
        <v>0</v>
      </c>
      <c r="KX8" s="13">
        <f t="shared" si="30"/>
        <v>0</v>
      </c>
      <c r="KY8" s="13">
        <f t="shared" si="30"/>
        <v>0</v>
      </c>
      <c r="KZ8" s="13">
        <f t="shared" si="30"/>
        <v>0</v>
      </c>
      <c r="LA8" s="391">
        <f t="shared" si="30"/>
        <v>0</v>
      </c>
      <c r="LB8" s="13">
        <f t="shared" si="30"/>
        <v>0</v>
      </c>
      <c r="LC8" s="13">
        <f t="shared" si="30"/>
        <v>0</v>
      </c>
      <c r="LD8" s="13">
        <f t="shared" si="30"/>
        <v>0</v>
      </c>
      <c r="LE8" s="13">
        <f t="shared" si="30"/>
        <v>0</v>
      </c>
      <c r="LF8" s="13">
        <f t="shared" si="30"/>
        <v>0</v>
      </c>
      <c r="LG8" s="13">
        <f t="shared" si="30"/>
        <v>0</v>
      </c>
      <c r="LH8" s="13">
        <f t="shared" si="30"/>
        <v>0</v>
      </c>
      <c r="LI8" s="13">
        <f t="shared" si="30"/>
        <v>0</v>
      </c>
      <c r="LJ8" s="13">
        <f t="shared" ref="LJ8:LN8" si="31">SUM(LJ9,LJ18)</f>
        <v>0</v>
      </c>
      <c r="LK8" s="13">
        <f t="shared" si="31"/>
        <v>0</v>
      </c>
      <c r="LL8" s="13">
        <f t="shared" si="31"/>
        <v>0</v>
      </c>
      <c r="LM8" s="13">
        <f t="shared" si="31"/>
        <v>0</v>
      </c>
      <c r="LN8" s="391">
        <f t="shared" si="31"/>
        <v>0</v>
      </c>
    </row>
    <row r="9" spans="1:326">
      <c r="A9" s="18" t="s">
        <v>415</v>
      </c>
      <c r="B9" s="19">
        <f>'Dalyvio prielaidos'!$E$23/12</f>
        <v>28942.91760507871</v>
      </c>
      <c r="C9" s="19">
        <f>'Dalyvio prielaidos'!$E$23/12</f>
        <v>28942.91760507871</v>
      </c>
      <c r="D9" s="19">
        <f>'Dalyvio prielaidos'!$E$23/12</f>
        <v>28942.91760507871</v>
      </c>
      <c r="E9" s="19">
        <f>'Dalyvio prielaidos'!$E$23/12</f>
        <v>28942.91760507871</v>
      </c>
      <c r="F9" s="19">
        <f>'Dalyvio prielaidos'!$E$23/12</f>
        <v>28942.91760507871</v>
      </c>
      <c r="G9" s="19">
        <f>'Dalyvio prielaidos'!$E$23/12</f>
        <v>28942.91760507871</v>
      </c>
      <c r="H9" s="19">
        <f>'Dalyvio prielaidos'!$E$23/12</f>
        <v>28942.91760507871</v>
      </c>
      <c r="I9" s="19">
        <f>'Dalyvio prielaidos'!$E$23/12</f>
        <v>28942.91760507871</v>
      </c>
      <c r="J9" s="19">
        <f>'Dalyvio prielaidos'!$E$23/12</f>
        <v>28942.91760507871</v>
      </c>
      <c r="K9" s="19">
        <f>'Dalyvio prielaidos'!$E$23/12</f>
        <v>28942.91760507871</v>
      </c>
      <c r="L9" s="19">
        <f>'Dalyvio prielaidos'!$E$23/12</f>
        <v>28942.91760507871</v>
      </c>
      <c r="M9" s="19">
        <f>'Dalyvio prielaidos'!$E$23/12</f>
        <v>28942.91760507871</v>
      </c>
      <c r="N9" s="20">
        <f>SUM(B9:M9)</f>
        <v>347315.01126094459</v>
      </c>
      <c r="O9" s="19">
        <f>'Dalyvio prielaidos'!$F$23/12</f>
        <v>484728.21041737526</v>
      </c>
      <c r="P9" s="19">
        <f>'Dalyvio prielaidos'!$F$23/12</f>
        <v>484728.21041737526</v>
      </c>
      <c r="Q9" s="19">
        <f>'Dalyvio prielaidos'!$F$23/12</f>
        <v>484728.21041737526</v>
      </c>
      <c r="R9" s="19">
        <f>'Dalyvio prielaidos'!$F$23/12</f>
        <v>484728.21041737526</v>
      </c>
      <c r="S9" s="19">
        <f>'Dalyvio prielaidos'!$F$23/12</f>
        <v>484728.21041737526</v>
      </c>
      <c r="T9" s="19">
        <f>'Dalyvio prielaidos'!$F$23/12</f>
        <v>484728.21041737526</v>
      </c>
      <c r="U9" s="19">
        <f>'Dalyvio prielaidos'!$F$23/12</f>
        <v>484728.21041737526</v>
      </c>
      <c r="V9" s="19">
        <f>'Dalyvio prielaidos'!$F$23/12</f>
        <v>484728.21041737526</v>
      </c>
      <c r="W9" s="19">
        <f>'Dalyvio prielaidos'!$F$23/12</f>
        <v>484728.21041737526</v>
      </c>
      <c r="X9" s="19">
        <f>'Dalyvio prielaidos'!$F$23/12</f>
        <v>484728.21041737526</v>
      </c>
      <c r="Y9" s="19">
        <f>'Dalyvio prielaidos'!$F$23/12</f>
        <v>484728.21041737526</v>
      </c>
      <c r="Z9" s="19">
        <f>'Dalyvio prielaidos'!$F$23/12</f>
        <v>484728.21041737526</v>
      </c>
      <c r="AA9" s="20">
        <f>SUM(O9:Z9)</f>
        <v>5816738.5250085024</v>
      </c>
      <c r="AB9" s="19">
        <f>'Dalyvio prielaidos'!$G$23/12</f>
        <v>641219.61440655484</v>
      </c>
      <c r="AC9" s="19">
        <f>'Dalyvio prielaidos'!$G$23/12</f>
        <v>641219.61440655484</v>
      </c>
      <c r="AD9" s="19">
        <f>'Dalyvio prielaidos'!$G$23/12</f>
        <v>641219.61440655484</v>
      </c>
      <c r="AE9" s="19">
        <f>'Dalyvio prielaidos'!$G$23/12</f>
        <v>641219.61440655484</v>
      </c>
      <c r="AF9" s="19">
        <f>'Dalyvio prielaidos'!$G$23/12</f>
        <v>641219.61440655484</v>
      </c>
      <c r="AG9" s="19">
        <f>'Dalyvio prielaidos'!$G$23/12</f>
        <v>641219.61440655484</v>
      </c>
      <c r="AH9" s="19">
        <f>'Dalyvio prielaidos'!$G$23/12</f>
        <v>641219.61440655484</v>
      </c>
      <c r="AI9" s="19">
        <f>'Dalyvio prielaidos'!$G$23/12</f>
        <v>641219.61440655484</v>
      </c>
      <c r="AJ9" s="19">
        <f>'Dalyvio prielaidos'!$G$23/12</f>
        <v>641219.61440655484</v>
      </c>
      <c r="AK9" s="19">
        <f>'Dalyvio prielaidos'!$G$23/12</f>
        <v>641219.61440655484</v>
      </c>
      <c r="AL9" s="19">
        <f>'Dalyvio prielaidos'!$G$23/12</f>
        <v>641219.61440655484</v>
      </c>
      <c r="AM9" s="19">
        <f>'Dalyvio prielaidos'!$G$23/12</f>
        <v>641219.61440655484</v>
      </c>
      <c r="AN9" s="20">
        <f>SUM(AB9:AM9)</f>
        <v>7694635.3728786586</v>
      </c>
      <c r="AO9" s="19"/>
      <c r="AP9" s="19"/>
      <c r="AQ9" s="19"/>
      <c r="AR9" s="19"/>
      <c r="AS9" s="19"/>
      <c r="AT9" s="19"/>
      <c r="AU9" s="19"/>
      <c r="AV9" s="19"/>
      <c r="AW9" s="19"/>
      <c r="AX9" s="19"/>
      <c r="AY9" s="19"/>
      <c r="AZ9" s="19"/>
      <c r="BA9" s="20"/>
      <c r="BB9" s="19"/>
      <c r="BC9" s="19"/>
      <c r="BD9" s="19"/>
      <c r="BE9" s="19"/>
      <c r="BF9" s="19"/>
      <c r="BG9" s="19"/>
      <c r="BH9" s="19"/>
      <c r="BI9" s="19"/>
      <c r="BJ9" s="19"/>
      <c r="BK9" s="19"/>
      <c r="BL9" s="19"/>
      <c r="BM9" s="19"/>
      <c r="BN9" s="20"/>
      <c r="BO9" s="19"/>
      <c r="BP9" s="19"/>
      <c r="BQ9" s="19"/>
      <c r="BR9" s="19"/>
      <c r="BS9" s="19"/>
      <c r="BT9" s="19"/>
      <c r="BU9" s="19"/>
      <c r="BV9" s="19"/>
      <c r="BW9" s="19"/>
      <c r="BX9" s="19"/>
      <c r="BY9" s="19"/>
      <c r="BZ9" s="19"/>
      <c r="CA9" s="20"/>
      <c r="CB9" s="19"/>
      <c r="CC9" s="19"/>
      <c r="CD9" s="19"/>
      <c r="CE9" s="19"/>
      <c r="CF9" s="19"/>
      <c r="CG9" s="19"/>
      <c r="CH9" s="19"/>
      <c r="CI9" s="19"/>
      <c r="CJ9" s="19"/>
      <c r="CK9" s="19"/>
      <c r="CL9" s="19"/>
      <c r="CM9" s="19"/>
      <c r="CN9" s="20"/>
      <c r="CO9" s="19"/>
      <c r="CP9" s="19"/>
      <c r="CQ9" s="19"/>
      <c r="CR9" s="19"/>
      <c r="CS9" s="19"/>
      <c r="CT9" s="19"/>
      <c r="CU9" s="19"/>
      <c r="CV9" s="19"/>
      <c r="CW9" s="19"/>
      <c r="CX9" s="19"/>
      <c r="CY9" s="19"/>
      <c r="CZ9" s="19"/>
      <c r="DA9" s="20"/>
      <c r="DB9" s="19"/>
      <c r="DC9" s="19"/>
      <c r="DD9" s="19"/>
      <c r="DE9" s="19"/>
      <c r="DF9" s="19"/>
      <c r="DG9" s="19"/>
      <c r="DH9" s="19"/>
      <c r="DI9" s="19"/>
      <c r="DJ9" s="19"/>
      <c r="DK9" s="19"/>
      <c r="DL9" s="19"/>
      <c r="DM9" s="19"/>
      <c r="DN9" s="20"/>
      <c r="DO9" s="19"/>
      <c r="DP9" s="19"/>
      <c r="DQ9" s="19"/>
      <c r="DR9" s="19"/>
      <c r="DS9" s="19"/>
      <c r="DT9" s="19"/>
      <c r="DU9" s="19"/>
      <c r="DV9" s="19"/>
      <c r="DW9" s="19"/>
      <c r="DX9" s="19"/>
      <c r="DY9" s="19"/>
      <c r="DZ9" s="19"/>
      <c r="EA9" s="20"/>
      <c r="EB9" s="19"/>
      <c r="EC9" s="19"/>
      <c r="ED9" s="19"/>
      <c r="EE9" s="19"/>
      <c r="EF9" s="19"/>
      <c r="EG9" s="19"/>
      <c r="EH9" s="19"/>
      <c r="EI9" s="19"/>
      <c r="EJ9" s="19"/>
      <c r="EK9" s="19"/>
      <c r="EL9" s="19"/>
      <c r="EM9" s="19"/>
      <c r="EN9" s="20"/>
      <c r="EO9" s="19"/>
      <c r="EP9" s="19"/>
      <c r="EQ9" s="19"/>
      <c r="ER9" s="19"/>
      <c r="ES9" s="19"/>
      <c r="ET9" s="19"/>
      <c r="EU9" s="19"/>
      <c r="EV9" s="19"/>
      <c r="EW9" s="19"/>
      <c r="EX9" s="19"/>
      <c r="EY9" s="19"/>
      <c r="EZ9" s="19"/>
      <c r="FA9" s="20"/>
      <c r="FB9" s="19"/>
      <c r="FC9" s="19"/>
      <c r="FD9" s="19"/>
      <c r="FE9" s="19"/>
      <c r="FF9" s="19"/>
      <c r="FG9" s="19"/>
      <c r="FH9" s="19"/>
      <c r="FI9" s="19"/>
      <c r="FJ9" s="19"/>
      <c r="FK9" s="19"/>
      <c r="FL9" s="19"/>
      <c r="FM9" s="19"/>
      <c r="FN9" s="20"/>
      <c r="FO9" s="19"/>
      <c r="FP9" s="19"/>
      <c r="FQ9" s="19"/>
      <c r="FR9" s="19"/>
      <c r="FS9" s="19"/>
      <c r="FT9" s="19"/>
      <c r="FU9" s="19"/>
      <c r="FV9" s="19"/>
      <c r="FW9" s="19"/>
      <c r="FX9" s="19"/>
      <c r="FY9" s="19"/>
      <c r="FZ9" s="19"/>
      <c r="GA9" s="20"/>
      <c r="GB9" s="19"/>
      <c r="GC9" s="19"/>
      <c r="GD9" s="19"/>
      <c r="GE9" s="19"/>
      <c r="GF9" s="19"/>
      <c r="GG9" s="19"/>
      <c r="GH9" s="19"/>
      <c r="GI9" s="19"/>
      <c r="GJ9" s="19"/>
      <c r="GK9" s="19"/>
      <c r="GL9" s="19"/>
      <c r="GM9" s="19"/>
      <c r="GN9" s="20"/>
      <c r="GO9" s="19"/>
      <c r="GP9" s="19"/>
      <c r="GQ9" s="19"/>
      <c r="GR9" s="19"/>
      <c r="GS9" s="19"/>
      <c r="GT9" s="19"/>
      <c r="GU9" s="19"/>
      <c r="GV9" s="19"/>
      <c r="GW9" s="19"/>
      <c r="GX9" s="19"/>
      <c r="GY9" s="19"/>
      <c r="GZ9" s="19"/>
      <c r="HA9" s="20"/>
      <c r="HB9" s="19"/>
      <c r="HC9" s="19"/>
      <c r="HD9" s="19"/>
      <c r="HE9" s="19"/>
      <c r="HF9" s="19"/>
      <c r="HG9" s="19"/>
      <c r="HH9" s="19"/>
      <c r="HI9" s="19"/>
      <c r="HJ9" s="19"/>
      <c r="HK9" s="19"/>
      <c r="HL9" s="19"/>
      <c r="HM9" s="19"/>
      <c r="HN9" s="20"/>
      <c r="HO9" s="19"/>
      <c r="HP9" s="19"/>
      <c r="HQ9" s="19"/>
      <c r="HR9" s="19"/>
      <c r="HS9" s="19"/>
      <c r="HT9" s="19"/>
      <c r="HU9" s="19"/>
      <c r="HV9" s="19"/>
      <c r="HW9" s="19"/>
      <c r="HX9" s="19"/>
      <c r="HY9" s="19"/>
      <c r="HZ9" s="19"/>
      <c r="IA9" s="20"/>
      <c r="IB9" s="19"/>
      <c r="IC9" s="19"/>
      <c r="ID9" s="19"/>
      <c r="IE9" s="19"/>
      <c r="IF9" s="19"/>
      <c r="IG9" s="19"/>
      <c r="IH9" s="19"/>
      <c r="II9" s="19"/>
      <c r="IJ9" s="19"/>
      <c r="IK9" s="19"/>
      <c r="IL9" s="19"/>
      <c r="IM9" s="19"/>
      <c r="IN9" s="20"/>
      <c r="IO9" s="19"/>
      <c r="IP9" s="19"/>
      <c r="IQ9" s="19"/>
      <c r="IR9" s="19"/>
      <c r="IS9" s="19"/>
      <c r="IT9" s="19"/>
      <c r="IU9" s="19"/>
      <c r="IV9" s="19"/>
      <c r="IW9" s="19"/>
      <c r="IX9" s="19"/>
      <c r="IY9" s="19"/>
      <c r="IZ9" s="19"/>
      <c r="JA9" s="20"/>
      <c r="JB9" s="19"/>
      <c r="JC9" s="19"/>
      <c r="JD9" s="19"/>
      <c r="JE9" s="19"/>
      <c r="JF9" s="19"/>
      <c r="JG9" s="19"/>
      <c r="JH9" s="19"/>
      <c r="JI9" s="19"/>
      <c r="JJ9" s="19"/>
      <c r="JK9" s="19"/>
      <c r="JL9" s="19"/>
      <c r="JM9" s="19"/>
      <c r="JN9" s="20"/>
      <c r="JO9" s="19"/>
      <c r="JP9" s="19"/>
      <c r="JQ9" s="19"/>
      <c r="JR9" s="19"/>
      <c r="JS9" s="19"/>
      <c r="JT9" s="19"/>
      <c r="JU9" s="19"/>
      <c r="JV9" s="19"/>
      <c r="JW9" s="19"/>
      <c r="JX9" s="19"/>
      <c r="JY9" s="19"/>
      <c r="JZ9" s="19"/>
      <c r="KA9" s="20"/>
      <c r="KB9" s="19"/>
      <c r="KC9" s="19"/>
      <c r="KD9" s="19"/>
      <c r="KE9" s="19"/>
      <c r="KF9" s="19"/>
      <c r="KG9" s="19"/>
      <c r="KH9" s="19"/>
      <c r="KI9" s="19"/>
      <c r="KJ9" s="19"/>
      <c r="KK9" s="19"/>
      <c r="KL9" s="19"/>
      <c r="KM9" s="19"/>
      <c r="KN9" s="20"/>
      <c r="KO9" s="19"/>
      <c r="KP9" s="19"/>
      <c r="KQ9" s="19"/>
      <c r="KR9" s="19"/>
      <c r="KS9" s="19"/>
      <c r="KT9" s="19"/>
      <c r="KU9" s="19"/>
      <c r="KV9" s="19"/>
      <c r="KW9" s="19"/>
      <c r="KX9" s="19"/>
      <c r="KY9" s="19"/>
      <c r="KZ9" s="19"/>
      <c r="LA9" s="20"/>
      <c r="LB9" s="19"/>
      <c r="LC9" s="19"/>
      <c r="LD9" s="19"/>
      <c r="LE9" s="19"/>
      <c r="LF9" s="19"/>
      <c r="LG9" s="19"/>
      <c r="LH9" s="19"/>
      <c r="LI9" s="19"/>
      <c r="LJ9" s="19"/>
      <c r="LK9" s="19"/>
      <c r="LL9" s="19"/>
      <c r="LM9" s="19"/>
      <c r="LN9" s="20"/>
    </row>
    <row r="10" spans="1:326" ht="15.75" thickBot="1">
      <c r="A10" s="8" t="s">
        <v>416</v>
      </c>
      <c r="B10" s="16">
        <f>B9</f>
        <v>28942.91760507871</v>
      </c>
      <c r="C10" s="16">
        <f t="shared" ref="C10:M10" si="32">B10+C9</f>
        <v>57885.83521015742</v>
      </c>
      <c r="D10" s="16">
        <f t="shared" si="32"/>
        <v>86828.752815236134</v>
      </c>
      <c r="E10" s="16">
        <f t="shared" si="32"/>
        <v>115771.67042031484</v>
      </c>
      <c r="F10" s="16">
        <f t="shared" si="32"/>
        <v>144714.58802539355</v>
      </c>
      <c r="G10" s="16">
        <f t="shared" si="32"/>
        <v>173657.50563047227</v>
      </c>
      <c r="H10" s="16">
        <f t="shared" si="32"/>
        <v>202600.42323555099</v>
      </c>
      <c r="I10" s="16">
        <f t="shared" si="32"/>
        <v>231543.34084062971</v>
      </c>
      <c r="J10" s="16">
        <f t="shared" si="32"/>
        <v>260486.25844570843</v>
      </c>
      <c r="K10" s="16">
        <f t="shared" si="32"/>
        <v>289429.17605078715</v>
      </c>
      <c r="L10" s="16">
        <f t="shared" si="32"/>
        <v>318372.09365586587</v>
      </c>
      <c r="M10" s="16">
        <f t="shared" si="32"/>
        <v>347315.01126094459</v>
      </c>
      <c r="N10" s="17">
        <f>M10</f>
        <v>347315.01126094459</v>
      </c>
      <c r="O10" s="16">
        <f>M10+O9</f>
        <v>832043.22167831985</v>
      </c>
      <c r="P10" s="16">
        <f t="shared" ref="P10:Z10" si="33">O10+P9</f>
        <v>1316771.4320956951</v>
      </c>
      <c r="Q10" s="16">
        <f t="shared" si="33"/>
        <v>1801499.6425130703</v>
      </c>
      <c r="R10" s="16">
        <f t="shared" si="33"/>
        <v>2286227.8529304457</v>
      </c>
      <c r="S10" s="16">
        <f t="shared" si="33"/>
        <v>2770956.0633478211</v>
      </c>
      <c r="T10" s="16">
        <f t="shared" si="33"/>
        <v>3255684.2737651966</v>
      </c>
      <c r="U10" s="16">
        <f t="shared" si="33"/>
        <v>3740412.484182572</v>
      </c>
      <c r="V10" s="16">
        <f t="shared" si="33"/>
        <v>4225140.694599947</v>
      </c>
      <c r="W10" s="16">
        <f t="shared" si="33"/>
        <v>4709868.9050173219</v>
      </c>
      <c r="X10" s="16">
        <f t="shared" si="33"/>
        <v>5194597.1154346969</v>
      </c>
      <c r="Y10" s="16">
        <f t="shared" si="33"/>
        <v>5679325.3258520719</v>
      </c>
      <c r="Z10" s="16">
        <f t="shared" si="33"/>
        <v>6164053.5362694468</v>
      </c>
      <c r="AA10" s="17">
        <f>Z10</f>
        <v>6164053.5362694468</v>
      </c>
      <c r="AB10" s="16">
        <f>Z10+AB9</f>
        <v>6805273.1506760018</v>
      </c>
      <c r="AC10" s="16">
        <f>AB10+AC9</f>
        <v>7446492.7650825568</v>
      </c>
      <c r="AD10" s="16">
        <f t="shared" ref="AD10:AM10" si="34">AC10+AD9</f>
        <v>8087712.3794891117</v>
      </c>
      <c r="AE10" s="16">
        <f t="shared" si="34"/>
        <v>8728931.9938956667</v>
      </c>
      <c r="AF10" s="16">
        <f t="shared" si="34"/>
        <v>9370151.6083022207</v>
      </c>
      <c r="AG10" s="16">
        <f t="shared" si="34"/>
        <v>10011371.222708775</v>
      </c>
      <c r="AH10" s="16">
        <f t="shared" si="34"/>
        <v>10652590.837115329</v>
      </c>
      <c r="AI10" s="16">
        <f t="shared" si="34"/>
        <v>11293810.451521883</v>
      </c>
      <c r="AJ10" s="16">
        <f t="shared" si="34"/>
        <v>11935030.065928437</v>
      </c>
      <c r="AK10" s="16">
        <f t="shared" si="34"/>
        <v>12576249.680334991</v>
      </c>
      <c r="AL10" s="16">
        <f t="shared" si="34"/>
        <v>13217469.294741545</v>
      </c>
      <c r="AM10" s="16">
        <f t="shared" si="34"/>
        <v>13858688.909148099</v>
      </c>
      <c r="AN10" s="17">
        <f>AM10</f>
        <v>13858688.909148099</v>
      </c>
      <c r="AO10" s="16"/>
      <c r="AP10" s="16"/>
      <c r="AQ10" s="16"/>
      <c r="AR10" s="16"/>
      <c r="AS10" s="16"/>
      <c r="AT10" s="16"/>
      <c r="AU10" s="16"/>
      <c r="AV10" s="16"/>
      <c r="AW10" s="16"/>
      <c r="AX10" s="16"/>
      <c r="AY10" s="16"/>
      <c r="AZ10" s="16"/>
      <c r="BA10" s="17"/>
      <c r="BB10" s="16"/>
      <c r="BC10" s="16"/>
      <c r="BD10" s="16"/>
      <c r="BE10" s="16"/>
      <c r="BF10" s="16"/>
      <c r="BG10" s="16"/>
      <c r="BH10" s="16"/>
      <c r="BI10" s="16"/>
      <c r="BJ10" s="16"/>
      <c r="BK10" s="16"/>
      <c r="BL10" s="16"/>
      <c r="BM10" s="16"/>
      <c r="BN10" s="17"/>
      <c r="BO10" s="16"/>
      <c r="BP10" s="16"/>
      <c r="BQ10" s="16"/>
      <c r="BR10" s="16"/>
      <c r="BS10" s="16"/>
      <c r="BT10" s="16"/>
      <c r="BU10" s="16"/>
      <c r="BV10" s="16"/>
      <c r="BW10" s="16"/>
      <c r="BX10" s="16"/>
      <c r="BY10" s="16"/>
      <c r="BZ10" s="16"/>
      <c r="CA10" s="17"/>
      <c r="CB10" s="16"/>
      <c r="CC10" s="16"/>
      <c r="CD10" s="16"/>
      <c r="CE10" s="16"/>
      <c r="CF10" s="16"/>
      <c r="CG10" s="16"/>
      <c r="CH10" s="16"/>
      <c r="CI10" s="16"/>
      <c r="CJ10" s="16"/>
      <c r="CK10" s="16"/>
      <c r="CL10" s="16"/>
      <c r="CM10" s="16"/>
      <c r="CN10" s="17"/>
      <c r="CO10" s="16"/>
      <c r="CP10" s="16"/>
      <c r="CQ10" s="16"/>
      <c r="CR10" s="16"/>
      <c r="CS10" s="16"/>
      <c r="CT10" s="16"/>
      <c r="CU10" s="16"/>
      <c r="CV10" s="16"/>
      <c r="CW10" s="16"/>
      <c r="CX10" s="16"/>
      <c r="CY10" s="16"/>
      <c r="CZ10" s="16"/>
      <c r="DA10" s="17"/>
      <c r="DB10" s="16"/>
      <c r="DC10" s="16"/>
      <c r="DD10" s="16"/>
      <c r="DE10" s="16"/>
      <c r="DF10" s="16"/>
      <c r="DG10" s="16"/>
      <c r="DH10" s="16"/>
      <c r="DI10" s="16"/>
      <c r="DJ10" s="16"/>
      <c r="DK10" s="16"/>
      <c r="DL10" s="16"/>
      <c r="DM10" s="16"/>
      <c r="DN10" s="17"/>
      <c r="DO10" s="16"/>
      <c r="DP10" s="16"/>
      <c r="DQ10" s="16"/>
      <c r="DR10" s="16"/>
      <c r="DS10" s="16"/>
      <c r="DT10" s="16"/>
      <c r="DU10" s="16"/>
      <c r="DV10" s="16"/>
      <c r="DW10" s="16"/>
      <c r="DX10" s="16"/>
      <c r="DY10" s="16"/>
      <c r="DZ10" s="16"/>
      <c r="EA10" s="17"/>
      <c r="EB10" s="16"/>
      <c r="EC10" s="16"/>
      <c r="ED10" s="16"/>
      <c r="EE10" s="16"/>
      <c r="EF10" s="16"/>
      <c r="EG10" s="16"/>
      <c r="EH10" s="16"/>
      <c r="EI10" s="16"/>
      <c r="EJ10" s="16"/>
      <c r="EK10" s="16"/>
      <c r="EL10" s="16"/>
      <c r="EM10" s="16"/>
      <c r="EN10" s="17"/>
      <c r="EO10" s="16"/>
      <c r="EP10" s="16"/>
      <c r="EQ10" s="16"/>
      <c r="ER10" s="16"/>
      <c r="ES10" s="16"/>
      <c r="ET10" s="16"/>
      <c r="EU10" s="16"/>
      <c r="EV10" s="16"/>
      <c r="EW10" s="16"/>
      <c r="EX10" s="16"/>
      <c r="EY10" s="16"/>
      <c r="EZ10" s="16"/>
      <c r="FA10" s="17"/>
      <c r="FB10" s="16"/>
      <c r="FC10" s="16"/>
      <c r="FD10" s="16"/>
      <c r="FE10" s="16"/>
      <c r="FF10" s="16"/>
      <c r="FG10" s="16"/>
      <c r="FH10" s="16"/>
      <c r="FI10" s="16"/>
      <c r="FJ10" s="16"/>
      <c r="FK10" s="16"/>
      <c r="FL10" s="16"/>
      <c r="FM10" s="16"/>
      <c r="FN10" s="17"/>
      <c r="FO10" s="16"/>
      <c r="FP10" s="16"/>
      <c r="FQ10" s="16"/>
      <c r="FR10" s="16"/>
      <c r="FS10" s="16"/>
      <c r="FT10" s="16"/>
      <c r="FU10" s="16"/>
      <c r="FV10" s="16"/>
      <c r="FW10" s="16"/>
      <c r="FX10" s="16"/>
      <c r="FY10" s="16"/>
      <c r="FZ10" s="16"/>
      <c r="GA10" s="17"/>
      <c r="GB10" s="16"/>
      <c r="GC10" s="16"/>
      <c r="GD10" s="16"/>
      <c r="GE10" s="16"/>
      <c r="GF10" s="16"/>
      <c r="GG10" s="16"/>
      <c r="GH10" s="16"/>
      <c r="GI10" s="16"/>
      <c r="GJ10" s="16"/>
      <c r="GK10" s="16"/>
      <c r="GL10" s="16"/>
      <c r="GM10" s="16"/>
      <c r="GN10" s="17"/>
      <c r="GO10" s="16"/>
      <c r="GP10" s="16"/>
      <c r="GQ10" s="16"/>
      <c r="GR10" s="16"/>
      <c r="GS10" s="16"/>
      <c r="GT10" s="16"/>
      <c r="GU10" s="16"/>
      <c r="GV10" s="16"/>
      <c r="GW10" s="16"/>
      <c r="GX10" s="16"/>
      <c r="GY10" s="16"/>
      <c r="GZ10" s="16"/>
      <c r="HA10" s="17"/>
      <c r="HB10" s="16"/>
      <c r="HC10" s="16"/>
      <c r="HD10" s="16"/>
      <c r="HE10" s="16"/>
      <c r="HF10" s="16"/>
      <c r="HG10" s="16"/>
      <c r="HH10" s="16"/>
      <c r="HI10" s="16"/>
      <c r="HJ10" s="16"/>
      <c r="HK10" s="16"/>
      <c r="HL10" s="16"/>
      <c r="HM10" s="16"/>
      <c r="HN10" s="17"/>
      <c r="HO10" s="16"/>
      <c r="HP10" s="16"/>
      <c r="HQ10" s="16"/>
      <c r="HR10" s="16"/>
      <c r="HS10" s="16"/>
      <c r="HT10" s="16"/>
      <c r="HU10" s="16"/>
      <c r="HV10" s="16"/>
      <c r="HW10" s="16"/>
      <c r="HX10" s="16"/>
      <c r="HY10" s="16"/>
      <c r="HZ10" s="16"/>
      <c r="IA10" s="17"/>
      <c r="IB10" s="16"/>
      <c r="IC10" s="16"/>
      <c r="ID10" s="16"/>
      <c r="IE10" s="16"/>
      <c r="IF10" s="16"/>
      <c r="IG10" s="16"/>
      <c r="IH10" s="16"/>
      <c r="II10" s="16"/>
      <c r="IJ10" s="16"/>
      <c r="IK10" s="16"/>
      <c r="IL10" s="16"/>
      <c r="IM10" s="16"/>
      <c r="IN10" s="17"/>
      <c r="IO10" s="16"/>
      <c r="IP10" s="16"/>
      <c r="IQ10" s="16"/>
      <c r="IR10" s="16"/>
      <c r="IS10" s="16"/>
      <c r="IT10" s="16"/>
      <c r="IU10" s="16"/>
      <c r="IV10" s="16"/>
      <c r="IW10" s="16"/>
      <c r="IX10" s="16"/>
      <c r="IY10" s="16"/>
      <c r="IZ10" s="16"/>
      <c r="JA10" s="17"/>
      <c r="JB10" s="16"/>
      <c r="JC10" s="16"/>
      <c r="JD10" s="16"/>
      <c r="JE10" s="16"/>
      <c r="JF10" s="16"/>
      <c r="JG10" s="16"/>
      <c r="JH10" s="16"/>
      <c r="JI10" s="16"/>
      <c r="JJ10" s="16"/>
      <c r="JK10" s="16"/>
      <c r="JL10" s="16"/>
      <c r="JM10" s="16"/>
      <c r="JN10" s="17"/>
      <c r="JO10" s="16"/>
      <c r="JP10" s="16"/>
      <c r="JQ10" s="16"/>
      <c r="JR10" s="16"/>
      <c r="JS10" s="16"/>
      <c r="JT10" s="16"/>
      <c r="JU10" s="16"/>
      <c r="JV10" s="16"/>
      <c r="JW10" s="16"/>
      <c r="JX10" s="16"/>
      <c r="JY10" s="16"/>
      <c r="JZ10" s="16"/>
      <c r="KA10" s="17"/>
      <c r="KB10" s="16"/>
      <c r="KC10" s="16"/>
      <c r="KD10" s="16"/>
      <c r="KE10" s="16"/>
      <c r="KF10" s="16"/>
      <c r="KG10" s="16"/>
      <c r="KH10" s="16"/>
      <c r="KI10" s="16"/>
      <c r="KJ10" s="16"/>
      <c r="KK10" s="16"/>
      <c r="KL10" s="16"/>
      <c r="KM10" s="16"/>
      <c r="KN10" s="17"/>
      <c r="KO10" s="16"/>
      <c r="KP10" s="16"/>
      <c r="KQ10" s="16"/>
      <c r="KR10" s="16"/>
      <c r="KS10" s="16"/>
      <c r="KT10" s="16"/>
      <c r="KU10" s="16"/>
      <c r="KV10" s="16"/>
      <c r="KW10" s="16"/>
      <c r="KX10" s="16"/>
      <c r="KY10" s="16"/>
      <c r="KZ10" s="16"/>
      <c r="LA10" s="17"/>
      <c r="LB10" s="16"/>
      <c r="LC10" s="16"/>
      <c r="LD10" s="16"/>
      <c r="LE10" s="16"/>
      <c r="LF10" s="16"/>
      <c r="LG10" s="16"/>
      <c r="LH10" s="16"/>
      <c r="LI10" s="16"/>
      <c r="LJ10" s="16"/>
      <c r="LK10" s="16"/>
      <c r="LL10" s="16"/>
      <c r="LM10" s="16"/>
      <c r="LN10" s="17"/>
    </row>
    <row r="11" spans="1:326" ht="15.75" thickBot="1"/>
    <row r="12" spans="1:326" ht="15.75" thickBot="1">
      <c r="A12" s="11" t="s">
        <v>79</v>
      </c>
      <c r="B12" s="13">
        <f>SUM(B13:B15)</f>
        <v>28942.91760507871</v>
      </c>
      <c r="C12" s="14">
        <f>SUM(C13:C15)</f>
        <v>28942.91760507871</v>
      </c>
      <c r="D12" s="14">
        <f>SUM(D13:D15)</f>
        <v>28942.91760507871</v>
      </c>
      <c r="E12" s="14">
        <f t="shared" ref="E12:M12" si="35">SUM(E13:E15)</f>
        <v>28942.91760507871</v>
      </c>
      <c r="F12" s="14">
        <f t="shared" si="35"/>
        <v>28942.91760507871</v>
      </c>
      <c r="G12" s="14">
        <f t="shared" si="35"/>
        <v>28942.91760507871</v>
      </c>
      <c r="H12" s="14">
        <f t="shared" si="35"/>
        <v>28942.91760507871</v>
      </c>
      <c r="I12" s="14">
        <f t="shared" si="35"/>
        <v>28942.91760507871</v>
      </c>
      <c r="J12" s="14">
        <f t="shared" si="35"/>
        <v>28942.91760507871</v>
      </c>
      <c r="K12" s="14">
        <f t="shared" si="35"/>
        <v>28942.91760507871</v>
      </c>
      <c r="L12" s="14">
        <f t="shared" si="35"/>
        <v>28942.91760507871</v>
      </c>
      <c r="M12" s="14">
        <f t="shared" si="35"/>
        <v>28942.91760507871</v>
      </c>
      <c r="N12" s="21">
        <f>SUM(B12:M12)</f>
        <v>347315.01126094459</v>
      </c>
      <c r="O12" s="13">
        <f>SUM(O13:O15)</f>
        <v>484728.21041737526</v>
      </c>
      <c r="P12" s="14">
        <f>SUM(P13:P15)</f>
        <v>484728.21041737526</v>
      </c>
      <c r="Q12" s="14">
        <f>SUM(Q13:Q15)</f>
        <v>484728.21041737526</v>
      </c>
      <c r="R12" s="14">
        <f t="shared" ref="R12" si="36">SUM(R13:R15)</f>
        <v>484728.21041737526</v>
      </c>
      <c r="S12" s="14">
        <f t="shared" ref="S12" si="37">SUM(S13:S15)</f>
        <v>484728.21041737526</v>
      </c>
      <c r="T12" s="14">
        <f t="shared" ref="T12" si="38">SUM(T13:T15)</f>
        <v>484728.21041737526</v>
      </c>
      <c r="U12" s="14">
        <f t="shared" ref="U12" si="39">SUM(U13:U15)</f>
        <v>484728.21041737526</v>
      </c>
      <c r="V12" s="14">
        <f t="shared" ref="V12" si="40">SUM(V13:V15)</f>
        <v>484728.21041737526</v>
      </c>
      <c r="W12" s="14">
        <f t="shared" ref="W12" si="41">SUM(W13:W15)</f>
        <v>484728.21041737526</v>
      </c>
      <c r="X12" s="14">
        <f t="shared" ref="X12" si="42">SUM(X13:X15)</f>
        <v>484728.21041737526</v>
      </c>
      <c r="Y12" s="14">
        <f t="shared" ref="Y12" si="43">SUM(Y13:Y15)</f>
        <v>484728.21041737526</v>
      </c>
      <c r="Z12" s="14">
        <f t="shared" ref="Z12:AM12" si="44">SUM(Z13:Z15)</f>
        <v>484728.21041737526</v>
      </c>
      <c r="AA12" s="21">
        <f>SUM(O12:Z12)</f>
        <v>5816738.5250085024</v>
      </c>
      <c r="AB12" s="14">
        <f t="shared" si="44"/>
        <v>641219.61440655484</v>
      </c>
      <c r="AC12" s="14">
        <f t="shared" si="44"/>
        <v>641219.61440655484</v>
      </c>
      <c r="AD12" s="14">
        <f t="shared" si="44"/>
        <v>641219.61440655484</v>
      </c>
      <c r="AE12" s="14">
        <f t="shared" si="44"/>
        <v>641219.61440655484</v>
      </c>
      <c r="AF12" s="14">
        <f t="shared" si="44"/>
        <v>641219.61440655484</v>
      </c>
      <c r="AG12" s="14">
        <f t="shared" si="44"/>
        <v>641219.61440655484</v>
      </c>
      <c r="AH12" s="14">
        <f t="shared" si="44"/>
        <v>641219.61440655484</v>
      </c>
      <c r="AI12" s="14">
        <f t="shared" si="44"/>
        <v>641219.61440655484</v>
      </c>
      <c r="AJ12" s="14">
        <f t="shared" si="44"/>
        <v>641219.61440655484</v>
      </c>
      <c r="AK12" s="14">
        <f t="shared" si="44"/>
        <v>641219.61440655484</v>
      </c>
      <c r="AL12" s="14">
        <f t="shared" si="44"/>
        <v>641219.61440655484</v>
      </c>
      <c r="AM12" s="14">
        <f t="shared" si="44"/>
        <v>641219.61440655484</v>
      </c>
      <c r="AN12" s="21">
        <f>SUM(AB12:AM12)</f>
        <v>7694635.3728786586</v>
      </c>
      <c r="AO12" s="13"/>
      <c r="AP12" s="14"/>
      <c r="AQ12" s="14"/>
      <c r="AR12" s="14"/>
      <c r="AS12" s="14"/>
      <c r="AT12" s="14"/>
      <c r="AU12" s="14"/>
      <c r="AV12" s="14"/>
      <c r="AW12" s="14"/>
      <c r="AX12" s="14"/>
      <c r="AY12" s="14"/>
      <c r="AZ12" s="14"/>
      <c r="BA12" s="21"/>
      <c r="BB12" s="13"/>
      <c r="BC12" s="14"/>
      <c r="BD12" s="14"/>
      <c r="BE12" s="14"/>
      <c r="BF12" s="14"/>
      <c r="BG12" s="14"/>
      <c r="BH12" s="14"/>
      <c r="BI12" s="14"/>
      <c r="BJ12" s="14"/>
      <c r="BK12" s="14"/>
      <c r="BL12" s="14"/>
      <c r="BM12" s="14"/>
      <c r="BN12" s="21"/>
      <c r="BO12" s="13"/>
      <c r="BP12" s="14"/>
      <c r="BQ12" s="14"/>
      <c r="BR12" s="14"/>
      <c r="BS12" s="14"/>
      <c r="BT12" s="14"/>
      <c r="BU12" s="14"/>
      <c r="BV12" s="14"/>
      <c r="BW12" s="14"/>
      <c r="BX12" s="14"/>
      <c r="BY12" s="14"/>
      <c r="BZ12" s="14"/>
      <c r="CA12" s="21"/>
      <c r="CB12" s="13"/>
      <c r="CC12" s="14"/>
      <c r="CD12" s="14"/>
      <c r="CE12" s="14"/>
      <c r="CF12" s="14"/>
      <c r="CG12" s="14"/>
      <c r="CH12" s="14"/>
      <c r="CI12" s="14"/>
      <c r="CJ12" s="14"/>
      <c r="CK12" s="14"/>
      <c r="CL12" s="14"/>
      <c r="CM12" s="14"/>
      <c r="CN12" s="21"/>
      <c r="CO12" s="13"/>
      <c r="CP12" s="14"/>
      <c r="CQ12" s="14"/>
      <c r="CR12" s="14"/>
      <c r="CS12" s="14"/>
      <c r="CT12" s="14"/>
      <c r="CU12" s="14"/>
      <c r="CV12" s="14"/>
      <c r="CW12" s="14"/>
      <c r="CX12" s="14"/>
      <c r="CY12" s="14"/>
      <c r="CZ12" s="14"/>
      <c r="DA12" s="21"/>
      <c r="DB12" s="13"/>
      <c r="DC12" s="14"/>
      <c r="DD12" s="14"/>
      <c r="DE12" s="14"/>
      <c r="DF12" s="14"/>
      <c r="DG12" s="14"/>
      <c r="DH12" s="14"/>
      <c r="DI12" s="14"/>
      <c r="DJ12" s="14"/>
      <c r="DK12" s="14"/>
      <c r="DL12" s="14"/>
      <c r="DM12" s="14"/>
      <c r="DN12" s="21"/>
      <c r="DO12" s="13"/>
      <c r="DP12" s="14"/>
      <c r="DQ12" s="14"/>
      <c r="DR12" s="14"/>
      <c r="DS12" s="14"/>
      <c r="DT12" s="14"/>
      <c r="DU12" s="14"/>
      <c r="DV12" s="14"/>
      <c r="DW12" s="14"/>
      <c r="DX12" s="14"/>
      <c r="DY12" s="14"/>
      <c r="DZ12" s="14"/>
      <c r="EA12" s="21"/>
      <c r="EB12" s="13"/>
      <c r="EC12" s="14"/>
      <c r="ED12" s="14"/>
      <c r="EE12" s="14"/>
      <c r="EF12" s="14"/>
      <c r="EG12" s="14"/>
      <c r="EH12" s="14"/>
      <c r="EI12" s="14"/>
      <c r="EJ12" s="14"/>
      <c r="EK12" s="14"/>
      <c r="EL12" s="14"/>
      <c r="EM12" s="14"/>
      <c r="EN12" s="21"/>
      <c r="EO12" s="13"/>
      <c r="EP12" s="14"/>
      <c r="EQ12" s="14"/>
      <c r="ER12" s="14"/>
      <c r="ES12" s="14"/>
      <c r="ET12" s="14"/>
      <c r="EU12" s="14"/>
      <c r="EV12" s="14"/>
      <c r="EW12" s="14"/>
      <c r="EX12" s="14"/>
      <c r="EY12" s="14"/>
      <c r="EZ12" s="14"/>
      <c r="FA12" s="21"/>
      <c r="FB12" s="13"/>
      <c r="FC12" s="14"/>
      <c r="FD12" s="14"/>
      <c r="FE12" s="14"/>
      <c r="FF12" s="14"/>
      <c r="FG12" s="14"/>
      <c r="FH12" s="14"/>
      <c r="FI12" s="14"/>
      <c r="FJ12" s="14"/>
      <c r="FK12" s="14"/>
      <c r="FL12" s="14"/>
      <c r="FM12" s="14"/>
      <c r="FN12" s="21"/>
      <c r="FO12" s="13"/>
      <c r="FP12" s="14"/>
      <c r="FQ12" s="14"/>
      <c r="FR12" s="14"/>
      <c r="FS12" s="14"/>
      <c r="FT12" s="14"/>
      <c r="FU12" s="14"/>
      <c r="FV12" s="14"/>
      <c r="FW12" s="14"/>
      <c r="FX12" s="14"/>
      <c r="FY12" s="14"/>
      <c r="FZ12" s="14"/>
      <c r="GA12" s="21"/>
      <c r="GB12" s="13"/>
      <c r="GC12" s="14"/>
      <c r="GD12" s="14"/>
      <c r="GE12" s="14"/>
      <c r="GF12" s="14"/>
      <c r="GG12" s="14"/>
      <c r="GH12" s="14"/>
      <c r="GI12" s="14"/>
      <c r="GJ12" s="14"/>
      <c r="GK12" s="14"/>
      <c r="GL12" s="14"/>
      <c r="GM12" s="14"/>
      <c r="GN12" s="21"/>
      <c r="GO12" s="13"/>
      <c r="GP12" s="14"/>
      <c r="GQ12" s="14"/>
      <c r="GR12" s="14"/>
      <c r="GS12" s="14"/>
      <c r="GT12" s="14"/>
      <c r="GU12" s="14"/>
      <c r="GV12" s="14"/>
      <c r="GW12" s="14"/>
      <c r="GX12" s="14"/>
      <c r="GY12" s="14"/>
      <c r="GZ12" s="14"/>
      <c r="HA12" s="21"/>
      <c r="HB12" s="13"/>
      <c r="HC12" s="14"/>
      <c r="HD12" s="14"/>
      <c r="HE12" s="14"/>
      <c r="HF12" s="14"/>
      <c r="HG12" s="14"/>
      <c r="HH12" s="14"/>
      <c r="HI12" s="14"/>
      <c r="HJ12" s="14"/>
      <c r="HK12" s="14"/>
      <c r="HL12" s="14"/>
      <c r="HM12" s="14"/>
      <c r="HN12" s="21"/>
      <c r="HO12" s="13"/>
      <c r="HP12" s="14"/>
      <c r="HQ12" s="14"/>
      <c r="HR12" s="14"/>
      <c r="HS12" s="14"/>
      <c r="HT12" s="14"/>
      <c r="HU12" s="14"/>
      <c r="HV12" s="14"/>
      <c r="HW12" s="14"/>
      <c r="HX12" s="14"/>
      <c r="HY12" s="14"/>
      <c r="HZ12" s="14"/>
      <c r="IA12" s="21"/>
      <c r="IB12" s="13"/>
      <c r="IC12" s="14"/>
      <c r="ID12" s="14"/>
      <c r="IE12" s="14"/>
      <c r="IF12" s="14"/>
      <c r="IG12" s="14"/>
      <c r="IH12" s="14"/>
      <c r="II12" s="14"/>
      <c r="IJ12" s="14"/>
      <c r="IK12" s="14"/>
      <c r="IL12" s="14"/>
      <c r="IM12" s="14"/>
      <c r="IN12" s="21"/>
      <c r="IO12" s="13"/>
      <c r="IP12" s="14"/>
      <c r="IQ12" s="14"/>
      <c r="IR12" s="14"/>
      <c r="IS12" s="14"/>
      <c r="IT12" s="14"/>
      <c r="IU12" s="14"/>
      <c r="IV12" s="14"/>
      <c r="IW12" s="14"/>
      <c r="IX12" s="14"/>
      <c r="IY12" s="14"/>
      <c r="IZ12" s="14"/>
      <c r="JA12" s="21"/>
      <c r="JB12" s="13"/>
      <c r="JC12" s="14"/>
      <c r="JD12" s="14"/>
      <c r="JE12" s="14"/>
      <c r="JF12" s="14"/>
      <c r="JG12" s="14"/>
      <c r="JH12" s="14"/>
      <c r="JI12" s="14"/>
      <c r="JJ12" s="14"/>
      <c r="JK12" s="14"/>
      <c r="JL12" s="14"/>
      <c r="JM12" s="14"/>
      <c r="JN12" s="21"/>
      <c r="JO12" s="13"/>
      <c r="JP12" s="14"/>
      <c r="JQ12" s="14"/>
      <c r="JR12" s="14"/>
      <c r="JS12" s="14"/>
      <c r="JT12" s="14"/>
      <c r="JU12" s="14"/>
      <c r="JV12" s="14"/>
      <c r="JW12" s="14"/>
      <c r="JX12" s="14"/>
      <c r="JY12" s="14"/>
      <c r="JZ12" s="14"/>
      <c r="KA12" s="21"/>
      <c r="KB12" s="13"/>
      <c r="KC12" s="14"/>
      <c r="KD12" s="14"/>
      <c r="KE12" s="14"/>
      <c r="KF12" s="14"/>
      <c r="KG12" s="14"/>
      <c r="KH12" s="14"/>
      <c r="KI12" s="14"/>
      <c r="KJ12" s="14"/>
      <c r="KK12" s="14"/>
      <c r="KL12" s="14"/>
      <c r="KM12" s="14"/>
      <c r="KN12" s="21"/>
      <c r="KO12" s="13"/>
      <c r="KP12" s="14"/>
      <c r="KQ12" s="14"/>
      <c r="KR12" s="14"/>
      <c r="KS12" s="14"/>
      <c r="KT12" s="14"/>
      <c r="KU12" s="14"/>
      <c r="KV12" s="14"/>
      <c r="KW12" s="14"/>
      <c r="KX12" s="14"/>
      <c r="KY12" s="14"/>
      <c r="KZ12" s="14"/>
      <c r="LA12" s="21"/>
      <c r="LB12" s="13"/>
      <c r="LC12" s="14"/>
      <c r="LD12" s="14"/>
      <c r="LE12" s="14"/>
      <c r="LF12" s="14"/>
      <c r="LG12" s="14"/>
      <c r="LH12" s="14"/>
      <c r="LI12" s="14"/>
      <c r="LJ12" s="14"/>
      <c r="LK12" s="14"/>
      <c r="LL12" s="14"/>
      <c r="LM12" s="14"/>
      <c r="LN12" s="21"/>
    </row>
    <row r="13" spans="1:326">
      <c r="A13" s="18" t="s">
        <v>417</v>
      </c>
      <c r="B13" s="19">
        <f>+B9</f>
        <v>28942.91760507871</v>
      </c>
      <c r="C13" s="19">
        <f>+IF(C10&lt;'Dalyvio prielaidos'!$E$158,'Infrastruk. sukūrimo sąnaudos'!C9,'Dalyvio prielaidos'!$E$158-SUM('Infrastruk. sukūrimo sąnaudos'!$B$13:B13))</f>
        <v>28942.91760507871</v>
      </c>
      <c r="D13" s="19">
        <f>+IF(D10&lt;'Dalyvio prielaidos'!$E$158,'Infrastruk. sukūrimo sąnaudos'!D9,'Dalyvio prielaidos'!$E$158-SUM('Infrastruk. sukūrimo sąnaudos'!$B$13:C13))</f>
        <v>28942.91760507871</v>
      </c>
      <c r="E13" s="19">
        <f>+IF(E10&lt;'Dalyvio prielaidos'!$E$158,'Infrastruk. sukūrimo sąnaudos'!E9,'Dalyvio prielaidos'!$E$158-SUM('Infrastruk. sukūrimo sąnaudos'!$B$13:D13))</f>
        <v>28942.91760507871</v>
      </c>
      <c r="F13" s="19">
        <f>+IF(F10&lt;'Dalyvio prielaidos'!$E$158,'Infrastruk. sukūrimo sąnaudos'!F9,'Dalyvio prielaidos'!$E$158-SUM('Infrastruk. sukūrimo sąnaudos'!$B$13:E13))</f>
        <v>28942.91760507871</v>
      </c>
      <c r="G13" s="19">
        <f>+IF(G10&lt;'Dalyvio prielaidos'!$E$158,'Infrastruk. sukūrimo sąnaudos'!G9,'Dalyvio prielaidos'!$E$158-SUM('Infrastruk. sukūrimo sąnaudos'!$B$13:F13))</f>
        <v>28942.91760507871</v>
      </c>
      <c r="H13" s="19">
        <f>+IF(H10&lt;'Dalyvio prielaidos'!$E$158,'Infrastruk. sukūrimo sąnaudos'!H9,'Dalyvio prielaidos'!$E$158-SUM('Infrastruk. sukūrimo sąnaudos'!$B$13:G13))</f>
        <v>28942.91760507871</v>
      </c>
      <c r="I13" s="19">
        <f>+IF(I10&lt;'Dalyvio prielaidos'!$E$158,'Infrastruk. sukūrimo sąnaudos'!I9,'Dalyvio prielaidos'!$E$158-SUM('Infrastruk. sukūrimo sąnaudos'!$B$13:H13))</f>
        <v>28942.91760507871</v>
      </c>
      <c r="J13" s="19">
        <f>+IF(J10&lt;'Dalyvio prielaidos'!$E$158,'Infrastruk. sukūrimo sąnaudos'!J9,'Dalyvio prielaidos'!$E$158-SUM('Infrastruk. sukūrimo sąnaudos'!$B$13:I13))</f>
        <v>28942.91760507871</v>
      </c>
      <c r="K13" s="19">
        <f>+IF(K10&lt;'Dalyvio prielaidos'!$E$158,'Infrastruk. sukūrimo sąnaudos'!K9,'Dalyvio prielaidos'!$E$158-SUM('Infrastruk. sukūrimo sąnaudos'!$B$13:J13))</f>
        <v>28942.91760507871</v>
      </c>
      <c r="L13" s="19">
        <f>+IF(L10&lt;'Dalyvio prielaidos'!$E$158,'Infrastruk. sukūrimo sąnaudos'!L9,'Dalyvio prielaidos'!$E$158-SUM('Infrastruk. sukūrimo sąnaudos'!$B$13:K13))</f>
        <v>28942.91760507871</v>
      </c>
      <c r="M13" s="19">
        <f>+IF(M10&lt;'Dalyvio prielaidos'!$E$158,'Infrastruk. sukūrimo sąnaudos'!M9,'Dalyvio prielaidos'!$E$158-SUM('Infrastruk. sukūrimo sąnaudos'!$B$13:L13))</f>
        <v>28942.91760507871</v>
      </c>
      <c r="N13" s="20">
        <f>SUM(B13:M13)</f>
        <v>347315.01126094459</v>
      </c>
      <c r="O13" s="19">
        <f>+IF(O10&lt;'Dalyvio prielaidos'!$E$158,'Infrastruk. sukūrimo sąnaudos'!O9,'Dalyvio prielaidos'!$E$158-SUM('Infrastruk. sukūrimo sąnaudos'!$N$13:N13))</f>
        <v>484728.21041737526</v>
      </c>
      <c r="P13" s="19">
        <f>+IF(P10&lt;'Dalyvio prielaidos'!$E$158,'Infrastruk. sukūrimo sąnaudos'!P9,'Dalyvio prielaidos'!$E$158-SUM('Infrastruk. sukūrimo sąnaudos'!$N$13:O13))</f>
        <v>484728.21041737526</v>
      </c>
      <c r="Q13" s="19">
        <f>+IF(Q10&lt;'Dalyvio prielaidos'!$E$158,'Infrastruk. sukūrimo sąnaudos'!Q9,'Dalyvio prielaidos'!$E$158-SUM('Infrastruk. sukūrimo sąnaudos'!$N$13:P13))</f>
        <v>484728.21041737526</v>
      </c>
      <c r="R13" s="19">
        <f>+IF(R10&lt;'Dalyvio prielaidos'!$E$158,'Infrastruk. sukūrimo sąnaudos'!R9,'Dalyvio prielaidos'!$E$158-SUM('Infrastruk. sukūrimo sąnaudos'!$N$13:Q13))</f>
        <v>484728.21041737526</v>
      </c>
      <c r="S13" s="19">
        <f>+IF(S10&lt;'Dalyvio prielaidos'!$E$158,'Infrastruk. sukūrimo sąnaudos'!S9,'Dalyvio prielaidos'!$E$158-SUM('Infrastruk. sukūrimo sąnaudos'!$N$13:R13))</f>
        <v>484728.21041737526</v>
      </c>
      <c r="T13" s="19">
        <f>+IF(T10&lt;'Dalyvio prielaidos'!$E$158,'Infrastruk. sukūrimo sąnaudos'!T9,'Dalyvio prielaidos'!$E$158-SUM('Infrastruk. sukūrimo sąnaudos'!$N$13:S13))</f>
        <v>236043.93665217888</v>
      </c>
      <c r="U13" s="19">
        <f>+IF(U10&lt;'Dalyvio prielaidos'!$E$158,'Infrastruk. sukūrimo sąnaudos'!U9,'Dalyvio prielaidos'!$E$158-SUM('Infrastruk. sukūrimo sąnaudos'!$N$13:T13))</f>
        <v>0</v>
      </c>
      <c r="V13" s="19">
        <f>+IF(V10&lt;'Dalyvio prielaidos'!$E$158,'Infrastruk. sukūrimo sąnaudos'!V9,'Dalyvio prielaidos'!$E$158-SUM('Infrastruk. sukūrimo sąnaudos'!$N$13:U13))</f>
        <v>0</v>
      </c>
      <c r="W13" s="19">
        <f>+IF(W10&lt;'Dalyvio prielaidos'!$E$158,'Infrastruk. sukūrimo sąnaudos'!W9,'Dalyvio prielaidos'!$E$158-SUM('Infrastruk. sukūrimo sąnaudos'!$N$13:V13))</f>
        <v>0</v>
      </c>
      <c r="X13" s="19">
        <f>+IF(X10&lt;'Dalyvio prielaidos'!$E$158,'Infrastruk. sukūrimo sąnaudos'!X9,'Dalyvio prielaidos'!$E$158-SUM('Infrastruk. sukūrimo sąnaudos'!$N$13:W13))</f>
        <v>0</v>
      </c>
      <c r="Y13" s="19">
        <f>+IF(Y10&lt;'Dalyvio prielaidos'!$E$158,'Infrastruk. sukūrimo sąnaudos'!Y9,'Dalyvio prielaidos'!$E$158-SUM('Infrastruk. sukūrimo sąnaudos'!$N$13:X13))</f>
        <v>0</v>
      </c>
      <c r="Z13" s="19">
        <f>+IF(Z10&lt;'Dalyvio prielaidos'!$E$158,'Infrastruk. sukūrimo sąnaudos'!Z9,'Dalyvio prielaidos'!$E$158-SUM('Infrastruk. sukūrimo sąnaudos'!$N$13:Y13))</f>
        <v>0</v>
      </c>
      <c r="AA13" s="20">
        <f>SUM(O13:Z13)</f>
        <v>2659684.9887390551</v>
      </c>
      <c r="AB13" s="19">
        <f>+IF(AB10&lt;'Dalyvio prielaidos'!$E$158,'Infrastruk. sukūrimo sąnaudos'!AB9,'Dalyvio prielaidos'!$E$158-SUM($N$13,$AA$13:AA13))</f>
        <v>4.6566128730773926E-10</v>
      </c>
      <c r="AC13" s="19">
        <f>+IF(AC10&lt;'Dalyvio prielaidos'!$E$158,'Infrastruk. sukūrimo sąnaudos'!AC9,'Dalyvio prielaidos'!$E$158-SUM($N$13,$AA$13:AB13))</f>
        <v>0</v>
      </c>
      <c r="AD13" s="19">
        <f>+IF(AD10&lt;'Dalyvio prielaidos'!$E$158,'Infrastruk. sukūrimo sąnaudos'!AD9,'Dalyvio prielaidos'!$E$158-SUM($N$13,$AA$13:AC13))</f>
        <v>0</v>
      </c>
      <c r="AE13" s="19">
        <f>+IF(AE10&lt;'Dalyvio prielaidos'!$E$158,'Infrastruk. sukūrimo sąnaudos'!AE9,'Dalyvio prielaidos'!$E$158-SUM($N$13,$AA$13:AD13))</f>
        <v>0</v>
      </c>
      <c r="AF13" s="19">
        <f>+IF(AF10&lt;'Dalyvio prielaidos'!$E$158,'Infrastruk. sukūrimo sąnaudos'!AF9,'Dalyvio prielaidos'!$E$158-SUM($N$13,$AA$13:AE13))</f>
        <v>0</v>
      </c>
      <c r="AG13" s="19">
        <f>+IF(AG10&lt;'Dalyvio prielaidos'!$E$158,'Infrastruk. sukūrimo sąnaudos'!AG9,'Dalyvio prielaidos'!$E$158-SUM($N$13,$AA$13:AF13))</f>
        <v>0</v>
      </c>
      <c r="AH13" s="19">
        <f>+IF(AH10&lt;'Dalyvio prielaidos'!$E$158,'Infrastruk. sukūrimo sąnaudos'!AH9,'Dalyvio prielaidos'!$E$158-SUM($N$13,$AA$13:AG13))</f>
        <v>0</v>
      </c>
      <c r="AI13" s="19">
        <f>+IF(AI10&lt;'Dalyvio prielaidos'!$E$158,'Infrastruk. sukūrimo sąnaudos'!AI9,'Dalyvio prielaidos'!$E$158-SUM($N$13,$AA$13:AH13))</f>
        <v>0</v>
      </c>
      <c r="AJ13" s="19">
        <f>+IF(AJ10&lt;'Dalyvio prielaidos'!$E$158,'Infrastruk. sukūrimo sąnaudos'!AJ9,'Dalyvio prielaidos'!$E$158-SUM($N$13,$AA$13:AI13))</f>
        <v>0</v>
      </c>
      <c r="AK13" s="19">
        <f>+IF(AK10&lt;'Dalyvio prielaidos'!$E$158,'Infrastruk. sukūrimo sąnaudos'!AK9,'Dalyvio prielaidos'!$E$158-SUM($N$13,$AA$13:AJ13))</f>
        <v>0</v>
      </c>
      <c r="AL13" s="19">
        <f>+IF(AL10&lt;'Dalyvio prielaidos'!$E$158,'Infrastruk. sukūrimo sąnaudos'!AL9,'Dalyvio prielaidos'!$E$158-SUM($N$13,$AA$13:AK13))</f>
        <v>0</v>
      </c>
      <c r="AM13" s="19">
        <f>+IF(AM10&lt;'Dalyvio prielaidos'!$E$158,'Infrastruk. sukūrimo sąnaudos'!AM9,'Dalyvio prielaidos'!$E$158-SUM($N$13,$AA$13:AL13))</f>
        <v>0</v>
      </c>
      <c r="AN13" s="20">
        <f>SUM(AB13:AM13)</f>
        <v>4.6566128730773926E-10</v>
      </c>
      <c r="AO13" s="19"/>
      <c r="AP13" s="19"/>
      <c r="AQ13" s="19"/>
      <c r="AR13" s="19"/>
      <c r="AS13" s="19"/>
      <c r="AT13" s="19"/>
      <c r="AU13" s="19"/>
      <c r="AV13" s="19"/>
      <c r="AW13" s="19"/>
      <c r="AX13" s="19"/>
      <c r="AY13" s="19"/>
      <c r="AZ13" s="19"/>
      <c r="BA13" s="20"/>
      <c r="BB13" s="19"/>
      <c r="BC13" s="19"/>
      <c r="BD13" s="19"/>
      <c r="BE13" s="19"/>
      <c r="BF13" s="19"/>
      <c r="BG13" s="19"/>
      <c r="BH13" s="19"/>
      <c r="BI13" s="19"/>
      <c r="BJ13" s="19"/>
      <c r="BK13" s="19"/>
      <c r="BL13" s="19"/>
      <c r="BM13" s="19"/>
      <c r="BN13" s="20"/>
      <c r="BO13" s="19"/>
      <c r="BP13" s="19"/>
      <c r="BQ13" s="19"/>
      <c r="BR13" s="19"/>
      <c r="BS13" s="19"/>
      <c r="BT13" s="19"/>
      <c r="BU13" s="19"/>
      <c r="BV13" s="19"/>
      <c r="BW13" s="19"/>
      <c r="BX13" s="19"/>
      <c r="BY13" s="19"/>
      <c r="BZ13" s="19"/>
      <c r="CA13" s="20"/>
      <c r="CB13" s="19"/>
      <c r="CC13" s="19"/>
      <c r="CD13" s="19"/>
      <c r="CE13" s="19"/>
      <c r="CF13" s="19"/>
      <c r="CG13" s="19"/>
      <c r="CH13" s="19"/>
      <c r="CI13" s="19"/>
      <c r="CJ13" s="19"/>
      <c r="CK13" s="19"/>
      <c r="CL13" s="19"/>
      <c r="CM13" s="19"/>
      <c r="CN13" s="20"/>
      <c r="CO13" s="19"/>
      <c r="CP13" s="19"/>
      <c r="CQ13" s="19"/>
      <c r="CR13" s="19"/>
      <c r="CS13" s="19"/>
      <c r="CT13" s="19"/>
      <c r="CU13" s="19"/>
      <c r="CV13" s="19"/>
      <c r="CW13" s="19"/>
      <c r="CX13" s="19"/>
      <c r="CY13" s="19"/>
      <c r="CZ13" s="19"/>
      <c r="DA13" s="20"/>
      <c r="DB13" s="19"/>
      <c r="DC13" s="19"/>
      <c r="DD13" s="19"/>
      <c r="DE13" s="19"/>
      <c r="DF13" s="19"/>
      <c r="DG13" s="19"/>
      <c r="DH13" s="19"/>
      <c r="DI13" s="19"/>
      <c r="DJ13" s="19"/>
      <c r="DK13" s="19"/>
      <c r="DL13" s="19"/>
      <c r="DM13" s="19"/>
      <c r="DN13" s="20"/>
      <c r="DO13" s="19"/>
      <c r="DP13" s="19"/>
      <c r="DQ13" s="19"/>
      <c r="DR13" s="19"/>
      <c r="DS13" s="19"/>
      <c r="DT13" s="19"/>
      <c r="DU13" s="19"/>
      <c r="DV13" s="19"/>
      <c r="DW13" s="19"/>
      <c r="DX13" s="19"/>
      <c r="DY13" s="19"/>
      <c r="DZ13" s="19"/>
      <c r="EA13" s="20"/>
      <c r="EB13" s="19"/>
      <c r="EC13" s="19"/>
      <c r="ED13" s="19"/>
      <c r="EE13" s="19"/>
      <c r="EF13" s="19"/>
      <c r="EG13" s="19"/>
      <c r="EH13" s="19"/>
      <c r="EI13" s="19"/>
      <c r="EJ13" s="19"/>
      <c r="EK13" s="19"/>
      <c r="EL13" s="19"/>
      <c r="EM13" s="19"/>
      <c r="EN13" s="20"/>
      <c r="EO13" s="19"/>
      <c r="EP13" s="19"/>
      <c r="EQ13" s="19"/>
      <c r="ER13" s="19"/>
      <c r="ES13" s="19"/>
      <c r="ET13" s="19"/>
      <c r="EU13" s="19"/>
      <c r="EV13" s="19"/>
      <c r="EW13" s="19"/>
      <c r="EX13" s="19"/>
      <c r="EY13" s="19"/>
      <c r="EZ13" s="19"/>
      <c r="FA13" s="20"/>
      <c r="FB13" s="19"/>
      <c r="FC13" s="19"/>
      <c r="FD13" s="19"/>
      <c r="FE13" s="19"/>
      <c r="FF13" s="19"/>
      <c r="FG13" s="19"/>
      <c r="FH13" s="19"/>
      <c r="FI13" s="19"/>
      <c r="FJ13" s="19"/>
      <c r="FK13" s="19"/>
      <c r="FL13" s="19"/>
      <c r="FM13" s="19"/>
      <c r="FN13" s="20"/>
      <c r="FO13" s="19"/>
      <c r="FP13" s="19"/>
      <c r="FQ13" s="19"/>
      <c r="FR13" s="19"/>
      <c r="FS13" s="19"/>
      <c r="FT13" s="19"/>
      <c r="FU13" s="19"/>
      <c r="FV13" s="19"/>
      <c r="FW13" s="19"/>
      <c r="FX13" s="19"/>
      <c r="FY13" s="19"/>
      <c r="FZ13" s="19"/>
      <c r="GA13" s="20"/>
      <c r="GB13" s="19"/>
      <c r="GC13" s="19"/>
      <c r="GD13" s="19"/>
      <c r="GE13" s="19"/>
      <c r="GF13" s="19"/>
      <c r="GG13" s="19"/>
      <c r="GH13" s="19"/>
      <c r="GI13" s="19"/>
      <c r="GJ13" s="19"/>
      <c r="GK13" s="19"/>
      <c r="GL13" s="19"/>
      <c r="GM13" s="19"/>
      <c r="GN13" s="20"/>
      <c r="GO13" s="19"/>
      <c r="GP13" s="19"/>
      <c r="GQ13" s="19"/>
      <c r="GR13" s="19"/>
      <c r="GS13" s="19"/>
      <c r="GT13" s="19"/>
      <c r="GU13" s="19"/>
      <c r="GV13" s="19"/>
      <c r="GW13" s="19"/>
      <c r="GX13" s="19"/>
      <c r="GY13" s="19"/>
      <c r="GZ13" s="19"/>
      <c r="HA13" s="20"/>
      <c r="HB13" s="19"/>
      <c r="HC13" s="19"/>
      <c r="HD13" s="19"/>
      <c r="HE13" s="19"/>
      <c r="HF13" s="19"/>
      <c r="HG13" s="19"/>
      <c r="HH13" s="19"/>
      <c r="HI13" s="19"/>
      <c r="HJ13" s="19"/>
      <c r="HK13" s="19"/>
      <c r="HL13" s="19"/>
      <c r="HM13" s="19"/>
      <c r="HN13" s="20"/>
      <c r="HO13" s="19"/>
      <c r="HP13" s="19"/>
      <c r="HQ13" s="19"/>
      <c r="HR13" s="19"/>
      <c r="HS13" s="19"/>
      <c r="HT13" s="19"/>
      <c r="HU13" s="19"/>
      <c r="HV13" s="19"/>
      <c r="HW13" s="19"/>
      <c r="HX13" s="19"/>
      <c r="HY13" s="19"/>
      <c r="HZ13" s="19"/>
      <c r="IA13" s="20"/>
      <c r="IB13" s="19"/>
      <c r="IC13" s="19"/>
      <c r="ID13" s="19"/>
      <c r="IE13" s="19"/>
      <c r="IF13" s="19"/>
      <c r="IG13" s="19"/>
      <c r="IH13" s="19"/>
      <c r="II13" s="19"/>
      <c r="IJ13" s="19"/>
      <c r="IK13" s="19"/>
      <c r="IL13" s="19"/>
      <c r="IM13" s="19"/>
      <c r="IN13" s="20"/>
      <c r="IO13" s="19"/>
      <c r="IP13" s="19"/>
      <c r="IQ13" s="19"/>
      <c r="IR13" s="19"/>
      <c r="IS13" s="19"/>
      <c r="IT13" s="19"/>
      <c r="IU13" s="19"/>
      <c r="IV13" s="19"/>
      <c r="IW13" s="19"/>
      <c r="IX13" s="19"/>
      <c r="IY13" s="19"/>
      <c r="IZ13" s="19"/>
      <c r="JA13" s="20"/>
      <c r="JB13" s="19"/>
      <c r="JC13" s="19"/>
      <c r="JD13" s="19"/>
      <c r="JE13" s="19"/>
      <c r="JF13" s="19"/>
      <c r="JG13" s="19"/>
      <c r="JH13" s="19"/>
      <c r="JI13" s="19"/>
      <c r="JJ13" s="19"/>
      <c r="JK13" s="19"/>
      <c r="JL13" s="19"/>
      <c r="JM13" s="19"/>
      <c r="JN13" s="20"/>
      <c r="JO13" s="19"/>
      <c r="JP13" s="19"/>
      <c r="JQ13" s="19"/>
      <c r="JR13" s="19"/>
      <c r="JS13" s="19"/>
      <c r="JT13" s="19"/>
      <c r="JU13" s="19"/>
      <c r="JV13" s="19"/>
      <c r="JW13" s="19"/>
      <c r="JX13" s="19"/>
      <c r="JY13" s="19"/>
      <c r="JZ13" s="19"/>
      <c r="KA13" s="20"/>
      <c r="KB13" s="19"/>
      <c r="KC13" s="19"/>
      <c r="KD13" s="19"/>
      <c r="KE13" s="19"/>
      <c r="KF13" s="19"/>
      <c r="KG13" s="19"/>
      <c r="KH13" s="19"/>
      <c r="KI13" s="19"/>
      <c r="KJ13" s="19"/>
      <c r="KK13" s="19"/>
      <c r="KL13" s="19"/>
      <c r="KM13" s="19"/>
      <c r="KN13" s="20"/>
      <c r="KO13" s="19"/>
      <c r="KP13" s="19"/>
      <c r="KQ13" s="19"/>
      <c r="KR13" s="19"/>
      <c r="KS13" s="19"/>
      <c r="KT13" s="19"/>
      <c r="KU13" s="19"/>
      <c r="KV13" s="19"/>
      <c r="KW13" s="19"/>
      <c r="KX13" s="19"/>
      <c r="KY13" s="19"/>
      <c r="KZ13" s="19"/>
      <c r="LA13" s="20"/>
      <c r="LB13" s="19"/>
      <c r="LC13" s="19"/>
      <c r="LD13" s="19"/>
      <c r="LE13" s="19"/>
      <c r="LF13" s="19"/>
      <c r="LG13" s="19"/>
      <c r="LH13" s="19"/>
      <c r="LI13" s="19"/>
      <c r="LJ13" s="19"/>
      <c r="LK13" s="19"/>
      <c r="LL13" s="19"/>
      <c r="LM13" s="19"/>
      <c r="LN13" s="20"/>
    </row>
    <row r="14" spans="1:326">
      <c r="A14" s="66" t="s">
        <v>418</v>
      </c>
      <c r="B14" s="67"/>
      <c r="C14" s="67">
        <f>+IF(C10&lt;SUM('Dalyvio prielaidos'!$E$23:$G$23,-'Dalyvio prielaidos'!$E$136),'Infrastruk. sukūrimo sąnaudos'!C9-'Infrastruk. sukūrimo sąnaudos'!C13,SUM('Dalyvio prielaidos'!$E$23:$G$23,-'Dalyvio prielaidos'!$E$136)-SUM('Infrastruk. sukūrimo sąnaudos'!$B$13:C13)-SUM('Infrastruk. sukūrimo sąnaudos'!$B$14:B14))</f>
        <v>0</v>
      </c>
      <c r="D14" s="67">
        <f>+IF(D10&lt;SUM('Dalyvio prielaidos'!$E$23:$G$23,-'Dalyvio prielaidos'!$E$136),'Infrastruk. sukūrimo sąnaudos'!D9-'Infrastruk. sukūrimo sąnaudos'!D13,SUM('Dalyvio prielaidos'!$E$23:$G$23,-'Dalyvio prielaidos'!$E$136)-SUM('Infrastruk. sukūrimo sąnaudos'!$B$13:D13)-SUM('Infrastruk. sukūrimo sąnaudos'!$B$14:C14))</f>
        <v>0</v>
      </c>
      <c r="E14" s="67">
        <f>+IF(E10&lt;SUM('Dalyvio prielaidos'!$E$23:$G$23,-'Dalyvio prielaidos'!$E$136),'Infrastruk. sukūrimo sąnaudos'!E9-'Infrastruk. sukūrimo sąnaudos'!E13,SUM('Dalyvio prielaidos'!$E$23:$G$23,-'Dalyvio prielaidos'!$E$136)-SUM('Infrastruk. sukūrimo sąnaudos'!$B$13:E13)-SUM('Infrastruk. sukūrimo sąnaudos'!$B$14:D14))</f>
        <v>0</v>
      </c>
      <c r="F14" s="67">
        <f>+IF(F10&lt;SUM('Dalyvio prielaidos'!$E$23:$G$23,-'Dalyvio prielaidos'!$E$136),'Infrastruk. sukūrimo sąnaudos'!F9-'Infrastruk. sukūrimo sąnaudos'!F13,SUM('Dalyvio prielaidos'!$E$23:$G$23,-'Dalyvio prielaidos'!$E$136)-SUM('Infrastruk. sukūrimo sąnaudos'!$B$13:F13)-SUM('Infrastruk. sukūrimo sąnaudos'!$B$14:E14))</f>
        <v>0</v>
      </c>
      <c r="G14" s="67">
        <f>+IF(G10&lt;SUM('Dalyvio prielaidos'!$E$23:$G$23,-'Dalyvio prielaidos'!$E$136),'Infrastruk. sukūrimo sąnaudos'!G9-'Infrastruk. sukūrimo sąnaudos'!G13,SUM('Dalyvio prielaidos'!$E$23:$G$23,-'Dalyvio prielaidos'!$E$136)-SUM('Infrastruk. sukūrimo sąnaudos'!$B$13:G13)-SUM('Infrastruk. sukūrimo sąnaudos'!$B$14:F14))</f>
        <v>0</v>
      </c>
      <c r="H14" s="67">
        <f>+IF(H10&lt;SUM('Dalyvio prielaidos'!$E$23:$G$23,-'Dalyvio prielaidos'!$E$136),'Infrastruk. sukūrimo sąnaudos'!H9-'Infrastruk. sukūrimo sąnaudos'!H13,SUM('Dalyvio prielaidos'!$E$23:$G$23,-'Dalyvio prielaidos'!$E$136)-SUM('Infrastruk. sukūrimo sąnaudos'!$B$13:H13)-SUM('Infrastruk. sukūrimo sąnaudos'!$B$14:G14))</f>
        <v>0</v>
      </c>
      <c r="I14" s="67">
        <f>+IF(I10&lt;SUM('Dalyvio prielaidos'!$E$23:$G$23,-'Dalyvio prielaidos'!$E$136),'Infrastruk. sukūrimo sąnaudos'!I9-'Infrastruk. sukūrimo sąnaudos'!I13,SUM('Dalyvio prielaidos'!$E$23:$G$23,-'Dalyvio prielaidos'!$E$136)-SUM('Infrastruk. sukūrimo sąnaudos'!$B$13:I13)-SUM('Infrastruk. sukūrimo sąnaudos'!$B$14:H14))</f>
        <v>0</v>
      </c>
      <c r="J14" s="67">
        <f>+IF(J10&lt;SUM('Dalyvio prielaidos'!$E$23:$G$23,-'Dalyvio prielaidos'!$E$136),'Infrastruk. sukūrimo sąnaudos'!J9-'Infrastruk. sukūrimo sąnaudos'!J13,SUM('Dalyvio prielaidos'!$E$23:$G$23,-'Dalyvio prielaidos'!$E$136)-SUM('Infrastruk. sukūrimo sąnaudos'!$B$13:J13)-SUM('Infrastruk. sukūrimo sąnaudos'!$B$14:I14))</f>
        <v>0</v>
      </c>
      <c r="K14" s="67">
        <f>+IF(K10&lt;SUM('Dalyvio prielaidos'!$E$23:$G$23,-'Dalyvio prielaidos'!$E$136),'Infrastruk. sukūrimo sąnaudos'!K9-'Infrastruk. sukūrimo sąnaudos'!K13,SUM('Dalyvio prielaidos'!$E$23:$G$23,-'Dalyvio prielaidos'!$E$136)-SUM('Infrastruk. sukūrimo sąnaudos'!$B$13:K13)-SUM('Infrastruk. sukūrimo sąnaudos'!$B$14:J14))</f>
        <v>0</v>
      </c>
      <c r="L14" s="67">
        <f>+IF(L10&lt;SUM('Dalyvio prielaidos'!$E$23:$G$23,-'Dalyvio prielaidos'!$E$136),'Infrastruk. sukūrimo sąnaudos'!L9-'Infrastruk. sukūrimo sąnaudos'!L13,SUM('Dalyvio prielaidos'!$E$23:$G$23,-'Dalyvio prielaidos'!$E$136)-SUM('Infrastruk. sukūrimo sąnaudos'!$B$13:L13)-SUM('Infrastruk. sukūrimo sąnaudos'!$B$14:K14))</f>
        <v>0</v>
      </c>
      <c r="M14" s="67">
        <f>+IF(M10&lt;SUM('Dalyvio prielaidos'!$E$23:$G$23,-'Dalyvio prielaidos'!$E$136),'Infrastruk. sukūrimo sąnaudos'!M9-'Infrastruk. sukūrimo sąnaudos'!M13,SUM('Dalyvio prielaidos'!$E$23:$G$23,-'Dalyvio prielaidos'!$E$136)-SUM('Infrastruk. sukūrimo sąnaudos'!$B$13:M13)-SUM('Infrastruk. sukūrimo sąnaudos'!$B$14:L14))</f>
        <v>0</v>
      </c>
      <c r="N14" s="68">
        <f>SUM(B14:M14)</f>
        <v>0</v>
      </c>
      <c r="O14" s="67">
        <f>+IF(O10&lt;SUM('Dalyvio prielaidos'!$E$23:$G$23,-'Dalyvio prielaidos'!$E$136),'Infrastruk. sukūrimo sąnaudos'!O9-'Infrastruk. sukūrimo sąnaudos'!O13,SUM('Dalyvio prielaidos'!$E$23:$G$23,-'Dalyvio prielaidos'!$E$136)-SUM('Infrastruk. sukūrimo sąnaudos'!$N$13:O13)-SUM('Infrastruk. sukūrimo sąnaudos'!$N$14:N14))</f>
        <v>0</v>
      </c>
      <c r="P14" s="67">
        <f>+IF(P10&lt;SUM('Dalyvio prielaidos'!$E$23:$G$23,-'Dalyvio prielaidos'!$E$136),'Infrastruk. sukūrimo sąnaudos'!P9-'Infrastruk. sukūrimo sąnaudos'!P13,SUM('Dalyvio prielaidos'!$E$23:$G$23,-'Dalyvio prielaidos'!$E$136)-SUM('Infrastruk. sukūrimo sąnaudos'!$N$13:P13)-SUM('Infrastruk. sukūrimo sąnaudos'!$N$14:O14))</f>
        <v>0</v>
      </c>
      <c r="Q14" s="67">
        <f>+IF(Q10&lt;SUM('Dalyvio prielaidos'!$E$23:$G$23,-'Dalyvio prielaidos'!$E$136),'Infrastruk. sukūrimo sąnaudos'!Q9-'Infrastruk. sukūrimo sąnaudos'!Q13,SUM('Dalyvio prielaidos'!$E$23:$G$23,-'Dalyvio prielaidos'!$E$136)-SUM('Infrastruk. sukūrimo sąnaudos'!$N$13:Q13)-SUM('Infrastruk. sukūrimo sąnaudos'!$N$14:P14))</f>
        <v>0</v>
      </c>
      <c r="R14" s="67">
        <f>+IF(R10&lt;SUM('Dalyvio prielaidos'!$E$23:$G$23,-'Dalyvio prielaidos'!$E$136),'Infrastruk. sukūrimo sąnaudos'!R9-'Infrastruk. sukūrimo sąnaudos'!R13,SUM('Dalyvio prielaidos'!$E$23:$G$23,-'Dalyvio prielaidos'!$E$136)-SUM('Infrastruk. sukūrimo sąnaudos'!$N$13:R13)-SUM('Infrastruk. sukūrimo sąnaudos'!$N$14:Q14))</f>
        <v>0</v>
      </c>
      <c r="S14" s="67">
        <f>+IF(S10&lt;SUM('Dalyvio prielaidos'!$E$23:$G$23,-'Dalyvio prielaidos'!$E$136),'Infrastruk. sukūrimo sąnaudos'!S9-'Infrastruk. sukūrimo sąnaudos'!S13,SUM('Dalyvio prielaidos'!$E$23:$G$23,-'Dalyvio prielaidos'!$E$136)-SUM('Infrastruk. sukūrimo sąnaudos'!$N$13:S13)-SUM('Infrastruk. sukūrimo sąnaudos'!$N$14:R14))</f>
        <v>0</v>
      </c>
      <c r="T14" s="67">
        <f>+IF(T10&lt;SUM('Dalyvio prielaidos'!$E$23:$G$23,-'Dalyvio prielaidos'!$E$136),'Infrastruk. sukūrimo sąnaudos'!T9-'Infrastruk. sukūrimo sąnaudos'!T13,SUM('Dalyvio prielaidos'!$E$23:$G$23,-'Dalyvio prielaidos'!$E$136)-SUM('Infrastruk. sukūrimo sąnaudos'!$N$13:T13)-SUM('Infrastruk. sukūrimo sąnaudos'!$N$14:S14))</f>
        <v>248684.27376519638</v>
      </c>
      <c r="U14" s="67">
        <f>+IF(U10&lt;SUM('Dalyvio prielaidos'!$E$23:$G$23,-'Dalyvio prielaidos'!$E$136),'Infrastruk. sukūrimo sąnaudos'!U9-'Infrastruk. sukūrimo sąnaudos'!U13,SUM('Dalyvio prielaidos'!$E$23:$G$23,-'Dalyvio prielaidos'!$E$136)-SUM('Infrastruk. sukūrimo sąnaudos'!$N$13:U13)-SUM('Infrastruk. sukūrimo sąnaudos'!$N$14:T14))</f>
        <v>484728.21041737526</v>
      </c>
      <c r="V14" s="67">
        <f>+IF(V10&lt;SUM('Dalyvio prielaidos'!$E$23:$G$23,-'Dalyvio prielaidos'!$E$136),'Infrastruk. sukūrimo sąnaudos'!V9-'Infrastruk. sukūrimo sąnaudos'!V13,SUM('Dalyvio prielaidos'!$E$23:$G$23,-'Dalyvio prielaidos'!$E$136)-SUM('Infrastruk. sukūrimo sąnaudos'!$N$13:V13)-SUM('Infrastruk. sukūrimo sąnaudos'!$N$14:U14))</f>
        <v>418275.16629677301</v>
      </c>
      <c r="W14" s="67">
        <f>+IF(W10&lt;SUM('Dalyvio prielaidos'!$E$23:$G$23,-'Dalyvio prielaidos'!$E$136),'Infrastruk. sukūrimo sąnaudos'!W9-'Infrastruk. sukūrimo sąnaudos'!W13,SUM('Dalyvio prielaidos'!$E$23:$G$23,-'Dalyvio prielaidos'!$E$136)-SUM('Infrastruk. sukūrimo sąnaudos'!$N$13:W13)-SUM('Infrastruk. sukūrimo sąnaudos'!$N$14:V14))</f>
        <v>0</v>
      </c>
      <c r="X14" s="67">
        <f>+IF(X10&lt;SUM('Dalyvio prielaidos'!$E$23:$G$23,-'Dalyvio prielaidos'!$E$136),'Infrastruk. sukūrimo sąnaudos'!X9-'Infrastruk. sukūrimo sąnaudos'!X13,SUM('Dalyvio prielaidos'!$E$23:$G$23,-'Dalyvio prielaidos'!$E$136)-SUM('Infrastruk. sukūrimo sąnaudos'!$N$13:X13)-SUM('Infrastruk. sukūrimo sąnaudos'!$N$14:W14))</f>
        <v>0</v>
      </c>
      <c r="Y14" s="67">
        <f>+IF(Y10&lt;SUM('Dalyvio prielaidos'!$E$23:$G$23,-'Dalyvio prielaidos'!$E$136),'Infrastruk. sukūrimo sąnaudos'!Y9-'Infrastruk. sukūrimo sąnaudos'!Y13,SUM('Dalyvio prielaidos'!$E$23:$G$23,-'Dalyvio prielaidos'!$E$136)-SUM('Infrastruk. sukūrimo sąnaudos'!$N$13:Y13)-SUM('Infrastruk. sukūrimo sąnaudos'!$N$14:X14))</f>
        <v>0</v>
      </c>
      <c r="Z14" s="67">
        <f>+IF(Z10&lt;SUM('Dalyvio prielaidos'!$E$23:$G$23,-'Dalyvio prielaidos'!$E$136),'Infrastruk. sukūrimo sąnaudos'!Z9-'Infrastruk. sukūrimo sąnaudos'!Z13,SUM('Dalyvio prielaidos'!$E$23:$G$23,-'Dalyvio prielaidos'!$E$136)-SUM('Infrastruk. sukūrimo sąnaudos'!$N$13:Z13)-SUM('Infrastruk. sukūrimo sąnaudos'!$N$14:Y14))</f>
        <v>0</v>
      </c>
      <c r="AA14" s="68">
        <f>SUM(O14:Z14)</f>
        <v>1151687.6504793447</v>
      </c>
      <c r="AB14" s="67">
        <f>+IF(AB10&lt;SUM('Dalyvio prielaidos'!$E$23:$G$23,-'Dalyvio prielaidos'!$E$136),'Infrastruk. sukūrimo sąnaudos'!AB9-'Infrastruk. sukūrimo sąnaudos'!AB13,SUM('Dalyvio prielaidos'!$E$23:$G$23,-'Dalyvio prielaidos'!$E$136)-SUM($N$13,$AA$13:AB13)-SUM($N$14,$AA$14:AA14))</f>
        <v>0</v>
      </c>
      <c r="AC14" s="67">
        <f>+IF(AC10&lt;SUM('Dalyvio prielaidos'!$E$23:$G$23,-'Dalyvio prielaidos'!$E$136),'Infrastruk. sukūrimo sąnaudos'!AC9-'Infrastruk. sukūrimo sąnaudos'!AC13,SUM('Dalyvio prielaidos'!$E$23:$G$23,-'Dalyvio prielaidos'!$E$136)-SUM($N$13,$AA$13:AC13)-SUM($N$14,$AA$14:AB14))</f>
        <v>0</v>
      </c>
      <c r="AD14" s="67">
        <f>+IF(AD10&lt;SUM('Dalyvio prielaidos'!$E$23:$G$23,-'Dalyvio prielaidos'!$E$136),'Infrastruk. sukūrimo sąnaudos'!AD9-'Infrastruk. sukūrimo sąnaudos'!AD13,SUM('Dalyvio prielaidos'!$E$23:$G$23,-'Dalyvio prielaidos'!$E$136)-SUM($N$13,$AA$13:AD13)-SUM($N$14,$AA$14:AC14))</f>
        <v>0</v>
      </c>
      <c r="AE14" s="67">
        <f>+IF(AE10&lt;SUM('Dalyvio prielaidos'!$E$23:$G$23,-'Dalyvio prielaidos'!$E$136),'Infrastruk. sukūrimo sąnaudos'!AE9-'Infrastruk. sukūrimo sąnaudos'!AE13,SUM('Dalyvio prielaidos'!$E$23:$G$23,-'Dalyvio prielaidos'!$E$136)-SUM($N$13,$AA$13:AE13)-SUM($N$14,$AA$14:AD14))</f>
        <v>0</v>
      </c>
      <c r="AF14" s="67">
        <f>+IF(AF10&lt;SUM('Dalyvio prielaidos'!$E$23:$G$23,-'Dalyvio prielaidos'!$E$136),'Infrastruk. sukūrimo sąnaudos'!AF9-'Infrastruk. sukūrimo sąnaudos'!AF13,SUM('Dalyvio prielaidos'!$E$23:$G$23,-'Dalyvio prielaidos'!$E$136)-SUM($N$13,$AA$13:AF13)-SUM($N$14,$AA$14:AE14))</f>
        <v>0</v>
      </c>
      <c r="AG14" s="67">
        <f>+IF(AG10&lt;SUM('Dalyvio prielaidos'!$E$23:$G$23,-'Dalyvio prielaidos'!$E$136),'Infrastruk. sukūrimo sąnaudos'!AG9-'Infrastruk. sukūrimo sąnaudos'!AG13,SUM('Dalyvio prielaidos'!$E$23:$G$23,-'Dalyvio prielaidos'!$E$136)-SUM($N$13,$AA$13:AG13)-SUM($N$14,$AA$14:AF14))</f>
        <v>0</v>
      </c>
      <c r="AH14" s="67">
        <f>+IF(AH10&lt;SUM('Dalyvio prielaidos'!$E$23:$G$23,-'Dalyvio prielaidos'!$E$136),'Infrastruk. sukūrimo sąnaudos'!AH9-'Infrastruk. sukūrimo sąnaudos'!AH13,SUM('Dalyvio prielaidos'!$E$23:$G$23,-'Dalyvio prielaidos'!$E$136)-SUM($N$13,$AA$13:AH13)-SUM($N$14,$AA$14:AG14))</f>
        <v>0</v>
      </c>
      <c r="AI14" s="67">
        <f>+IF(AI10&lt;SUM('Dalyvio prielaidos'!$E$23:$G$23,-'Dalyvio prielaidos'!$E$136),'Infrastruk. sukūrimo sąnaudos'!AI9-'Infrastruk. sukūrimo sąnaudos'!AI13,SUM('Dalyvio prielaidos'!$E$23:$G$23,-'Dalyvio prielaidos'!$E$136)-SUM($N$13,$AA$13:AI13)-SUM($N$14,$AA$14:AH14))</f>
        <v>0</v>
      </c>
      <c r="AJ14" s="67">
        <f>+IF(AJ10&lt;SUM('Dalyvio prielaidos'!$E$23:$G$23,-'Dalyvio prielaidos'!$E$136),'Infrastruk. sukūrimo sąnaudos'!AJ9-'Infrastruk. sukūrimo sąnaudos'!AJ13,SUM('Dalyvio prielaidos'!$E$23:$G$23,-'Dalyvio prielaidos'!$E$136)-SUM($N$13,$AA$13:AJ13)-SUM($N$14,$AA$14:AI14))</f>
        <v>0</v>
      </c>
      <c r="AK14" s="67">
        <f>+IF(AK10&lt;SUM('Dalyvio prielaidos'!$E$23:$G$23,-'Dalyvio prielaidos'!$E$136),'Infrastruk. sukūrimo sąnaudos'!AK9-'Infrastruk. sukūrimo sąnaudos'!AK13,SUM('Dalyvio prielaidos'!$E$23:$G$23,-'Dalyvio prielaidos'!$E$136)-SUM($N$13,$AA$13:AK13)-SUM($N$14,$AA$14:AJ14))</f>
        <v>0</v>
      </c>
      <c r="AL14" s="67">
        <f>+IF(AL10&lt;SUM('Dalyvio prielaidos'!$E$23:$G$23,-'Dalyvio prielaidos'!$E$136),'Infrastruk. sukūrimo sąnaudos'!AL9-'Infrastruk. sukūrimo sąnaudos'!AL13,SUM('Dalyvio prielaidos'!$E$23:$G$23,-'Dalyvio prielaidos'!$E$136)-SUM($N$13,$AA$13:AL13)-SUM($N$14,$AA$14:AK14))</f>
        <v>0</v>
      </c>
      <c r="AM14" s="67">
        <f>+IF(AM10&lt;SUM('Dalyvio prielaidos'!$E$23:$G$23,-'Dalyvio prielaidos'!$E$136),'Infrastruk. sukūrimo sąnaudos'!AM9-'Infrastruk. sukūrimo sąnaudos'!AM13,SUM('Dalyvio prielaidos'!$E$23:$G$23,-'Dalyvio prielaidos'!$E$136)-SUM($N$13,$AA$13:AM13)-SUM($N$14,$AA$14:AL14))</f>
        <v>0</v>
      </c>
      <c r="AN14" s="20">
        <f t="shared" ref="AN14:AN15" si="45">SUM(AB14:AM14)</f>
        <v>0</v>
      </c>
      <c r="AO14" s="67"/>
      <c r="AP14" s="67"/>
      <c r="AQ14" s="67"/>
      <c r="AR14" s="67"/>
      <c r="AS14" s="67"/>
      <c r="AT14" s="67"/>
      <c r="AU14" s="67"/>
      <c r="AV14" s="67"/>
      <c r="AW14" s="67"/>
      <c r="AX14" s="67"/>
      <c r="AY14" s="67"/>
      <c r="AZ14" s="67"/>
      <c r="BA14" s="20">
        <f t="shared" ref="BA14:BA15" si="46">SUM(AO14:AZ14)</f>
        <v>0</v>
      </c>
      <c r="BB14" s="67"/>
      <c r="BC14" s="67"/>
      <c r="BD14" s="67"/>
      <c r="BE14" s="67"/>
      <c r="BF14" s="67"/>
      <c r="BG14" s="67"/>
      <c r="BH14" s="67"/>
      <c r="BI14" s="67"/>
      <c r="BJ14" s="67"/>
      <c r="BK14" s="67"/>
      <c r="BL14" s="67"/>
      <c r="BM14" s="67"/>
      <c r="BN14" s="20">
        <f t="shared" ref="BN14:BN15" si="47">SUM(BB14:BM14)</f>
        <v>0</v>
      </c>
      <c r="BO14" s="67"/>
      <c r="BP14" s="67"/>
      <c r="BQ14" s="67"/>
      <c r="BR14" s="67"/>
      <c r="BS14" s="67"/>
      <c r="BT14" s="67"/>
      <c r="BU14" s="67"/>
      <c r="BV14" s="67"/>
      <c r="BW14" s="67"/>
      <c r="BX14" s="67"/>
      <c r="BY14" s="67"/>
      <c r="BZ14" s="67"/>
      <c r="CA14" s="20">
        <f t="shared" ref="CA14:CA15" si="48">SUM(BO14:BZ14)</f>
        <v>0</v>
      </c>
      <c r="CB14" s="67"/>
      <c r="CC14" s="67"/>
      <c r="CD14" s="67"/>
      <c r="CE14" s="67"/>
      <c r="CF14" s="67"/>
      <c r="CG14" s="67"/>
      <c r="CH14" s="67"/>
      <c r="CI14" s="67"/>
      <c r="CJ14" s="67"/>
      <c r="CK14" s="67"/>
      <c r="CL14" s="67"/>
      <c r="CM14" s="67"/>
      <c r="CN14" s="20">
        <f t="shared" ref="CN14:CN15" si="49">SUM(CB14:CM14)</f>
        <v>0</v>
      </c>
      <c r="CO14" s="67"/>
      <c r="CP14" s="67"/>
      <c r="CQ14" s="67"/>
      <c r="CR14" s="67"/>
      <c r="CS14" s="67"/>
      <c r="CT14" s="67"/>
      <c r="CU14" s="67"/>
      <c r="CV14" s="67"/>
      <c r="CW14" s="67"/>
      <c r="CX14" s="67"/>
      <c r="CY14" s="67"/>
      <c r="CZ14" s="67"/>
      <c r="DA14" s="20">
        <f t="shared" ref="DA14:DA15" si="50">SUM(CO14:CZ14)</f>
        <v>0</v>
      </c>
      <c r="DB14" s="67"/>
      <c r="DC14" s="67"/>
      <c r="DD14" s="67"/>
      <c r="DE14" s="67"/>
      <c r="DF14" s="67"/>
      <c r="DG14" s="67"/>
      <c r="DH14" s="67"/>
      <c r="DI14" s="67"/>
      <c r="DJ14" s="67"/>
      <c r="DK14" s="67"/>
      <c r="DL14" s="67"/>
      <c r="DM14" s="67"/>
      <c r="DN14" s="20">
        <f t="shared" ref="DN14:DN15" si="51">SUM(DB14:DM14)</f>
        <v>0</v>
      </c>
      <c r="DO14" s="67"/>
      <c r="DP14" s="67"/>
      <c r="DQ14" s="67"/>
      <c r="DR14" s="67"/>
      <c r="DS14" s="67"/>
      <c r="DT14" s="67"/>
      <c r="DU14" s="67"/>
      <c r="DV14" s="67"/>
      <c r="DW14" s="67"/>
      <c r="DX14" s="67"/>
      <c r="DY14" s="67"/>
      <c r="DZ14" s="67"/>
      <c r="EA14" s="20">
        <f t="shared" ref="EA14:EA15" si="52">SUM(DO14:DZ14)</f>
        <v>0</v>
      </c>
      <c r="EB14" s="67"/>
      <c r="EC14" s="67"/>
      <c r="ED14" s="67"/>
      <c r="EE14" s="67"/>
      <c r="EF14" s="67"/>
      <c r="EG14" s="67"/>
      <c r="EH14" s="67"/>
      <c r="EI14" s="67"/>
      <c r="EJ14" s="67"/>
      <c r="EK14" s="67"/>
      <c r="EL14" s="67"/>
      <c r="EM14" s="67"/>
      <c r="EN14" s="20">
        <f t="shared" ref="EN14:EN15" si="53">SUM(EB14:EM14)</f>
        <v>0</v>
      </c>
      <c r="EO14" s="67"/>
      <c r="EP14" s="67"/>
      <c r="EQ14" s="67"/>
      <c r="ER14" s="67"/>
      <c r="ES14" s="67"/>
      <c r="ET14" s="67"/>
      <c r="EU14" s="67"/>
      <c r="EV14" s="67"/>
      <c r="EW14" s="67"/>
      <c r="EX14" s="67"/>
      <c r="EY14" s="67"/>
      <c r="EZ14" s="67"/>
      <c r="FA14" s="20">
        <f t="shared" ref="FA14:FA15" si="54">SUM(EO14:EZ14)</f>
        <v>0</v>
      </c>
      <c r="FB14" s="67"/>
      <c r="FC14" s="67"/>
      <c r="FD14" s="67"/>
      <c r="FE14" s="67"/>
      <c r="FF14" s="67"/>
      <c r="FG14" s="67"/>
      <c r="FH14" s="67"/>
      <c r="FI14" s="67"/>
      <c r="FJ14" s="67"/>
      <c r="FK14" s="67"/>
      <c r="FL14" s="67"/>
      <c r="FM14" s="67"/>
      <c r="FN14" s="20">
        <f t="shared" ref="FN14:FN15" si="55">SUM(FB14:FM14)</f>
        <v>0</v>
      </c>
      <c r="FO14" s="67"/>
      <c r="FP14" s="67"/>
      <c r="FQ14" s="67"/>
      <c r="FR14" s="67"/>
      <c r="FS14" s="67"/>
      <c r="FT14" s="67"/>
      <c r="FU14" s="67"/>
      <c r="FV14" s="67"/>
      <c r="FW14" s="67"/>
      <c r="FX14" s="67"/>
      <c r="FY14" s="67"/>
      <c r="FZ14" s="67"/>
      <c r="GA14" s="20">
        <f t="shared" ref="GA14:GA15" si="56">SUM(FO14:FZ14)</f>
        <v>0</v>
      </c>
      <c r="GB14" s="67"/>
      <c r="GC14" s="67"/>
      <c r="GD14" s="67"/>
      <c r="GE14" s="67"/>
      <c r="GF14" s="67"/>
      <c r="GG14" s="67"/>
      <c r="GH14" s="67"/>
      <c r="GI14" s="67"/>
      <c r="GJ14" s="67"/>
      <c r="GK14" s="67"/>
      <c r="GL14" s="67"/>
      <c r="GM14" s="67"/>
      <c r="GN14" s="20">
        <f t="shared" ref="GN14:GN15" si="57">SUM(GB14:GM14)</f>
        <v>0</v>
      </c>
      <c r="GO14" s="67"/>
      <c r="GP14" s="67"/>
      <c r="GQ14" s="67"/>
      <c r="GR14" s="67"/>
      <c r="GS14" s="67"/>
      <c r="GT14" s="67"/>
      <c r="GU14" s="67"/>
      <c r="GV14" s="67"/>
      <c r="GW14" s="67"/>
      <c r="GX14" s="67"/>
      <c r="GY14" s="67"/>
      <c r="GZ14" s="67"/>
      <c r="HA14" s="20">
        <f t="shared" ref="HA14:HA15" si="58">SUM(GO14:GZ14)</f>
        <v>0</v>
      </c>
      <c r="HB14" s="67"/>
      <c r="HC14" s="67"/>
      <c r="HD14" s="67"/>
      <c r="HE14" s="67"/>
      <c r="HF14" s="67"/>
      <c r="HG14" s="67"/>
      <c r="HH14" s="67"/>
      <c r="HI14" s="67"/>
      <c r="HJ14" s="67"/>
      <c r="HK14" s="67"/>
      <c r="HL14" s="67"/>
      <c r="HM14" s="67"/>
      <c r="HN14" s="20">
        <f t="shared" ref="HN14:HN15" si="59">SUM(HB14:HM14)</f>
        <v>0</v>
      </c>
      <c r="HO14" s="67"/>
      <c r="HP14" s="67"/>
      <c r="HQ14" s="67"/>
      <c r="HR14" s="67"/>
      <c r="HS14" s="67"/>
      <c r="HT14" s="67"/>
      <c r="HU14" s="67"/>
      <c r="HV14" s="67"/>
      <c r="HW14" s="67"/>
      <c r="HX14" s="67"/>
      <c r="HY14" s="67"/>
      <c r="HZ14" s="67"/>
      <c r="IA14" s="20">
        <f t="shared" ref="IA14:IA15" si="60">SUM(HO14:HZ14)</f>
        <v>0</v>
      </c>
      <c r="IB14" s="67"/>
      <c r="IC14" s="67"/>
      <c r="ID14" s="67"/>
      <c r="IE14" s="67"/>
      <c r="IF14" s="67"/>
      <c r="IG14" s="67"/>
      <c r="IH14" s="67"/>
      <c r="II14" s="67"/>
      <c r="IJ14" s="67"/>
      <c r="IK14" s="67"/>
      <c r="IL14" s="67"/>
      <c r="IM14" s="67"/>
      <c r="IN14" s="20">
        <f t="shared" ref="IN14:IN15" si="61">SUM(IB14:IM14)</f>
        <v>0</v>
      </c>
      <c r="IO14" s="67"/>
      <c r="IP14" s="67"/>
      <c r="IQ14" s="67"/>
      <c r="IR14" s="67"/>
      <c r="IS14" s="67"/>
      <c r="IT14" s="67"/>
      <c r="IU14" s="67"/>
      <c r="IV14" s="67"/>
      <c r="IW14" s="67"/>
      <c r="IX14" s="67"/>
      <c r="IY14" s="67"/>
      <c r="IZ14" s="67"/>
      <c r="JA14" s="20">
        <f t="shared" ref="JA14:JA15" si="62">SUM(IO14:IZ14)</f>
        <v>0</v>
      </c>
      <c r="JB14" s="67"/>
      <c r="JC14" s="67"/>
      <c r="JD14" s="67"/>
      <c r="JE14" s="67"/>
      <c r="JF14" s="67"/>
      <c r="JG14" s="67"/>
      <c r="JH14" s="67"/>
      <c r="JI14" s="67"/>
      <c r="JJ14" s="67"/>
      <c r="JK14" s="67"/>
      <c r="JL14" s="67"/>
      <c r="JM14" s="67"/>
      <c r="JN14" s="20">
        <f t="shared" ref="JN14:JN15" si="63">SUM(JB14:JM14)</f>
        <v>0</v>
      </c>
      <c r="JO14" s="67"/>
      <c r="JP14" s="67"/>
      <c r="JQ14" s="67"/>
      <c r="JR14" s="67"/>
      <c r="JS14" s="67"/>
      <c r="JT14" s="67"/>
      <c r="JU14" s="67"/>
      <c r="JV14" s="67"/>
      <c r="JW14" s="67"/>
      <c r="JX14" s="67"/>
      <c r="JY14" s="67"/>
      <c r="JZ14" s="67"/>
      <c r="KA14" s="20">
        <f t="shared" ref="KA14:KA15" si="64">SUM(JO14:JZ14)</f>
        <v>0</v>
      </c>
      <c r="KB14" s="67"/>
      <c r="KC14" s="67"/>
      <c r="KD14" s="67"/>
      <c r="KE14" s="67"/>
      <c r="KF14" s="67"/>
      <c r="KG14" s="67"/>
      <c r="KH14" s="67"/>
      <c r="KI14" s="67"/>
      <c r="KJ14" s="67"/>
      <c r="KK14" s="67"/>
      <c r="KL14" s="67"/>
      <c r="KM14" s="67"/>
      <c r="KN14" s="20">
        <f t="shared" ref="KN14:KN15" si="65">SUM(KB14:KM14)</f>
        <v>0</v>
      </c>
      <c r="KO14" s="67"/>
      <c r="KP14" s="67"/>
      <c r="KQ14" s="67"/>
      <c r="KR14" s="67"/>
      <c r="KS14" s="67"/>
      <c r="KT14" s="67"/>
      <c r="KU14" s="67"/>
      <c r="KV14" s="67"/>
      <c r="KW14" s="67"/>
      <c r="KX14" s="67"/>
      <c r="KY14" s="67"/>
      <c r="KZ14" s="67"/>
      <c r="LA14" s="20">
        <f t="shared" ref="LA14:LA15" si="66">SUM(KO14:KZ14)</f>
        <v>0</v>
      </c>
      <c r="LB14" s="67"/>
      <c r="LC14" s="67"/>
      <c r="LD14" s="67"/>
      <c r="LE14" s="67"/>
      <c r="LF14" s="67"/>
      <c r="LG14" s="67"/>
      <c r="LH14" s="67"/>
      <c r="LI14" s="67"/>
      <c r="LJ14" s="67"/>
      <c r="LK14" s="67"/>
      <c r="LL14" s="67"/>
      <c r="LM14" s="67"/>
      <c r="LN14" s="20">
        <f t="shared" ref="LN14:LN15" si="67">SUM(LB14:LM14)</f>
        <v>0</v>
      </c>
    </row>
    <row r="15" spans="1:326" ht="15.75" thickBot="1">
      <c r="A15" s="8" t="s">
        <v>283</v>
      </c>
      <c r="B15" s="16">
        <f t="shared" ref="B15:M15" si="68">+B9-B13-B14</f>
        <v>0</v>
      </c>
      <c r="C15" s="16">
        <f t="shared" si="68"/>
        <v>0</v>
      </c>
      <c r="D15" s="16">
        <f t="shared" si="68"/>
        <v>0</v>
      </c>
      <c r="E15" s="16">
        <f t="shared" si="68"/>
        <v>0</v>
      </c>
      <c r="F15" s="16">
        <f t="shared" si="68"/>
        <v>0</v>
      </c>
      <c r="G15" s="16">
        <f t="shared" si="68"/>
        <v>0</v>
      </c>
      <c r="H15" s="16">
        <f t="shared" si="68"/>
        <v>0</v>
      </c>
      <c r="I15" s="16">
        <f t="shared" si="68"/>
        <v>0</v>
      </c>
      <c r="J15" s="16">
        <f t="shared" si="68"/>
        <v>0</v>
      </c>
      <c r="K15" s="16">
        <f t="shared" si="68"/>
        <v>0</v>
      </c>
      <c r="L15" s="16">
        <f t="shared" si="68"/>
        <v>0</v>
      </c>
      <c r="M15" s="16">
        <f t="shared" si="68"/>
        <v>0</v>
      </c>
      <c r="N15" s="17">
        <f>SUM(B15:M15)</f>
        <v>0</v>
      </c>
      <c r="O15" s="16">
        <f t="shared" ref="O15:Z15" si="69">+O9-O13-O14</f>
        <v>0</v>
      </c>
      <c r="P15" s="16">
        <f t="shared" si="69"/>
        <v>0</v>
      </c>
      <c r="Q15" s="16">
        <f t="shared" si="69"/>
        <v>0</v>
      </c>
      <c r="R15" s="16">
        <f t="shared" si="69"/>
        <v>0</v>
      </c>
      <c r="S15" s="16">
        <f t="shared" si="69"/>
        <v>0</v>
      </c>
      <c r="T15" s="16">
        <f t="shared" si="69"/>
        <v>0</v>
      </c>
      <c r="U15" s="16">
        <f t="shared" si="69"/>
        <v>0</v>
      </c>
      <c r="V15" s="16">
        <f t="shared" si="69"/>
        <v>66453.044120602251</v>
      </c>
      <c r="W15" s="16">
        <f t="shared" si="69"/>
        <v>484728.21041737526</v>
      </c>
      <c r="X15" s="16">
        <f t="shared" si="69"/>
        <v>484728.21041737526</v>
      </c>
      <c r="Y15" s="16">
        <f t="shared" si="69"/>
        <v>484728.21041737526</v>
      </c>
      <c r="Z15" s="16">
        <f t="shared" si="69"/>
        <v>484728.21041737526</v>
      </c>
      <c r="AA15" s="17">
        <f>SUM(O15:Z15)</f>
        <v>2005365.8857901031</v>
      </c>
      <c r="AB15" s="16">
        <f t="shared" ref="AB15:AM15" si="70">+AB9-AB13-AB14</f>
        <v>641219.61440655438</v>
      </c>
      <c r="AC15" s="16">
        <f t="shared" si="70"/>
        <v>641219.61440655484</v>
      </c>
      <c r="AD15" s="16">
        <f t="shared" si="70"/>
        <v>641219.61440655484</v>
      </c>
      <c r="AE15" s="16">
        <f t="shared" si="70"/>
        <v>641219.61440655484</v>
      </c>
      <c r="AF15" s="16">
        <f t="shared" si="70"/>
        <v>641219.61440655484</v>
      </c>
      <c r="AG15" s="16">
        <f t="shared" si="70"/>
        <v>641219.61440655484</v>
      </c>
      <c r="AH15" s="16">
        <f t="shared" si="70"/>
        <v>641219.61440655484</v>
      </c>
      <c r="AI15" s="16">
        <f t="shared" si="70"/>
        <v>641219.61440655484</v>
      </c>
      <c r="AJ15" s="16">
        <f t="shared" si="70"/>
        <v>641219.61440655484</v>
      </c>
      <c r="AK15" s="16">
        <f t="shared" si="70"/>
        <v>641219.61440655484</v>
      </c>
      <c r="AL15" s="16">
        <f t="shared" si="70"/>
        <v>641219.61440655484</v>
      </c>
      <c r="AM15" s="16">
        <f t="shared" si="70"/>
        <v>641219.61440655484</v>
      </c>
      <c r="AN15" s="17">
        <f t="shared" si="45"/>
        <v>7694635.3728786586</v>
      </c>
      <c r="AO15" s="16">
        <f>+'Dalyvio prielaidos'!E137-'Dalyvio prielaidos'!E136</f>
        <v>0</v>
      </c>
      <c r="AP15" s="16"/>
      <c r="AQ15" s="16"/>
      <c r="AR15" s="16"/>
      <c r="AS15" s="16"/>
      <c r="AT15" s="16"/>
      <c r="AU15" s="16"/>
      <c r="AV15" s="16"/>
      <c r="AW15" s="16"/>
      <c r="AX15" s="16"/>
      <c r="AY15" s="16"/>
      <c r="AZ15" s="16"/>
      <c r="BA15" s="17">
        <f t="shared" si="46"/>
        <v>0</v>
      </c>
      <c r="BB15" s="16"/>
      <c r="BC15" s="16"/>
      <c r="BD15" s="16"/>
      <c r="BE15" s="16"/>
      <c r="BF15" s="16"/>
      <c r="BG15" s="16"/>
      <c r="BH15" s="16"/>
      <c r="BI15" s="16"/>
      <c r="BJ15" s="16"/>
      <c r="BK15" s="16"/>
      <c r="BL15" s="16"/>
      <c r="BM15" s="16"/>
      <c r="BN15" s="17">
        <f t="shared" si="47"/>
        <v>0</v>
      </c>
      <c r="BO15" s="16"/>
      <c r="BP15" s="16"/>
      <c r="BQ15" s="16"/>
      <c r="BR15" s="16"/>
      <c r="BS15" s="16"/>
      <c r="BT15" s="16"/>
      <c r="BU15" s="16"/>
      <c r="BV15" s="16"/>
      <c r="BW15" s="16"/>
      <c r="BX15" s="16"/>
      <c r="BY15" s="16"/>
      <c r="BZ15" s="16"/>
      <c r="CA15" s="17">
        <f t="shared" si="48"/>
        <v>0</v>
      </c>
      <c r="CB15" s="16"/>
      <c r="CC15" s="16"/>
      <c r="CD15" s="16"/>
      <c r="CE15" s="16"/>
      <c r="CF15" s="16"/>
      <c r="CG15" s="16"/>
      <c r="CH15" s="16"/>
      <c r="CI15" s="16"/>
      <c r="CJ15" s="16"/>
      <c r="CK15" s="16"/>
      <c r="CL15" s="16"/>
      <c r="CM15" s="16"/>
      <c r="CN15" s="17">
        <f t="shared" si="49"/>
        <v>0</v>
      </c>
      <c r="CO15" s="16"/>
      <c r="CP15" s="16"/>
      <c r="CQ15" s="16"/>
      <c r="CR15" s="16"/>
      <c r="CS15" s="16"/>
      <c r="CT15" s="16"/>
      <c r="CU15" s="16"/>
      <c r="CV15" s="16"/>
      <c r="CW15" s="16"/>
      <c r="CX15" s="16"/>
      <c r="CY15" s="16"/>
      <c r="CZ15" s="16"/>
      <c r="DA15" s="17">
        <f t="shared" si="50"/>
        <v>0</v>
      </c>
      <c r="DB15" s="16"/>
      <c r="DC15" s="16"/>
      <c r="DD15" s="16"/>
      <c r="DE15" s="16"/>
      <c r="DF15" s="16"/>
      <c r="DG15" s="16"/>
      <c r="DH15" s="16"/>
      <c r="DI15" s="16"/>
      <c r="DJ15" s="16"/>
      <c r="DK15" s="16"/>
      <c r="DL15" s="16"/>
      <c r="DM15" s="16"/>
      <c r="DN15" s="17">
        <f t="shared" si="51"/>
        <v>0</v>
      </c>
      <c r="DO15" s="16"/>
      <c r="DP15" s="16"/>
      <c r="DQ15" s="16"/>
      <c r="DR15" s="16"/>
      <c r="DS15" s="16"/>
      <c r="DT15" s="16"/>
      <c r="DU15" s="16"/>
      <c r="DV15" s="16"/>
      <c r="DW15" s="16"/>
      <c r="DX15" s="16"/>
      <c r="DY15" s="16"/>
      <c r="DZ15" s="16"/>
      <c r="EA15" s="17">
        <f t="shared" si="52"/>
        <v>0</v>
      </c>
      <c r="EB15" s="16"/>
      <c r="EC15" s="16"/>
      <c r="ED15" s="16"/>
      <c r="EE15" s="16"/>
      <c r="EF15" s="16"/>
      <c r="EG15" s="16"/>
      <c r="EH15" s="16"/>
      <c r="EI15" s="16"/>
      <c r="EJ15" s="16"/>
      <c r="EK15" s="16"/>
      <c r="EL15" s="16"/>
      <c r="EM15" s="16"/>
      <c r="EN15" s="17">
        <f t="shared" si="53"/>
        <v>0</v>
      </c>
      <c r="EO15" s="16"/>
      <c r="EP15" s="16"/>
      <c r="EQ15" s="16"/>
      <c r="ER15" s="16"/>
      <c r="ES15" s="16"/>
      <c r="ET15" s="16"/>
      <c r="EU15" s="16"/>
      <c r="EV15" s="16"/>
      <c r="EW15" s="16"/>
      <c r="EX15" s="16"/>
      <c r="EY15" s="16"/>
      <c r="EZ15" s="16"/>
      <c r="FA15" s="17">
        <f t="shared" si="54"/>
        <v>0</v>
      </c>
      <c r="FB15" s="16"/>
      <c r="FC15" s="16"/>
      <c r="FD15" s="16"/>
      <c r="FE15" s="16"/>
      <c r="FF15" s="16"/>
      <c r="FG15" s="16"/>
      <c r="FH15" s="16"/>
      <c r="FI15" s="16"/>
      <c r="FJ15" s="16"/>
      <c r="FK15" s="16"/>
      <c r="FL15" s="16"/>
      <c r="FM15" s="16"/>
      <c r="FN15" s="17">
        <f t="shared" si="55"/>
        <v>0</v>
      </c>
      <c r="FO15" s="16"/>
      <c r="FP15" s="16"/>
      <c r="FQ15" s="16"/>
      <c r="FR15" s="16"/>
      <c r="FS15" s="16"/>
      <c r="FT15" s="16"/>
      <c r="FU15" s="16"/>
      <c r="FV15" s="16"/>
      <c r="FW15" s="16"/>
      <c r="FX15" s="16"/>
      <c r="FY15" s="16"/>
      <c r="FZ15" s="16"/>
      <c r="GA15" s="17">
        <f t="shared" si="56"/>
        <v>0</v>
      </c>
      <c r="GB15" s="16"/>
      <c r="GC15" s="16"/>
      <c r="GD15" s="16"/>
      <c r="GE15" s="16"/>
      <c r="GF15" s="16"/>
      <c r="GG15" s="16"/>
      <c r="GH15" s="16"/>
      <c r="GI15" s="16"/>
      <c r="GJ15" s="16"/>
      <c r="GK15" s="16"/>
      <c r="GL15" s="16"/>
      <c r="GM15" s="16"/>
      <c r="GN15" s="17">
        <f t="shared" si="57"/>
        <v>0</v>
      </c>
      <c r="GO15" s="16"/>
      <c r="GP15" s="16"/>
      <c r="GQ15" s="16"/>
      <c r="GR15" s="16"/>
      <c r="GS15" s="16"/>
      <c r="GT15" s="16"/>
      <c r="GU15" s="16"/>
      <c r="GV15" s="16"/>
      <c r="GW15" s="16"/>
      <c r="GX15" s="16"/>
      <c r="GY15" s="16"/>
      <c r="GZ15" s="16"/>
      <c r="HA15" s="17">
        <f t="shared" si="58"/>
        <v>0</v>
      </c>
      <c r="HB15" s="16"/>
      <c r="HC15" s="16"/>
      <c r="HD15" s="16"/>
      <c r="HE15" s="16"/>
      <c r="HF15" s="16"/>
      <c r="HG15" s="16"/>
      <c r="HH15" s="16"/>
      <c r="HI15" s="16"/>
      <c r="HJ15" s="16"/>
      <c r="HK15" s="16"/>
      <c r="HL15" s="16"/>
      <c r="HM15" s="16"/>
      <c r="HN15" s="17">
        <f t="shared" si="59"/>
        <v>0</v>
      </c>
      <c r="HO15" s="16"/>
      <c r="HP15" s="16"/>
      <c r="HQ15" s="16"/>
      <c r="HR15" s="16"/>
      <c r="HS15" s="16"/>
      <c r="HT15" s="16"/>
      <c r="HU15" s="16"/>
      <c r="HV15" s="16"/>
      <c r="HW15" s="16"/>
      <c r="HX15" s="16"/>
      <c r="HY15" s="16"/>
      <c r="HZ15" s="16"/>
      <c r="IA15" s="17">
        <f t="shared" si="60"/>
        <v>0</v>
      </c>
      <c r="IB15" s="16"/>
      <c r="IC15" s="16"/>
      <c r="ID15" s="16"/>
      <c r="IE15" s="16"/>
      <c r="IF15" s="16"/>
      <c r="IG15" s="16"/>
      <c r="IH15" s="16"/>
      <c r="II15" s="16"/>
      <c r="IJ15" s="16"/>
      <c r="IK15" s="16"/>
      <c r="IL15" s="16"/>
      <c r="IM15" s="16"/>
      <c r="IN15" s="17">
        <f t="shared" si="61"/>
        <v>0</v>
      </c>
      <c r="IO15" s="16"/>
      <c r="IP15" s="16"/>
      <c r="IQ15" s="16"/>
      <c r="IR15" s="16"/>
      <c r="IS15" s="16"/>
      <c r="IT15" s="16"/>
      <c r="IU15" s="16"/>
      <c r="IV15" s="16"/>
      <c r="IW15" s="16"/>
      <c r="IX15" s="16"/>
      <c r="IY15" s="16"/>
      <c r="IZ15" s="16"/>
      <c r="JA15" s="17">
        <f t="shared" si="62"/>
        <v>0</v>
      </c>
      <c r="JB15" s="16"/>
      <c r="JC15" s="16"/>
      <c r="JD15" s="16"/>
      <c r="JE15" s="16"/>
      <c r="JF15" s="16"/>
      <c r="JG15" s="16"/>
      <c r="JH15" s="16"/>
      <c r="JI15" s="16"/>
      <c r="JJ15" s="16"/>
      <c r="JK15" s="16"/>
      <c r="JL15" s="16"/>
      <c r="JM15" s="16"/>
      <c r="JN15" s="17">
        <f t="shared" si="63"/>
        <v>0</v>
      </c>
      <c r="JO15" s="16"/>
      <c r="JP15" s="16"/>
      <c r="JQ15" s="16"/>
      <c r="JR15" s="16"/>
      <c r="JS15" s="16"/>
      <c r="JT15" s="16"/>
      <c r="JU15" s="16"/>
      <c r="JV15" s="16"/>
      <c r="JW15" s="16"/>
      <c r="JX15" s="16"/>
      <c r="JY15" s="16"/>
      <c r="JZ15" s="16"/>
      <c r="KA15" s="17">
        <f t="shared" si="64"/>
        <v>0</v>
      </c>
      <c r="KB15" s="16"/>
      <c r="KC15" s="16"/>
      <c r="KD15" s="16"/>
      <c r="KE15" s="16"/>
      <c r="KF15" s="16"/>
      <c r="KG15" s="16"/>
      <c r="KH15" s="16"/>
      <c r="KI15" s="16"/>
      <c r="KJ15" s="16"/>
      <c r="KK15" s="16"/>
      <c r="KL15" s="16"/>
      <c r="KM15" s="16"/>
      <c r="KN15" s="17">
        <f t="shared" si="65"/>
        <v>0</v>
      </c>
      <c r="KO15" s="16"/>
      <c r="KP15" s="16"/>
      <c r="KQ15" s="16"/>
      <c r="KR15" s="16"/>
      <c r="KS15" s="16"/>
      <c r="KT15" s="16"/>
      <c r="KU15" s="16"/>
      <c r="KV15" s="16"/>
      <c r="KW15" s="16"/>
      <c r="KX15" s="16"/>
      <c r="KY15" s="16"/>
      <c r="KZ15" s="16"/>
      <c r="LA15" s="17">
        <f t="shared" si="66"/>
        <v>0</v>
      </c>
      <c r="LB15" s="16"/>
      <c r="LC15" s="16"/>
      <c r="LD15" s="16"/>
      <c r="LE15" s="16"/>
      <c r="LF15" s="16"/>
      <c r="LG15" s="16"/>
      <c r="LH15" s="16"/>
      <c r="LI15" s="16"/>
      <c r="LJ15" s="16"/>
      <c r="LK15" s="16"/>
      <c r="LL15" s="16"/>
      <c r="LM15" s="16"/>
      <c r="LN15" s="17">
        <f t="shared" si="67"/>
        <v>0</v>
      </c>
    </row>
    <row r="16" spans="1:326" s="9" customFormat="1">
      <c r="A16" s="9" t="s">
        <v>127</v>
      </c>
      <c r="B16" s="36">
        <f>IF(B6&lt;='Bazinės prielaidos'!$E$11,B8-B12,0)</f>
        <v>0</v>
      </c>
      <c r="C16" s="36">
        <f>IF(C6&lt;='Bazinės prielaidos'!$E$11,C8-C12,0)</f>
        <v>0</v>
      </c>
      <c r="D16" s="36">
        <f>IF(D6&lt;='Bazinės prielaidos'!$E$11,D8-D12,0)</f>
        <v>0</v>
      </c>
      <c r="E16" s="36">
        <f>IF(E6&lt;='Bazinės prielaidos'!$E$11,E8-E12,0)</f>
        <v>0</v>
      </c>
      <c r="F16" s="36">
        <f>IF(F6&lt;='Bazinės prielaidos'!$E$11,F8-F12,0)</f>
        <v>0</v>
      </c>
      <c r="G16" s="36">
        <f>IF(G6&lt;='Bazinės prielaidos'!$E$11,G8-G12,0)</f>
        <v>0</v>
      </c>
      <c r="H16" s="36">
        <f>IF(H6&lt;='Bazinės prielaidos'!$E$11,H8-H12,0)</f>
        <v>0</v>
      </c>
      <c r="I16" s="36">
        <f>IF(I6&lt;='Bazinės prielaidos'!$E$11,I8-I12,0)</f>
        <v>0</v>
      </c>
      <c r="J16" s="36">
        <f>IF(J6&lt;='Bazinės prielaidos'!$E$11,J8-J12,0)</f>
        <v>0</v>
      </c>
      <c r="K16" s="36">
        <f>IF(K6&lt;='Bazinės prielaidos'!$E$11,K8-K12,0)</f>
        <v>0</v>
      </c>
      <c r="L16" s="36">
        <f>IF(L6&lt;='Bazinės prielaidos'!$E$11,L8-L12,0)</f>
        <v>0</v>
      </c>
      <c r="M16" s="36">
        <f>IF(M6&lt;='Bazinės prielaidos'!$E$11,M8-M12,0)</f>
        <v>0</v>
      </c>
      <c r="N16" s="36">
        <f>IF(N6&lt;='Bazinės prielaidos'!$E$11,N8-N12,0)</f>
        <v>0</v>
      </c>
      <c r="O16" s="36">
        <f>IF(O6&lt;='Bazinės prielaidos'!$E$11,O8-O12,0)</f>
        <v>0</v>
      </c>
      <c r="P16" s="36">
        <f>IF(P6&lt;='Bazinės prielaidos'!$E$11,P8-P12,0)</f>
        <v>0</v>
      </c>
      <c r="Q16" s="36">
        <f>IF(Q6&lt;='Bazinės prielaidos'!$E$11,Q8-Q12,0)</f>
        <v>0</v>
      </c>
      <c r="R16" s="36">
        <f>IF(R6&lt;='Bazinės prielaidos'!$E$11,R8-R12,0)</f>
        <v>0</v>
      </c>
      <c r="S16" s="36">
        <f>IF(S6&lt;='Bazinės prielaidos'!$E$11,S8-S12,0)</f>
        <v>0</v>
      </c>
      <c r="T16" s="36">
        <f>IF(T6&lt;='Bazinės prielaidos'!$E$11,T8-T12,0)</f>
        <v>0</v>
      </c>
      <c r="U16" s="36">
        <f>IF(U6&lt;='Bazinės prielaidos'!$E$11,U8-U12,0)</f>
        <v>0</v>
      </c>
      <c r="V16" s="36">
        <f>IF(V6&lt;='Bazinės prielaidos'!$E$11,V8-V12,0)</f>
        <v>0</v>
      </c>
      <c r="W16" s="36">
        <f>IF(W6&lt;='Bazinės prielaidos'!$E$11,W8-W12,0)</f>
        <v>0</v>
      </c>
      <c r="X16" s="36">
        <f>IF(X6&lt;='Bazinės prielaidos'!$E$11,X8-X12,0)</f>
        <v>0</v>
      </c>
      <c r="Y16" s="36">
        <f>IF(Y6&lt;='Bazinės prielaidos'!$E$11,Y8-Y12,0)</f>
        <v>0</v>
      </c>
      <c r="Z16" s="36">
        <f>IF(Z6&lt;='Bazinės prielaidos'!$E$11,Z8-Z12,0)</f>
        <v>0</v>
      </c>
      <c r="AA16" s="36">
        <f>IF(AA6&lt;='Bazinės prielaidos'!$E$11,AA8-AA12,0)</f>
        <v>0</v>
      </c>
      <c r="AB16" s="36">
        <f>IF(AB6&lt;='Bazinės prielaidos'!$E$11,AB8-AB12,0)</f>
        <v>0</v>
      </c>
      <c r="AC16" s="36">
        <f>IF(AC6&lt;='Bazinės prielaidos'!$E$11,AC8-AC12,0)</f>
        <v>0</v>
      </c>
      <c r="AD16" s="36">
        <f>IF(AD6&lt;='Bazinės prielaidos'!$E$11,AD8-AD12,0)</f>
        <v>0</v>
      </c>
      <c r="AE16" s="36">
        <f>IF(AE6&lt;='Bazinės prielaidos'!$E$11,AE8-AE12,0)</f>
        <v>0</v>
      </c>
      <c r="AF16" s="36">
        <f>IF(AF6&lt;='Bazinės prielaidos'!$E$11,AF8-AF12,0)</f>
        <v>0</v>
      </c>
      <c r="AG16" s="36">
        <f>IF(AG6&lt;='Bazinės prielaidos'!$E$11,AG8-AG12,0)</f>
        <v>0</v>
      </c>
      <c r="AH16" s="36">
        <f>IF(AH6&lt;='Bazinės prielaidos'!$E$11,AH8-AH12,0)</f>
        <v>0</v>
      </c>
      <c r="AI16" s="36">
        <f>IF(AI6&lt;='Bazinės prielaidos'!$E$11,AI8-AI12,0)</f>
        <v>0</v>
      </c>
      <c r="AJ16" s="36">
        <f>IF(AJ6&lt;='Bazinės prielaidos'!$E$11,AJ8-AJ12,0)</f>
        <v>0</v>
      </c>
      <c r="AK16" s="36">
        <f>IF(AK6&lt;='Bazinės prielaidos'!$E$11,AK8-AK12,0)</f>
        <v>0</v>
      </c>
      <c r="AL16" s="36">
        <f>IF(AL6&lt;='Bazinės prielaidos'!$E$11,AL8-AL12,0)</f>
        <v>0</v>
      </c>
      <c r="AM16" s="36">
        <f>IF(AM6&lt;='Bazinės prielaidos'!$E$11,AM8-AM12,0)</f>
        <v>0</v>
      </c>
      <c r="AN16" s="36">
        <f>IF(AN6&lt;='Bazinės prielaidos'!$E$11,AN8-AN12,0)</f>
        <v>0</v>
      </c>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f>IF(BL6&lt;='Bazinės prielaidos'!$E$11,BL8-BL12,0)</f>
        <v>0</v>
      </c>
      <c r="BM16" s="36">
        <f>IF(BM6&lt;='Bazinės prielaidos'!$E$11,BM8-BM12,0)</f>
        <v>0</v>
      </c>
      <c r="BN16" s="36"/>
      <c r="BO16" s="36"/>
      <c r="BP16" s="36"/>
      <c r="BQ16" s="36"/>
      <c r="BR16" s="36"/>
      <c r="BS16" s="36"/>
      <c r="BT16" s="36"/>
      <c r="BU16" s="36"/>
      <c r="BV16" s="36"/>
      <c r="BW16" s="36"/>
      <c r="BX16" s="36"/>
      <c r="BY16" s="36">
        <f>IF(BY6&lt;='Bazinės prielaidos'!$E$11,BY8-BY12,0)</f>
        <v>0</v>
      </c>
      <c r="BZ16" s="36">
        <f>IF(BZ6&lt;='Bazinės prielaidos'!$E$11,BZ8-BZ12,0)</f>
        <v>0</v>
      </c>
      <c r="CA16" s="36"/>
      <c r="CB16" s="36"/>
      <c r="CC16" s="36"/>
      <c r="CD16" s="36"/>
      <c r="CE16" s="36"/>
      <c r="CF16" s="36"/>
      <c r="CG16" s="36"/>
      <c r="CH16" s="36"/>
      <c r="CI16" s="36"/>
      <c r="CJ16" s="36"/>
      <c r="CK16" s="36"/>
      <c r="CL16" s="36">
        <f>IF(CL6&lt;='Bazinės prielaidos'!$E$11,CL8-CL12,0)</f>
        <v>0</v>
      </c>
      <c r="CM16" s="36">
        <f>IF(CM6&lt;='Bazinės prielaidos'!$E$11,CM8-CM12,0)</f>
        <v>0</v>
      </c>
      <c r="CN16" s="36"/>
      <c r="CO16" s="36"/>
      <c r="CP16" s="36"/>
      <c r="CQ16" s="36"/>
      <c r="CR16" s="36"/>
      <c r="CS16" s="36"/>
      <c r="CT16" s="36"/>
      <c r="CU16" s="36"/>
      <c r="CV16" s="36"/>
      <c r="CW16" s="36"/>
      <c r="CX16" s="36"/>
      <c r="CY16" s="36">
        <f>IF(CY6&lt;='Bazinės prielaidos'!$E$11,CY8-CY12,0)</f>
        <v>0</v>
      </c>
      <c r="CZ16" s="36">
        <f>IF(CZ6&lt;='Bazinės prielaidos'!$E$11,CZ8-CZ12,0)</f>
        <v>0</v>
      </c>
      <c r="DA16" s="36"/>
      <c r="DB16" s="36"/>
      <c r="DC16" s="36"/>
      <c r="DD16" s="36"/>
      <c r="DE16" s="36"/>
      <c r="DF16" s="36"/>
      <c r="DG16" s="36"/>
      <c r="DH16" s="36"/>
      <c r="DI16" s="36"/>
      <c r="DJ16" s="36"/>
      <c r="DK16" s="36"/>
      <c r="DL16" s="36">
        <f>IF(DL6&lt;='Bazinės prielaidos'!$E$11,DL8-DL12,0)</f>
        <v>0</v>
      </c>
      <c r="DM16" s="36">
        <f>IF(DM6&lt;='Bazinės prielaidos'!$E$11,DM8-DM12,0)</f>
        <v>0</v>
      </c>
      <c r="DN16" s="36"/>
      <c r="DO16" s="36"/>
      <c r="DP16" s="36"/>
      <c r="DQ16" s="36"/>
      <c r="DR16" s="36"/>
      <c r="DS16" s="36"/>
      <c r="DT16" s="36"/>
      <c r="DU16" s="36"/>
      <c r="DV16" s="36"/>
      <c r="DW16" s="36"/>
      <c r="DX16" s="36"/>
      <c r="DY16" s="36">
        <f>IF(DY6&lt;='Bazinės prielaidos'!$E$11,DY8-DY12,0)</f>
        <v>0</v>
      </c>
      <c r="DZ16" s="36">
        <f>IF(DZ6&lt;='Bazinės prielaidos'!$E$11,DZ8-DZ12,0)</f>
        <v>0</v>
      </c>
      <c r="EA16" s="36"/>
      <c r="EB16" s="36"/>
      <c r="EC16" s="36"/>
      <c r="ED16" s="36"/>
      <c r="EE16" s="36"/>
      <c r="EF16" s="36"/>
      <c r="EG16" s="36"/>
      <c r="EH16" s="36"/>
      <c r="EI16" s="36"/>
      <c r="EJ16" s="36"/>
      <c r="EK16" s="36"/>
      <c r="EL16" s="36">
        <f>IF(EL6&lt;='Bazinės prielaidos'!$E$11,EL8-EL12,0)</f>
        <v>0</v>
      </c>
      <c r="EM16" s="36">
        <f>IF(EM6&lt;='Bazinės prielaidos'!$E$11,EM8-EM12,0)</f>
        <v>0</v>
      </c>
      <c r="EN16" s="36"/>
      <c r="EO16" s="36"/>
      <c r="EP16" s="36"/>
      <c r="EQ16" s="36"/>
      <c r="ER16" s="36"/>
      <c r="ES16" s="36"/>
      <c r="ET16" s="36"/>
      <c r="EU16" s="36"/>
      <c r="EV16" s="36"/>
      <c r="EW16" s="36"/>
      <c r="EX16" s="36"/>
      <c r="EY16" s="36">
        <f>IF(EY6&lt;='Bazinės prielaidos'!$E$11,EY8-EY12,0)</f>
        <v>0</v>
      </c>
      <c r="EZ16" s="36">
        <f>IF(EZ6&lt;='Bazinės prielaidos'!$E$11,EZ8-EZ12,0)</f>
        <v>0</v>
      </c>
      <c r="FA16" s="36"/>
      <c r="FB16" s="36"/>
      <c r="FC16" s="36"/>
      <c r="FD16" s="36"/>
      <c r="FE16" s="36"/>
      <c r="FF16" s="36"/>
      <c r="FG16" s="36"/>
      <c r="FH16" s="36"/>
      <c r="FI16" s="36"/>
      <c r="FJ16" s="36"/>
      <c r="FK16" s="36"/>
      <c r="FL16" s="36">
        <f>IF(FL6&lt;='Bazinės prielaidos'!$E$11,FL8-FL12,0)</f>
        <v>0</v>
      </c>
      <c r="FM16" s="36">
        <f>IF(FM6&lt;='Bazinės prielaidos'!$E$11,FM8-FM12,0)</f>
        <v>0</v>
      </c>
      <c r="FN16" s="36"/>
      <c r="FO16" s="36"/>
      <c r="FP16" s="36"/>
      <c r="FQ16" s="36"/>
      <c r="FR16" s="36"/>
      <c r="FS16" s="36"/>
      <c r="FT16" s="36"/>
      <c r="FU16" s="36"/>
      <c r="FV16" s="36"/>
      <c r="FW16" s="36"/>
      <c r="FX16" s="36"/>
      <c r="FY16" s="36">
        <f>IF(FY6&lt;='Bazinės prielaidos'!$E$11,FY8-FY12,0)</f>
        <v>0</v>
      </c>
      <c r="FZ16" s="36">
        <f>IF(FZ6&lt;='Bazinės prielaidos'!$E$11,FZ8-FZ12,0)</f>
        <v>0</v>
      </c>
      <c r="GA16" s="36"/>
      <c r="GB16" s="36"/>
      <c r="GC16" s="36"/>
      <c r="GD16" s="36"/>
      <c r="GE16" s="36"/>
      <c r="GF16" s="36"/>
      <c r="GG16" s="36"/>
      <c r="GH16" s="36"/>
      <c r="GI16" s="36"/>
      <c r="GJ16" s="36"/>
      <c r="GK16" s="36"/>
      <c r="GL16" s="36">
        <f>IF(GL6&lt;='Bazinės prielaidos'!$E$11,GL8-GL12,0)</f>
        <v>0</v>
      </c>
      <c r="GM16" s="36">
        <f>IF(GM6&lt;='Bazinės prielaidos'!$E$11,GM8-GM12,0)</f>
        <v>0</v>
      </c>
      <c r="GN16" s="36"/>
      <c r="GO16" s="36"/>
      <c r="GP16" s="36"/>
      <c r="GQ16" s="36"/>
      <c r="GR16" s="36"/>
      <c r="GS16" s="36"/>
      <c r="GT16" s="36"/>
      <c r="GU16" s="36"/>
      <c r="GV16" s="36"/>
      <c r="GW16" s="36"/>
      <c r="GX16" s="36"/>
      <c r="GY16" s="36">
        <f>IF(GY6&lt;='Bazinės prielaidos'!$E$11,GY8-GY12,0)</f>
        <v>0</v>
      </c>
      <c r="GZ16" s="36">
        <f>IF(GZ6&lt;='Bazinės prielaidos'!$E$11,GZ8-GZ12,0)</f>
        <v>0</v>
      </c>
      <c r="HA16" s="36"/>
      <c r="HB16" s="36"/>
      <c r="HC16" s="36"/>
      <c r="HD16" s="36"/>
      <c r="HE16" s="36"/>
      <c r="HF16" s="36"/>
      <c r="HG16" s="36"/>
      <c r="HH16" s="36"/>
      <c r="HI16" s="36"/>
      <c r="HJ16" s="36"/>
      <c r="HK16" s="36"/>
      <c r="HL16" s="36">
        <f>IF(HL6&lt;='Bazinės prielaidos'!$E$11,HL8-HL12,0)</f>
        <v>0</v>
      </c>
      <c r="HM16" s="36">
        <f>IF(HM6&lt;='Bazinės prielaidos'!$E$11,HM8-HM12,0)</f>
        <v>0</v>
      </c>
      <c r="HN16" s="36"/>
      <c r="HO16" s="36"/>
      <c r="HP16" s="36"/>
      <c r="HQ16" s="36"/>
      <c r="HR16" s="36"/>
      <c r="HS16" s="36"/>
      <c r="HT16" s="36"/>
      <c r="HU16" s="36"/>
      <c r="HV16" s="36"/>
      <c r="HW16" s="36"/>
      <c r="HX16" s="36"/>
      <c r="HY16" s="36">
        <f>IF(HY6&lt;='Bazinės prielaidos'!$E$11,HY8-HY12,0)</f>
        <v>0</v>
      </c>
      <c r="HZ16" s="36">
        <f>IF(HZ6&lt;='Bazinės prielaidos'!$E$11,HZ8-HZ12,0)</f>
        <v>0</v>
      </c>
      <c r="IA16" s="36"/>
      <c r="IB16" s="36"/>
      <c r="IC16" s="36"/>
      <c r="ID16" s="36"/>
      <c r="IE16" s="36"/>
      <c r="IF16" s="36"/>
      <c r="IG16" s="36"/>
      <c r="IH16" s="36"/>
      <c r="II16" s="36"/>
      <c r="IJ16" s="36"/>
      <c r="IK16" s="36"/>
      <c r="IL16" s="36">
        <f>IF(IL6&lt;='Bazinės prielaidos'!$E$11,IL8-IL12,0)</f>
        <v>0</v>
      </c>
      <c r="IM16" s="36">
        <f>IF(IM6&lt;='Bazinės prielaidos'!$E$11,IM8-IM12,0)</f>
        <v>0</v>
      </c>
      <c r="IN16" s="36"/>
      <c r="IO16" s="36"/>
      <c r="IP16" s="36"/>
      <c r="IQ16" s="36"/>
      <c r="IR16" s="36"/>
      <c r="IS16" s="36"/>
      <c r="IT16" s="36"/>
      <c r="IU16" s="36"/>
      <c r="IV16" s="36"/>
      <c r="IW16" s="36"/>
      <c r="IX16" s="36"/>
      <c r="IY16" s="36">
        <f>IF(IY6&lt;='Bazinės prielaidos'!$E$11,IY8-IY12,0)</f>
        <v>0</v>
      </c>
      <c r="IZ16" s="36">
        <f>IF(IZ6&lt;='Bazinės prielaidos'!$E$11,IZ8-IZ12,0)</f>
        <v>0</v>
      </c>
      <c r="JA16" s="36"/>
      <c r="JB16" s="36"/>
      <c r="JC16" s="36"/>
      <c r="JD16" s="36"/>
      <c r="JE16" s="36"/>
      <c r="JF16" s="36"/>
      <c r="JG16" s="36"/>
      <c r="JH16" s="36"/>
      <c r="JI16" s="36"/>
      <c r="JJ16" s="36"/>
      <c r="JK16" s="36"/>
      <c r="JL16" s="36">
        <f>IF(JL6&lt;='Bazinės prielaidos'!$E$11,JL8-JL12,0)</f>
        <v>0</v>
      </c>
      <c r="JM16" s="36">
        <f>IF(JM6&lt;='Bazinės prielaidos'!$E$11,JM8-JM12,0)</f>
        <v>0</v>
      </c>
      <c r="JN16" s="36"/>
      <c r="JO16" s="36"/>
      <c r="JP16" s="36"/>
      <c r="JQ16" s="36"/>
      <c r="JR16" s="36"/>
      <c r="JS16" s="36"/>
      <c r="JT16" s="36"/>
      <c r="JU16" s="36"/>
      <c r="JV16" s="36"/>
      <c r="JW16" s="36"/>
      <c r="JX16" s="36"/>
      <c r="JY16" s="36">
        <f>IF(JY6&lt;='Bazinės prielaidos'!$E$11,JY8-JY12,0)</f>
        <v>0</v>
      </c>
      <c r="JZ16" s="36">
        <f>IF(JZ6&lt;='Bazinės prielaidos'!$E$11,JZ8-JZ12,0)</f>
        <v>0</v>
      </c>
      <c r="KA16" s="36"/>
      <c r="KB16" s="36"/>
      <c r="KC16" s="36"/>
      <c r="KD16" s="36"/>
      <c r="KE16" s="36"/>
      <c r="KF16" s="36"/>
      <c r="KG16" s="36"/>
      <c r="KH16" s="36"/>
      <c r="KI16" s="36"/>
      <c r="KJ16" s="36"/>
      <c r="KK16" s="36"/>
      <c r="KL16" s="36">
        <f>IF(KL6&lt;='Bazinės prielaidos'!$E$11,KL8-KL12,0)</f>
        <v>0</v>
      </c>
      <c r="KM16" s="36">
        <f>IF(KM6&lt;='Bazinės prielaidos'!$E$11,KM8-KM12,0)</f>
        <v>0</v>
      </c>
      <c r="KN16" s="36"/>
      <c r="KO16" s="36"/>
      <c r="KP16" s="36"/>
      <c r="KQ16" s="36"/>
      <c r="KR16" s="36"/>
      <c r="KS16" s="36"/>
      <c r="KT16" s="36"/>
      <c r="KU16" s="36"/>
      <c r="KV16" s="36"/>
      <c r="KW16" s="36"/>
      <c r="KX16" s="36"/>
      <c r="KY16" s="36">
        <f>IF(KY6&lt;='Bazinės prielaidos'!$E$11,KY8-KY12,0)</f>
        <v>0</v>
      </c>
      <c r="KZ16" s="36">
        <f>IF(KZ6&lt;='Bazinės prielaidos'!$E$11,KZ8-KZ12,0)</f>
        <v>0</v>
      </c>
      <c r="LA16" s="36"/>
      <c r="LB16" s="36"/>
      <c r="LC16" s="36"/>
      <c r="LD16" s="36"/>
      <c r="LE16" s="36"/>
      <c r="LF16" s="36"/>
      <c r="LG16" s="36"/>
      <c r="LH16" s="36"/>
      <c r="LI16" s="36"/>
      <c r="LJ16" s="36"/>
      <c r="LK16" s="36"/>
      <c r="LL16" s="36">
        <f>IF(LL6&lt;='Bazinės prielaidos'!$E$11,LL8-LL12,0)</f>
        <v>0</v>
      </c>
      <c r="LM16" s="36">
        <f>IF(LM6&lt;='Bazinės prielaidos'!$E$11,LM8-LM12,0)</f>
        <v>0</v>
      </c>
      <c r="LN16" s="36"/>
    </row>
    <row r="17" spans="1:326" ht="15.75" thickBot="1"/>
    <row r="18" spans="1:326" ht="15.75" thickBot="1">
      <c r="A18" s="11" t="s">
        <v>419</v>
      </c>
      <c r="B18" s="13"/>
      <c r="C18" s="14"/>
      <c r="D18" s="14"/>
      <c r="E18" s="14"/>
      <c r="F18" s="14"/>
      <c r="G18" s="14"/>
      <c r="H18" s="14"/>
      <c r="I18" s="14"/>
      <c r="J18" s="14"/>
      <c r="K18" s="14"/>
      <c r="L18" s="14"/>
      <c r="M18" s="14">
        <f>N18</f>
        <v>0</v>
      </c>
      <c r="N18" s="21">
        <f>+'Dalyvio prielaidos'!I71</f>
        <v>0</v>
      </c>
      <c r="O18" s="14"/>
      <c r="P18" s="14"/>
      <c r="Q18" s="14"/>
      <c r="R18" s="14"/>
      <c r="S18" s="14"/>
      <c r="T18" s="14"/>
      <c r="U18" s="14"/>
      <c r="V18" s="14"/>
      <c r="W18" s="14"/>
      <c r="X18" s="14"/>
      <c r="Y18" s="14"/>
      <c r="Z18" s="14"/>
      <c r="AA18" s="21">
        <f>+'Dalyvio prielaidos'!J71</f>
        <v>0</v>
      </c>
      <c r="AB18" s="14"/>
      <c r="AC18" s="14"/>
      <c r="AD18" s="14"/>
      <c r="AE18" s="14"/>
      <c r="AF18" s="14"/>
      <c r="AG18" s="14"/>
      <c r="AH18" s="14"/>
      <c r="AI18" s="14"/>
      <c r="AJ18" s="14"/>
      <c r="AK18" s="14"/>
      <c r="AL18" s="14">
        <f>AN18</f>
        <v>0</v>
      </c>
      <c r="AM18" s="14"/>
      <c r="AN18" s="21">
        <f>+'Dalyvio prielaidos'!K71</f>
        <v>0</v>
      </c>
      <c r="AO18" s="13"/>
      <c r="AP18" s="14"/>
      <c r="AQ18" s="14"/>
      <c r="AR18" s="14"/>
      <c r="AS18" s="14"/>
      <c r="AT18" s="14"/>
      <c r="AU18" s="14"/>
      <c r="AV18" s="14"/>
      <c r="AW18" s="14"/>
      <c r="AX18" s="14"/>
      <c r="AY18" s="14">
        <f>BA18</f>
        <v>25496.969525453009</v>
      </c>
      <c r="AZ18" s="14"/>
      <c r="BA18" s="21">
        <f>+'Metinis atlyginimas'!BA47</f>
        <v>25496.969525453009</v>
      </c>
      <c r="BB18" s="13"/>
      <c r="BC18" s="14"/>
      <c r="BD18" s="14"/>
      <c r="BE18" s="14"/>
      <c r="BF18" s="14"/>
      <c r="BG18" s="14"/>
      <c r="BH18" s="14"/>
      <c r="BI18" s="14"/>
      <c r="BJ18" s="14"/>
      <c r="BK18" s="14"/>
      <c r="BL18" s="14">
        <f>BN18</f>
        <v>26261.878611216587</v>
      </c>
      <c r="BM18" s="14"/>
      <c r="BN18" s="21">
        <f>+'Metinis atlyginimas'!BN47</f>
        <v>26261.878611216587</v>
      </c>
      <c r="BO18" s="13"/>
      <c r="BP18" s="14"/>
      <c r="BQ18" s="14"/>
      <c r="BR18" s="14"/>
      <c r="BS18" s="14"/>
      <c r="BT18" s="14"/>
      <c r="BU18" s="14"/>
      <c r="BV18" s="14"/>
      <c r="BW18" s="14"/>
      <c r="BX18" s="14"/>
      <c r="BY18" s="14">
        <f>CA18</f>
        <v>27049.73496955309</v>
      </c>
      <c r="BZ18" s="14"/>
      <c r="CA18" s="21">
        <f>+'Metinis atlyginimas'!CA47</f>
        <v>27049.73496955309</v>
      </c>
      <c r="CB18" s="13"/>
      <c r="CC18" s="14"/>
      <c r="CD18" s="14"/>
      <c r="CE18" s="14"/>
      <c r="CF18" s="14"/>
      <c r="CG18" s="14"/>
      <c r="CH18" s="14"/>
      <c r="CI18" s="14"/>
      <c r="CJ18" s="14"/>
      <c r="CK18" s="14"/>
      <c r="CL18" s="14">
        <f>CN18</f>
        <v>27861.227018639667</v>
      </c>
      <c r="CM18" s="14"/>
      <c r="CN18" s="21">
        <f>+'Metinis atlyginimas'!CN47</f>
        <v>27861.227018639667</v>
      </c>
      <c r="CO18" s="13"/>
      <c r="CP18" s="14"/>
      <c r="CQ18" s="14"/>
      <c r="CR18" s="14"/>
      <c r="CS18" s="14"/>
      <c r="CT18" s="14"/>
      <c r="CU18" s="14"/>
      <c r="CV18" s="14"/>
      <c r="CW18" s="14"/>
      <c r="CX18" s="14"/>
      <c r="CY18" s="14">
        <f>DA18</f>
        <v>28697.063829198876</v>
      </c>
      <c r="CZ18" s="14"/>
      <c r="DA18" s="21">
        <f>+'Metinis atlyginimas'!DA47</f>
        <v>28697.063829198876</v>
      </c>
      <c r="DB18" s="13"/>
      <c r="DC18" s="14"/>
      <c r="DD18" s="14"/>
      <c r="DE18" s="14"/>
      <c r="DF18" s="14"/>
      <c r="DG18" s="14"/>
      <c r="DH18" s="14"/>
      <c r="DI18" s="14"/>
      <c r="DJ18" s="14"/>
      <c r="DK18" s="14"/>
      <c r="DL18" s="14">
        <f>DN18</f>
        <v>29557.975744074833</v>
      </c>
      <c r="DM18" s="14"/>
      <c r="DN18" s="21">
        <f>+'Metinis atlyginimas'!DN47</f>
        <v>29557.975744074833</v>
      </c>
      <c r="DO18" s="13"/>
      <c r="DP18" s="14"/>
      <c r="DQ18" s="14"/>
      <c r="DR18" s="14"/>
      <c r="DS18" s="14"/>
      <c r="DT18" s="14"/>
      <c r="DU18" s="14"/>
      <c r="DV18" s="14"/>
      <c r="DW18" s="14"/>
      <c r="DX18" s="14"/>
      <c r="DY18" s="14">
        <f>EA18</f>
        <v>60889.406546876875</v>
      </c>
      <c r="DZ18" s="14"/>
      <c r="EA18" s="21">
        <f>+'Metinis atlyginimas'!EA47</f>
        <v>60889.406546876875</v>
      </c>
      <c r="EB18" s="13"/>
      <c r="EC18" s="14"/>
      <c r="ED18" s="14"/>
      <c r="EE18" s="14"/>
      <c r="EF18" s="14"/>
      <c r="EG18" s="14"/>
      <c r="EH18" s="14"/>
      <c r="EI18" s="14"/>
      <c r="EJ18" s="14"/>
      <c r="EK18" s="14"/>
      <c r="EL18" s="14">
        <f>EN18</f>
        <v>62716.088743283151</v>
      </c>
      <c r="EM18" s="14"/>
      <c r="EN18" s="21">
        <f>+'Metinis atlyginimas'!EN47</f>
        <v>62716.088743283151</v>
      </c>
      <c r="EO18" s="13"/>
      <c r="EP18" s="14"/>
      <c r="EQ18" s="14"/>
      <c r="ER18" s="14"/>
      <c r="ES18" s="14"/>
      <c r="ET18" s="14"/>
      <c r="EU18" s="14"/>
      <c r="EV18" s="14"/>
      <c r="EW18" s="14"/>
      <c r="EX18" s="14"/>
      <c r="EY18" s="14">
        <f>FA18</f>
        <v>64597.571405581642</v>
      </c>
      <c r="EZ18" s="14"/>
      <c r="FA18" s="21">
        <f>+'Metinis atlyginimas'!FA47</f>
        <v>64597.571405581642</v>
      </c>
      <c r="FB18" s="13"/>
      <c r="FC18" s="14"/>
      <c r="FD18" s="14"/>
      <c r="FE18" s="14"/>
      <c r="FF18" s="14"/>
      <c r="FG18" s="14"/>
      <c r="FH18" s="14"/>
      <c r="FI18" s="14"/>
      <c r="FJ18" s="14"/>
      <c r="FK18" s="14"/>
      <c r="FL18" s="14">
        <f>FN18</f>
        <v>66535.498547749099</v>
      </c>
      <c r="FM18" s="14"/>
      <c r="FN18" s="21">
        <f>+'Metinis atlyginimas'!FN47</f>
        <v>66535.498547749099</v>
      </c>
      <c r="FO18" s="13"/>
      <c r="FP18" s="14"/>
      <c r="FQ18" s="14"/>
      <c r="FR18" s="14"/>
      <c r="FS18" s="14"/>
      <c r="FT18" s="14"/>
      <c r="FU18" s="14"/>
      <c r="FV18" s="14"/>
      <c r="FW18" s="14"/>
      <c r="FX18" s="14"/>
      <c r="FY18" s="14">
        <f>GA18</f>
        <v>68531.563504181569</v>
      </c>
      <c r="FZ18" s="14"/>
      <c r="GA18" s="21">
        <f>+'Metinis atlyginimas'!GA47</f>
        <v>68531.563504181569</v>
      </c>
      <c r="GB18" s="13"/>
      <c r="GC18" s="14"/>
      <c r="GD18" s="14"/>
      <c r="GE18" s="14"/>
      <c r="GF18" s="14"/>
      <c r="GG18" s="14"/>
      <c r="GH18" s="14"/>
      <c r="GI18" s="14"/>
      <c r="GJ18" s="14"/>
      <c r="GK18" s="14"/>
      <c r="GL18" s="14">
        <f>GN18</f>
        <v>70587.51040930704</v>
      </c>
      <c r="GM18" s="14"/>
      <c r="GN18" s="21">
        <f>+'Metinis atlyginimas'!GN47</f>
        <v>70587.51040930704</v>
      </c>
      <c r="GO18" s="13"/>
      <c r="GP18" s="14"/>
      <c r="GQ18" s="14"/>
      <c r="GR18" s="14"/>
      <c r="GS18" s="14"/>
      <c r="GT18" s="14"/>
      <c r="GU18" s="14"/>
      <c r="GV18" s="14"/>
      <c r="GW18" s="14"/>
      <c r="GX18" s="14"/>
      <c r="GY18" s="14">
        <f>HA18</f>
        <v>0</v>
      </c>
      <c r="GZ18" s="14"/>
      <c r="HA18" s="21">
        <f>'Dalyvio prielaidos'!X71</f>
        <v>0</v>
      </c>
      <c r="HB18" s="13"/>
      <c r="HC18" s="14"/>
      <c r="HD18" s="14"/>
      <c r="HE18" s="14"/>
      <c r="HF18" s="14"/>
      <c r="HG18" s="14"/>
      <c r="HH18" s="14"/>
      <c r="HI18" s="14"/>
      <c r="HJ18" s="14"/>
      <c r="HK18" s="14"/>
      <c r="HL18" s="14">
        <f>HN18</f>
        <v>0</v>
      </c>
      <c r="HM18" s="14"/>
      <c r="HN18" s="21">
        <f>'Dalyvio prielaidos'!Y71</f>
        <v>0</v>
      </c>
      <c r="HO18" s="13"/>
      <c r="HP18" s="14"/>
      <c r="HQ18" s="14"/>
      <c r="HR18" s="14"/>
      <c r="HS18" s="14"/>
      <c r="HT18" s="14"/>
      <c r="HU18" s="14"/>
      <c r="HV18" s="14"/>
      <c r="HW18" s="14"/>
      <c r="HX18" s="14"/>
      <c r="HY18" s="14">
        <f>IA18</f>
        <v>0</v>
      </c>
      <c r="HZ18" s="14"/>
      <c r="IA18" s="21">
        <f>'Dalyvio prielaidos'!Z71</f>
        <v>0</v>
      </c>
      <c r="IB18" s="13"/>
      <c r="IC18" s="14"/>
      <c r="ID18" s="14"/>
      <c r="IE18" s="14"/>
      <c r="IF18" s="14"/>
      <c r="IG18" s="14"/>
      <c r="IH18" s="14"/>
      <c r="II18" s="14"/>
      <c r="IJ18" s="14"/>
      <c r="IK18" s="14"/>
      <c r="IL18" s="14">
        <f>IN18</f>
        <v>0</v>
      </c>
      <c r="IM18" s="14"/>
      <c r="IN18" s="21">
        <f>'Dalyvio prielaidos'!AA71</f>
        <v>0</v>
      </c>
      <c r="IO18" s="13"/>
      <c r="IP18" s="14"/>
      <c r="IQ18" s="14"/>
      <c r="IR18" s="14"/>
      <c r="IS18" s="14"/>
      <c r="IT18" s="14"/>
      <c r="IU18" s="14"/>
      <c r="IV18" s="14"/>
      <c r="IW18" s="14"/>
      <c r="IX18" s="14"/>
      <c r="IY18" s="14">
        <f>JA18</f>
        <v>0</v>
      </c>
      <c r="IZ18" s="14"/>
      <c r="JA18" s="21">
        <f>'Dalyvio prielaidos'!AB71</f>
        <v>0</v>
      </c>
      <c r="JB18" s="13"/>
      <c r="JC18" s="14"/>
      <c r="JD18" s="14"/>
      <c r="JE18" s="14"/>
      <c r="JF18" s="14"/>
      <c r="JG18" s="14"/>
      <c r="JH18" s="14"/>
      <c r="JI18" s="14"/>
      <c r="JJ18" s="14"/>
      <c r="JK18" s="14"/>
      <c r="JL18" s="14">
        <f>JN18</f>
        <v>0</v>
      </c>
      <c r="JM18" s="14"/>
      <c r="JN18" s="21">
        <f>'Dalyvio prielaidos'!AC71</f>
        <v>0</v>
      </c>
      <c r="JO18" s="13"/>
      <c r="JP18" s="14"/>
      <c r="JQ18" s="14"/>
      <c r="JR18" s="14"/>
      <c r="JS18" s="14"/>
      <c r="JT18" s="14"/>
      <c r="JU18" s="14"/>
      <c r="JV18" s="14"/>
      <c r="JW18" s="14"/>
      <c r="JX18" s="14"/>
      <c r="JY18" s="14">
        <f>KA18</f>
        <v>0</v>
      </c>
      <c r="JZ18" s="14"/>
      <c r="KA18" s="21">
        <f>'Dalyvio prielaidos'!AD71</f>
        <v>0</v>
      </c>
      <c r="KB18" s="13"/>
      <c r="KC18" s="14"/>
      <c r="KD18" s="14"/>
      <c r="KE18" s="14"/>
      <c r="KF18" s="14"/>
      <c r="KG18" s="14"/>
      <c r="KH18" s="14"/>
      <c r="KI18" s="14"/>
      <c r="KJ18" s="14"/>
      <c r="KK18" s="14"/>
      <c r="KL18" s="14">
        <f>KN18</f>
        <v>0</v>
      </c>
      <c r="KM18" s="14"/>
      <c r="KN18" s="21">
        <f>'Dalyvio prielaidos'!AE71</f>
        <v>0</v>
      </c>
      <c r="KO18" s="13"/>
      <c r="KP18" s="14"/>
      <c r="KQ18" s="14"/>
      <c r="KR18" s="14"/>
      <c r="KS18" s="14"/>
      <c r="KT18" s="14"/>
      <c r="KU18" s="14"/>
      <c r="KV18" s="14"/>
      <c r="KW18" s="14"/>
      <c r="KX18" s="14"/>
      <c r="KY18" s="14">
        <f>LA18</f>
        <v>0</v>
      </c>
      <c r="KZ18" s="14"/>
      <c r="LA18" s="21">
        <f>'Dalyvio prielaidos'!AF71</f>
        <v>0</v>
      </c>
      <c r="LB18" s="13"/>
      <c r="LC18" s="14"/>
      <c r="LD18" s="14"/>
      <c r="LE18" s="14"/>
      <c r="LF18" s="14"/>
      <c r="LG18" s="14"/>
      <c r="LH18" s="14"/>
      <c r="LI18" s="14"/>
      <c r="LJ18" s="14"/>
      <c r="LK18" s="14"/>
      <c r="LL18" s="14">
        <f>LN18</f>
        <v>0</v>
      </c>
      <c r="LM18" s="14"/>
      <c r="LN18" s="21">
        <f>'Dalyvio prielaidos'!AG71</f>
        <v>0</v>
      </c>
    </row>
  </sheetData>
  <hyperlinks>
    <hyperlink ref="A1" location="'Valdymo darbalaukis'!A1" display="Atgal į valdymo darbalaukį" xr:uid="{00000000-0004-0000-0A00-000000000000}"/>
  </hyperlinks>
  <pageMargins left="0.7" right="0.7" top="0.75" bottom="0.75" header="0.3" footer="0.3"/>
  <pageSetup paperSize="9" orientation="portrait" r:id="rId1"/>
  <ignoredErrors>
    <ignoredError sqref="N12:AN12 N15:AG15 N14:AG14 AN14 AN15 N13:AG13 AN13"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LN15"/>
  <sheetViews>
    <sheetView zoomScale="80" zoomScaleNormal="80" workbookViewId="0">
      <selection activeCell="A5" sqref="A5"/>
    </sheetView>
  </sheetViews>
  <sheetFormatPr defaultRowHeight="15" outlineLevelCol="1"/>
  <cols>
    <col min="1" max="1" width="27" bestFit="1" customWidth="1"/>
    <col min="2" max="3" width="10.42578125" hidden="1" customWidth="1" outlineLevel="1"/>
    <col min="4" max="13" width="9.85546875" hidden="1" customWidth="1" outlineLevel="1"/>
    <col min="14" max="14" width="13.42578125" style="12" customWidth="1" collapsed="1"/>
    <col min="15" max="26" width="10.42578125" hidden="1" customWidth="1" outlineLevel="1"/>
    <col min="27" max="27" width="10.5703125" style="12" bestFit="1" customWidth="1" collapsed="1"/>
    <col min="28" max="39" width="10.85546875" hidden="1" customWidth="1" outlineLevel="1"/>
    <col min="40" max="40" width="10.5703125" style="12" bestFit="1" customWidth="1" collapsed="1"/>
    <col min="41" max="51" width="9" hidden="1" customWidth="1" outlineLevel="1"/>
    <col min="52" max="52" width="7.42578125" hidden="1" customWidth="1" outlineLevel="1"/>
    <col min="53" max="53" width="7.42578125" style="12" bestFit="1" customWidth="1" collapsed="1"/>
    <col min="54" max="65" width="9" hidden="1" customWidth="1" outlineLevel="1"/>
    <col min="66" max="66" width="7.85546875" style="12" bestFit="1" customWidth="1" collapsed="1"/>
    <col min="67" max="78" width="9" hidden="1" customWidth="1" outlineLevel="1"/>
    <col min="79" max="79" width="8.5703125" style="12" bestFit="1" customWidth="1" collapsed="1"/>
    <col min="80" max="89" width="7.42578125" hidden="1" customWidth="1" outlineLevel="1"/>
    <col min="90" max="90" width="8.42578125" hidden="1" customWidth="1" outlineLevel="1"/>
    <col min="91" max="91" width="7.42578125" hidden="1" customWidth="1" outlineLevel="1"/>
    <col min="92" max="92" width="8.5703125" style="12" bestFit="1" customWidth="1" collapsed="1"/>
    <col min="93" max="102" width="7.42578125" hidden="1" customWidth="1" outlineLevel="1"/>
    <col min="103" max="103" width="8.42578125" hidden="1" customWidth="1" outlineLevel="1"/>
    <col min="104" max="104" width="7.42578125" hidden="1" customWidth="1" outlineLevel="1"/>
    <col min="105" max="105" width="8.5703125" style="12" bestFit="1" customWidth="1" collapsed="1"/>
    <col min="106" max="115" width="7.42578125" hidden="1" customWidth="1" outlineLevel="1"/>
    <col min="116" max="116" width="8.42578125" hidden="1" customWidth="1" outlineLevel="1"/>
    <col min="117" max="117" width="7.42578125" hidden="1" customWidth="1" outlineLevel="1"/>
    <col min="118" max="118" width="8.5703125" style="12" bestFit="1" customWidth="1" collapsed="1"/>
    <col min="119" max="128" width="7.42578125" hidden="1" customWidth="1" outlineLevel="1"/>
    <col min="129" max="129" width="8.42578125" hidden="1" customWidth="1" outlineLevel="1"/>
    <col min="130" max="130" width="7.42578125" hidden="1" customWidth="1" outlineLevel="1"/>
    <col min="131" max="131" width="8.5703125" style="12" bestFit="1" customWidth="1" collapsed="1"/>
    <col min="132" max="143" width="7.42578125" hidden="1" customWidth="1" outlineLevel="1"/>
    <col min="144" max="144" width="8.5703125" style="12" bestFit="1" customWidth="1" collapsed="1"/>
    <col min="145" max="156" width="7.42578125" hidden="1" customWidth="1" outlineLevel="1"/>
    <col min="157" max="157" width="8.5703125" style="12" bestFit="1" customWidth="1" collapsed="1"/>
    <col min="158" max="169" width="7.42578125" hidden="1" customWidth="1" outlineLevel="1"/>
    <col min="170" max="170" width="10.140625" style="12" bestFit="1" customWidth="1" collapsed="1"/>
    <col min="171" max="182" width="7.42578125" hidden="1" customWidth="1" outlineLevel="1"/>
    <col min="183" max="183" width="8.5703125" style="12" bestFit="1" customWidth="1" collapsed="1"/>
    <col min="184" max="195" width="7.42578125" hidden="1" customWidth="1" outlineLevel="1"/>
    <col min="196" max="196" width="8.5703125" style="12" bestFit="1" customWidth="1" collapsed="1"/>
    <col min="197" max="208" width="7.42578125" hidden="1" customWidth="1" outlineLevel="1"/>
    <col min="209" max="209" width="4.85546875" style="12" bestFit="1" customWidth="1" collapsed="1"/>
    <col min="210" max="221" width="9" hidden="1" customWidth="1" outlineLevel="1"/>
    <col min="222" max="222" width="5.140625" style="12" bestFit="1" customWidth="1" collapsed="1"/>
    <col min="223" max="234" width="9" hidden="1" customWidth="1" outlineLevel="1"/>
    <col min="235" max="235" width="5.140625" style="12" bestFit="1" customWidth="1" collapsed="1"/>
    <col min="236" max="247" width="9" hidden="1" customWidth="1" outlineLevel="1"/>
    <col min="248" max="248" width="5.140625" style="12" bestFit="1" customWidth="1" collapsed="1"/>
    <col min="249" max="260" width="9" hidden="1" customWidth="1" outlineLevel="1"/>
    <col min="261" max="261" width="5.140625" style="12" bestFit="1" customWidth="1" collapsed="1"/>
    <col min="262" max="273" width="9" hidden="1" customWidth="1" outlineLevel="1"/>
    <col min="274" max="274" width="5.140625" style="12" bestFit="1" customWidth="1" collapsed="1"/>
    <col min="275" max="286" width="9" hidden="1" customWidth="1" outlineLevel="1"/>
    <col min="287" max="287" width="5.140625" style="12" bestFit="1" customWidth="1" collapsed="1"/>
    <col min="288" max="299" width="9" hidden="1" customWidth="1" outlineLevel="1"/>
    <col min="300" max="300" width="5.140625" style="12" bestFit="1" customWidth="1" collapsed="1"/>
    <col min="301" max="312" width="9" hidden="1" customWidth="1" outlineLevel="1"/>
    <col min="313" max="313" width="5.140625" style="12" bestFit="1" customWidth="1" collapsed="1"/>
    <col min="314" max="325" width="9" hidden="1" customWidth="1" outlineLevel="1"/>
    <col min="326" max="326" width="5.140625" style="12" bestFit="1" customWidth="1" collapsed="1"/>
  </cols>
  <sheetData>
    <row r="1" spans="1:326">
      <c r="A1" s="1" t="s">
        <v>1</v>
      </c>
    </row>
    <row r="3" spans="1:326" ht="18.75">
      <c r="A3" s="374" t="s">
        <v>420</v>
      </c>
    </row>
    <row r="4" spans="1:326" ht="15.75" thickBot="1"/>
    <row r="5" spans="1:326" ht="15.75" thickBot="1">
      <c r="A5" s="482" t="s">
        <v>262</v>
      </c>
      <c r="B5" s="483">
        <f>+'Metinis atlyginimas'!B7</f>
        <v>44957</v>
      </c>
      <c r="C5" s="483">
        <f>+'Metinis atlyginimas'!C7</f>
        <v>44985</v>
      </c>
      <c r="D5" s="483">
        <f>+'Metinis atlyginimas'!D7</f>
        <v>45016</v>
      </c>
      <c r="E5" s="483">
        <f>+'Metinis atlyginimas'!E7</f>
        <v>45046</v>
      </c>
      <c r="F5" s="483">
        <f>+'Metinis atlyginimas'!F7</f>
        <v>45077</v>
      </c>
      <c r="G5" s="483">
        <f>+'Metinis atlyginimas'!G7</f>
        <v>45107</v>
      </c>
      <c r="H5" s="483">
        <f>+'Metinis atlyginimas'!H7</f>
        <v>45138</v>
      </c>
      <c r="I5" s="483">
        <f>+'Metinis atlyginimas'!I7</f>
        <v>45169</v>
      </c>
      <c r="J5" s="483">
        <f>+'Metinis atlyginimas'!J7</f>
        <v>45199</v>
      </c>
      <c r="K5" s="483">
        <f>+'Metinis atlyginimas'!K7</f>
        <v>45230</v>
      </c>
      <c r="L5" s="483">
        <f>+'Metinis atlyginimas'!L7</f>
        <v>45260</v>
      </c>
      <c r="M5" s="483">
        <f>+'Metinis atlyginimas'!M7</f>
        <v>45291</v>
      </c>
      <c r="N5" s="484">
        <f>+'Metinis atlyginimas'!N7</f>
        <v>2023</v>
      </c>
      <c r="O5" s="483">
        <f>+'Metinis atlyginimas'!O7</f>
        <v>45322</v>
      </c>
      <c r="P5" s="483">
        <f>+'Metinis atlyginimas'!P7</f>
        <v>45351</v>
      </c>
      <c r="Q5" s="483">
        <f>+'Metinis atlyginimas'!Q7</f>
        <v>45382</v>
      </c>
      <c r="R5" s="483">
        <f>+'Metinis atlyginimas'!R7</f>
        <v>45412</v>
      </c>
      <c r="S5" s="483">
        <f>+'Metinis atlyginimas'!S7</f>
        <v>45443</v>
      </c>
      <c r="T5" s="483">
        <f>+'Metinis atlyginimas'!T7</f>
        <v>45473</v>
      </c>
      <c r="U5" s="483">
        <f>+'Metinis atlyginimas'!U7</f>
        <v>45504</v>
      </c>
      <c r="V5" s="483">
        <f>+'Metinis atlyginimas'!V7</f>
        <v>45535</v>
      </c>
      <c r="W5" s="483">
        <f>+'Metinis atlyginimas'!W7</f>
        <v>45565</v>
      </c>
      <c r="X5" s="483">
        <f>+'Metinis atlyginimas'!X7</f>
        <v>45596</v>
      </c>
      <c r="Y5" s="483">
        <f>+'Metinis atlyginimas'!Y7</f>
        <v>45626</v>
      </c>
      <c r="Z5" s="483">
        <f>+'Metinis atlyginimas'!Z7</f>
        <v>45657</v>
      </c>
      <c r="AA5" s="484">
        <f>+'Metinis atlyginimas'!AA7</f>
        <v>2024</v>
      </c>
      <c r="AB5" s="483">
        <f>+'Metinis atlyginimas'!AB7</f>
        <v>45688</v>
      </c>
      <c r="AC5" s="483">
        <f>+'Metinis atlyginimas'!AC7</f>
        <v>45716</v>
      </c>
      <c r="AD5" s="483">
        <f>+'Metinis atlyginimas'!AD7</f>
        <v>45747</v>
      </c>
      <c r="AE5" s="483">
        <f>+'Metinis atlyginimas'!AE7</f>
        <v>45777</v>
      </c>
      <c r="AF5" s="483">
        <f>+'Metinis atlyginimas'!AF7</f>
        <v>45808</v>
      </c>
      <c r="AG5" s="483">
        <f>+'Metinis atlyginimas'!AG7</f>
        <v>45838</v>
      </c>
      <c r="AH5" s="483">
        <f>+'Metinis atlyginimas'!AH7</f>
        <v>45869</v>
      </c>
      <c r="AI5" s="483">
        <f>+'Metinis atlyginimas'!AI7</f>
        <v>45900</v>
      </c>
      <c r="AJ5" s="483">
        <f>+'Metinis atlyginimas'!AJ7</f>
        <v>45930</v>
      </c>
      <c r="AK5" s="483">
        <f>+'Metinis atlyginimas'!AK7</f>
        <v>45961</v>
      </c>
      <c r="AL5" s="483">
        <f>+'Metinis atlyginimas'!AL7</f>
        <v>45991</v>
      </c>
      <c r="AM5" s="483">
        <f>+'Metinis atlyginimas'!AM7</f>
        <v>46022</v>
      </c>
      <c r="AN5" s="484">
        <f>+'Metinis atlyginimas'!AN7</f>
        <v>2025</v>
      </c>
      <c r="AO5" s="483">
        <f>+'Metinis atlyginimas'!AO7</f>
        <v>46053</v>
      </c>
      <c r="AP5" s="483">
        <f>+'Metinis atlyginimas'!AP7</f>
        <v>46081</v>
      </c>
      <c r="AQ5" s="483">
        <f>+'Metinis atlyginimas'!AQ7</f>
        <v>46112</v>
      </c>
      <c r="AR5" s="483">
        <f>+'Metinis atlyginimas'!AR7</f>
        <v>46142</v>
      </c>
      <c r="AS5" s="483">
        <f>+'Metinis atlyginimas'!AS7</f>
        <v>46173</v>
      </c>
      <c r="AT5" s="483">
        <f>+'Metinis atlyginimas'!AT7</f>
        <v>46203</v>
      </c>
      <c r="AU5" s="483">
        <f>+'Metinis atlyginimas'!AU7</f>
        <v>46234</v>
      </c>
      <c r="AV5" s="483">
        <f>+'Metinis atlyginimas'!AV7</f>
        <v>46265</v>
      </c>
      <c r="AW5" s="483">
        <f>+'Metinis atlyginimas'!AW7</f>
        <v>46295</v>
      </c>
      <c r="AX5" s="483">
        <f>+'Metinis atlyginimas'!AX7</f>
        <v>46326</v>
      </c>
      <c r="AY5" s="483">
        <f>+'Metinis atlyginimas'!AY7</f>
        <v>46356</v>
      </c>
      <c r="AZ5" s="483">
        <f>+'Metinis atlyginimas'!AZ7</f>
        <v>46387</v>
      </c>
      <c r="BA5" s="484">
        <f>+'Metinis atlyginimas'!BA7</f>
        <v>2026</v>
      </c>
      <c r="BB5" s="483">
        <f>+'Metinis atlyginimas'!BB7</f>
        <v>46418</v>
      </c>
      <c r="BC5" s="483">
        <f>+'Metinis atlyginimas'!BC7</f>
        <v>46446</v>
      </c>
      <c r="BD5" s="483">
        <f>+'Metinis atlyginimas'!BD7</f>
        <v>46477</v>
      </c>
      <c r="BE5" s="483">
        <f>+'Metinis atlyginimas'!BE7</f>
        <v>46507</v>
      </c>
      <c r="BF5" s="483">
        <f>+'Metinis atlyginimas'!BF7</f>
        <v>46538</v>
      </c>
      <c r="BG5" s="483">
        <f>+'Metinis atlyginimas'!BG7</f>
        <v>46568</v>
      </c>
      <c r="BH5" s="483">
        <f>+'Metinis atlyginimas'!BH7</f>
        <v>46599</v>
      </c>
      <c r="BI5" s="483">
        <f>+'Metinis atlyginimas'!BI7</f>
        <v>46630</v>
      </c>
      <c r="BJ5" s="483">
        <f>+'Metinis atlyginimas'!BJ7</f>
        <v>46660</v>
      </c>
      <c r="BK5" s="483">
        <f>+'Metinis atlyginimas'!BK7</f>
        <v>46691</v>
      </c>
      <c r="BL5" s="483">
        <f>+'Metinis atlyginimas'!BL7</f>
        <v>46721</v>
      </c>
      <c r="BM5" s="483">
        <f>+'Metinis atlyginimas'!BM7</f>
        <v>46752</v>
      </c>
      <c r="BN5" s="484">
        <f>+'Metinis atlyginimas'!BN7</f>
        <v>2027</v>
      </c>
      <c r="BO5" s="483">
        <f>+'Metinis atlyginimas'!BO7</f>
        <v>46783</v>
      </c>
      <c r="BP5" s="483">
        <f>+'Metinis atlyginimas'!BP7</f>
        <v>46812</v>
      </c>
      <c r="BQ5" s="483">
        <f>+'Metinis atlyginimas'!BQ7</f>
        <v>46843</v>
      </c>
      <c r="BR5" s="483">
        <f>+'Metinis atlyginimas'!BR7</f>
        <v>46873</v>
      </c>
      <c r="BS5" s="483">
        <f>+'Metinis atlyginimas'!BS7</f>
        <v>46904</v>
      </c>
      <c r="BT5" s="483">
        <f>+'Metinis atlyginimas'!BT7</f>
        <v>46934</v>
      </c>
      <c r="BU5" s="483">
        <f>+'Metinis atlyginimas'!BU7</f>
        <v>46965</v>
      </c>
      <c r="BV5" s="483">
        <f>+'Metinis atlyginimas'!BV7</f>
        <v>46996</v>
      </c>
      <c r="BW5" s="483">
        <f>+'Metinis atlyginimas'!BW7</f>
        <v>47026</v>
      </c>
      <c r="BX5" s="483">
        <f>+'Metinis atlyginimas'!BX7</f>
        <v>47057</v>
      </c>
      <c r="BY5" s="483">
        <f>+'Metinis atlyginimas'!BY7</f>
        <v>47087</v>
      </c>
      <c r="BZ5" s="483">
        <f>+'Metinis atlyginimas'!BZ7</f>
        <v>47118</v>
      </c>
      <c r="CA5" s="484">
        <f>+'Metinis atlyginimas'!CA7</f>
        <v>2028</v>
      </c>
      <c r="CB5" s="483">
        <f>+'Metinis atlyginimas'!CB7</f>
        <v>47149</v>
      </c>
      <c r="CC5" s="483">
        <f>+'Metinis atlyginimas'!CC7</f>
        <v>47177</v>
      </c>
      <c r="CD5" s="483">
        <f>+'Metinis atlyginimas'!CD7</f>
        <v>47208</v>
      </c>
      <c r="CE5" s="483">
        <f>+'Metinis atlyginimas'!CE7</f>
        <v>47238</v>
      </c>
      <c r="CF5" s="483">
        <f>+'Metinis atlyginimas'!CF7</f>
        <v>47269</v>
      </c>
      <c r="CG5" s="483">
        <f>+'Metinis atlyginimas'!CG7</f>
        <v>47299</v>
      </c>
      <c r="CH5" s="483">
        <f>+'Metinis atlyginimas'!CH7</f>
        <v>47330</v>
      </c>
      <c r="CI5" s="483">
        <f>+'Metinis atlyginimas'!CI7</f>
        <v>47361</v>
      </c>
      <c r="CJ5" s="483">
        <f>+'Metinis atlyginimas'!CJ7</f>
        <v>47391</v>
      </c>
      <c r="CK5" s="483">
        <f>+'Metinis atlyginimas'!CK7</f>
        <v>47422</v>
      </c>
      <c r="CL5" s="483">
        <f>+'Metinis atlyginimas'!CL7</f>
        <v>47452</v>
      </c>
      <c r="CM5" s="483">
        <f>+'Metinis atlyginimas'!CM7</f>
        <v>47483</v>
      </c>
      <c r="CN5" s="484">
        <f>+'Metinis atlyginimas'!CN7</f>
        <v>2029</v>
      </c>
      <c r="CO5" s="483">
        <f>+'Metinis atlyginimas'!CO7</f>
        <v>47514</v>
      </c>
      <c r="CP5" s="483">
        <f>+'Metinis atlyginimas'!CP7</f>
        <v>47542</v>
      </c>
      <c r="CQ5" s="483">
        <f>+'Metinis atlyginimas'!CQ7</f>
        <v>47573</v>
      </c>
      <c r="CR5" s="483">
        <f>+'Metinis atlyginimas'!CR7</f>
        <v>47603</v>
      </c>
      <c r="CS5" s="483">
        <f>+'Metinis atlyginimas'!CS7</f>
        <v>47634</v>
      </c>
      <c r="CT5" s="483">
        <f>+'Metinis atlyginimas'!CT7</f>
        <v>47664</v>
      </c>
      <c r="CU5" s="483">
        <f>+'Metinis atlyginimas'!CU7</f>
        <v>47695</v>
      </c>
      <c r="CV5" s="483">
        <f>+'Metinis atlyginimas'!CV7</f>
        <v>47726</v>
      </c>
      <c r="CW5" s="483">
        <f>+'Metinis atlyginimas'!CW7</f>
        <v>47756</v>
      </c>
      <c r="CX5" s="483">
        <f>+'Metinis atlyginimas'!CX7</f>
        <v>47787</v>
      </c>
      <c r="CY5" s="483">
        <f>+'Metinis atlyginimas'!CY7</f>
        <v>47817</v>
      </c>
      <c r="CZ5" s="483">
        <f>+'Metinis atlyginimas'!CZ7</f>
        <v>47848</v>
      </c>
      <c r="DA5" s="484">
        <f>+'Metinis atlyginimas'!DA7</f>
        <v>2030</v>
      </c>
      <c r="DB5" s="483">
        <f>+'Metinis atlyginimas'!DB7</f>
        <v>47879</v>
      </c>
      <c r="DC5" s="483">
        <f>+'Metinis atlyginimas'!DC7</f>
        <v>47907</v>
      </c>
      <c r="DD5" s="483">
        <f>+'Metinis atlyginimas'!DD7</f>
        <v>47938</v>
      </c>
      <c r="DE5" s="483">
        <f>+'Metinis atlyginimas'!DE7</f>
        <v>47968</v>
      </c>
      <c r="DF5" s="483">
        <f>+'Metinis atlyginimas'!DF7</f>
        <v>47999</v>
      </c>
      <c r="DG5" s="483">
        <f>+'Metinis atlyginimas'!DG7</f>
        <v>48029</v>
      </c>
      <c r="DH5" s="483">
        <f>+'Metinis atlyginimas'!DH7</f>
        <v>48060</v>
      </c>
      <c r="DI5" s="483">
        <f>+'Metinis atlyginimas'!DI7</f>
        <v>48091</v>
      </c>
      <c r="DJ5" s="483">
        <f>+'Metinis atlyginimas'!DJ7</f>
        <v>48121</v>
      </c>
      <c r="DK5" s="483">
        <f>+'Metinis atlyginimas'!DK7</f>
        <v>48152</v>
      </c>
      <c r="DL5" s="483">
        <f>+'Metinis atlyginimas'!DL7</f>
        <v>48182</v>
      </c>
      <c r="DM5" s="483">
        <f>+'Metinis atlyginimas'!DM7</f>
        <v>48213</v>
      </c>
      <c r="DN5" s="484">
        <f>+'Metinis atlyginimas'!DN7</f>
        <v>2031</v>
      </c>
      <c r="DO5" s="483">
        <f>+'Metinis atlyginimas'!DO7</f>
        <v>48244</v>
      </c>
      <c r="DP5" s="483">
        <f>+'Metinis atlyginimas'!DP7</f>
        <v>48273</v>
      </c>
      <c r="DQ5" s="483">
        <f>+'Metinis atlyginimas'!DQ7</f>
        <v>48304</v>
      </c>
      <c r="DR5" s="483">
        <f>+'Metinis atlyginimas'!DR7</f>
        <v>48334</v>
      </c>
      <c r="DS5" s="483">
        <f>+'Metinis atlyginimas'!DS7</f>
        <v>48365</v>
      </c>
      <c r="DT5" s="483">
        <f>+'Metinis atlyginimas'!DT7</f>
        <v>48395</v>
      </c>
      <c r="DU5" s="483">
        <f>+'Metinis atlyginimas'!DU7</f>
        <v>48426</v>
      </c>
      <c r="DV5" s="483">
        <f>+'Metinis atlyginimas'!DV7</f>
        <v>48457</v>
      </c>
      <c r="DW5" s="483">
        <f>+'Metinis atlyginimas'!DW7</f>
        <v>48487</v>
      </c>
      <c r="DX5" s="483">
        <f>+'Metinis atlyginimas'!DX7</f>
        <v>48518</v>
      </c>
      <c r="DY5" s="483">
        <f>+'Metinis atlyginimas'!DY7</f>
        <v>48548</v>
      </c>
      <c r="DZ5" s="483">
        <f>+'Metinis atlyginimas'!DZ7</f>
        <v>48579</v>
      </c>
      <c r="EA5" s="484">
        <f>+'Metinis atlyginimas'!EA7</f>
        <v>2032</v>
      </c>
      <c r="EB5" s="483">
        <f>+'Metinis atlyginimas'!EB7</f>
        <v>48610</v>
      </c>
      <c r="EC5" s="483">
        <f>+'Metinis atlyginimas'!EC7</f>
        <v>48638</v>
      </c>
      <c r="ED5" s="483">
        <f>+'Metinis atlyginimas'!ED7</f>
        <v>48669</v>
      </c>
      <c r="EE5" s="483">
        <f>+'Metinis atlyginimas'!EE7</f>
        <v>48699</v>
      </c>
      <c r="EF5" s="483">
        <f>+'Metinis atlyginimas'!EF7</f>
        <v>48730</v>
      </c>
      <c r="EG5" s="483">
        <f>+'Metinis atlyginimas'!EG7</f>
        <v>48760</v>
      </c>
      <c r="EH5" s="483">
        <f>+'Metinis atlyginimas'!EH7</f>
        <v>48791</v>
      </c>
      <c r="EI5" s="483">
        <f>+'Metinis atlyginimas'!EI7</f>
        <v>48822</v>
      </c>
      <c r="EJ5" s="483">
        <f>+'Metinis atlyginimas'!EJ7</f>
        <v>48852</v>
      </c>
      <c r="EK5" s="483">
        <f>+'Metinis atlyginimas'!EK7</f>
        <v>48883</v>
      </c>
      <c r="EL5" s="483">
        <f>+'Metinis atlyginimas'!EL7</f>
        <v>48913</v>
      </c>
      <c r="EM5" s="483">
        <f>+'Metinis atlyginimas'!EM7</f>
        <v>48944</v>
      </c>
      <c r="EN5" s="484">
        <f>+'Metinis atlyginimas'!EN7</f>
        <v>2033</v>
      </c>
      <c r="EO5" s="483">
        <f>+'Metinis atlyginimas'!EO7</f>
        <v>48975</v>
      </c>
      <c r="EP5" s="483">
        <f>+'Metinis atlyginimas'!EP7</f>
        <v>49003</v>
      </c>
      <c r="EQ5" s="483">
        <f>+'Metinis atlyginimas'!EQ7</f>
        <v>49034</v>
      </c>
      <c r="ER5" s="483">
        <f>+'Metinis atlyginimas'!ER7</f>
        <v>49064</v>
      </c>
      <c r="ES5" s="483">
        <f>+'Metinis atlyginimas'!ES7</f>
        <v>49095</v>
      </c>
      <c r="ET5" s="483">
        <f>+'Metinis atlyginimas'!ET7</f>
        <v>49125</v>
      </c>
      <c r="EU5" s="483">
        <f>+'Metinis atlyginimas'!EU7</f>
        <v>49156</v>
      </c>
      <c r="EV5" s="483">
        <f>+'Metinis atlyginimas'!EV7</f>
        <v>49187</v>
      </c>
      <c r="EW5" s="483">
        <f>+'Metinis atlyginimas'!EW7</f>
        <v>49217</v>
      </c>
      <c r="EX5" s="483">
        <f>+'Metinis atlyginimas'!EX7</f>
        <v>49248</v>
      </c>
      <c r="EY5" s="483">
        <f>+'Metinis atlyginimas'!EY7</f>
        <v>49278</v>
      </c>
      <c r="EZ5" s="483">
        <f>+'Metinis atlyginimas'!EZ7</f>
        <v>49309</v>
      </c>
      <c r="FA5" s="484">
        <f>+'Metinis atlyginimas'!FA7</f>
        <v>2034</v>
      </c>
      <c r="FB5" s="483">
        <f>+'Metinis atlyginimas'!FB7</f>
        <v>49340</v>
      </c>
      <c r="FC5" s="483">
        <f>+'Metinis atlyginimas'!FC7</f>
        <v>49368</v>
      </c>
      <c r="FD5" s="483">
        <f>+'Metinis atlyginimas'!FD7</f>
        <v>49399</v>
      </c>
      <c r="FE5" s="483">
        <f>+'Metinis atlyginimas'!FE7</f>
        <v>49429</v>
      </c>
      <c r="FF5" s="483">
        <f>+'Metinis atlyginimas'!FF7</f>
        <v>49460</v>
      </c>
      <c r="FG5" s="483">
        <f>+'Metinis atlyginimas'!FG7</f>
        <v>49490</v>
      </c>
      <c r="FH5" s="483">
        <f>+'Metinis atlyginimas'!FH7</f>
        <v>49521</v>
      </c>
      <c r="FI5" s="483">
        <f>+'Metinis atlyginimas'!FI7</f>
        <v>49552</v>
      </c>
      <c r="FJ5" s="483">
        <f>+'Metinis atlyginimas'!FJ7</f>
        <v>49582</v>
      </c>
      <c r="FK5" s="483">
        <f>+'Metinis atlyginimas'!FK7</f>
        <v>49613</v>
      </c>
      <c r="FL5" s="483">
        <f>+'Metinis atlyginimas'!FL7</f>
        <v>49643</v>
      </c>
      <c r="FM5" s="483">
        <f>+'Metinis atlyginimas'!FM7</f>
        <v>49674</v>
      </c>
      <c r="FN5" s="484">
        <f>+'Metinis atlyginimas'!FN7</f>
        <v>2035</v>
      </c>
      <c r="FO5" s="483">
        <f>+'Metinis atlyginimas'!FO7</f>
        <v>49705</v>
      </c>
      <c r="FP5" s="483">
        <f>+'Metinis atlyginimas'!FP7</f>
        <v>49734</v>
      </c>
      <c r="FQ5" s="483">
        <f>+'Metinis atlyginimas'!FQ7</f>
        <v>49765</v>
      </c>
      <c r="FR5" s="483">
        <f>+'Metinis atlyginimas'!FR7</f>
        <v>49795</v>
      </c>
      <c r="FS5" s="483">
        <f>+'Metinis atlyginimas'!FS7</f>
        <v>49826</v>
      </c>
      <c r="FT5" s="483">
        <f>+'Metinis atlyginimas'!FT7</f>
        <v>49856</v>
      </c>
      <c r="FU5" s="483">
        <f>+'Metinis atlyginimas'!FU7</f>
        <v>49887</v>
      </c>
      <c r="FV5" s="483">
        <f>+'Metinis atlyginimas'!FV7</f>
        <v>49918</v>
      </c>
      <c r="FW5" s="483">
        <f>+'Metinis atlyginimas'!FW7</f>
        <v>49948</v>
      </c>
      <c r="FX5" s="483">
        <f>+'Metinis atlyginimas'!FX7</f>
        <v>49979</v>
      </c>
      <c r="FY5" s="483">
        <f>+'Metinis atlyginimas'!FY7</f>
        <v>50009</v>
      </c>
      <c r="FZ5" s="483">
        <f>+'Metinis atlyginimas'!FZ7</f>
        <v>50040</v>
      </c>
      <c r="GA5" s="484">
        <f>+'Metinis atlyginimas'!GA7</f>
        <v>2036</v>
      </c>
      <c r="GB5" s="483">
        <f>+'Metinis atlyginimas'!GB7</f>
        <v>50071</v>
      </c>
      <c r="GC5" s="483">
        <f>+'Metinis atlyginimas'!GC7</f>
        <v>50099</v>
      </c>
      <c r="GD5" s="483">
        <f>+'Metinis atlyginimas'!GD7</f>
        <v>50130</v>
      </c>
      <c r="GE5" s="483">
        <f>+'Metinis atlyginimas'!GE7</f>
        <v>50160</v>
      </c>
      <c r="GF5" s="483">
        <f>+'Metinis atlyginimas'!GF7</f>
        <v>50191</v>
      </c>
      <c r="GG5" s="483">
        <f>+'Metinis atlyginimas'!GG7</f>
        <v>50221</v>
      </c>
      <c r="GH5" s="483">
        <f>+'Metinis atlyginimas'!GH7</f>
        <v>50252</v>
      </c>
      <c r="GI5" s="483">
        <f>+'Metinis atlyginimas'!GI7</f>
        <v>50283</v>
      </c>
      <c r="GJ5" s="483">
        <f>+'Metinis atlyginimas'!GJ7</f>
        <v>50313</v>
      </c>
      <c r="GK5" s="483">
        <f>+'Metinis atlyginimas'!GK7</f>
        <v>50344</v>
      </c>
      <c r="GL5" s="483">
        <f>+'Metinis atlyginimas'!GL7</f>
        <v>50374</v>
      </c>
      <c r="GM5" s="483">
        <f>+'Metinis atlyginimas'!GM7</f>
        <v>50405</v>
      </c>
      <c r="GN5" s="484">
        <f>+'Metinis atlyginimas'!GN7</f>
        <v>2037</v>
      </c>
      <c r="GO5" s="483">
        <f>+'Metinis atlyginimas'!GO7</f>
        <v>50436</v>
      </c>
      <c r="GP5" s="483">
        <f>+'Metinis atlyginimas'!GP7</f>
        <v>50464</v>
      </c>
      <c r="GQ5" s="483">
        <f>+'Metinis atlyginimas'!GQ7</f>
        <v>50495</v>
      </c>
      <c r="GR5" s="483">
        <f>+'Metinis atlyginimas'!GR7</f>
        <v>50525</v>
      </c>
      <c r="GS5" s="483">
        <f>+'Metinis atlyginimas'!GS7</f>
        <v>50556</v>
      </c>
      <c r="GT5" s="483">
        <f>+'Metinis atlyginimas'!GT7</f>
        <v>50586</v>
      </c>
      <c r="GU5" s="483">
        <f>+'Metinis atlyginimas'!GU7</f>
        <v>50617</v>
      </c>
      <c r="GV5" s="483">
        <f>+'Metinis atlyginimas'!GV7</f>
        <v>50648</v>
      </c>
      <c r="GW5" s="483">
        <f>+'Metinis atlyginimas'!GW7</f>
        <v>50678</v>
      </c>
      <c r="GX5" s="483">
        <f>+'Metinis atlyginimas'!GX7</f>
        <v>50709</v>
      </c>
      <c r="GY5" s="483">
        <f>+'Metinis atlyginimas'!GY7</f>
        <v>50739</v>
      </c>
      <c r="GZ5" s="483">
        <f>+'Metinis atlyginimas'!GZ7</f>
        <v>50770</v>
      </c>
      <c r="HA5" s="484">
        <f>+'Metinis atlyginimas'!HA7</f>
        <v>2038</v>
      </c>
      <c r="HB5" s="483">
        <f>+'Metinis atlyginimas'!HB7</f>
        <v>50801</v>
      </c>
      <c r="HC5" s="483">
        <f>+'Metinis atlyginimas'!HC7</f>
        <v>50829</v>
      </c>
      <c r="HD5" s="483">
        <f>+'Metinis atlyginimas'!HD7</f>
        <v>50860</v>
      </c>
      <c r="HE5" s="483">
        <f>+'Metinis atlyginimas'!HE7</f>
        <v>50890</v>
      </c>
      <c r="HF5" s="483">
        <f>+'Metinis atlyginimas'!HF7</f>
        <v>50921</v>
      </c>
      <c r="HG5" s="483">
        <f>+'Metinis atlyginimas'!HG7</f>
        <v>50951</v>
      </c>
      <c r="HH5" s="483">
        <f>+'Metinis atlyginimas'!HH7</f>
        <v>50982</v>
      </c>
      <c r="HI5" s="483">
        <f>+'Metinis atlyginimas'!HI7</f>
        <v>51013</v>
      </c>
      <c r="HJ5" s="483">
        <f>+'Metinis atlyginimas'!HJ7</f>
        <v>51043</v>
      </c>
      <c r="HK5" s="483">
        <f>+'Metinis atlyginimas'!HK7</f>
        <v>51074</v>
      </c>
      <c r="HL5" s="483">
        <f>+'Metinis atlyginimas'!HL7</f>
        <v>51104</v>
      </c>
      <c r="HM5" s="483">
        <f>+'Metinis atlyginimas'!HM7</f>
        <v>51135</v>
      </c>
      <c r="HN5" s="484">
        <f>+'Metinis atlyginimas'!HN7</f>
        <v>2039</v>
      </c>
      <c r="HO5" s="483">
        <f>+'Metinis atlyginimas'!HO7</f>
        <v>51166</v>
      </c>
      <c r="HP5" s="483">
        <f>+'Metinis atlyginimas'!HP7</f>
        <v>51195</v>
      </c>
      <c r="HQ5" s="483">
        <f>+'Metinis atlyginimas'!HQ7</f>
        <v>51226</v>
      </c>
      <c r="HR5" s="483">
        <f>+'Metinis atlyginimas'!HR7</f>
        <v>51256</v>
      </c>
      <c r="HS5" s="483">
        <f>+'Metinis atlyginimas'!HS7</f>
        <v>51287</v>
      </c>
      <c r="HT5" s="483">
        <f>+'Metinis atlyginimas'!HT7</f>
        <v>51317</v>
      </c>
      <c r="HU5" s="483">
        <f>+'Metinis atlyginimas'!HU7</f>
        <v>51348</v>
      </c>
      <c r="HV5" s="483">
        <f>+'Metinis atlyginimas'!HV7</f>
        <v>51379</v>
      </c>
      <c r="HW5" s="483">
        <f>+'Metinis atlyginimas'!HW7</f>
        <v>51409</v>
      </c>
      <c r="HX5" s="483">
        <f>+'Metinis atlyginimas'!HX7</f>
        <v>51440</v>
      </c>
      <c r="HY5" s="483">
        <f>+'Metinis atlyginimas'!HY7</f>
        <v>51470</v>
      </c>
      <c r="HZ5" s="483">
        <f>+'Metinis atlyginimas'!HZ7</f>
        <v>51501</v>
      </c>
      <c r="IA5" s="484">
        <f>+'Metinis atlyginimas'!IA7</f>
        <v>2040</v>
      </c>
      <c r="IB5" s="483">
        <f>+'Metinis atlyginimas'!IB7</f>
        <v>51532</v>
      </c>
      <c r="IC5" s="483">
        <f>+'Metinis atlyginimas'!IC7</f>
        <v>51560</v>
      </c>
      <c r="ID5" s="483">
        <f>+'Metinis atlyginimas'!ID7</f>
        <v>51591</v>
      </c>
      <c r="IE5" s="483">
        <f>+'Metinis atlyginimas'!IE7</f>
        <v>51621</v>
      </c>
      <c r="IF5" s="483">
        <f>+'Metinis atlyginimas'!IF7</f>
        <v>51652</v>
      </c>
      <c r="IG5" s="483">
        <f>+'Metinis atlyginimas'!IG7</f>
        <v>51682</v>
      </c>
      <c r="IH5" s="483">
        <f>+'Metinis atlyginimas'!IH7</f>
        <v>51713</v>
      </c>
      <c r="II5" s="483">
        <f>+'Metinis atlyginimas'!II7</f>
        <v>51744</v>
      </c>
      <c r="IJ5" s="483">
        <f>+'Metinis atlyginimas'!IJ7</f>
        <v>51774</v>
      </c>
      <c r="IK5" s="483">
        <f>+'Metinis atlyginimas'!IK7</f>
        <v>51805</v>
      </c>
      <c r="IL5" s="483">
        <f>+'Metinis atlyginimas'!IL7</f>
        <v>51835</v>
      </c>
      <c r="IM5" s="483">
        <f>+'Metinis atlyginimas'!IM7</f>
        <v>51866</v>
      </c>
      <c r="IN5" s="484">
        <f>+'Metinis atlyginimas'!IN7</f>
        <v>2041</v>
      </c>
      <c r="IO5" s="483">
        <f>+'Metinis atlyginimas'!IO7</f>
        <v>51897</v>
      </c>
      <c r="IP5" s="483">
        <f>+'Metinis atlyginimas'!IP7</f>
        <v>51925</v>
      </c>
      <c r="IQ5" s="483">
        <f>+'Metinis atlyginimas'!IQ7</f>
        <v>51956</v>
      </c>
      <c r="IR5" s="483">
        <f>+'Metinis atlyginimas'!IR7</f>
        <v>51986</v>
      </c>
      <c r="IS5" s="483">
        <f>+'Metinis atlyginimas'!IS7</f>
        <v>52017</v>
      </c>
      <c r="IT5" s="483">
        <f>+'Metinis atlyginimas'!IT7</f>
        <v>52047</v>
      </c>
      <c r="IU5" s="483">
        <f>+'Metinis atlyginimas'!IU7</f>
        <v>52078</v>
      </c>
      <c r="IV5" s="483">
        <f>+'Metinis atlyginimas'!IV7</f>
        <v>52109</v>
      </c>
      <c r="IW5" s="483">
        <f>+'Metinis atlyginimas'!IW7</f>
        <v>52139</v>
      </c>
      <c r="IX5" s="483">
        <f>+'Metinis atlyginimas'!IX7</f>
        <v>52170</v>
      </c>
      <c r="IY5" s="483">
        <f>+'Metinis atlyginimas'!IY7</f>
        <v>52200</v>
      </c>
      <c r="IZ5" s="483">
        <f>+'Metinis atlyginimas'!IZ7</f>
        <v>52231</v>
      </c>
      <c r="JA5" s="484">
        <f>+'Metinis atlyginimas'!JA7</f>
        <v>2042</v>
      </c>
      <c r="JB5" s="483">
        <f>+'Metinis atlyginimas'!JB7</f>
        <v>52262</v>
      </c>
      <c r="JC5" s="483">
        <f>+'Metinis atlyginimas'!JC7</f>
        <v>52290</v>
      </c>
      <c r="JD5" s="483">
        <f>+'Metinis atlyginimas'!JD7</f>
        <v>52321</v>
      </c>
      <c r="JE5" s="483">
        <f>+'Metinis atlyginimas'!JE7</f>
        <v>52351</v>
      </c>
      <c r="JF5" s="483">
        <f>+'Metinis atlyginimas'!JF7</f>
        <v>52382</v>
      </c>
      <c r="JG5" s="483">
        <f>+'Metinis atlyginimas'!JG7</f>
        <v>52412</v>
      </c>
      <c r="JH5" s="483">
        <f>+'Metinis atlyginimas'!JH7</f>
        <v>52443</v>
      </c>
      <c r="JI5" s="483">
        <f>+'Metinis atlyginimas'!JI7</f>
        <v>52474</v>
      </c>
      <c r="JJ5" s="483">
        <f>+'Metinis atlyginimas'!JJ7</f>
        <v>52504</v>
      </c>
      <c r="JK5" s="483">
        <f>+'Metinis atlyginimas'!JK7</f>
        <v>52535</v>
      </c>
      <c r="JL5" s="483">
        <f>+'Metinis atlyginimas'!JL7</f>
        <v>52565</v>
      </c>
      <c r="JM5" s="483">
        <f>+'Metinis atlyginimas'!JM7</f>
        <v>52596</v>
      </c>
      <c r="JN5" s="484">
        <f>+'Metinis atlyginimas'!JN7</f>
        <v>2043</v>
      </c>
      <c r="JO5" s="483">
        <f>+'Metinis atlyginimas'!JO7</f>
        <v>52627</v>
      </c>
      <c r="JP5" s="483">
        <f>+'Metinis atlyginimas'!JP7</f>
        <v>52656</v>
      </c>
      <c r="JQ5" s="483">
        <f>+'Metinis atlyginimas'!JQ7</f>
        <v>52687</v>
      </c>
      <c r="JR5" s="483">
        <f>+'Metinis atlyginimas'!JR7</f>
        <v>52717</v>
      </c>
      <c r="JS5" s="483">
        <f>+'Metinis atlyginimas'!JS7</f>
        <v>52748</v>
      </c>
      <c r="JT5" s="483">
        <f>+'Metinis atlyginimas'!JT7</f>
        <v>52778</v>
      </c>
      <c r="JU5" s="483">
        <f>+'Metinis atlyginimas'!JU7</f>
        <v>52809</v>
      </c>
      <c r="JV5" s="483">
        <f>+'Metinis atlyginimas'!JV7</f>
        <v>52840</v>
      </c>
      <c r="JW5" s="483">
        <f>+'Metinis atlyginimas'!JW7</f>
        <v>52870</v>
      </c>
      <c r="JX5" s="483">
        <f>+'Metinis atlyginimas'!JX7</f>
        <v>52901</v>
      </c>
      <c r="JY5" s="483">
        <f>+'Metinis atlyginimas'!JY7</f>
        <v>52931</v>
      </c>
      <c r="JZ5" s="483">
        <f>+'Metinis atlyginimas'!JZ7</f>
        <v>52962</v>
      </c>
      <c r="KA5" s="484">
        <f>+'Metinis atlyginimas'!KA7</f>
        <v>2044</v>
      </c>
      <c r="KB5" s="483">
        <f>+'Metinis atlyginimas'!KB7</f>
        <v>52993</v>
      </c>
      <c r="KC5" s="483">
        <f>+'Metinis atlyginimas'!KC7</f>
        <v>53021</v>
      </c>
      <c r="KD5" s="483">
        <f>+'Metinis atlyginimas'!KD7</f>
        <v>53052</v>
      </c>
      <c r="KE5" s="483">
        <f>+'Metinis atlyginimas'!KE7</f>
        <v>53082</v>
      </c>
      <c r="KF5" s="483">
        <f>+'Metinis atlyginimas'!KF7</f>
        <v>53113</v>
      </c>
      <c r="KG5" s="483">
        <f>+'Metinis atlyginimas'!KG7</f>
        <v>53143</v>
      </c>
      <c r="KH5" s="483">
        <f>+'Metinis atlyginimas'!KH7</f>
        <v>53174</v>
      </c>
      <c r="KI5" s="483">
        <f>+'Metinis atlyginimas'!KI7</f>
        <v>53205</v>
      </c>
      <c r="KJ5" s="483">
        <f>+'Metinis atlyginimas'!KJ7</f>
        <v>53235</v>
      </c>
      <c r="KK5" s="483">
        <f>+'Metinis atlyginimas'!KK7</f>
        <v>53266</v>
      </c>
      <c r="KL5" s="483">
        <f>+'Metinis atlyginimas'!KL7</f>
        <v>53296</v>
      </c>
      <c r="KM5" s="483">
        <f>+'Metinis atlyginimas'!KM7</f>
        <v>53327</v>
      </c>
      <c r="KN5" s="484">
        <f>+'Metinis atlyginimas'!KN7</f>
        <v>2045</v>
      </c>
      <c r="KO5" s="483">
        <f>+'Metinis atlyginimas'!KO7</f>
        <v>53358</v>
      </c>
      <c r="KP5" s="483">
        <f>+'Metinis atlyginimas'!KP7</f>
        <v>53386</v>
      </c>
      <c r="KQ5" s="483">
        <f>+'Metinis atlyginimas'!KQ7</f>
        <v>53417</v>
      </c>
      <c r="KR5" s="483">
        <f>+'Metinis atlyginimas'!KR7</f>
        <v>53447</v>
      </c>
      <c r="KS5" s="483">
        <f>+'Metinis atlyginimas'!KS7</f>
        <v>53478</v>
      </c>
      <c r="KT5" s="483">
        <f>+'Metinis atlyginimas'!KT7</f>
        <v>53508</v>
      </c>
      <c r="KU5" s="483">
        <f>+'Metinis atlyginimas'!KU7</f>
        <v>53539</v>
      </c>
      <c r="KV5" s="483">
        <f>+'Metinis atlyginimas'!KV7</f>
        <v>53570</v>
      </c>
      <c r="KW5" s="483">
        <f>+'Metinis atlyginimas'!KW7</f>
        <v>53600</v>
      </c>
      <c r="KX5" s="483">
        <f>+'Metinis atlyginimas'!KX7</f>
        <v>53631</v>
      </c>
      <c r="KY5" s="483">
        <f>+'Metinis atlyginimas'!KY7</f>
        <v>53661</v>
      </c>
      <c r="KZ5" s="483">
        <f>+'Metinis atlyginimas'!KZ7</f>
        <v>53692</v>
      </c>
      <c r="LA5" s="484">
        <f>+'Metinis atlyginimas'!LA7</f>
        <v>2046</v>
      </c>
      <c r="LB5" s="483">
        <f>+'Metinis atlyginimas'!LB7</f>
        <v>53723</v>
      </c>
      <c r="LC5" s="483">
        <f>+'Metinis atlyginimas'!LC7</f>
        <v>53751</v>
      </c>
      <c r="LD5" s="483">
        <f>+'Metinis atlyginimas'!LD7</f>
        <v>53782</v>
      </c>
      <c r="LE5" s="483">
        <f>+'Metinis atlyginimas'!LE7</f>
        <v>53812</v>
      </c>
      <c r="LF5" s="483">
        <f>+'Metinis atlyginimas'!LF7</f>
        <v>53843</v>
      </c>
      <c r="LG5" s="483">
        <f>+'Metinis atlyginimas'!LG7</f>
        <v>53873</v>
      </c>
      <c r="LH5" s="483">
        <f>+'Metinis atlyginimas'!LH7</f>
        <v>53904</v>
      </c>
      <c r="LI5" s="483">
        <f>+'Metinis atlyginimas'!LI7</f>
        <v>53935</v>
      </c>
      <c r="LJ5" s="483">
        <f>+'Metinis atlyginimas'!LJ7</f>
        <v>53965</v>
      </c>
      <c r="LK5" s="483">
        <f>+'Metinis atlyginimas'!LK7</f>
        <v>53996</v>
      </c>
      <c r="LL5" s="483">
        <f>+'Metinis atlyginimas'!LL7</f>
        <v>54026</v>
      </c>
      <c r="LM5" s="483">
        <f>+'Metinis atlyginimas'!LM7</f>
        <v>54057</v>
      </c>
      <c r="LN5" s="491">
        <f>+'Metinis atlyginimas'!LN7</f>
        <v>2047</v>
      </c>
    </row>
    <row r="6" spans="1:326" ht="15.75" thickBot="1">
      <c r="A6" s="486" t="s">
        <v>263</v>
      </c>
      <c r="B6" s="487">
        <v>1</v>
      </c>
      <c r="C6" s="488">
        <v>2</v>
      </c>
      <c r="D6" s="488">
        <v>3</v>
      </c>
      <c r="E6" s="488">
        <v>4</v>
      </c>
      <c r="F6" s="488">
        <v>5</v>
      </c>
      <c r="G6" s="488">
        <v>6</v>
      </c>
      <c r="H6" s="488">
        <v>7</v>
      </c>
      <c r="I6" s="488">
        <v>8</v>
      </c>
      <c r="J6" s="488">
        <v>9</v>
      </c>
      <c r="K6" s="488">
        <v>10</v>
      </c>
      <c r="L6" s="488">
        <v>11</v>
      </c>
      <c r="M6" s="488">
        <v>12</v>
      </c>
      <c r="N6" s="489">
        <v>1</v>
      </c>
      <c r="O6" s="488">
        <f>M6+1</f>
        <v>13</v>
      </c>
      <c r="P6" s="488">
        <f>O6+1</f>
        <v>14</v>
      </c>
      <c r="Q6" s="488">
        <f t="shared" ref="Q6:Z6" si="0">P6+1</f>
        <v>15</v>
      </c>
      <c r="R6" s="488">
        <f t="shared" si="0"/>
        <v>16</v>
      </c>
      <c r="S6" s="488">
        <f t="shared" si="0"/>
        <v>17</v>
      </c>
      <c r="T6" s="488">
        <f t="shared" si="0"/>
        <v>18</v>
      </c>
      <c r="U6" s="488">
        <f t="shared" si="0"/>
        <v>19</v>
      </c>
      <c r="V6" s="488">
        <f t="shared" si="0"/>
        <v>20</v>
      </c>
      <c r="W6" s="488">
        <f t="shared" si="0"/>
        <v>21</v>
      </c>
      <c r="X6" s="488">
        <f t="shared" si="0"/>
        <v>22</v>
      </c>
      <c r="Y6" s="488">
        <f t="shared" si="0"/>
        <v>23</v>
      </c>
      <c r="Z6" s="488">
        <f t="shared" si="0"/>
        <v>24</v>
      </c>
      <c r="AA6" s="489">
        <f>N6+1</f>
        <v>2</v>
      </c>
      <c r="AB6" s="488">
        <f>Z6+1</f>
        <v>25</v>
      </c>
      <c r="AC6" s="488">
        <f>AB6+1</f>
        <v>26</v>
      </c>
      <c r="AD6" s="488">
        <f t="shared" ref="AD6:AM6" si="1">AC6+1</f>
        <v>27</v>
      </c>
      <c r="AE6" s="488">
        <f t="shared" si="1"/>
        <v>28</v>
      </c>
      <c r="AF6" s="488">
        <f t="shared" si="1"/>
        <v>29</v>
      </c>
      <c r="AG6" s="488">
        <f t="shared" si="1"/>
        <v>30</v>
      </c>
      <c r="AH6" s="488">
        <f t="shared" si="1"/>
        <v>31</v>
      </c>
      <c r="AI6" s="488">
        <f t="shared" si="1"/>
        <v>32</v>
      </c>
      <c r="AJ6" s="488">
        <f t="shared" si="1"/>
        <v>33</v>
      </c>
      <c r="AK6" s="488">
        <f t="shared" si="1"/>
        <v>34</v>
      </c>
      <c r="AL6" s="488">
        <f t="shared" si="1"/>
        <v>35</v>
      </c>
      <c r="AM6" s="488">
        <f t="shared" si="1"/>
        <v>36</v>
      </c>
      <c r="AN6" s="489">
        <f>AA6+1</f>
        <v>3</v>
      </c>
      <c r="AO6" s="488">
        <f>AM6+1</f>
        <v>37</v>
      </c>
      <c r="AP6" s="488">
        <f>AO6+1</f>
        <v>38</v>
      </c>
      <c r="AQ6" s="488">
        <f t="shared" ref="AQ6:AZ6" si="2">AP6+1</f>
        <v>39</v>
      </c>
      <c r="AR6" s="488">
        <f t="shared" si="2"/>
        <v>40</v>
      </c>
      <c r="AS6" s="488">
        <f t="shared" si="2"/>
        <v>41</v>
      </c>
      <c r="AT6" s="488">
        <f t="shared" si="2"/>
        <v>42</v>
      </c>
      <c r="AU6" s="488">
        <f t="shared" si="2"/>
        <v>43</v>
      </c>
      <c r="AV6" s="488">
        <f t="shared" si="2"/>
        <v>44</v>
      </c>
      <c r="AW6" s="488">
        <f t="shared" si="2"/>
        <v>45</v>
      </c>
      <c r="AX6" s="488">
        <f t="shared" si="2"/>
        <v>46</v>
      </c>
      <c r="AY6" s="488">
        <f t="shared" si="2"/>
        <v>47</v>
      </c>
      <c r="AZ6" s="488">
        <f t="shared" si="2"/>
        <v>48</v>
      </c>
      <c r="BA6" s="489">
        <f>AN6+1</f>
        <v>4</v>
      </c>
      <c r="BB6" s="488">
        <f>AZ6+1</f>
        <v>49</v>
      </c>
      <c r="BC6" s="488">
        <f>BB6+1</f>
        <v>50</v>
      </c>
      <c r="BD6" s="488">
        <f t="shared" ref="BD6:BM6" si="3">BC6+1</f>
        <v>51</v>
      </c>
      <c r="BE6" s="488">
        <f t="shared" si="3"/>
        <v>52</v>
      </c>
      <c r="BF6" s="488">
        <f t="shared" si="3"/>
        <v>53</v>
      </c>
      <c r="BG6" s="488">
        <f t="shared" si="3"/>
        <v>54</v>
      </c>
      <c r="BH6" s="488">
        <f t="shared" si="3"/>
        <v>55</v>
      </c>
      <c r="BI6" s="488">
        <f t="shared" si="3"/>
        <v>56</v>
      </c>
      <c r="BJ6" s="488">
        <f t="shared" si="3"/>
        <v>57</v>
      </c>
      <c r="BK6" s="488">
        <f t="shared" si="3"/>
        <v>58</v>
      </c>
      <c r="BL6" s="488">
        <f t="shared" si="3"/>
        <v>59</v>
      </c>
      <c r="BM6" s="488">
        <f t="shared" si="3"/>
        <v>60</v>
      </c>
      <c r="BN6" s="489">
        <f>BA6+1</f>
        <v>5</v>
      </c>
      <c r="BO6" s="488">
        <f>BM6+1</f>
        <v>61</v>
      </c>
      <c r="BP6" s="488">
        <f>BO6+1</f>
        <v>62</v>
      </c>
      <c r="BQ6" s="488">
        <f t="shared" ref="BQ6:BZ6" si="4">BP6+1</f>
        <v>63</v>
      </c>
      <c r="BR6" s="488">
        <f t="shared" si="4"/>
        <v>64</v>
      </c>
      <c r="BS6" s="488">
        <f t="shared" si="4"/>
        <v>65</v>
      </c>
      <c r="BT6" s="488">
        <f t="shared" si="4"/>
        <v>66</v>
      </c>
      <c r="BU6" s="488">
        <f t="shared" si="4"/>
        <v>67</v>
      </c>
      <c r="BV6" s="488">
        <f t="shared" si="4"/>
        <v>68</v>
      </c>
      <c r="BW6" s="488">
        <f t="shared" si="4"/>
        <v>69</v>
      </c>
      <c r="BX6" s="488">
        <f t="shared" si="4"/>
        <v>70</v>
      </c>
      <c r="BY6" s="488">
        <f t="shared" si="4"/>
        <v>71</v>
      </c>
      <c r="BZ6" s="488">
        <f t="shared" si="4"/>
        <v>72</v>
      </c>
      <c r="CA6" s="489">
        <f>BN6+1</f>
        <v>6</v>
      </c>
      <c r="CB6" s="488">
        <f>BZ6+1</f>
        <v>73</v>
      </c>
      <c r="CC6" s="488">
        <f>CB6+1</f>
        <v>74</v>
      </c>
      <c r="CD6" s="488">
        <f t="shared" ref="CD6:CM6" si="5">CC6+1</f>
        <v>75</v>
      </c>
      <c r="CE6" s="488">
        <f t="shared" si="5"/>
        <v>76</v>
      </c>
      <c r="CF6" s="488">
        <f t="shared" si="5"/>
        <v>77</v>
      </c>
      <c r="CG6" s="488">
        <f t="shared" si="5"/>
        <v>78</v>
      </c>
      <c r="CH6" s="488">
        <f t="shared" si="5"/>
        <v>79</v>
      </c>
      <c r="CI6" s="488">
        <f t="shared" si="5"/>
        <v>80</v>
      </c>
      <c r="CJ6" s="488">
        <f t="shared" si="5"/>
        <v>81</v>
      </c>
      <c r="CK6" s="488">
        <f t="shared" si="5"/>
        <v>82</v>
      </c>
      <c r="CL6" s="488">
        <f t="shared" si="5"/>
        <v>83</v>
      </c>
      <c r="CM6" s="488">
        <f t="shared" si="5"/>
        <v>84</v>
      </c>
      <c r="CN6" s="489">
        <f>CA6+1</f>
        <v>7</v>
      </c>
      <c r="CO6" s="488">
        <f>CM6+1</f>
        <v>85</v>
      </c>
      <c r="CP6" s="488">
        <f>CO6+1</f>
        <v>86</v>
      </c>
      <c r="CQ6" s="488">
        <f t="shared" ref="CQ6:CZ6" si="6">CP6+1</f>
        <v>87</v>
      </c>
      <c r="CR6" s="488">
        <f t="shared" si="6"/>
        <v>88</v>
      </c>
      <c r="CS6" s="488">
        <f t="shared" si="6"/>
        <v>89</v>
      </c>
      <c r="CT6" s="488">
        <f t="shared" si="6"/>
        <v>90</v>
      </c>
      <c r="CU6" s="488">
        <f t="shared" si="6"/>
        <v>91</v>
      </c>
      <c r="CV6" s="488">
        <f t="shared" si="6"/>
        <v>92</v>
      </c>
      <c r="CW6" s="488">
        <f t="shared" si="6"/>
        <v>93</v>
      </c>
      <c r="CX6" s="488">
        <f t="shared" si="6"/>
        <v>94</v>
      </c>
      <c r="CY6" s="488">
        <f t="shared" si="6"/>
        <v>95</v>
      </c>
      <c r="CZ6" s="488">
        <f t="shared" si="6"/>
        <v>96</v>
      </c>
      <c r="DA6" s="489">
        <f>CN6+1</f>
        <v>8</v>
      </c>
      <c r="DB6" s="488">
        <f>CZ6+1</f>
        <v>97</v>
      </c>
      <c r="DC6" s="488">
        <f>DB6+1</f>
        <v>98</v>
      </c>
      <c r="DD6" s="488">
        <f t="shared" ref="DD6:DM6" si="7">DC6+1</f>
        <v>99</v>
      </c>
      <c r="DE6" s="488">
        <f t="shared" si="7"/>
        <v>100</v>
      </c>
      <c r="DF6" s="488">
        <f t="shared" si="7"/>
        <v>101</v>
      </c>
      <c r="DG6" s="488">
        <f t="shared" si="7"/>
        <v>102</v>
      </c>
      <c r="DH6" s="488">
        <f t="shared" si="7"/>
        <v>103</v>
      </c>
      <c r="DI6" s="488">
        <f t="shared" si="7"/>
        <v>104</v>
      </c>
      <c r="DJ6" s="488">
        <f t="shared" si="7"/>
        <v>105</v>
      </c>
      <c r="DK6" s="488">
        <f t="shared" si="7"/>
        <v>106</v>
      </c>
      <c r="DL6" s="488">
        <f t="shared" si="7"/>
        <v>107</v>
      </c>
      <c r="DM6" s="488">
        <f t="shared" si="7"/>
        <v>108</v>
      </c>
      <c r="DN6" s="489">
        <f>DA6+1</f>
        <v>9</v>
      </c>
      <c r="DO6" s="488">
        <f>DM6+1</f>
        <v>109</v>
      </c>
      <c r="DP6" s="488">
        <f>DO6+1</f>
        <v>110</v>
      </c>
      <c r="DQ6" s="488">
        <f t="shared" ref="DQ6:DZ6" si="8">DP6+1</f>
        <v>111</v>
      </c>
      <c r="DR6" s="488">
        <f t="shared" si="8"/>
        <v>112</v>
      </c>
      <c r="DS6" s="488">
        <f t="shared" si="8"/>
        <v>113</v>
      </c>
      <c r="DT6" s="488">
        <f t="shared" si="8"/>
        <v>114</v>
      </c>
      <c r="DU6" s="488">
        <f t="shared" si="8"/>
        <v>115</v>
      </c>
      <c r="DV6" s="488">
        <f t="shared" si="8"/>
        <v>116</v>
      </c>
      <c r="DW6" s="488">
        <f t="shared" si="8"/>
        <v>117</v>
      </c>
      <c r="DX6" s="488">
        <f t="shared" si="8"/>
        <v>118</v>
      </c>
      <c r="DY6" s="488">
        <f t="shared" si="8"/>
        <v>119</v>
      </c>
      <c r="DZ6" s="488">
        <f t="shared" si="8"/>
        <v>120</v>
      </c>
      <c r="EA6" s="489">
        <f>DN6+1</f>
        <v>10</v>
      </c>
      <c r="EB6" s="488">
        <f>DZ6+1</f>
        <v>121</v>
      </c>
      <c r="EC6" s="488">
        <f>EB6+1</f>
        <v>122</v>
      </c>
      <c r="ED6" s="488">
        <f t="shared" ref="ED6:EM6" si="9">EC6+1</f>
        <v>123</v>
      </c>
      <c r="EE6" s="488">
        <f t="shared" si="9"/>
        <v>124</v>
      </c>
      <c r="EF6" s="488">
        <f t="shared" si="9"/>
        <v>125</v>
      </c>
      <c r="EG6" s="488">
        <f t="shared" si="9"/>
        <v>126</v>
      </c>
      <c r="EH6" s="488">
        <f t="shared" si="9"/>
        <v>127</v>
      </c>
      <c r="EI6" s="488">
        <f t="shared" si="9"/>
        <v>128</v>
      </c>
      <c r="EJ6" s="488">
        <f t="shared" si="9"/>
        <v>129</v>
      </c>
      <c r="EK6" s="488">
        <f t="shared" si="9"/>
        <v>130</v>
      </c>
      <c r="EL6" s="488">
        <f t="shared" si="9"/>
        <v>131</v>
      </c>
      <c r="EM6" s="488">
        <f t="shared" si="9"/>
        <v>132</v>
      </c>
      <c r="EN6" s="489">
        <f>EA6+1</f>
        <v>11</v>
      </c>
      <c r="EO6" s="488">
        <f>EM6+1</f>
        <v>133</v>
      </c>
      <c r="EP6" s="488">
        <f>EO6+1</f>
        <v>134</v>
      </c>
      <c r="EQ6" s="488">
        <f t="shared" ref="EQ6:EZ6" si="10">EP6+1</f>
        <v>135</v>
      </c>
      <c r="ER6" s="488">
        <f t="shared" si="10"/>
        <v>136</v>
      </c>
      <c r="ES6" s="488">
        <f t="shared" si="10"/>
        <v>137</v>
      </c>
      <c r="ET6" s="488">
        <f t="shared" si="10"/>
        <v>138</v>
      </c>
      <c r="EU6" s="488">
        <f t="shared" si="10"/>
        <v>139</v>
      </c>
      <c r="EV6" s="488">
        <f t="shared" si="10"/>
        <v>140</v>
      </c>
      <c r="EW6" s="488">
        <f t="shared" si="10"/>
        <v>141</v>
      </c>
      <c r="EX6" s="488">
        <f t="shared" si="10"/>
        <v>142</v>
      </c>
      <c r="EY6" s="488">
        <f t="shared" si="10"/>
        <v>143</v>
      </c>
      <c r="EZ6" s="488">
        <f t="shared" si="10"/>
        <v>144</v>
      </c>
      <c r="FA6" s="489">
        <f>EN6+1</f>
        <v>12</v>
      </c>
      <c r="FB6" s="488">
        <f>EZ6+1</f>
        <v>145</v>
      </c>
      <c r="FC6" s="488">
        <f>FB6+1</f>
        <v>146</v>
      </c>
      <c r="FD6" s="488">
        <f t="shared" ref="FD6:FM6" si="11">FC6+1</f>
        <v>147</v>
      </c>
      <c r="FE6" s="488">
        <f t="shared" si="11"/>
        <v>148</v>
      </c>
      <c r="FF6" s="488">
        <f t="shared" si="11"/>
        <v>149</v>
      </c>
      <c r="FG6" s="488">
        <f t="shared" si="11"/>
        <v>150</v>
      </c>
      <c r="FH6" s="488">
        <f t="shared" si="11"/>
        <v>151</v>
      </c>
      <c r="FI6" s="488">
        <f t="shared" si="11"/>
        <v>152</v>
      </c>
      <c r="FJ6" s="488">
        <f t="shared" si="11"/>
        <v>153</v>
      </c>
      <c r="FK6" s="488">
        <f t="shared" si="11"/>
        <v>154</v>
      </c>
      <c r="FL6" s="488">
        <f t="shared" si="11"/>
        <v>155</v>
      </c>
      <c r="FM6" s="488">
        <f t="shared" si="11"/>
        <v>156</v>
      </c>
      <c r="FN6" s="489">
        <f>FA6+1</f>
        <v>13</v>
      </c>
      <c r="FO6" s="488">
        <f>FM6+1</f>
        <v>157</v>
      </c>
      <c r="FP6" s="488">
        <f>FO6+1</f>
        <v>158</v>
      </c>
      <c r="FQ6" s="488">
        <f t="shared" ref="FQ6:FZ6" si="12">FP6+1</f>
        <v>159</v>
      </c>
      <c r="FR6" s="488">
        <f t="shared" si="12"/>
        <v>160</v>
      </c>
      <c r="FS6" s="488">
        <f t="shared" si="12"/>
        <v>161</v>
      </c>
      <c r="FT6" s="488">
        <f t="shared" si="12"/>
        <v>162</v>
      </c>
      <c r="FU6" s="488">
        <f t="shared" si="12"/>
        <v>163</v>
      </c>
      <c r="FV6" s="488">
        <f t="shared" si="12"/>
        <v>164</v>
      </c>
      <c r="FW6" s="488">
        <f t="shared" si="12"/>
        <v>165</v>
      </c>
      <c r="FX6" s="488">
        <f t="shared" si="12"/>
        <v>166</v>
      </c>
      <c r="FY6" s="488">
        <f t="shared" si="12"/>
        <v>167</v>
      </c>
      <c r="FZ6" s="488">
        <f t="shared" si="12"/>
        <v>168</v>
      </c>
      <c r="GA6" s="489">
        <f>FN6+1</f>
        <v>14</v>
      </c>
      <c r="GB6" s="488">
        <f>FZ6+1</f>
        <v>169</v>
      </c>
      <c r="GC6" s="488">
        <f>GB6+1</f>
        <v>170</v>
      </c>
      <c r="GD6" s="488">
        <f t="shared" ref="GD6:GM6" si="13">GC6+1</f>
        <v>171</v>
      </c>
      <c r="GE6" s="488">
        <f t="shared" si="13"/>
        <v>172</v>
      </c>
      <c r="GF6" s="488">
        <f t="shared" si="13"/>
        <v>173</v>
      </c>
      <c r="GG6" s="488">
        <f t="shared" si="13"/>
        <v>174</v>
      </c>
      <c r="GH6" s="488">
        <f t="shared" si="13"/>
        <v>175</v>
      </c>
      <c r="GI6" s="488">
        <f t="shared" si="13"/>
        <v>176</v>
      </c>
      <c r="GJ6" s="488">
        <f t="shared" si="13"/>
        <v>177</v>
      </c>
      <c r="GK6" s="488">
        <f t="shared" si="13"/>
        <v>178</v>
      </c>
      <c r="GL6" s="488">
        <f t="shared" si="13"/>
        <v>179</v>
      </c>
      <c r="GM6" s="488">
        <f t="shared" si="13"/>
        <v>180</v>
      </c>
      <c r="GN6" s="489">
        <f>GA6+1</f>
        <v>15</v>
      </c>
      <c r="GO6" s="488">
        <f>GM6+1</f>
        <v>181</v>
      </c>
      <c r="GP6" s="488">
        <f>GO6+1</f>
        <v>182</v>
      </c>
      <c r="GQ6" s="488">
        <f t="shared" ref="GQ6:GZ6" si="14">GP6+1</f>
        <v>183</v>
      </c>
      <c r="GR6" s="488">
        <f t="shared" si="14"/>
        <v>184</v>
      </c>
      <c r="GS6" s="488">
        <f t="shared" si="14"/>
        <v>185</v>
      </c>
      <c r="GT6" s="488">
        <f t="shared" si="14"/>
        <v>186</v>
      </c>
      <c r="GU6" s="488">
        <f t="shared" si="14"/>
        <v>187</v>
      </c>
      <c r="GV6" s="488">
        <f t="shared" si="14"/>
        <v>188</v>
      </c>
      <c r="GW6" s="488">
        <f t="shared" si="14"/>
        <v>189</v>
      </c>
      <c r="GX6" s="488">
        <f t="shared" si="14"/>
        <v>190</v>
      </c>
      <c r="GY6" s="488">
        <f t="shared" si="14"/>
        <v>191</v>
      </c>
      <c r="GZ6" s="488">
        <f t="shared" si="14"/>
        <v>192</v>
      </c>
      <c r="HA6" s="489">
        <f>GN6+1</f>
        <v>16</v>
      </c>
      <c r="HB6" s="488">
        <f>GZ6+1</f>
        <v>193</v>
      </c>
      <c r="HC6" s="488">
        <f>HB6+1</f>
        <v>194</v>
      </c>
      <c r="HD6" s="488">
        <f t="shared" ref="HD6:HM6" si="15">HC6+1</f>
        <v>195</v>
      </c>
      <c r="HE6" s="488">
        <f t="shared" si="15"/>
        <v>196</v>
      </c>
      <c r="HF6" s="488">
        <f t="shared" si="15"/>
        <v>197</v>
      </c>
      <c r="HG6" s="488">
        <f t="shared" si="15"/>
        <v>198</v>
      </c>
      <c r="HH6" s="488">
        <f t="shared" si="15"/>
        <v>199</v>
      </c>
      <c r="HI6" s="488">
        <f t="shared" si="15"/>
        <v>200</v>
      </c>
      <c r="HJ6" s="488">
        <f t="shared" si="15"/>
        <v>201</v>
      </c>
      <c r="HK6" s="488">
        <f t="shared" si="15"/>
        <v>202</v>
      </c>
      <c r="HL6" s="488">
        <f t="shared" si="15"/>
        <v>203</v>
      </c>
      <c r="HM6" s="488">
        <f t="shared" si="15"/>
        <v>204</v>
      </c>
      <c r="HN6" s="489">
        <f>HA6+1</f>
        <v>17</v>
      </c>
      <c r="HO6" s="488">
        <f>HM6+1</f>
        <v>205</v>
      </c>
      <c r="HP6" s="488">
        <f>HO6+1</f>
        <v>206</v>
      </c>
      <c r="HQ6" s="488">
        <f t="shared" ref="HQ6:HZ6" si="16">HP6+1</f>
        <v>207</v>
      </c>
      <c r="HR6" s="488">
        <f t="shared" si="16"/>
        <v>208</v>
      </c>
      <c r="HS6" s="488">
        <f t="shared" si="16"/>
        <v>209</v>
      </c>
      <c r="HT6" s="488">
        <f t="shared" si="16"/>
        <v>210</v>
      </c>
      <c r="HU6" s="488">
        <f t="shared" si="16"/>
        <v>211</v>
      </c>
      <c r="HV6" s="488">
        <f t="shared" si="16"/>
        <v>212</v>
      </c>
      <c r="HW6" s="488">
        <f t="shared" si="16"/>
        <v>213</v>
      </c>
      <c r="HX6" s="488">
        <f t="shared" si="16"/>
        <v>214</v>
      </c>
      <c r="HY6" s="488">
        <f t="shared" si="16"/>
        <v>215</v>
      </c>
      <c r="HZ6" s="488">
        <f t="shared" si="16"/>
        <v>216</v>
      </c>
      <c r="IA6" s="489">
        <f>HN6+1</f>
        <v>18</v>
      </c>
      <c r="IB6" s="488">
        <f>HZ6+1</f>
        <v>217</v>
      </c>
      <c r="IC6" s="488">
        <f>IB6+1</f>
        <v>218</v>
      </c>
      <c r="ID6" s="488">
        <f t="shared" ref="ID6:IM6" si="17">IC6+1</f>
        <v>219</v>
      </c>
      <c r="IE6" s="488">
        <f t="shared" si="17"/>
        <v>220</v>
      </c>
      <c r="IF6" s="488">
        <f t="shared" si="17"/>
        <v>221</v>
      </c>
      <c r="IG6" s="488">
        <f t="shared" si="17"/>
        <v>222</v>
      </c>
      <c r="IH6" s="488">
        <f t="shared" si="17"/>
        <v>223</v>
      </c>
      <c r="II6" s="488">
        <f t="shared" si="17"/>
        <v>224</v>
      </c>
      <c r="IJ6" s="488">
        <f t="shared" si="17"/>
        <v>225</v>
      </c>
      <c r="IK6" s="488">
        <f t="shared" si="17"/>
        <v>226</v>
      </c>
      <c r="IL6" s="488">
        <f t="shared" si="17"/>
        <v>227</v>
      </c>
      <c r="IM6" s="488">
        <f t="shared" si="17"/>
        <v>228</v>
      </c>
      <c r="IN6" s="489">
        <f>IA6+1</f>
        <v>19</v>
      </c>
      <c r="IO6" s="488">
        <f>IM6+1</f>
        <v>229</v>
      </c>
      <c r="IP6" s="488">
        <f>IO6+1</f>
        <v>230</v>
      </c>
      <c r="IQ6" s="488">
        <f t="shared" ref="IQ6:IZ6" si="18">IP6+1</f>
        <v>231</v>
      </c>
      <c r="IR6" s="488">
        <f t="shared" si="18"/>
        <v>232</v>
      </c>
      <c r="IS6" s="488">
        <f t="shared" si="18"/>
        <v>233</v>
      </c>
      <c r="IT6" s="488">
        <f t="shared" si="18"/>
        <v>234</v>
      </c>
      <c r="IU6" s="488">
        <f t="shared" si="18"/>
        <v>235</v>
      </c>
      <c r="IV6" s="488">
        <f t="shared" si="18"/>
        <v>236</v>
      </c>
      <c r="IW6" s="488">
        <f t="shared" si="18"/>
        <v>237</v>
      </c>
      <c r="IX6" s="488">
        <f t="shared" si="18"/>
        <v>238</v>
      </c>
      <c r="IY6" s="488">
        <f t="shared" si="18"/>
        <v>239</v>
      </c>
      <c r="IZ6" s="488">
        <f t="shared" si="18"/>
        <v>240</v>
      </c>
      <c r="JA6" s="489">
        <f>IN6+1</f>
        <v>20</v>
      </c>
      <c r="JB6" s="488">
        <f>IZ6+1</f>
        <v>241</v>
      </c>
      <c r="JC6" s="488">
        <f>JB6+1</f>
        <v>242</v>
      </c>
      <c r="JD6" s="488">
        <f t="shared" ref="JD6:JM6" si="19">JC6+1</f>
        <v>243</v>
      </c>
      <c r="JE6" s="488">
        <f t="shared" si="19"/>
        <v>244</v>
      </c>
      <c r="JF6" s="488">
        <f t="shared" si="19"/>
        <v>245</v>
      </c>
      <c r="JG6" s="488">
        <f t="shared" si="19"/>
        <v>246</v>
      </c>
      <c r="JH6" s="488">
        <f t="shared" si="19"/>
        <v>247</v>
      </c>
      <c r="JI6" s="488">
        <f t="shared" si="19"/>
        <v>248</v>
      </c>
      <c r="JJ6" s="488">
        <f t="shared" si="19"/>
        <v>249</v>
      </c>
      <c r="JK6" s="488">
        <f t="shared" si="19"/>
        <v>250</v>
      </c>
      <c r="JL6" s="488">
        <f t="shared" si="19"/>
        <v>251</v>
      </c>
      <c r="JM6" s="488">
        <f t="shared" si="19"/>
        <v>252</v>
      </c>
      <c r="JN6" s="489">
        <f>JA6+1</f>
        <v>21</v>
      </c>
      <c r="JO6" s="488">
        <f>JM6+1</f>
        <v>253</v>
      </c>
      <c r="JP6" s="488">
        <f>JO6+1</f>
        <v>254</v>
      </c>
      <c r="JQ6" s="488">
        <f t="shared" ref="JQ6:JZ6" si="20">JP6+1</f>
        <v>255</v>
      </c>
      <c r="JR6" s="488">
        <f t="shared" si="20"/>
        <v>256</v>
      </c>
      <c r="JS6" s="488">
        <f t="shared" si="20"/>
        <v>257</v>
      </c>
      <c r="JT6" s="488">
        <f t="shared" si="20"/>
        <v>258</v>
      </c>
      <c r="JU6" s="488">
        <f t="shared" si="20"/>
        <v>259</v>
      </c>
      <c r="JV6" s="488">
        <f t="shared" si="20"/>
        <v>260</v>
      </c>
      <c r="JW6" s="488">
        <f t="shared" si="20"/>
        <v>261</v>
      </c>
      <c r="JX6" s="488">
        <f t="shared" si="20"/>
        <v>262</v>
      </c>
      <c r="JY6" s="488">
        <f t="shared" si="20"/>
        <v>263</v>
      </c>
      <c r="JZ6" s="488">
        <f t="shared" si="20"/>
        <v>264</v>
      </c>
      <c r="KA6" s="489">
        <f>JN6+1</f>
        <v>22</v>
      </c>
      <c r="KB6" s="488">
        <f>JZ6+1</f>
        <v>265</v>
      </c>
      <c r="KC6" s="488">
        <f>KB6+1</f>
        <v>266</v>
      </c>
      <c r="KD6" s="488">
        <f t="shared" ref="KD6:KM6" si="21">KC6+1</f>
        <v>267</v>
      </c>
      <c r="KE6" s="488">
        <f t="shared" si="21"/>
        <v>268</v>
      </c>
      <c r="KF6" s="488">
        <f t="shared" si="21"/>
        <v>269</v>
      </c>
      <c r="KG6" s="488">
        <f t="shared" si="21"/>
        <v>270</v>
      </c>
      <c r="KH6" s="488">
        <f t="shared" si="21"/>
        <v>271</v>
      </c>
      <c r="KI6" s="488">
        <f t="shared" si="21"/>
        <v>272</v>
      </c>
      <c r="KJ6" s="488">
        <f t="shared" si="21"/>
        <v>273</v>
      </c>
      <c r="KK6" s="488">
        <f t="shared" si="21"/>
        <v>274</v>
      </c>
      <c r="KL6" s="488">
        <f t="shared" si="21"/>
        <v>275</v>
      </c>
      <c r="KM6" s="488">
        <f t="shared" si="21"/>
        <v>276</v>
      </c>
      <c r="KN6" s="489">
        <f>KA6+1</f>
        <v>23</v>
      </c>
      <c r="KO6" s="488">
        <f>KM6+1</f>
        <v>277</v>
      </c>
      <c r="KP6" s="488">
        <f>KO6+1</f>
        <v>278</v>
      </c>
      <c r="KQ6" s="488">
        <f t="shared" ref="KQ6:KZ6" si="22">KP6+1</f>
        <v>279</v>
      </c>
      <c r="KR6" s="488">
        <f t="shared" si="22"/>
        <v>280</v>
      </c>
      <c r="KS6" s="488">
        <f t="shared" si="22"/>
        <v>281</v>
      </c>
      <c r="KT6" s="488">
        <f t="shared" si="22"/>
        <v>282</v>
      </c>
      <c r="KU6" s="488">
        <f t="shared" si="22"/>
        <v>283</v>
      </c>
      <c r="KV6" s="488">
        <f t="shared" si="22"/>
        <v>284</v>
      </c>
      <c r="KW6" s="488">
        <f t="shared" si="22"/>
        <v>285</v>
      </c>
      <c r="KX6" s="488">
        <f t="shared" si="22"/>
        <v>286</v>
      </c>
      <c r="KY6" s="488">
        <f t="shared" si="22"/>
        <v>287</v>
      </c>
      <c r="KZ6" s="488">
        <f t="shared" si="22"/>
        <v>288</v>
      </c>
      <c r="LA6" s="489">
        <f>KN6+1</f>
        <v>24</v>
      </c>
      <c r="LB6" s="488">
        <f>KZ6+1</f>
        <v>289</v>
      </c>
      <c r="LC6" s="488">
        <f>LB6+1</f>
        <v>290</v>
      </c>
      <c r="LD6" s="488">
        <f t="shared" ref="LD6:LM6" si="23">LC6+1</f>
        <v>291</v>
      </c>
      <c r="LE6" s="488">
        <f t="shared" si="23"/>
        <v>292</v>
      </c>
      <c r="LF6" s="488">
        <f t="shared" si="23"/>
        <v>293</v>
      </c>
      <c r="LG6" s="488">
        <f t="shared" si="23"/>
        <v>294</v>
      </c>
      <c r="LH6" s="488">
        <f t="shared" si="23"/>
        <v>295</v>
      </c>
      <c r="LI6" s="488">
        <f t="shared" si="23"/>
        <v>296</v>
      </c>
      <c r="LJ6" s="488">
        <f t="shared" si="23"/>
        <v>297</v>
      </c>
      <c r="LK6" s="488">
        <f t="shared" si="23"/>
        <v>298</v>
      </c>
      <c r="LL6" s="488">
        <f t="shared" si="23"/>
        <v>299</v>
      </c>
      <c r="LM6" s="488">
        <f t="shared" si="23"/>
        <v>300</v>
      </c>
      <c r="LN6" s="492">
        <f>LA6+1</f>
        <v>25</v>
      </c>
    </row>
    <row r="7" spans="1:326" s="44" customFormat="1">
      <c r="A7" s="47" t="s">
        <v>421</v>
      </c>
      <c r="B7" s="46"/>
      <c r="C7" s="72">
        <f>B12</f>
        <v>28942.91760507871</v>
      </c>
      <c r="D7" s="72">
        <f>C12</f>
        <v>57885.83521015742</v>
      </c>
      <c r="E7" s="72">
        <f t="shared" ref="E7:L7" si="24">D12</f>
        <v>86828.752815236134</v>
      </c>
      <c r="F7" s="72">
        <f t="shared" si="24"/>
        <v>115771.67042031484</v>
      </c>
      <c r="G7" s="72">
        <f t="shared" si="24"/>
        <v>144714.58802539355</v>
      </c>
      <c r="H7" s="72">
        <f t="shared" si="24"/>
        <v>173657.50563047227</v>
      </c>
      <c r="I7" s="72">
        <f t="shared" si="24"/>
        <v>202600.42323555099</v>
      </c>
      <c r="J7" s="72">
        <f t="shared" si="24"/>
        <v>231543.34084062971</v>
      </c>
      <c r="K7" s="72">
        <f t="shared" si="24"/>
        <v>260486.25844570843</v>
      </c>
      <c r="L7" s="72">
        <f t="shared" si="24"/>
        <v>289429.17605078715</v>
      </c>
      <c r="M7" s="72">
        <f>L12</f>
        <v>318372.09365586587</v>
      </c>
      <c r="N7" s="70">
        <f>B7</f>
        <v>0</v>
      </c>
      <c r="O7" s="72">
        <f>N12</f>
        <v>0</v>
      </c>
      <c r="P7" s="72">
        <f>O12</f>
        <v>484728.21041737526</v>
      </c>
      <c r="Q7" s="72">
        <f>P12</f>
        <v>969456.42083475052</v>
      </c>
      <c r="R7" s="72">
        <f t="shared" ref="R7:Y7" si="25">Q12</f>
        <v>1454184.6312521258</v>
      </c>
      <c r="S7" s="72">
        <f t="shared" si="25"/>
        <v>1938912.841669501</v>
      </c>
      <c r="T7" s="72">
        <f t="shared" si="25"/>
        <v>2423641.0520868762</v>
      </c>
      <c r="U7" s="72">
        <f t="shared" si="25"/>
        <v>2908369.2625042517</v>
      </c>
      <c r="V7" s="72">
        <f t="shared" si="25"/>
        <v>3393097.4729216271</v>
      </c>
      <c r="W7" s="72">
        <f t="shared" si="25"/>
        <v>3877825.6833390025</v>
      </c>
      <c r="X7" s="72">
        <f t="shared" si="25"/>
        <v>4362553.8937563775</v>
      </c>
      <c r="Y7" s="72">
        <f t="shared" si="25"/>
        <v>4847282.1041737525</v>
      </c>
      <c r="Z7" s="72">
        <f>Y12</f>
        <v>5332010.3145911274</v>
      </c>
      <c r="AA7" s="70">
        <f>O7</f>
        <v>0</v>
      </c>
      <c r="AB7" s="72">
        <f>AA12</f>
        <v>0</v>
      </c>
      <c r="AC7" s="72">
        <f>AB12</f>
        <v>641219.61440655484</v>
      </c>
      <c r="AD7" s="72">
        <f>AC12</f>
        <v>1282439.2288131097</v>
      </c>
      <c r="AE7" s="72">
        <f t="shared" ref="AE7:AL7" si="26">AD12</f>
        <v>1923658.8432196644</v>
      </c>
      <c r="AF7" s="72">
        <f t="shared" si="26"/>
        <v>2564878.4576262194</v>
      </c>
      <c r="AG7" s="72">
        <f t="shared" si="26"/>
        <v>3206098.0720327743</v>
      </c>
      <c r="AH7" s="72">
        <f t="shared" si="26"/>
        <v>3847317.6864393293</v>
      </c>
      <c r="AI7" s="72">
        <f t="shared" si="26"/>
        <v>4488537.3008458838</v>
      </c>
      <c r="AJ7" s="72">
        <f t="shared" si="26"/>
        <v>5129756.9152524387</v>
      </c>
      <c r="AK7" s="72">
        <f t="shared" si="26"/>
        <v>5770976.5296589937</v>
      </c>
      <c r="AL7" s="72">
        <f t="shared" si="26"/>
        <v>6412196.1440655487</v>
      </c>
      <c r="AM7" s="72">
        <f>AL12</f>
        <v>7053415.7584721036</v>
      </c>
      <c r="AN7" s="70">
        <f>AB7</f>
        <v>0</v>
      </c>
      <c r="AO7" s="72">
        <f>AN12</f>
        <v>0</v>
      </c>
      <c r="AP7" s="72">
        <f>AO12</f>
        <v>0</v>
      </c>
      <c r="AQ7" s="72">
        <f>AP12</f>
        <v>0</v>
      </c>
      <c r="AR7" s="72">
        <f t="shared" ref="AR7:AY7" si="27">AQ12</f>
        <v>0</v>
      </c>
      <c r="AS7" s="72">
        <f t="shared" si="27"/>
        <v>0</v>
      </c>
      <c r="AT7" s="72">
        <f t="shared" si="27"/>
        <v>0</v>
      </c>
      <c r="AU7" s="72">
        <f t="shared" si="27"/>
        <v>0</v>
      </c>
      <c r="AV7" s="72">
        <f t="shared" si="27"/>
        <v>0</v>
      </c>
      <c r="AW7" s="72">
        <f t="shared" si="27"/>
        <v>0</v>
      </c>
      <c r="AX7" s="72">
        <f t="shared" si="27"/>
        <v>0</v>
      </c>
      <c r="AY7" s="72">
        <f t="shared" si="27"/>
        <v>0</v>
      </c>
      <c r="AZ7" s="72">
        <f>AY12</f>
        <v>0</v>
      </c>
      <c r="BA7" s="70">
        <f>AO7</f>
        <v>0</v>
      </c>
      <c r="BB7" s="72">
        <f>BA12</f>
        <v>0</v>
      </c>
      <c r="BC7" s="72">
        <f>BB12</f>
        <v>0</v>
      </c>
      <c r="BD7" s="72">
        <f>BC12</f>
        <v>0</v>
      </c>
      <c r="BE7" s="72">
        <f t="shared" ref="BE7" si="28">BD12</f>
        <v>0</v>
      </c>
      <c r="BF7" s="72">
        <f t="shared" ref="BF7" si="29">BE12</f>
        <v>0</v>
      </c>
      <c r="BG7" s="72">
        <f t="shared" ref="BG7" si="30">BF12</f>
        <v>0</v>
      </c>
      <c r="BH7" s="72">
        <f t="shared" ref="BH7" si="31">BG12</f>
        <v>0</v>
      </c>
      <c r="BI7" s="72">
        <f t="shared" ref="BI7" si="32">BH12</f>
        <v>0</v>
      </c>
      <c r="BJ7" s="72">
        <f t="shared" ref="BJ7" si="33">BI12</f>
        <v>0</v>
      </c>
      <c r="BK7" s="72">
        <f t="shared" ref="BK7" si="34">BJ12</f>
        <v>0</v>
      </c>
      <c r="BL7" s="72">
        <f t="shared" ref="BL7" si="35">BK12</f>
        <v>0</v>
      </c>
      <c r="BM7" s="72">
        <f>BL12</f>
        <v>0</v>
      </c>
      <c r="BN7" s="70">
        <f>BB7</f>
        <v>0</v>
      </c>
      <c r="BO7" s="72">
        <f>BN12</f>
        <v>0</v>
      </c>
      <c r="BP7" s="72">
        <f>BO12</f>
        <v>0</v>
      </c>
      <c r="BQ7" s="72">
        <f>BP12</f>
        <v>0</v>
      </c>
      <c r="BR7" s="72">
        <f t="shared" ref="BR7" si="36">BQ12</f>
        <v>0</v>
      </c>
      <c r="BS7" s="72">
        <f t="shared" ref="BS7" si="37">BR12</f>
        <v>0</v>
      </c>
      <c r="BT7" s="72">
        <f t="shared" ref="BT7" si="38">BS12</f>
        <v>0</v>
      </c>
      <c r="BU7" s="72">
        <f t="shared" ref="BU7" si="39">BT12</f>
        <v>0</v>
      </c>
      <c r="BV7" s="72">
        <f t="shared" ref="BV7" si="40">BU12</f>
        <v>0</v>
      </c>
      <c r="BW7" s="72">
        <f t="shared" ref="BW7" si="41">BV12</f>
        <v>0</v>
      </c>
      <c r="BX7" s="72">
        <f t="shared" ref="BX7" si="42">BW12</f>
        <v>0</v>
      </c>
      <c r="BY7" s="72">
        <f t="shared" ref="BY7" si="43">BX12</f>
        <v>0</v>
      </c>
      <c r="BZ7" s="72">
        <f>BY12</f>
        <v>0</v>
      </c>
      <c r="CA7" s="70">
        <f>BO7</f>
        <v>0</v>
      </c>
      <c r="CB7" s="72">
        <f>CA12</f>
        <v>0</v>
      </c>
      <c r="CC7" s="72">
        <f>CB12</f>
        <v>0</v>
      </c>
      <c r="CD7" s="72">
        <f>CC12</f>
        <v>0</v>
      </c>
      <c r="CE7" s="72">
        <f t="shared" ref="CE7" si="44">CD12</f>
        <v>0</v>
      </c>
      <c r="CF7" s="72">
        <f t="shared" ref="CF7" si="45">CE12</f>
        <v>0</v>
      </c>
      <c r="CG7" s="72">
        <f t="shared" ref="CG7" si="46">CF12</f>
        <v>0</v>
      </c>
      <c r="CH7" s="72">
        <f t="shared" ref="CH7" si="47">CG12</f>
        <v>0</v>
      </c>
      <c r="CI7" s="72">
        <f t="shared" ref="CI7" si="48">CH12</f>
        <v>0</v>
      </c>
      <c r="CJ7" s="72">
        <f t="shared" ref="CJ7" si="49">CI12</f>
        <v>0</v>
      </c>
      <c r="CK7" s="72">
        <f t="shared" ref="CK7" si="50">CJ12</f>
        <v>0</v>
      </c>
      <c r="CL7" s="72">
        <f t="shared" ref="CL7" si="51">CK12</f>
        <v>0</v>
      </c>
      <c r="CM7" s="72">
        <f>CL12</f>
        <v>0</v>
      </c>
      <c r="CN7" s="70">
        <f>CB7</f>
        <v>0</v>
      </c>
      <c r="CO7" s="72">
        <f>CN12</f>
        <v>0</v>
      </c>
      <c r="CP7" s="72">
        <f>CO12</f>
        <v>0</v>
      </c>
      <c r="CQ7" s="72">
        <f>CP12</f>
        <v>0</v>
      </c>
      <c r="CR7" s="72">
        <f t="shared" ref="CR7" si="52">CQ12</f>
        <v>0</v>
      </c>
      <c r="CS7" s="72">
        <f t="shared" ref="CS7" si="53">CR12</f>
        <v>0</v>
      </c>
      <c r="CT7" s="72">
        <f t="shared" ref="CT7" si="54">CS12</f>
        <v>0</v>
      </c>
      <c r="CU7" s="72">
        <f t="shared" ref="CU7" si="55">CT12</f>
        <v>0</v>
      </c>
      <c r="CV7" s="72">
        <f t="shared" ref="CV7" si="56">CU12</f>
        <v>0</v>
      </c>
      <c r="CW7" s="72">
        <f t="shared" ref="CW7" si="57">CV12</f>
        <v>0</v>
      </c>
      <c r="CX7" s="72">
        <f t="shared" ref="CX7" si="58">CW12</f>
        <v>0</v>
      </c>
      <c r="CY7" s="72">
        <f t="shared" ref="CY7" si="59">CX12</f>
        <v>0</v>
      </c>
      <c r="CZ7" s="72">
        <f>CY12</f>
        <v>0</v>
      </c>
      <c r="DA7" s="70">
        <f>CO7</f>
        <v>0</v>
      </c>
      <c r="DB7" s="72">
        <f>DA12</f>
        <v>0</v>
      </c>
      <c r="DC7" s="72">
        <f>DB12</f>
        <v>0</v>
      </c>
      <c r="DD7" s="72">
        <f>DC12</f>
        <v>0</v>
      </c>
      <c r="DE7" s="72">
        <f t="shared" ref="DE7" si="60">DD12</f>
        <v>0</v>
      </c>
      <c r="DF7" s="72">
        <f t="shared" ref="DF7" si="61">DE12</f>
        <v>0</v>
      </c>
      <c r="DG7" s="72">
        <f t="shared" ref="DG7" si="62">DF12</f>
        <v>0</v>
      </c>
      <c r="DH7" s="72">
        <f t="shared" ref="DH7" si="63">DG12</f>
        <v>0</v>
      </c>
      <c r="DI7" s="72">
        <f t="shared" ref="DI7" si="64">DH12</f>
        <v>0</v>
      </c>
      <c r="DJ7" s="72">
        <f t="shared" ref="DJ7" si="65">DI12</f>
        <v>0</v>
      </c>
      <c r="DK7" s="72">
        <f t="shared" ref="DK7" si="66">DJ12</f>
        <v>0</v>
      </c>
      <c r="DL7" s="72">
        <f t="shared" ref="DL7" si="67">DK12</f>
        <v>0</v>
      </c>
      <c r="DM7" s="72">
        <f>DL12</f>
        <v>0</v>
      </c>
      <c r="DN7" s="70">
        <f>DB7</f>
        <v>0</v>
      </c>
      <c r="DO7" s="72">
        <f>DN12</f>
        <v>0</v>
      </c>
      <c r="DP7" s="72">
        <f>DO12</f>
        <v>0</v>
      </c>
      <c r="DQ7" s="72">
        <f>DP12</f>
        <v>0</v>
      </c>
      <c r="DR7" s="72">
        <f t="shared" ref="DR7" si="68">DQ12</f>
        <v>0</v>
      </c>
      <c r="DS7" s="72">
        <f t="shared" ref="DS7" si="69">DR12</f>
        <v>0</v>
      </c>
      <c r="DT7" s="72">
        <f t="shared" ref="DT7" si="70">DS12</f>
        <v>0</v>
      </c>
      <c r="DU7" s="72">
        <f t="shared" ref="DU7" si="71">DT12</f>
        <v>0</v>
      </c>
      <c r="DV7" s="72">
        <f t="shared" ref="DV7" si="72">DU12</f>
        <v>0</v>
      </c>
      <c r="DW7" s="72">
        <f t="shared" ref="DW7" si="73">DV12</f>
        <v>0</v>
      </c>
      <c r="DX7" s="72">
        <f t="shared" ref="DX7" si="74">DW12</f>
        <v>0</v>
      </c>
      <c r="DY7" s="72">
        <f t="shared" ref="DY7" si="75">DX12</f>
        <v>0</v>
      </c>
      <c r="DZ7" s="72">
        <f>DY12</f>
        <v>0</v>
      </c>
      <c r="EA7" s="70">
        <f>DO7</f>
        <v>0</v>
      </c>
      <c r="EB7" s="72">
        <f>EA12</f>
        <v>0</v>
      </c>
      <c r="EC7" s="72">
        <f>EB12</f>
        <v>0</v>
      </c>
      <c r="ED7" s="72">
        <f>EC12</f>
        <v>0</v>
      </c>
      <c r="EE7" s="72">
        <f t="shared" ref="EE7" si="76">ED12</f>
        <v>0</v>
      </c>
      <c r="EF7" s="72">
        <f t="shared" ref="EF7" si="77">EE12</f>
        <v>0</v>
      </c>
      <c r="EG7" s="72">
        <f t="shared" ref="EG7" si="78">EF12</f>
        <v>0</v>
      </c>
      <c r="EH7" s="72">
        <f t="shared" ref="EH7" si="79">EG12</f>
        <v>0</v>
      </c>
      <c r="EI7" s="72">
        <f t="shared" ref="EI7" si="80">EH12</f>
        <v>0</v>
      </c>
      <c r="EJ7" s="72">
        <f t="shared" ref="EJ7" si="81">EI12</f>
        <v>0</v>
      </c>
      <c r="EK7" s="72">
        <f t="shared" ref="EK7" si="82">EJ12</f>
        <v>0</v>
      </c>
      <c r="EL7" s="72">
        <f t="shared" ref="EL7" si="83">EK12</f>
        <v>0</v>
      </c>
      <c r="EM7" s="72">
        <f>EL12</f>
        <v>0</v>
      </c>
      <c r="EN7" s="70">
        <f>EB7</f>
        <v>0</v>
      </c>
      <c r="EO7" s="72">
        <f>EN12</f>
        <v>0</v>
      </c>
      <c r="EP7" s="72">
        <f>EO12</f>
        <v>0</v>
      </c>
      <c r="EQ7" s="72">
        <f>EP12</f>
        <v>0</v>
      </c>
      <c r="ER7" s="72">
        <f t="shared" ref="ER7" si="84">EQ12</f>
        <v>0</v>
      </c>
      <c r="ES7" s="72">
        <f t="shared" ref="ES7" si="85">ER12</f>
        <v>0</v>
      </c>
      <c r="ET7" s="72">
        <f t="shared" ref="ET7" si="86">ES12</f>
        <v>0</v>
      </c>
      <c r="EU7" s="72">
        <f t="shared" ref="EU7" si="87">ET12</f>
        <v>0</v>
      </c>
      <c r="EV7" s="72">
        <f t="shared" ref="EV7" si="88">EU12</f>
        <v>0</v>
      </c>
      <c r="EW7" s="72">
        <f t="shared" ref="EW7" si="89">EV12</f>
        <v>0</v>
      </c>
      <c r="EX7" s="72">
        <f t="shared" ref="EX7" si="90">EW12</f>
        <v>0</v>
      </c>
      <c r="EY7" s="72">
        <f t="shared" ref="EY7" si="91">EX12</f>
        <v>0</v>
      </c>
      <c r="EZ7" s="72">
        <f>EY12</f>
        <v>0</v>
      </c>
      <c r="FA7" s="70">
        <f>EO7</f>
        <v>0</v>
      </c>
      <c r="FB7" s="72">
        <f>FA12</f>
        <v>0</v>
      </c>
      <c r="FC7" s="72">
        <f>FB12</f>
        <v>0</v>
      </c>
      <c r="FD7" s="72">
        <f>FC12</f>
        <v>0</v>
      </c>
      <c r="FE7" s="72">
        <f t="shared" ref="FE7" si="92">FD12</f>
        <v>0</v>
      </c>
      <c r="FF7" s="72">
        <f t="shared" ref="FF7" si="93">FE12</f>
        <v>0</v>
      </c>
      <c r="FG7" s="72">
        <f t="shared" ref="FG7" si="94">FF12</f>
        <v>0</v>
      </c>
      <c r="FH7" s="72">
        <f t="shared" ref="FH7" si="95">FG12</f>
        <v>0</v>
      </c>
      <c r="FI7" s="72">
        <f t="shared" ref="FI7" si="96">FH12</f>
        <v>0</v>
      </c>
      <c r="FJ7" s="72">
        <f t="shared" ref="FJ7" si="97">FI12</f>
        <v>0</v>
      </c>
      <c r="FK7" s="72">
        <f t="shared" ref="FK7" si="98">FJ12</f>
        <v>0</v>
      </c>
      <c r="FL7" s="72">
        <f t="shared" ref="FL7" si="99">FK12</f>
        <v>0</v>
      </c>
      <c r="FM7" s="72">
        <f>FL12</f>
        <v>0</v>
      </c>
      <c r="FN7" s="70">
        <f>FB7</f>
        <v>0</v>
      </c>
      <c r="FO7" s="72">
        <f>FN12</f>
        <v>0</v>
      </c>
      <c r="FP7" s="72">
        <f>FO12</f>
        <v>0</v>
      </c>
      <c r="FQ7" s="72">
        <f>FP12</f>
        <v>0</v>
      </c>
      <c r="FR7" s="72">
        <f t="shared" ref="FR7" si="100">FQ12</f>
        <v>0</v>
      </c>
      <c r="FS7" s="72">
        <f t="shared" ref="FS7" si="101">FR12</f>
        <v>0</v>
      </c>
      <c r="FT7" s="72">
        <f t="shared" ref="FT7" si="102">FS12</f>
        <v>0</v>
      </c>
      <c r="FU7" s="72">
        <f t="shared" ref="FU7" si="103">FT12</f>
        <v>0</v>
      </c>
      <c r="FV7" s="72">
        <f t="shared" ref="FV7" si="104">FU12</f>
        <v>0</v>
      </c>
      <c r="FW7" s="72">
        <f t="shared" ref="FW7" si="105">FV12</f>
        <v>0</v>
      </c>
      <c r="FX7" s="72">
        <f t="shared" ref="FX7" si="106">FW12</f>
        <v>0</v>
      </c>
      <c r="FY7" s="72">
        <f t="shared" ref="FY7" si="107">FX12</f>
        <v>0</v>
      </c>
      <c r="FZ7" s="72">
        <f>FY12</f>
        <v>0</v>
      </c>
      <c r="GA7" s="70">
        <f>FO7</f>
        <v>0</v>
      </c>
      <c r="GB7" s="72">
        <f>GA12</f>
        <v>0</v>
      </c>
      <c r="GC7" s="72">
        <f>GB12</f>
        <v>0</v>
      </c>
      <c r="GD7" s="72">
        <f>GC12</f>
        <v>0</v>
      </c>
      <c r="GE7" s="72">
        <f t="shared" ref="GE7" si="108">GD12</f>
        <v>0</v>
      </c>
      <c r="GF7" s="72">
        <f t="shared" ref="GF7" si="109">GE12</f>
        <v>0</v>
      </c>
      <c r="GG7" s="72">
        <f t="shared" ref="GG7" si="110">GF12</f>
        <v>0</v>
      </c>
      <c r="GH7" s="72">
        <f t="shared" ref="GH7" si="111">GG12</f>
        <v>0</v>
      </c>
      <c r="GI7" s="72">
        <f t="shared" ref="GI7" si="112">GH12</f>
        <v>0</v>
      </c>
      <c r="GJ7" s="72">
        <f t="shared" ref="GJ7" si="113">GI12</f>
        <v>0</v>
      </c>
      <c r="GK7" s="72">
        <f t="shared" ref="GK7" si="114">GJ12</f>
        <v>0</v>
      </c>
      <c r="GL7" s="72">
        <f t="shared" ref="GL7" si="115">GK12</f>
        <v>0</v>
      </c>
      <c r="GM7" s="72">
        <f>GL12</f>
        <v>0</v>
      </c>
      <c r="GN7" s="70">
        <f>GB7</f>
        <v>0</v>
      </c>
      <c r="GO7" s="72">
        <f>GN12</f>
        <v>0</v>
      </c>
      <c r="GP7" s="72">
        <f>GO12</f>
        <v>0</v>
      </c>
      <c r="GQ7" s="72">
        <f>GP12</f>
        <v>0</v>
      </c>
      <c r="GR7" s="72">
        <f t="shared" ref="GR7" si="116">GQ12</f>
        <v>0</v>
      </c>
      <c r="GS7" s="72">
        <f t="shared" ref="GS7" si="117">GR12</f>
        <v>0</v>
      </c>
      <c r="GT7" s="72">
        <f t="shared" ref="GT7" si="118">GS12</f>
        <v>0</v>
      </c>
      <c r="GU7" s="72">
        <f t="shared" ref="GU7" si="119">GT12</f>
        <v>0</v>
      </c>
      <c r="GV7" s="72">
        <f t="shared" ref="GV7" si="120">GU12</f>
        <v>0</v>
      </c>
      <c r="GW7" s="72">
        <f t="shared" ref="GW7" si="121">GV12</f>
        <v>0</v>
      </c>
      <c r="GX7" s="72">
        <f t="shared" ref="GX7" si="122">GW12</f>
        <v>0</v>
      </c>
      <c r="GY7" s="72">
        <f t="shared" ref="GY7" si="123">GX12</f>
        <v>0</v>
      </c>
      <c r="GZ7" s="72">
        <f>GY12</f>
        <v>0</v>
      </c>
      <c r="HA7" s="70">
        <f>GO7</f>
        <v>0</v>
      </c>
      <c r="HB7" s="72">
        <f>HA12</f>
        <v>0</v>
      </c>
      <c r="HC7" s="72">
        <f>HB12</f>
        <v>0</v>
      </c>
      <c r="HD7" s="72">
        <f>HC12</f>
        <v>0</v>
      </c>
      <c r="HE7" s="72">
        <f t="shared" ref="HE7" si="124">HD12</f>
        <v>0</v>
      </c>
      <c r="HF7" s="72">
        <f t="shared" ref="HF7" si="125">HE12</f>
        <v>0</v>
      </c>
      <c r="HG7" s="72">
        <f t="shared" ref="HG7" si="126">HF12</f>
        <v>0</v>
      </c>
      <c r="HH7" s="72">
        <f t="shared" ref="HH7" si="127">HG12</f>
        <v>0</v>
      </c>
      <c r="HI7" s="72">
        <f t="shared" ref="HI7" si="128">HH12</f>
        <v>0</v>
      </c>
      <c r="HJ7" s="72">
        <f t="shared" ref="HJ7" si="129">HI12</f>
        <v>0</v>
      </c>
      <c r="HK7" s="72">
        <f t="shared" ref="HK7" si="130">HJ12</f>
        <v>0</v>
      </c>
      <c r="HL7" s="72">
        <f t="shared" ref="HL7" si="131">HK12</f>
        <v>0</v>
      </c>
      <c r="HM7" s="72">
        <f>HL12</f>
        <v>0</v>
      </c>
      <c r="HN7" s="70">
        <f>HB7</f>
        <v>0</v>
      </c>
      <c r="HO7" s="72">
        <f>HN12</f>
        <v>0</v>
      </c>
      <c r="HP7" s="72">
        <f>HO12</f>
        <v>0</v>
      </c>
      <c r="HQ7" s="72">
        <f>HP12</f>
        <v>0</v>
      </c>
      <c r="HR7" s="72">
        <f t="shared" ref="HR7" si="132">HQ12</f>
        <v>0</v>
      </c>
      <c r="HS7" s="72">
        <f t="shared" ref="HS7" si="133">HR12</f>
        <v>0</v>
      </c>
      <c r="HT7" s="72">
        <f t="shared" ref="HT7" si="134">HS12</f>
        <v>0</v>
      </c>
      <c r="HU7" s="72">
        <f t="shared" ref="HU7" si="135">HT12</f>
        <v>0</v>
      </c>
      <c r="HV7" s="72">
        <f t="shared" ref="HV7" si="136">HU12</f>
        <v>0</v>
      </c>
      <c r="HW7" s="72">
        <f t="shared" ref="HW7" si="137">HV12</f>
        <v>0</v>
      </c>
      <c r="HX7" s="72">
        <f t="shared" ref="HX7" si="138">HW12</f>
        <v>0</v>
      </c>
      <c r="HY7" s="72">
        <f t="shared" ref="HY7" si="139">HX12</f>
        <v>0</v>
      </c>
      <c r="HZ7" s="72">
        <f>HY12</f>
        <v>0</v>
      </c>
      <c r="IA7" s="70">
        <f>HO7</f>
        <v>0</v>
      </c>
      <c r="IB7" s="72">
        <f>IA12</f>
        <v>0</v>
      </c>
      <c r="IC7" s="72">
        <f>IB12</f>
        <v>0</v>
      </c>
      <c r="ID7" s="72">
        <f>IC12</f>
        <v>0</v>
      </c>
      <c r="IE7" s="72">
        <f t="shared" ref="IE7" si="140">ID12</f>
        <v>0</v>
      </c>
      <c r="IF7" s="72">
        <f t="shared" ref="IF7" si="141">IE12</f>
        <v>0</v>
      </c>
      <c r="IG7" s="72">
        <f t="shared" ref="IG7" si="142">IF12</f>
        <v>0</v>
      </c>
      <c r="IH7" s="72">
        <f t="shared" ref="IH7" si="143">IG12</f>
        <v>0</v>
      </c>
      <c r="II7" s="72">
        <f t="shared" ref="II7" si="144">IH12</f>
        <v>0</v>
      </c>
      <c r="IJ7" s="72">
        <f t="shared" ref="IJ7" si="145">II12</f>
        <v>0</v>
      </c>
      <c r="IK7" s="72">
        <f t="shared" ref="IK7" si="146">IJ12</f>
        <v>0</v>
      </c>
      <c r="IL7" s="72">
        <f t="shared" ref="IL7" si="147">IK12</f>
        <v>0</v>
      </c>
      <c r="IM7" s="72">
        <f>IL12</f>
        <v>0</v>
      </c>
      <c r="IN7" s="70">
        <f>IB7</f>
        <v>0</v>
      </c>
      <c r="IO7" s="72">
        <f>IN12</f>
        <v>0</v>
      </c>
      <c r="IP7" s="72">
        <f>IO12</f>
        <v>0</v>
      </c>
      <c r="IQ7" s="72">
        <f>IP12</f>
        <v>0</v>
      </c>
      <c r="IR7" s="72">
        <f t="shared" ref="IR7" si="148">IQ12</f>
        <v>0</v>
      </c>
      <c r="IS7" s="72">
        <f t="shared" ref="IS7" si="149">IR12</f>
        <v>0</v>
      </c>
      <c r="IT7" s="72">
        <f t="shared" ref="IT7" si="150">IS12</f>
        <v>0</v>
      </c>
      <c r="IU7" s="72">
        <f t="shared" ref="IU7" si="151">IT12</f>
        <v>0</v>
      </c>
      <c r="IV7" s="72">
        <f t="shared" ref="IV7" si="152">IU12</f>
        <v>0</v>
      </c>
      <c r="IW7" s="72">
        <f t="shared" ref="IW7" si="153">IV12</f>
        <v>0</v>
      </c>
      <c r="IX7" s="72">
        <f t="shared" ref="IX7" si="154">IW12</f>
        <v>0</v>
      </c>
      <c r="IY7" s="72">
        <f t="shared" ref="IY7" si="155">IX12</f>
        <v>0</v>
      </c>
      <c r="IZ7" s="72">
        <f>IY12</f>
        <v>0</v>
      </c>
      <c r="JA7" s="70">
        <f>IO7</f>
        <v>0</v>
      </c>
      <c r="JB7" s="72">
        <f>JA12</f>
        <v>0</v>
      </c>
      <c r="JC7" s="72">
        <f>JB12</f>
        <v>0</v>
      </c>
      <c r="JD7" s="72">
        <f>JC12</f>
        <v>0</v>
      </c>
      <c r="JE7" s="72">
        <f t="shared" ref="JE7" si="156">JD12</f>
        <v>0</v>
      </c>
      <c r="JF7" s="72">
        <f t="shared" ref="JF7" si="157">JE12</f>
        <v>0</v>
      </c>
      <c r="JG7" s="72">
        <f t="shared" ref="JG7" si="158">JF12</f>
        <v>0</v>
      </c>
      <c r="JH7" s="72">
        <f t="shared" ref="JH7" si="159">JG12</f>
        <v>0</v>
      </c>
      <c r="JI7" s="72">
        <f t="shared" ref="JI7" si="160">JH12</f>
        <v>0</v>
      </c>
      <c r="JJ7" s="72">
        <f t="shared" ref="JJ7" si="161">JI12</f>
        <v>0</v>
      </c>
      <c r="JK7" s="72">
        <f t="shared" ref="JK7" si="162">JJ12</f>
        <v>0</v>
      </c>
      <c r="JL7" s="72">
        <f t="shared" ref="JL7" si="163">JK12</f>
        <v>0</v>
      </c>
      <c r="JM7" s="72">
        <f>JL12</f>
        <v>0</v>
      </c>
      <c r="JN7" s="70">
        <f>JB7</f>
        <v>0</v>
      </c>
      <c r="JO7" s="72">
        <f>JN12</f>
        <v>0</v>
      </c>
      <c r="JP7" s="72">
        <f>JO12</f>
        <v>0</v>
      </c>
      <c r="JQ7" s="72">
        <f>JP12</f>
        <v>0</v>
      </c>
      <c r="JR7" s="72">
        <f t="shared" ref="JR7" si="164">JQ12</f>
        <v>0</v>
      </c>
      <c r="JS7" s="72">
        <f t="shared" ref="JS7" si="165">JR12</f>
        <v>0</v>
      </c>
      <c r="JT7" s="72">
        <f t="shared" ref="JT7" si="166">JS12</f>
        <v>0</v>
      </c>
      <c r="JU7" s="72">
        <f t="shared" ref="JU7" si="167">JT12</f>
        <v>0</v>
      </c>
      <c r="JV7" s="72">
        <f t="shared" ref="JV7" si="168">JU12</f>
        <v>0</v>
      </c>
      <c r="JW7" s="72">
        <f t="shared" ref="JW7" si="169">JV12</f>
        <v>0</v>
      </c>
      <c r="JX7" s="72">
        <f t="shared" ref="JX7" si="170">JW12</f>
        <v>0</v>
      </c>
      <c r="JY7" s="72">
        <f t="shared" ref="JY7" si="171">JX12</f>
        <v>0</v>
      </c>
      <c r="JZ7" s="72">
        <f>JY12</f>
        <v>0</v>
      </c>
      <c r="KA7" s="70">
        <f>JO7</f>
        <v>0</v>
      </c>
      <c r="KB7" s="72">
        <f>KA12</f>
        <v>0</v>
      </c>
      <c r="KC7" s="72">
        <f>KB12</f>
        <v>0</v>
      </c>
      <c r="KD7" s="72">
        <f>KC12</f>
        <v>0</v>
      </c>
      <c r="KE7" s="72">
        <f t="shared" ref="KE7" si="172">KD12</f>
        <v>0</v>
      </c>
      <c r="KF7" s="72">
        <f t="shared" ref="KF7" si="173">KE12</f>
        <v>0</v>
      </c>
      <c r="KG7" s="72">
        <f t="shared" ref="KG7" si="174">KF12</f>
        <v>0</v>
      </c>
      <c r="KH7" s="72">
        <f t="shared" ref="KH7" si="175">KG12</f>
        <v>0</v>
      </c>
      <c r="KI7" s="72">
        <f t="shared" ref="KI7" si="176">KH12</f>
        <v>0</v>
      </c>
      <c r="KJ7" s="72">
        <f t="shared" ref="KJ7" si="177">KI12</f>
        <v>0</v>
      </c>
      <c r="KK7" s="72">
        <f t="shared" ref="KK7" si="178">KJ12</f>
        <v>0</v>
      </c>
      <c r="KL7" s="72">
        <f t="shared" ref="KL7" si="179">KK12</f>
        <v>0</v>
      </c>
      <c r="KM7" s="72">
        <f>KL12</f>
        <v>0</v>
      </c>
      <c r="KN7" s="70">
        <f>KB7</f>
        <v>0</v>
      </c>
      <c r="KO7" s="72">
        <f>KN12</f>
        <v>0</v>
      </c>
      <c r="KP7" s="72">
        <f>KO12</f>
        <v>0</v>
      </c>
      <c r="KQ7" s="72">
        <f>KP12</f>
        <v>0</v>
      </c>
      <c r="KR7" s="72">
        <f t="shared" ref="KR7" si="180">KQ12</f>
        <v>0</v>
      </c>
      <c r="KS7" s="72">
        <f t="shared" ref="KS7" si="181">KR12</f>
        <v>0</v>
      </c>
      <c r="KT7" s="72">
        <f t="shared" ref="KT7" si="182">KS12</f>
        <v>0</v>
      </c>
      <c r="KU7" s="72">
        <f t="shared" ref="KU7" si="183">KT12</f>
        <v>0</v>
      </c>
      <c r="KV7" s="72">
        <f t="shared" ref="KV7" si="184">KU12</f>
        <v>0</v>
      </c>
      <c r="KW7" s="72">
        <f t="shared" ref="KW7" si="185">KV12</f>
        <v>0</v>
      </c>
      <c r="KX7" s="72">
        <f t="shared" ref="KX7" si="186">KW12</f>
        <v>0</v>
      </c>
      <c r="KY7" s="72">
        <f t="shared" ref="KY7" si="187">KX12</f>
        <v>0</v>
      </c>
      <c r="KZ7" s="72">
        <f>KY12</f>
        <v>0</v>
      </c>
      <c r="LA7" s="70">
        <f>KO7</f>
        <v>0</v>
      </c>
      <c r="LB7" s="72">
        <f>LA12</f>
        <v>0</v>
      </c>
      <c r="LC7" s="72">
        <f>LB12</f>
        <v>0</v>
      </c>
      <c r="LD7" s="72">
        <f>LC12</f>
        <v>0</v>
      </c>
      <c r="LE7" s="72">
        <f t="shared" ref="LE7" si="188">LD12</f>
        <v>0</v>
      </c>
      <c r="LF7" s="72">
        <f t="shared" ref="LF7" si="189">LE12</f>
        <v>0</v>
      </c>
      <c r="LG7" s="72">
        <f t="shared" ref="LG7" si="190">LF12</f>
        <v>0</v>
      </c>
      <c r="LH7" s="72">
        <f t="shared" ref="LH7" si="191">LG12</f>
        <v>0</v>
      </c>
      <c r="LI7" s="72">
        <f t="shared" ref="LI7" si="192">LH12</f>
        <v>0</v>
      </c>
      <c r="LJ7" s="72">
        <f t="shared" ref="LJ7" si="193">LI12</f>
        <v>0</v>
      </c>
      <c r="LK7" s="72">
        <f t="shared" ref="LK7" si="194">LJ12</f>
        <v>0</v>
      </c>
      <c r="LL7" s="72">
        <f t="shared" ref="LL7" si="195">LK12</f>
        <v>0</v>
      </c>
      <c r="LM7" s="72">
        <f>LL12</f>
        <v>0</v>
      </c>
      <c r="LN7" s="70">
        <f>LB7</f>
        <v>0</v>
      </c>
    </row>
    <row r="8" spans="1:326" s="44" customFormat="1">
      <c r="A8" s="47" t="s">
        <v>422</v>
      </c>
      <c r="B8" s="69">
        <f>'Infrastruk. sukūrimo sąnaudos'!B9</f>
        <v>28942.91760507871</v>
      </c>
      <c r="C8" s="69">
        <f>'Infrastruk. sukūrimo sąnaudos'!C9</f>
        <v>28942.91760507871</v>
      </c>
      <c r="D8" s="69">
        <f>'Infrastruk. sukūrimo sąnaudos'!D9</f>
        <v>28942.91760507871</v>
      </c>
      <c r="E8" s="69">
        <f>'Infrastruk. sukūrimo sąnaudos'!E9</f>
        <v>28942.91760507871</v>
      </c>
      <c r="F8" s="69">
        <f>'Infrastruk. sukūrimo sąnaudos'!F9</f>
        <v>28942.91760507871</v>
      </c>
      <c r="G8" s="69">
        <f>'Infrastruk. sukūrimo sąnaudos'!G9</f>
        <v>28942.91760507871</v>
      </c>
      <c r="H8" s="69">
        <f>'Infrastruk. sukūrimo sąnaudos'!H9</f>
        <v>28942.91760507871</v>
      </c>
      <c r="I8" s="69">
        <f>'Infrastruk. sukūrimo sąnaudos'!I9</f>
        <v>28942.91760507871</v>
      </c>
      <c r="J8" s="69">
        <f>'Infrastruk. sukūrimo sąnaudos'!J9</f>
        <v>28942.91760507871</v>
      </c>
      <c r="K8" s="69">
        <f>'Infrastruk. sukūrimo sąnaudos'!K9</f>
        <v>28942.91760507871</v>
      </c>
      <c r="L8" s="69">
        <f>'Infrastruk. sukūrimo sąnaudos'!L9</f>
        <v>28942.91760507871</v>
      </c>
      <c r="M8" s="69">
        <f>'Infrastruk. sukūrimo sąnaudos'!M9</f>
        <v>28942.91760507871</v>
      </c>
      <c r="N8" s="70">
        <f>SUM(B8:M8)</f>
        <v>347315.01126094459</v>
      </c>
      <c r="O8" s="69">
        <f>'Infrastruk. sukūrimo sąnaudos'!O9</f>
        <v>484728.21041737526</v>
      </c>
      <c r="P8" s="69">
        <f>'Infrastruk. sukūrimo sąnaudos'!P9</f>
        <v>484728.21041737526</v>
      </c>
      <c r="Q8" s="69">
        <f>'Infrastruk. sukūrimo sąnaudos'!Q9</f>
        <v>484728.21041737526</v>
      </c>
      <c r="R8" s="69">
        <f>'Infrastruk. sukūrimo sąnaudos'!R9</f>
        <v>484728.21041737526</v>
      </c>
      <c r="S8" s="69">
        <f>'Infrastruk. sukūrimo sąnaudos'!S9</f>
        <v>484728.21041737526</v>
      </c>
      <c r="T8" s="69">
        <f>'Infrastruk. sukūrimo sąnaudos'!T9</f>
        <v>484728.21041737526</v>
      </c>
      <c r="U8" s="69">
        <f>'Infrastruk. sukūrimo sąnaudos'!U9</f>
        <v>484728.21041737526</v>
      </c>
      <c r="V8" s="69">
        <f>'Infrastruk. sukūrimo sąnaudos'!V9</f>
        <v>484728.21041737526</v>
      </c>
      <c r="W8" s="69">
        <f>'Infrastruk. sukūrimo sąnaudos'!W9</f>
        <v>484728.21041737526</v>
      </c>
      <c r="X8" s="69">
        <f>'Infrastruk. sukūrimo sąnaudos'!X9</f>
        <v>484728.21041737526</v>
      </c>
      <c r="Y8" s="69">
        <f>'Infrastruk. sukūrimo sąnaudos'!Y9</f>
        <v>484728.21041737526</v>
      </c>
      <c r="Z8" s="69">
        <f>'Infrastruk. sukūrimo sąnaudos'!Z9</f>
        <v>484728.21041737526</v>
      </c>
      <c r="AA8" s="70">
        <f>SUM(O8:Z8)</f>
        <v>5816738.5250085024</v>
      </c>
      <c r="AB8" s="69">
        <f>'Infrastruk. sukūrimo sąnaudos'!AB9</f>
        <v>641219.61440655484</v>
      </c>
      <c r="AC8" s="69">
        <f>'Infrastruk. sukūrimo sąnaudos'!AC9</f>
        <v>641219.61440655484</v>
      </c>
      <c r="AD8" s="69">
        <f>'Infrastruk. sukūrimo sąnaudos'!AD9</f>
        <v>641219.61440655484</v>
      </c>
      <c r="AE8" s="69">
        <f>'Infrastruk. sukūrimo sąnaudos'!AE9</f>
        <v>641219.61440655484</v>
      </c>
      <c r="AF8" s="69">
        <f>'Infrastruk. sukūrimo sąnaudos'!AF9</f>
        <v>641219.61440655484</v>
      </c>
      <c r="AG8" s="69">
        <f>'Infrastruk. sukūrimo sąnaudos'!AG9</f>
        <v>641219.61440655484</v>
      </c>
      <c r="AH8" s="69">
        <f>'Infrastruk. sukūrimo sąnaudos'!AH9</f>
        <v>641219.61440655484</v>
      </c>
      <c r="AI8" s="69">
        <f>'Infrastruk. sukūrimo sąnaudos'!AI9</f>
        <v>641219.61440655484</v>
      </c>
      <c r="AJ8" s="69">
        <f>'Infrastruk. sukūrimo sąnaudos'!AJ9</f>
        <v>641219.61440655484</v>
      </c>
      <c r="AK8" s="69">
        <f>'Infrastruk. sukūrimo sąnaudos'!AK9</f>
        <v>641219.61440655484</v>
      </c>
      <c r="AL8" s="69">
        <f>'Infrastruk. sukūrimo sąnaudos'!AL9</f>
        <v>641219.61440655484</v>
      </c>
      <c r="AM8" s="69">
        <f>'Infrastruk. sukūrimo sąnaudos'!AM9</f>
        <v>641219.61440655484</v>
      </c>
      <c r="AN8" s="70">
        <f>SUM(AB8:AM8)</f>
        <v>7694635.3728786586</v>
      </c>
      <c r="AO8" s="45"/>
      <c r="AP8" s="45"/>
      <c r="AQ8" s="45"/>
      <c r="AR8" s="45"/>
      <c r="AS8" s="45"/>
      <c r="AT8" s="45"/>
      <c r="AU8" s="45"/>
      <c r="AV8" s="45"/>
      <c r="AW8" s="45"/>
      <c r="AX8" s="45"/>
      <c r="AY8" s="45"/>
      <c r="AZ8" s="45"/>
      <c r="BA8" s="70">
        <f>SUM(AO8:AZ8)</f>
        <v>0</v>
      </c>
      <c r="BB8" s="45"/>
      <c r="BC8" s="45"/>
      <c r="BD8" s="45"/>
      <c r="BE8" s="45"/>
      <c r="BF8" s="45"/>
      <c r="BG8" s="45"/>
      <c r="BH8" s="45"/>
      <c r="BI8" s="45"/>
      <c r="BJ8" s="45"/>
      <c r="BK8" s="45"/>
      <c r="BL8" s="45"/>
      <c r="BM8" s="45"/>
      <c r="BN8" s="70">
        <f>SUM(BB8:BM8)</f>
        <v>0</v>
      </c>
      <c r="BO8" s="45"/>
      <c r="BP8" s="45"/>
      <c r="BQ8" s="45"/>
      <c r="BR8" s="45"/>
      <c r="BS8" s="45"/>
      <c r="BT8" s="45"/>
      <c r="BU8" s="45"/>
      <c r="BV8" s="45"/>
      <c r="BW8" s="45"/>
      <c r="BX8" s="45"/>
      <c r="BY8" s="45"/>
      <c r="BZ8" s="45"/>
      <c r="CA8" s="70">
        <f>SUM(BO8:BZ8)</f>
        <v>0</v>
      </c>
      <c r="CB8" s="45"/>
      <c r="CC8" s="45"/>
      <c r="CD8" s="45"/>
      <c r="CE8" s="45"/>
      <c r="CF8" s="45"/>
      <c r="CG8" s="45"/>
      <c r="CH8" s="45"/>
      <c r="CI8" s="45"/>
      <c r="CJ8" s="45"/>
      <c r="CK8" s="45"/>
      <c r="CL8" s="45"/>
      <c r="CM8" s="45"/>
      <c r="CN8" s="70">
        <f>SUM(CB8:CM8)</f>
        <v>0</v>
      </c>
      <c r="CO8" s="45"/>
      <c r="CP8" s="45"/>
      <c r="CQ8" s="45"/>
      <c r="CR8" s="45"/>
      <c r="CS8" s="45"/>
      <c r="CT8" s="45"/>
      <c r="CU8" s="45"/>
      <c r="CV8" s="45"/>
      <c r="CW8" s="45"/>
      <c r="CX8" s="45"/>
      <c r="CY8" s="45"/>
      <c r="CZ8" s="45"/>
      <c r="DA8" s="70">
        <f>SUM(CO8:CZ8)</f>
        <v>0</v>
      </c>
      <c r="DB8" s="45"/>
      <c r="DC8" s="45"/>
      <c r="DD8" s="45"/>
      <c r="DE8" s="45"/>
      <c r="DF8" s="45"/>
      <c r="DG8" s="45"/>
      <c r="DH8" s="45"/>
      <c r="DI8" s="45"/>
      <c r="DJ8" s="45"/>
      <c r="DK8" s="45"/>
      <c r="DL8" s="45"/>
      <c r="DM8" s="45"/>
      <c r="DN8" s="70">
        <f>SUM(DB8:DM8)</f>
        <v>0</v>
      </c>
      <c r="DO8" s="45"/>
      <c r="DP8" s="45"/>
      <c r="DQ8" s="45"/>
      <c r="DR8" s="45"/>
      <c r="DS8" s="45"/>
      <c r="DT8" s="45"/>
      <c r="DU8" s="45"/>
      <c r="DV8" s="45"/>
      <c r="DW8" s="45"/>
      <c r="DX8" s="45"/>
      <c r="DY8" s="45"/>
      <c r="DZ8" s="45"/>
      <c r="EA8" s="70">
        <f>SUM(DO8:DZ8)</f>
        <v>0</v>
      </c>
      <c r="EB8" s="45"/>
      <c r="EC8" s="45"/>
      <c r="ED8" s="45"/>
      <c r="EE8" s="45"/>
      <c r="EF8" s="45"/>
      <c r="EG8" s="45"/>
      <c r="EH8" s="45"/>
      <c r="EI8" s="45"/>
      <c r="EJ8" s="45"/>
      <c r="EK8" s="45"/>
      <c r="EL8" s="45"/>
      <c r="EM8" s="45"/>
      <c r="EN8" s="70">
        <f>SUM(EB8:EM8)</f>
        <v>0</v>
      </c>
      <c r="EO8" s="45"/>
      <c r="EP8" s="45"/>
      <c r="EQ8" s="45"/>
      <c r="ER8" s="45"/>
      <c r="ES8" s="45"/>
      <c r="ET8" s="45"/>
      <c r="EU8" s="45"/>
      <c r="EV8" s="45"/>
      <c r="EW8" s="45"/>
      <c r="EX8" s="45"/>
      <c r="EY8" s="45"/>
      <c r="EZ8" s="45"/>
      <c r="FA8" s="70">
        <f>SUM(EO8:EZ8)</f>
        <v>0</v>
      </c>
      <c r="FB8" s="45"/>
      <c r="FC8" s="45"/>
      <c r="FD8" s="45"/>
      <c r="FE8" s="45"/>
      <c r="FF8" s="45"/>
      <c r="FG8" s="45"/>
      <c r="FH8" s="45"/>
      <c r="FI8" s="45"/>
      <c r="FJ8" s="45"/>
      <c r="FK8" s="45"/>
      <c r="FL8" s="45"/>
      <c r="FM8" s="45"/>
      <c r="FN8" s="70">
        <f>SUM(FB8:FM8)</f>
        <v>0</v>
      </c>
      <c r="FO8" s="45"/>
      <c r="FP8" s="45"/>
      <c r="FQ8" s="45"/>
      <c r="FR8" s="45"/>
      <c r="FS8" s="45"/>
      <c r="FT8" s="45"/>
      <c r="FU8" s="45"/>
      <c r="FV8" s="45"/>
      <c r="FW8" s="45"/>
      <c r="FX8" s="45"/>
      <c r="FY8" s="45"/>
      <c r="FZ8" s="45"/>
      <c r="GA8" s="70">
        <f>SUM(FO8:FZ8)</f>
        <v>0</v>
      </c>
      <c r="GB8" s="45"/>
      <c r="GC8" s="45"/>
      <c r="GD8" s="45"/>
      <c r="GE8" s="45"/>
      <c r="GF8" s="45"/>
      <c r="GG8" s="45"/>
      <c r="GH8" s="45"/>
      <c r="GI8" s="45"/>
      <c r="GJ8" s="45"/>
      <c r="GK8" s="45"/>
      <c r="GL8" s="45"/>
      <c r="GM8" s="45"/>
      <c r="GN8" s="70">
        <f>SUM(GB8:GM8)</f>
        <v>0</v>
      </c>
      <c r="GO8" s="45"/>
      <c r="GP8" s="45"/>
      <c r="GQ8" s="45"/>
      <c r="GR8" s="45"/>
      <c r="GS8" s="45"/>
      <c r="GT8" s="45"/>
      <c r="GU8" s="45"/>
      <c r="GV8" s="45"/>
      <c r="GW8" s="45"/>
      <c r="GX8" s="45"/>
      <c r="GY8" s="45"/>
      <c r="GZ8" s="45"/>
      <c r="HA8" s="70">
        <f>SUM(GO8:GZ8)</f>
        <v>0</v>
      </c>
      <c r="HB8" s="45"/>
      <c r="HC8" s="45"/>
      <c r="HD8" s="45"/>
      <c r="HE8" s="45"/>
      <c r="HF8" s="45"/>
      <c r="HG8" s="45"/>
      <c r="HH8" s="45"/>
      <c r="HI8" s="45"/>
      <c r="HJ8" s="45"/>
      <c r="HK8" s="45"/>
      <c r="HL8" s="45"/>
      <c r="HM8" s="45"/>
      <c r="HN8" s="70">
        <f>SUM(HB8:HM8)</f>
        <v>0</v>
      </c>
      <c r="HO8" s="45"/>
      <c r="HP8" s="45"/>
      <c r="HQ8" s="45"/>
      <c r="HR8" s="45"/>
      <c r="HS8" s="45"/>
      <c r="HT8" s="45"/>
      <c r="HU8" s="45"/>
      <c r="HV8" s="45"/>
      <c r="HW8" s="45"/>
      <c r="HX8" s="45"/>
      <c r="HY8" s="45"/>
      <c r="HZ8" s="45"/>
      <c r="IA8" s="70">
        <f>SUM(HO8:HZ8)</f>
        <v>0</v>
      </c>
      <c r="IB8" s="45"/>
      <c r="IC8" s="45"/>
      <c r="ID8" s="45"/>
      <c r="IE8" s="45"/>
      <c r="IF8" s="45"/>
      <c r="IG8" s="45"/>
      <c r="IH8" s="45"/>
      <c r="II8" s="45"/>
      <c r="IJ8" s="45"/>
      <c r="IK8" s="45"/>
      <c r="IL8" s="45"/>
      <c r="IM8" s="45"/>
      <c r="IN8" s="70">
        <f>SUM(IB8:IM8)</f>
        <v>0</v>
      </c>
      <c r="IO8" s="45"/>
      <c r="IP8" s="45"/>
      <c r="IQ8" s="45"/>
      <c r="IR8" s="45"/>
      <c r="IS8" s="45"/>
      <c r="IT8" s="45"/>
      <c r="IU8" s="45"/>
      <c r="IV8" s="45"/>
      <c r="IW8" s="45"/>
      <c r="IX8" s="45"/>
      <c r="IY8" s="45"/>
      <c r="IZ8" s="45"/>
      <c r="JA8" s="70">
        <f>SUM(IO8:IZ8)</f>
        <v>0</v>
      </c>
      <c r="JB8" s="45"/>
      <c r="JC8" s="45"/>
      <c r="JD8" s="45"/>
      <c r="JE8" s="45"/>
      <c r="JF8" s="45"/>
      <c r="JG8" s="45"/>
      <c r="JH8" s="45"/>
      <c r="JI8" s="45"/>
      <c r="JJ8" s="45"/>
      <c r="JK8" s="45"/>
      <c r="JL8" s="45"/>
      <c r="JM8" s="45"/>
      <c r="JN8" s="70">
        <f>SUM(JB8:JM8)</f>
        <v>0</v>
      </c>
      <c r="JO8" s="45"/>
      <c r="JP8" s="45"/>
      <c r="JQ8" s="45"/>
      <c r="JR8" s="45"/>
      <c r="JS8" s="45"/>
      <c r="JT8" s="45"/>
      <c r="JU8" s="45"/>
      <c r="JV8" s="45"/>
      <c r="JW8" s="45"/>
      <c r="JX8" s="45"/>
      <c r="JY8" s="45"/>
      <c r="JZ8" s="45"/>
      <c r="KA8" s="70">
        <f>SUM(JO8:JZ8)</f>
        <v>0</v>
      </c>
      <c r="KB8" s="45"/>
      <c r="KC8" s="45"/>
      <c r="KD8" s="45"/>
      <c r="KE8" s="45"/>
      <c r="KF8" s="45"/>
      <c r="KG8" s="45"/>
      <c r="KH8" s="45"/>
      <c r="KI8" s="45"/>
      <c r="KJ8" s="45"/>
      <c r="KK8" s="45"/>
      <c r="KL8" s="45"/>
      <c r="KM8" s="45"/>
      <c r="KN8" s="70">
        <f>SUM(KB8:KM8)</f>
        <v>0</v>
      </c>
      <c r="KO8" s="45"/>
      <c r="KP8" s="45"/>
      <c r="KQ8" s="45"/>
      <c r="KR8" s="45"/>
      <c r="KS8" s="45"/>
      <c r="KT8" s="45"/>
      <c r="KU8" s="45"/>
      <c r="KV8" s="45"/>
      <c r="KW8" s="45"/>
      <c r="KX8" s="45"/>
      <c r="KY8" s="45"/>
      <c r="KZ8" s="45"/>
      <c r="LA8" s="70">
        <f>SUM(KO8:KZ8)</f>
        <v>0</v>
      </c>
      <c r="LB8" s="45"/>
      <c r="LC8" s="45"/>
      <c r="LD8" s="45"/>
      <c r="LE8" s="45"/>
      <c r="LF8" s="45"/>
      <c r="LG8" s="45"/>
      <c r="LH8" s="45"/>
      <c r="LI8" s="45"/>
      <c r="LJ8" s="45"/>
      <c r="LK8" s="45"/>
      <c r="LL8" s="45"/>
      <c r="LM8" s="45"/>
      <c r="LN8" s="70">
        <f>SUM(LB8:LM8)</f>
        <v>0</v>
      </c>
    </row>
    <row r="9" spans="1:326" s="44" customFormat="1">
      <c r="A9" s="47" t="s">
        <v>423</v>
      </c>
      <c r="B9" s="46"/>
      <c r="C9" s="45"/>
      <c r="D9" s="45"/>
      <c r="E9" s="45"/>
      <c r="F9" s="45"/>
      <c r="G9" s="45"/>
      <c r="H9" s="45"/>
      <c r="I9" s="45"/>
      <c r="J9" s="45"/>
      <c r="K9" s="45"/>
      <c r="L9" s="45"/>
      <c r="M9" s="45"/>
      <c r="N9" s="70">
        <f>SUM(B9:M9)</f>
        <v>0</v>
      </c>
      <c r="O9" s="45"/>
      <c r="P9" s="45"/>
      <c r="Q9" s="45"/>
      <c r="R9" s="45"/>
      <c r="S9" s="45"/>
      <c r="T9" s="45"/>
      <c r="U9" s="45"/>
      <c r="V9" s="45"/>
      <c r="W9" s="45"/>
      <c r="X9" s="45"/>
      <c r="Y9" s="45"/>
      <c r="Z9" s="45"/>
      <c r="AA9" s="70">
        <f>SUM(O9:Z9)</f>
        <v>0</v>
      </c>
      <c r="AB9" s="72"/>
      <c r="AC9" s="72"/>
      <c r="AD9" s="72"/>
      <c r="AE9" s="72"/>
      <c r="AF9" s="72"/>
      <c r="AG9" s="72"/>
      <c r="AH9" s="72"/>
      <c r="AI9" s="72"/>
      <c r="AJ9" s="72"/>
      <c r="AK9" s="72"/>
      <c r="AL9" s="72"/>
      <c r="AM9" s="72"/>
      <c r="AN9" s="70">
        <f>SUM(AB9:AM9)</f>
        <v>0</v>
      </c>
      <c r="AO9" s="72"/>
      <c r="AP9" s="72"/>
      <c r="AQ9" s="72"/>
      <c r="AR9" s="72"/>
      <c r="AS9" s="72"/>
      <c r="AT9" s="72"/>
      <c r="AU9" s="72"/>
      <c r="AV9" s="72"/>
      <c r="AW9" s="72"/>
      <c r="AX9" s="72"/>
      <c r="AY9" s="72"/>
      <c r="AZ9" s="72"/>
      <c r="BA9" s="70">
        <f>SUM(AO9:AZ9)</f>
        <v>0</v>
      </c>
      <c r="BB9" s="72"/>
      <c r="BC9" s="72"/>
      <c r="BD9" s="72"/>
      <c r="BE9" s="72"/>
      <c r="BF9" s="72"/>
      <c r="BG9" s="72"/>
      <c r="BH9" s="72"/>
      <c r="BI9" s="72"/>
      <c r="BJ9" s="72"/>
      <c r="BK9" s="72"/>
      <c r="BL9" s="72"/>
      <c r="BM9" s="72"/>
      <c r="BN9" s="70">
        <f>SUM(BB9:BM9)</f>
        <v>0</v>
      </c>
      <c r="BO9" s="72"/>
      <c r="BP9" s="72"/>
      <c r="BQ9" s="72"/>
      <c r="BR9" s="72"/>
      <c r="BS9" s="72"/>
      <c r="BT9" s="72"/>
      <c r="BU9" s="72"/>
      <c r="BV9" s="72"/>
      <c r="BW9" s="72"/>
      <c r="BX9" s="72"/>
      <c r="BY9" s="72"/>
      <c r="BZ9" s="72"/>
      <c r="CA9" s="70">
        <f>SUM(BO9:BZ9)</f>
        <v>0</v>
      </c>
      <c r="CB9" s="72"/>
      <c r="CC9" s="72"/>
      <c r="CD9" s="72"/>
      <c r="CE9" s="72"/>
      <c r="CF9" s="72"/>
      <c r="CG9" s="72"/>
      <c r="CH9" s="72"/>
      <c r="CI9" s="72"/>
      <c r="CJ9" s="72"/>
      <c r="CK9" s="72"/>
      <c r="CL9" s="72"/>
      <c r="CM9" s="72"/>
      <c r="CN9" s="70">
        <f>SUM(CB9:CM9)</f>
        <v>0</v>
      </c>
      <c r="CO9" s="72"/>
      <c r="CP9" s="72"/>
      <c r="CQ9" s="72"/>
      <c r="CR9" s="72"/>
      <c r="CS9" s="72"/>
      <c r="CT9" s="72"/>
      <c r="CU9" s="72"/>
      <c r="CV9" s="72"/>
      <c r="CW9" s="72"/>
      <c r="CX9" s="72"/>
      <c r="CY9" s="72"/>
      <c r="CZ9" s="72"/>
      <c r="DA9" s="70">
        <f>SUM(CO9:CZ9)</f>
        <v>0</v>
      </c>
      <c r="DB9" s="72"/>
      <c r="DC9" s="72"/>
      <c r="DD9" s="72"/>
      <c r="DE9" s="72"/>
      <c r="DF9" s="72"/>
      <c r="DG9" s="72"/>
      <c r="DH9" s="72"/>
      <c r="DI9" s="72"/>
      <c r="DJ9" s="72"/>
      <c r="DK9" s="72"/>
      <c r="DL9" s="72"/>
      <c r="DM9" s="72"/>
      <c r="DN9" s="70">
        <f>SUM(DB9:DM9)</f>
        <v>0</v>
      </c>
      <c r="DO9" s="72"/>
      <c r="DP9" s="72"/>
      <c r="DQ9" s="72"/>
      <c r="DR9" s="72"/>
      <c r="DS9" s="72"/>
      <c r="DT9" s="72"/>
      <c r="DU9" s="72"/>
      <c r="DV9" s="72"/>
      <c r="DW9" s="72"/>
      <c r="DX9" s="72"/>
      <c r="DY9" s="72"/>
      <c r="DZ9" s="72"/>
      <c r="EA9" s="70">
        <f>SUM(DO9:DZ9)</f>
        <v>0</v>
      </c>
      <c r="EB9" s="72"/>
      <c r="EC9" s="72"/>
      <c r="ED9" s="72"/>
      <c r="EE9" s="72"/>
      <c r="EF9" s="72"/>
      <c r="EG9" s="72"/>
      <c r="EH9" s="72"/>
      <c r="EI9" s="72"/>
      <c r="EJ9" s="72"/>
      <c r="EK9" s="72"/>
      <c r="EL9" s="72"/>
      <c r="EM9" s="72"/>
      <c r="EN9" s="70">
        <f>SUM(EB9:EM9)</f>
        <v>0</v>
      </c>
      <c r="EO9" s="72"/>
      <c r="EP9" s="72"/>
      <c r="EQ9" s="72"/>
      <c r="ER9" s="72"/>
      <c r="ES9" s="72"/>
      <c r="ET9" s="72"/>
      <c r="EU9" s="72"/>
      <c r="EV9" s="72"/>
      <c r="EW9" s="72"/>
      <c r="EX9" s="72"/>
      <c r="EY9" s="72"/>
      <c r="EZ9" s="72"/>
      <c r="FA9" s="70">
        <f>SUM(EO9:EZ9)</f>
        <v>0</v>
      </c>
      <c r="FB9" s="72"/>
      <c r="FC9" s="72"/>
      <c r="FD9" s="72"/>
      <c r="FE9" s="72"/>
      <c r="FF9" s="72"/>
      <c r="FG9" s="72"/>
      <c r="FH9" s="72"/>
      <c r="FI9" s="72"/>
      <c r="FJ9" s="72"/>
      <c r="FK9" s="72"/>
      <c r="FL9" s="72"/>
      <c r="FM9" s="72"/>
      <c r="FN9" s="70">
        <f>SUM(FB9:FM9)</f>
        <v>0</v>
      </c>
      <c r="FO9" s="72"/>
      <c r="FP9" s="72"/>
      <c r="FQ9" s="72"/>
      <c r="FR9" s="72"/>
      <c r="FS9" s="72"/>
      <c r="FT9" s="72"/>
      <c r="FU9" s="72"/>
      <c r="FV9" s="72"/>
      <c r="FW9" s="72"/>
      <c r="FX9" s="72"/>
      <c r="FY9" s="72"/>
      <c r="FZ9" s="72"/>
      <c r="GA9" s="70">
        <f>SUM(FO9:FZ9)</f>
        <v>0</v>
      </c>
      <c r="GB9" s="72"/>
      <c r="GC9" s="72"/>
      <c r="GD9" s="72"/>
      <c r="GE9" s="72"/>
      <c r="GF9" s="72"/>
      <c r="GG9" s="72"/>
      <c r="GH9" s="72"/>
      <c r="GI9" s="72"/>
      <c r="GJ9" s="72"/>
      <c r="GK9" s="72"/>
      <c r="GL9" s="72"/>
      <c r="GM9" s="72"/>
      <c r="GN9" s="70">
        <f>SUM(GB9:GM9)</f>
        <v>0</v>
      </c>
      <c r="GO9" s="72"/>
      <c r="GP9" s="72"/>
      <c r="GQ9" s="72"/>
      <c r="GR9" s="72"/>
      <c r="GS9" s="72"/>
      <c r="GT9" s="72"/>
      <c r="GU9" s="72"/>
      <c r="GV9" s="72"/>
      <c r="GW9" s="72"/>
      <c r="GX9" s="72"/>
      <c r="GY9" s="72"/>
      <c r="GZ9" s="72"/>
      <c r="HA9" s="70">
        <f>SUM(GO9:GZ9)</f>
        <v>0</v>
      </c>
      <c r="HB9" s="72"/>
      <c r="HC9" s="72"/>
      <c r="HD9" s="72"/>
      <c r="HE9" s="72"/>
      <c r="HF9" s="72"/>
      <c r="HG9" s="72"/>
      <c r="HH9" s="72"/>
      <c r="HI9" s="72"/>
      <c r="HJ9" s="72"/>
      <c r="HK9" s="72"/>
      <c r="HL9" s="72"/>
      <c r="HM9" s="72"/>
      <c r="HN9" s="70">
        <f>SUM(HB9:HM9)</f>
        <v>0</v>
      </c>
      <c r="HO9" s="72"/>
      <c r="HP9" s="72"/>
      <c r="HQ9" s="72"/>
      <c r="HR9" s="72"/>
      <c r="HS9" s="72"/>
      <c r="HT9" s="72"/>
      <c r="HU9" s="72"/>
      <c r="HV9" s="72"/>
      <c r="HW9" s="72"/>
      <c r="HX9" s="72"/>
      <c r="HY9" s="72"/>
      <c r="HZ9" s="72"/>
      <c r="IA9" s="70">
        <f>SUM(HO9:HZ9)</f>
        <v>0</v>
      </c>
      <c r="IB9" s="72"/>
      <c r="IC9" s="72"/>
      <c r="ID9" s="72"/>
      <c r="IE9" s="72"/>
      <c r="IF9" s="72"/>
      <c r="IG9" s="72"/>
      <c r="IH9" s="72"/>
      <c r="II9" s="72"/>
      <c r="IJ9" s="72"/>
      <c r="IK9" s="72"/>
      <c r="IL9" s="72"/>
      <c r="IM9" s="72"/>
      <c r="IN9" s="70">
        <f>SUM(IB9:IM9)</f>
        <v>0</v>
      </c>
      <c r="IO9" s="72"/>
      <c r="IP9" s="72"/>
      <c r="IQ9" s="72"/>
      <c r="IR9" s="72"/>
      <c r="IS9" s="72"/>
      <c r="IT9" s="72"/>
      <c r="IU9" s="72"/>
      <c r="IV9" s="72"/>
      <c r="IW9" s="72"/>
      <c r="IX9" s="72"/>
      <c r="IY9" s="72"/>
      <c r="IZ9" s="72"/>
      <c r="JA9" s="70">
        <f>SUM(IO9:IZ9)</f>
        <v>0</v>
      </c>
      <c r="JB9" s="72"/>
      <c r="JC9" s="72"/>
      <c r="JD9" s="72"/>
      <c r="JE9" s="72"/>
      <c r="JF9" s="72"/>
      <c r="JG9" s="72"/>
      <c r="JH9" s="72"/>
      <c r="JI9" s="72"/>
      <c r="JJ9" s="72"/>
      <c r="JK9" s="72"/>
      <c r="JL9" s="72"/>
      <c r="JM9" s="72"/>
      <c r="JN9" s="70">
        <f>SUM(JB9:JM9)</f>
        <v>0</v>
      </c>
      <c r="JO9" s="72"/>
      <c r="JP9" s="72"/>
      <c r="JQ9" s="72"/>
      <c r="JR9" s="72"/>
      <c r="JS9" s="72"/>
      <c r="JT9" s="72"/>
      <c r="JU9" s="72"/>
      <c r="JV9" s="72"/>
      <c r="JW9" s="72"/>
      <c r="JX9" s="72"/>
      <c r="JY9" s="72"/>
      <c r="JZ9" s="72"/>
      <c r="KA9" s="70">
        <f>SUM(JO9:JZ9)</f>
        <v>0</v>
      </c>
      <c r="KB9" s="72"/>
      <c r="KC9" s="72"/>
      <c r="KD9" s="72"/>
      <c r="KE9" s="72"/>
      <c r="KF9" s="72"/>
      <c r="KG9" s="72"/>
      <c r="KH9" s="72"/>
      <c r="KI9" s="72"/>
      <c r="KJ9" s="72"/>
      <c r="KK9" s="72"/>
      <c r="KL9" s="72"/>
      <c r="KM9" s="72"/>
      <c r="KN9" s="70">
        <f>SUM(KB9:KM9)</f>
        <v>0</v>
      </c>
      <c r="KO9" s="72"/>
      <c r="KP9" s="72"/>
      <c r="KQ9" s="72"/>
      <c r="KR9" s="72"/>
      <c r="KS9" s="72"/>
      <c r="KT9" s="72"/>
      <c r="KU9" s="72"/>
      <c r="KV9" s="72"/>
      <c r="KW9" s="72"/>
      <c r="KX9" s="72"/>
      <c r="KY9" s="72"/>
      <c r="KZ9" s="72"/>
      <c r="LA9" s="70">
        <f>SUM(KO9:KZ9)</f>
        <v>0</v>
      </c>
      <c r="LB9" s="72"/>
      <c r="LC9" s="72"/>
      <c r="LD9" s="72"/>
      <c r="LE9" s="72"/>
      <c r="LF9" s="72"/>
      <c r="LG9" s="72"/>
      <c r="LH9" s="72"/>
      <c r="LI9" s="72"/>
      <c r="LJ9" s="72"/>
      <c r="LK9" s="72"/>
      <c r="LL9" s="72"/>
      <c r="LM9" s="72"/>
      <c r="LN9" s="70">
        <f>SUM(LB9:LM9)</f>
        <v>0</v>
      </c>
    </row>
    <row r="10" spans="1:326" s="44" customFormat="1">
      <c r="A10" s="47" t="s">
        <v>419</v>
      </c>
      <c r="B10" s="72">
        <f>'Infrastruk. sukūrimo sąnaudos'!B18</f>
        <v>0</v>
      </c>
      <c r="C10" s="72">
        <f>'Infrastruk. sukūrimo sąnaudos'!C18</f>
        <v>0</v>
      </c>
      <c r="D10" s="72">
        <f>'Infrastruk. sukūrimo sąnaudos'!D18</f>
        <v>0</v>
      </c>
      <c r="E10" s="72">
        <f>'Infrastruk. sukūrimo sąnaudos'!E18</f>
        <v>0</v>
      </c>
      <c r="F10" s="72">
        <f>'Infrastruk. sukūrimo sąnaudos'!F18</f>
        <v>0</v>
      </c>
      <c r="G10" s="72">
        <f>'Infrastruk. sukūrimo sąnaudos'!G18</f>
        <v>0</v>
      </c>
      <c r="H10" s="72">
        <f>'Infrastruk. sukūrimo sąnaudos'!H18</f>
        <v>0</v>
      </c>
      <c r="I10" s="72">
        <f>'Infrastruk. sukūrimo sąnaudos'!I18</f>
        <v>0</v>
      </c>
      <c r="J10" s="72">
        <f>'Infrastruk. sukūrimo sąnaudos'!J18</f>
        <v>0</v>
      </c>
      <c r="K10" s="72">
        <f>'Infrastruk. sukūrimo sąnaudos'!K18</f>
        <v>0</v>
      </c>
      <c r="L10" s="72">
        <f>'Infrastruk. sukūrimo sąnaudos'!L18</f>
        <v>0</v>
      </c>
      <c r="M10" s="72">
        <f>'Infrastruk. sukūrimo sąnaudos'!M18</f>
        <v>0</v>
      </c>
      <c r="N10" s="70">
        <f>SUM(B10:M10)</f>
        <v>0</v>
      </c>
      <c r="O10" s="72">
        <f>'Infrastruk. sukūrimo sąnaudos'!O18</f>
        <v>0</v>
      </c>
      <c r="P10" s="72">
        <f>'Infrastruk. sukūrimo sąnaudos'!P18</f>
        <v>0</v>
      </c>
      <c r="Q10" s="72">
        <f>'Infrastruk. sukūrimo sąnaudos'!Q18</f>
        <v>0</v>
      </c>
      <c r="R10" s="72">
        <f>'Infrastruk. sukūrimo sąnaudos'!R18</f>
        <v>0</v>
      </c>
      <c r="S10" s="72">
        <f>'Infrastruk. sukūrimo sąnaudos'!S18</f>
        <v>0</v>
      </c>
      <c r="T10" s="72">
        <f>'Infrastruk. sukūrimo sąnaudos'!T18</f>
        <v>0</v>
      </c>
      <c r="U10" s="72">
        <f>'Infrastruk. sukūrimo sąnaudos'!U18</f>
        <v>0</v>
      </c>
      <c r="V10" s="72">
        <f>'Infrastruk. sukūrimo sąnaudos'!V18</f>
        <v>0</v>
      </c>
      <c r="W10" s="72">
        <f>'Infrastruk. sukūrimo sąnaudos'!W18</f>
        <v>0</v>
      </c>
      <c r="X10" s="72">
        <f>'Infrastruk. sukūrimo sąnaudos'!X18</f>
        <v>0</v>
      </c>
      <c r="Y10" s="72">
        <f>'Infrastruk. sukūrimo sąnaudos'!Y18</f>
        <v>0</v>
      </c>
      <c r="Z10" s="72">
        <f>'Infrastruk. sukūrimo sąnaudos'!Z18</f>
        <v>0</v>
      </c>
      <c r="AA10" s="70">
        <f>SUM(O10:Z10)</f>
        <v>0</v>
      </c>
      <c r="AB10" s="72">
        <f>'Infrastruk. sukūrimo sąnaudos'!AB18</f>
        <v>0</v>
      </c>
      <c r="AC10" s="72">
        <f>'Infrastruk. sukūrimo sąnaudos'!AC18</f>
        <v>0</v>
      </c>
      <c r="AD10" s="72">
        <f>'Infrastruk. sukūrimo sąnaudos'!AD18</f>
        <v>0</v>
      </c>
      <c r="AE10" s="72">
        <f>'Infrastruk. sukūrimo sąnaudos'!AE18</f>
        <v>0</v>
      </c>
      <c r="AF10" s="72">
        <f>'Infrastruk. sukūrimo sąnaudos'!AF18</f>
        <v>0</v>
      </c>
      <c r="AG10" s="72">
        <f>'Infrastruk. sukūrimo sąnaudos'!AG18</f>
        <v>0</v>
      </c>
      <c r="AH10" s="72">
        <f>'Infrastruk. sukūrimo sąnaudos'!AH18</f>
        <v>0</v>
      </c>
      <c r="AI10" s="72">
        <f>'Infrastruk. sukūrimo sąnaudos'!AI18</f>
        <v>0</v>
      </c>
      <c r="AJ10" s="72">
        <f>'Infrastruk. sukūrimo sąnaudos'!AJ18</f>
        <v>0</v>
      </c>
      <c r="AK10" s="72">
        <f>'Infrastruk. sukūrimo sąnaudos'!AK18</f>
        <v>0</v>
      </c>
      <c r="AL10" s="72">
        <f>'Infrastruk. sukūrimo sąnaudos'!AL18</f>
        <v>0</v>
      </c>
      <c r="AM10" s="72">
        <f>'Infrastruk. sukūrimo sąnaudos'!AM18</f>
        <v>0</v>
      </c>
      <c r="AN10" s="70">
        <f>SUM(AB10:AM10)</f>
        <v>0</v>
      </c>
      <c r="AO10" s="72">
        <f>'Infrastruk. sukūrimo sąnaudos'!AO18</f>
        <v>0</v>
      </c>
      <c r="AP10" s="72">
        <f>'Infrastruk. sukūrimo sąnaudos'!AP18</f>
        <v>0</v>
      </c>
      <c r="AQ10" s="72">
        <f>'Infrastruk. sukūrimo sąnaudos'!AQ18</f>
        <v>0</v>
      </c>
      <c r="AR10" s="72">
        <f>'Infrastruk. sukūrimo sąnaudos'!AR18</f>
        <v>0</v>
      </c>
      <c r="AS10" s="72">
        <f>'Infrastruk. sukūrimo sąnaudos'!AS18</f>
        <v>0</v>
      </c>
      <c r="AT10" s="72">
        <f>'Infrastruk. sukūrimo sąnaudos'!AT18</f>
        <v>0</v>
      </c>
      <c r="AU10" s="72">
        <f>'Infrastruk. sukūrimo sąnaudos'!AU18</f>
        <v>0</v>
      </c>
      <c r="AV10" s="72">
        <f>'Infrastruk. sukūrimo sąnaudos'!AV18</f>
        <v>0</v>
      </c>
      <c r="AW10" s="72">
        <f>'Infrastruk. sukūrimo sąnaudos'!AW18</f>
        <v>0</v>
      </c>
      <c r="AX10" s="72">
        <f>'Infrastruk. sukūrimo sąnaudos'!AX18</f>
        <v>0</v>
      </c>
      <c r="AY10" s="72">
        <f>'Infrastruk. sukūrimo sąnaudos'!AY18</f>
        <v>25496.969525453009</v>
      </c>
      <c r="AZ10" s="72">
        <f>'Infrastruk. sukūrimo sąnaudos'!AZ18</f>
        <v>0</v>
      </c>
      <c r="BA10" s="70">
        <f>SUM(AO10:AZ10)</f>
        <v>25496.969525453009</v>
      </c>
      <c r="BB10" s="72">
        <f>'Infrastruk. sukūrimo sąnaudos'!BB18</f>
        <v>0</v>
      </c>
      <c r="BC10" s="72">
        <f>'Infrastruk. sukūrimo sąnaudos'!BC18</f>
        <v>0</v>
      </c>
      <c r="BD10" s="72">
        <f>'Infrastruk. sukūrimo sąnaudos'!BD18</f>
        <v>0</v>
      </c>
      <c r="BE10" s="72">
        <f>'Infrastruk. sukūrimo sąnaudos'!BE18</f>
        <v>0</v>
      </c>
      <c r="BF10" s="72">
        <f>'Infrastruk. sukūrimo sąnaudos'!BF18</f>
        <v>0</v>
      </c>
      <c r="BG10" s="72">
        <f>'Infrastruk. sukūrimo sąnaudos'!BG18</f>
        <v>0</v>
      </c>
      <c r="BH10" s="72">
        <f>'Infrastruk. sukūrimo sąnaudos'!BH18</f>
        <v>0</v>
      </c>
      <c r="BI10" s="72">
        <f>'Infrastruk. sukūrimo sąnaudos'!BI18</f>
        <v>0</v>
      </c>
      <c r="BJ10" s="72">
        <f>'Infrastruk. sukūrimo sąnaudos'!BJ18</f>
        <v>0</v>
      </c>
      <c r="BK10" s="72">
        <f>'Infrastruk. sukūrimo sąnaudos'!BK18</f>
        <v>0</v>
      </c>
      <c r="BL10" s="72">
        <f>'Infrastruk. sukūrimo sąnaudos'!BL18</f>
        <v>26261.878611216587</v>
      </c>
      <c r="BM10" s="72">
        <f>'Infrastruk. sukūrimo sąnaudos'!BM18</f>
        <v>0</v>
      </c>
      <c r="BN10" s="70">
        <f>SUM(BB10:BM10)</f>
        <v>26261.878611216587</v>
      </c>
      <c r="BO10" s="72">
        <f>'Infrastruk. sukūrimo sąnaudos'!BO18</f>
        <v>0</v>
      </c>
      <c r="BP10" s="72">
        <f>'Infrastruk. sukūrimo sąnaudos'!BP18</f>
        <v>0</v>
      </c>
      <c r="BQ10" s="72">
        <f>'Infrastruk. sukūrimo sąnaudos'!BQ18</f>
        <v>0</v>
      </c>
      <c r="BR10" s="72">
        <f>'Infrastruk. sukūrimo sąnaudos'!BR18</f>
        <v>0</v>
      </c>
      <c r="BS10" s="72">
        <f>'Infrastruk. sukūrimo sąnaudos'!BS18</f>
        <v>0</v>
      </c>
      <c r="BT10" s="72">
        <f>'Infrastruk. sukūrimo sąnaudos'!BT18</f>
        <v>0</v>
      </c>
      <c r="BU10" s="72">
        <f>'Infrastruk. sukūrimo sąnaudos'!BU18</f>
        <v>0</v>
      </c>
      <c r="BV10" s="72">
        <f>'Infrastruk. sukūrimo sąnaudos'!BV18</f>
        <v>0</v>
      </c>
      <c r="BW10" s="72">
        <f>'Infrastruk. sukūrimo sąnaudos'!BW18</f>
        <v>0</v>
      </c>
      <c r="BX10" s="72">
        <f>'Infrastruk. sukūrimo sąnaudos'!BX18</f>
        <v>0</v>
      </c>
      <c r="BY10" s="72">
        <f>'Infrastruk. sukūrimo sąnaudos'!BY18</f>
        <v>27049.73496955309</v>
      </c>
      <c r="BZ10" s="72">
        <f>'Infrastruk. sukūrimo sąnaudos'!BZ18</f>
        <v>0</v>
      </c>
      <c r="CA10" s="70">
        <f>SUM(BO10:BZ10)</f>
        <v>27049.73496955309</v>
      </c>
      <c r="CB10" s="72">
        <f>'Infrastruk. sukūrimo sąnaudos'!CB18</f>
        <v>0</v>
      </c>
      <c r="CC10" s="72">
        <f>'Infrastruk. sukūrimo sąnaudos'!CC18</f>
        <v>0</v>
      </c>
      <c r="CD10" s="72">
        <f>'Infrastruk. sukūrimo sąnaudos'!CD18</f>
        <v>0</v>
      </c>
      <c r="CE10" s="72">
        <f>'Infrastruk. sukūrimo sąnaudos'!CE18</f>
        <v>0</v>
      </c>
      <c r="CF10" s="72">
        <f>'Infrastruk. sukūrimo sąnaudos'!CF18</f>
        <v>0</v>
      </c>
      <c r="CG10" s="72">
        <f>'Infrastruk. sukūrimo sąnaudos'!CG18</f>
        <v>0</v>
      </c>
      <c r="CH10" s="72">
        <f>'Infrastruk. sukūrimo sąnaudos'!CH18</f>
        <v>0</v>
      </c>
      <c r="CI10" s="72">
        <f>'Infrastruk. sukūrimo sąnaudos'!CI18</f>
        <v>0</v>
      </c>
      <c r="CJ10" s="72">
        <f>'Infrastruk. sukūrimo sąnaudos'!CJ18</f>
        <v>0</v>
      </c>
      <c r="CK10" s="72">
        <f>'Infrastruk. sukūrimo sąnaudos'!CK18</f>
        <v>0</v>
      </c>
      <c r="CL10" s="72">
        <f>'Infrastruk. sukūrimo sąnaudos'!CL18</f>
        <v>27861.227018639667</v>
      </c>
      <c r="CM10" s="72">
        <f>'Infrastruk. sukūrimo sąnaudos'!CM18</f>
        <v>0</v>
      </c>
      <c r="CN10" s="70">
        <f>SUM(CB10:CM10)</f>
        <v>27861.227018639667</v>
      </c>
      <c r="CO10" s="72">
        <f>'Infrastruk. sukūrimo sąnaudos'!CO18</f>
        <v>0</v>
      </c>
      <c r="CP10" s="72">
        <f>'Infrastruk. sukūrimo sąnaudos'!CP18</f>
        <v>0</v>
      </c>
      <c r="CQ10" s="72">
        <f>'Infrastruk. sukūrimo sąnaudos'!CQ18</f>
        <v>0</v>
      </c>
      <c r="CR10" s="72">
        <f>'Infrastruk. sukūrimo sąnaudos'!CR18</f>
        <v>0</v>
      </c>
      <c r="CS10" s="72">
        <f>'Infrastruk. sukūrimo sąnaudos'!CS18</f>
        <v>0</v>
      </c>
      <c r="CT10" s="72">
        <f>'Infrastruk. sukūrimo sąnaudos'!CT18</f>
        <v>0</v>
      </c>
      <c r="CU10" s="72">
        <f>'Infrastruk. sukūrimo sąnaudos'!CU18</f>
        <v>0</v>
      </c>
      <c r="CV10" s="72">
        <f>'Infrastruk. sukūrimo sąnaudos'!CV18</f>
        <v>0</v>
      </c>
      <c r="CW10" s="72">
        <f>'Infrastruk. sukūrimo sąnaudos'!CW18</f>
        <v>0</v>
      </c>
      <c r="CX10" s="72">
        <f>'Infrastruk. sukūrimo sąnaudos'!CX18</f>
        <v>0</v>
      </c>
      <c r="CY10" s="72">
        <f>'Infrastruk. sukūrimo sąnaudos'!CY18</f>
        <v>28697.063829198876</v>
      </c>
      <c r="CZ10" s="72">
        <f>'Infrastruk. sukūrimo sąnaudos'!CZ18</f>
        <v>0</v>
      </c>
      <c r="DA10" s="70">
        <f>SUM(CO10:CZ10)</f>
        <v>28697.063829198876</v>
      </c>
      <c r="DB10" s="72">
        <f>'Infrastruk. sukūrimo sąnaudos'!DB18</f>
        <v>0</v>
      </c>
      <c r="DC10" s="72">
        <f>'Infrastruk. sukūrimo sąnaudos'!DC18</f>
        <v>0</v>
      </c>
      <c r="DD10" s="72">
        <f>'Infrastruk. sukūrimo sąnaudos'!DD18</f>
        <v>0</v>
      </c>
      <c r="DE10" s="72">
        <f>'Infrastruk. sukūrimo sąnaudos'!DE18</f>
        <v>0</v>
      </c>
      <c r="DF10" s="72">
        <f>'Infrastruk. sukūrimo sąnaudos'!DF18</f>
        <v>0</v>
      </c>
      <c r="DG10" s="72">
        <f>'Infrastruk. sukūrimo sąnaudos'!DG18</f>
        <v>0</v>
      </c>
      <c r="DH10" s="72">
        <f>'Infrastruk. sukūrimo sąnaudos'!DH18</f>
        <v>0</v>
      </c>
      <c r="DI10" s="72">
        <f>'Infrastruk. sukūrimo sąnaudos'!DI18</f>
        <v>0</v>
      </c>
      <c r="DJ10" s="72">
        <f>'Infrastruk. sukūrimo sąnaudos'!DJ18</f>
        <v>0</v>
      </c>
      <c r="DK10" s="72">
        <f>'Infrastruk. sukūrimo sąnaudos'!DK18</f>
        <v>0</v>
      </c>
      <c r="DL10" s="72">
        <f>'Infrastruk. sukūrimo sąnaudos'!DL18</f>
        <v>29557.975744074833</v>
      </c>
      <c r="DM10" s="72">
        <f>'Infrastruk. sukūrimo sąnaudos'!DM18</f>
        <v>0</v>
      </c>
      <c r="DN10" s="70">
        <f>SUM(DB10:DM10)</f>
        <v>29557.975744074833</v>
      </c>
      <c r="DO10" s="72">
        <f>'Infrastruk. sukūrimo sąnaudos'!DO18</f>
        <v>0</v>
      </c>
      <c r="DP10" s="72">
        <f>'Infrastruk. sukūrimo sąnaudos'!DP18</f>
        <v>0</v>
      </c>
      <c r="DQ10" s="72">
        <f>'Infrastruk. sukūrimo sąnaudos'!DQ18</f>
        <v>0</v>
      </c>
      <c r="DR10" s="72">
        <f>'Infrastruk. sukūrimo sąnaudos'!DR18</f>
        <v>0</v>
      </c>
      <c r="DS10" s="72">
        <f>'Infrastruk. sukūrimo sąnaudos'!DS18</f>
        <v>0</v>
      </c>
      <c r="DT10" s="72">
        <f>'Infrastruk. sukūrimo sąnaudos'!DT18</f>
        <v>0</v>
      </c>
      <c r="DU10" s="72">
        <f>'Infrastruk. sukūrimo sąnaudos'!DU18</f>
        <v>0</v>
      </c>
      <c r="DV10" s="72">
        <f>'Infrastruk. sukūrimo sąnaudos'!DV18</f>
        <v>0</v>
      </c>
      <c r="DW10" s="72">
        <f>'Infrastruk. sukūrimo sąnaudos'!DW18</f>
        <v>0</v>
      </c>
      <c r="DX10" s="72">
        <f>'Infrastruk. sukūrimo sąnaudos'!DX18</f>
        <v>0</v>
      </c>
      <c r="DY10" s="72">
        <f>'Infrastruk. sukūrimo sąnaudos'!DY18</f>
        <v>60889.406546876875</v>
      </c>
      <c r="DZ10" s="72">
        <f>'Infrastruk. sukūrimo sąnaudos'!DZ18</f>
        <v>0</v>
      </c>
      <c r="EA10" s="70">
        <f>SUM(DO10:DZ10)</f>
        <v>60889.406546876875</v>
      </c>
      <c r="EB10" s="72">
        <f>'Infrastruk. sukūrimo sąnaudos'!EB18</f>
        <v>0</v>
      </c>
      <c r="EC10" s="72">
        <f>'Infrastruk. sukūrimo sąnaudos'!EC18</f>
        <v>0</v>
      </c>
      <c r="ED10" s="72">
        <f>'Infrastruk. sukūrimo sąnaudos'!ED18</f>
        <v>0</v>
      </c>
      <c r="EE10" s="72">
        <f>'Infrastruk. sukūrimo sąnaudos'!EE18</f>
        <v>0</v>
      </c>
      <c r="EF10" s="72">
        <f>'Infrastruk. sukūrimo sąnaudos'!EF18</f>
        <v>0</v>
      </c>
      <c r="EG10" s="72">
        <f>'Infrastruk. sukūrimo sąnaudos'!EG18</f>
        <v>0</v>
      </c>
      <c r="EH10" s="72">
        <f>'Infrastruk. sukūrimo sąnaudos'!EH18</f>
        <v>0</v>
      </c>
      <c r="EI10" s="72">
        <f>'Infrastruk. sukūrimo sąnaudos'!EI18</f>
        <v>0</v>
      </c>
      <c r="EJ10" s="72">
        <f>'Infrastruk. sukūrimo sąnaudos'!EJ18</f>
        <v>0</v>
      </c>
      <c r="EK10" s="72">
        <f>'Infrastruk. sukūrimo sąnaudos'!EK18</f>
        <v>0</v>
      </c>
      <c r="EL10" s="72">
        <f>'Infrastruk. sukūrimo sąnaudos'!EL18</f>
        <v>62716.088743283151</v>
      </c>
      <c r="EM10" s="72">
        <f>'Infrastruk. sukūrimo sąnaudos'!EM18</f>
        <v>0</v>
      </c>
      <c r="EN10" s="70">
        <f>SUM(EB10:EM10)</f>
        <v>62716.088743283151</v>
      </c>
      <c r="EO10" s="72">
        <f>'Infrastruk. sukūrimo sąnaudos'!EO18</f>
        <v>0</v>
      </c>
      <c r="EP10" s="72">
        <f>'Infrastruk. sukūrimo sąnaudos'!EP18</f>
        <v>0</v>
      </c>
      <c r="EQ10" s="72">
        <f>'Infrastruk. sukūrimo sąnaudos'!EQ18</f>
        <v>0</v>
      </c>
      <c r="ER10" s="72">
        <f>'Infrastruk. sukūrimo sąnaudos'!ER18</f>
        <v>0</v>
      </c>
      <c r="ES10" s="72">
        <f>'Infrastruk. sukūrimo sąnaudos'!ES18</f>
        <v>0</v>
      </c>
      <c r="ET10" s="72">
        <f>'Infrastruk. sukūrimo sąnaudos'!ET18</f>
        <v>0</v>
      </c>
      <c r="EU10" s="72">
        <f>'Infrastruk. sukūrimo sąnaudos'!EU18</f>
        <v>0</v>
      </c>
      <c r="EV10" s="72">
        <f>'Infrastruk. sukūrimo sąnaudos'!EV18</f>
        <v>0</v>
      </c>
      <c r="EW10" s="72">
        <f>'Infrastruk. sukūrimo sąnaudos'!EW18</f>
        <v>0</v>
      </c>
      <c r="EX10" s="72">
        <f>'Infrastruk. sukūrimo sąnaudos'!EX18</f>
        <v>0</v>
      </c>
      <c r="EY10" s="72">
        <f>'Infrastruk. sukūrimo sąnaudos'!EY18</f>
        <v>64597.571405581642</v>
      </c>
      <c r="EZ10" s="72">
        <f>'Infrastruk. sukūrimo sąnaudos'!EZ18</f>
        <v>0</v>
      </c>
      <c r="FA10" s="70">
        <f>SUM(EO10:EZ10)</f>
        <v>64597.571405581642</v>
      </c>
      <c r="FB10" s="72">
        <f>'Infrastruk. sukūrimo sąnaudos'!FB18</f>
        <v>0</v>
      </c>
      <c r="FC10" s="72">
        <f>'Infrastruk. sukūrimo sąnaudos'!FC18</f>
        <v>0</v>
      </c>
      <c r="FD10" s="72">
        <f>'Infrastruk. sukūrimo sąnaudos'!FD18</f>
        <v>0</v>
      </c>
      <c r="FE10" s="72">
        <f>'Infrastruk. sukūrimo sąnaudos'!FE18</f>
        <v>0</v>
      </c>
      <c r="FF10" s="72">
        <f>'Infrastruk. sukūrimo sąnaudos'!FF18</f>
        <v>0</v>
      </c>
      <c r="FG10" s="72">
        <f>'Infrastruk. sukūrimo sąnaudos'!FG18</f>
        <v>0</v>
      </c>
      <c r="FH10" s="72">
        <f>'Infrastruk. sukūrimo sąnaudos'!FH18</f>
        <v>0</v>
      </c>
      <c r="FI10" s="72">
        <f>'Infrastruk. sukūrimo sąnaudos'!FI18</f>
        <v>0</v>
      </c>
      <c r="FJ10" s="72">
        <f>'Infrastruk. sukūrimo sąnaudos'!FJ18</f>
        <v>0</v>
      </c>
      <c r="FK10" s="72">
        <f>'Infrastruk. sukūrimo sąnaudos'!FK18</f>
        <v>0</v>
      </c>
      <c r="FL10" s="72">
        <f>'Infrastruk. sukūrimo sąnaudos'!FL18</f>
        <v>66535.498547749099</v>
      </c>
      <c r="FM10" s="72">
        <f>'Infrastruk. sukūrimo sąnaudos'!FM18</f>
        <v>0</v>
      </c>
      <c r="FN10" s="70">
        <f>SUM(FB10:FM10)</f>
        <v>66535.498547749099</v>
      </c>
      <c r="FO10" s="72">
        <f>'Infrastruk. sukūrimo sąnaudos'!FO18</f>
        <v>0</v>
      </c>
      <c r="FP10" s="72">
        <f>'Infrastruk. sukūrimo sąnaudos'!FP18</f>
        <v>0</v>
      </c>
      <c r="FQ10" s="72">
        <f>'Infrastruk. sukūrimo sąnaudos'!FQ18</f>
        <v>0</v>
      </c>
      <c r="FR10" s="72">
        <f>'Infrastruk. sukūrimo sąnaudos'!FR18</f>
        <v>0</v>
      </c>
      <c r="FS10" s="72">
        <f>'Infrastruk. sukūrimo sąnaudos'!FS18</f>
        <v>0</v>
      </c>
      <c r="FT10" s="72">
        <f>'Infrastruk. sukūrimo sąnaudos'!FT18</f>
        <v>0</v>
      </c>
      <c r="FU10" s="72">
        <f>'Infrastruk. sukūrimo sąnaudos'!FU18</f>
        <v>0</v>
      </c>
      <c r="FV10" s="72">
        <f>'Infrastruk. sukūrimo sąnaudos'!FV18</f>
        <v>0</v>
      </c>
      <c r="FW10" s="72">
        <f>'Infrastruk. sukūrimo sąnaudos'!FW18</f>
        <v>0</v>
      </c>
      <c r="FX10" s="72">
        <f>'Infrastruk. sukūrimo sąnaudos'!FX18</f>
        <v>0</v>
      </c>
      <c r="FY10" s="72">
        <f>'Infrastruk. sukūrimo sąnaudos'!FY18</f>
        <v>68531.563504181569</v>
      </c>
      <c r="FZ10" s="72">
        <f>'Infrastruk. sukūrimo sąnaudos'!FZ18</f>
        <v>0</v>
      </c>
      <c r="GA10" s="70">
        <f>SUM(FO10:FZ10)</f>
        <v>68531.563504181569</v>
      </c>
      <c r="GB10" s="72">
        <f>'Infrastruk. sukūrimo sąnaudos'!GB18</f>
        <v>0</v>
      </c>
      <c r="GC10" s="72">
        <f>'Infrastruk. sukūrimo sąnaudos'!GC18</f>
        <v>0</v>
      </c>
      <c r="GD10" s="72">
        <f>'Infrastruk. sukūrimo sąnaudos'!GD18</f>
        <v>0</v>
      </c>
      <c r="GE10" s="72">
        <f>'Infrastruk. sukūrimo sąnaudos'!GE18</f>
        <v>0</v>
      </c>
      <c r="GF10" s="72">
        <f>'Infrastruk. sukūrimo sąnaudos'!GF18</f>
        <v>0</v>
      </c>
      <c r="GG10" s="72">
        <f>'Infrastruk. sukūrimo sąnaudos'!GG18</f>
        <v>0</v>
      </c>
      <c r="GH10" s="72">
        <f>'Infrastruk. sukūrimo sąnaudos'!GH18</f>
        <v>0</v>
      </c>
      <c r="GI10" s="72">
        <f>'Infrastruk. sukūrimo sąnaudos'!GI18</f>
        <v>0</v>
      </c>
      <c r="GJ10" s="72">
        <f>'Infrastruk. sukūrimo sąnaudos'!GJ18</f>
        <v>0</v>
      </c>
      <c r="GK10" s="72">
        <f>'Infrastruk. sukūrimo sąnaudos'!GK18</f>
        <v>0</v>
      </c>
      <c r="GL10" s="72">
        <f>'Infrastruk. sukūrimo sąnaudos'!GL18</f>
        <v>70587.51040930704</v>
      </c>
      <c r="GM10" s="72">
        <f>'Infrastruk. sukūrimo sąnaudos'!GM18</f>
        <v>0</v>
      </c>
      <c r="GN10" s="70">
        <f>SUM(GB10:GM10)</f>
        <v>70587.51040930704</v>
      </c>
      <c r="GO10" s="72">
        <f>'Infrastruk. sukūrimo sąnaudos'!GO18</f>
        <v>0</v>
      </c>
      <c r="GP10" s="72">
        <f>'Infrastruk. sukūrimo sąnaudos'!GP18</f>
        <v>0</v>
      </c>
      <c r="GQ10" s="72">
        <f>'Infrastruk. sukūrimo sąnaudos'!GQ18</f>
        <v>0</v>
      </c>
      <c r="GR10" s="72">
        <f>'Infrastruk. sukūrimo sąnaudos'!GR18</f>
        <v>0</v>
      </c>
      <c r="GS10" s="72">
        <f>'Infrastruk. sukūrimo sąnaudos'!GS18</f>
        <v>0</v>
      </c>
      <c r="GT10" s="72">
        <f>'Infrastruk. sukūrimo sąnaudos'!GT18</f>
        <v>0</v>
      </c>
      <c r="GU10" s="72">
        <f>'Infrastruk. sukūrimo sąnaudos'!GU18</f>
        <v>0</v>
      </c>
      <c r="GV10" s="72">
        <f>'Infrastruk. sukūrimo sąnaudos'!GV18</f>
        <v>0</v>
      </c>
      <c r="GW10" s="72">
        <f>'Infrastruk. sukūrimo sąnaudos'!GW18</f>
        <v>0</v>
      </c>
      <c r="GX10" s="72">
        <f>'Infrastruk. sukūrimo sąnaudos'!GX18</f>
        <v>0</v>
      </c>
      <c r="GY10" s="72">
        <f>'Infrastruk. sukūrimo sąnaudos'!GY18</f>
        <v>0</v>
      </c>
      <c r="GZ10" s="72">
        <f>'Infrastruk. sukūrimo sąnaudos'!GZ18</f>
        <v>0</v>
      </c>
      <c r="HA10" s="70">
        <f>SUM(GO10:GZ10)</f>
        <v>0</v>
      </c>
      <c r="HB10" s="72">
        <f>'Infrastruk. sukūrimo sąnaudos'!HB18</f>
        <v>0</v>
      </c>
      <c r="HC10" s="72">
        <f>'Infrastruk. sukūrimo sąnaudos'!HC18</f>
        <v>0</v>
      </c>
      <c r="HD10" s="72">
        <f>'Infrastruk. sukūrimo sąnaudos'!HD18</f>
        <v>0</v>
      </c>
      <c r="HE10" s="72">
        <f>'Infrastruk. sukūrimo sąnaudos'!HE18</f>
        <v>0</v>
      </c>
      <c r="HF10" s="72">
        <f>'Infrastruk. sukūrimo sąnaudos'!HF18</f>
        <v>0</v>
      </c>
      <c r="HG10" s="72">
        <f>'Infrastruk. sukūrimo sąnaudos'!HG18</f>
        <v>0</v>
      </c>
      <c r="HH10" s="72">
        <f>'Infrastruk. sukūrimo sąnaudos'!HH18</f>
        <v>0</v>
      </c>
      <c r="HI10" s="72">
        <f>'Infrastruk. sukūrimo sąnaudos'!HI18</f>
        <v>0</v>
      </c>
      <c r="HJ10" s="72">
        <f>'Infrastruk. sukūrimo sąnaudos'!HJ18</f>
        <v>0</v>
      </c>
      <c r="HK10" s="72">
        <f>'Infrastruk. sukūrimo sąnaudos'!HK18</f>
        <v>0</v>
      </c>
      <c r="HL10" s="72">
        <f>'Infrastruk. sukūrimo sąnaudos'!HL18</f>
        <v>0</v>
      </c>
      <c r="HM10" s="72">
        <f>'Infrastruk. sukūrimo sąnaudos'!HM18</f>
        <v>0</v>
      </c>
      <c r="HN10" s="70">
        <f>SUM(HB10:HM10)</f>
        <v>0</v>
      </c>
      <c r="HO10" s="72">
        <f>'Infrastruk. sukūrimo sąnaudos'!HO18</f>
        <v>0</v>
      </c>
      <c r="HP10" s="72">
        <f>'Infrastruk. sukūrimo sąnaudos'!HP18</f>
        <v>0</v>
      </c>
      <c r="HQ10" s="72">
        <f>'Infrastruk. sukūrimo sąnaudos'!HQ18</f>
        <v>0</v>
      </c>
      <c r="HR10" s="72">
        <f>'Infrastruk. sukūrimo sąnaudos'!HR18</f>
        <v>0</v>
      </c>
      <c r="HS10" s="72">
        <f>'Infrastruk. sukūrimo sąnaudos'!HS18</f>
        <v>0</v>
      </c>
      <c r="HT10" s="72">
        <f>'Infrastruk. sukūrimo sąnaudos'!HT18</f>
        <v>0</v>
      </c>
      <c r="HU10" s="72">
        <f>'Infrastruk. sukūrimo sąnaudos'!HU18</f>
        <v>0</v>
      </c>
      <c r="HV10" s="72">
        <f>'Infrastruk. sukūrimo sąnaudos'!HV18</f>
        <v>0</v>
      </c>
      <c r="HW10" s="72">
        <f>'Infrastruk. sukūrimo sąnaudos'!HW18</f>
        <v>0</v>
      </c>
      <c r="HX10" s="72">
        <f>'Infrastruk. sukūrimo sąnaudos'!HX18</f>
        <v>0</v>
      </c>
      <c r="HY10" s="72">
        <f>'Infrastruk. sukūrimo sąnaudos'!HY18</f>
        <v>0</v>
      </c>
      <c r="HZ10" s="72">
        <f>'Infrastruk. sukūrimo sąnaudos'!HZ18</f>
        <v>0</v>
      </c>
      <c r="IA10" s="70">
        <f>SUM(HO10:HZ10)</f>
        <v>0</v>
      </c>
      <c r="IB10" s="72">
        <f>'Infrastruk. sukūrimo sąnaudos'!IB18</f>
        <v>0</v>
      </c>
      <c r="IC10" s="72">
        <f>'Infrastruk. sukūrimo sąnaudos'!IC18</f>
        <v>0</v>
      </c>
      <c r="ID10" s="72">
        <f>'Infrastruk. sukūrimo sąnaudos'!ID18</f>
        <v>0</v>
      </c>
      <c r="IE10" s="72">
        <f>'Infrastruk. sukūrimo sąnaudos'!IE18</f>
        <v>0</v>
      </c>
      <c r="IF10" s="72">
        <f>'Infrastruk. sukūrimo sąnaudos'!IF18</f>
        <v>0</v>
      </c>
      <c r="IG10" s="72">
        <f>'Infrastruk. sukūrimo sąnaudos'!IG18</f>
        <v>0</v>
      </c>
      <c r="IH10" s="72">
        <f>'Infrastruk. sukūrimo sąnaudos'!IH18</f>
        <v>0</v>
      </c>
      <c r="II10" s="72">
        <f>'Infrastruk. sukūrimo sąnaudos'!II18</f>
        <v>0</v>
      </c>
      <c r="IJ10" s="72">
        <f>'Infrastruk. sukūrimo sąnaudos'!IJ18</f>
        <v>0</v>
      </c>
      <c r="IK10" s="72">
        <f>'Infrastruk. sukūrimo sąnaudos'!IK18</f>
        <v>0</v>
      </c>
      <c r="IL10" s="72">
        <f>'Infrastruk. sukūrimo sąnaudos'!IL18</f>
        <v>0</v>
      </c>
      <c r="IM10" s="72">
        <f>'Infrastruk. sukūrimo sąnaudos'!IM18</f>
        <v>0</v>
      </c>
      <c r="IN10" s="70">
        <f>SUM(IB10:IM10)</f>
        <v>0</v>
      </c>
      <c r="IO10" s="72">
        <f>'Infrastruk. sukūrimo sąnaudos'!IO18</f>
        <v>0</v>
      </c>
      <c r="IP10" s="72">
        <f>'Infrastruk. sukūrimo sąnaudos'!IP18</f>
        <v>0</v>
      </c>
      <c r="IQ10" s="72">
        <f>'Infrastruk. sukūrimo sąnaudos'!IQ18</f>
        <v>0</v>
      </c>
      <c r="IR10" s="72">
        <f>'Infrastruk. sukūrimo sąnaudos'!IR18</f>
        <v>0</v>
      </c>
      <c r="IS10" s="72">
        <f>'Infrastruk. sukūrimo sąnaudos'!IS18</f>
        <v>0</v>
      </c>
      <c r="IT10" s="72">
        <f>'Infrastruk. sukūrimo sąnaudos'!IT18</f>
        <v>0</v>
      </c>
      <c r="IU10" s="72">
        <f>'Infrastruk. sukūrimo sąnaudos'!IU18</f>
        <v>0</v>
      </c>
      <c r="IV10" s="72">
        <f>'Infrastruk. sukūrimo sąnaudos'!IV18</f>
        <v>0</v>
      </c>
      <c r="IW10" s="72">
        <f>'Infrastruk. sukūrimo sąnaudos'!IW18</f>
        <v>0</v>
      </c>
      <c r="IX10" s="72">
        <f>'Infrastruk. sukūrimo sąnaudos'!IX18</f>
        <v>0</v>
      </c>
      <c r="IY10" s="72">
        <f>'Infrastruk. sukūrimo sąnaudos'!IY18</f>
        <v>0</v>
      </c>
      <c r="IZ10" s="72">
        <f>'Infrastruk. sukūrimo sąnaudos'!IZ18</f>
        <v>0</v>
      </c>
      <c r="JA10" s="70">
        <f>SUM(IO10:IZ10)</f>
        <v>0</v>
      </c>
      <c r="JB10" s="72">
        <f>'Infrastruk. sukūrimo sąnaudos'!JB18</f>
        <v>0</v>
      </c>
      <c r="JC10" s="72">
        <f>'Infrastruk. sukūrimo sąnaudos'!JC18</f>
        <v>0</v>
      </c>
      <c r="JD10" s="72">
        <f>'Infrastruk. sukūrimo sąnaudos'!JD18</f>
        <v>0</v>
      </c>
      <c r="JE10" s="72">
        <f>'Infrastruk. sukūrimo sąnaudos'!JE18</f>
        <v>0</v>
      </c>
      <c r="JF10" s="72">
        <f>'Infrastruk. sukūrimo sąnaudos'!JF18</f>
        <v>0</v>
      </c>
      <c r="JG10" s="72">
        <f>'Infrastruk. sukūrimo sąnaudos'!JG18</f>
        <v>0</v>
      </c>
      <c r="JH10" s="72">
        <f>'Infrastruk. sukūrimo sąnaudos'!JH18</f>
        <v>0</v>
      </c>
      <c r="JI10" s="72">
        <f>'Infrastruk. sukūrimo sąnaudos'!JI18</f>
        <v>0</v>
      </c>
      <c r="JJ10" s="72">
        <f>'Infrastruk. sukūrimo sąnaudos'!JJ18</f>
        <v>0</v>
      </c>
      <c r="JK10" s="72">
        <f>'Infrastruk. sukūrimo sąnaudos'!JK18</f>
        <v>0</v>
      </c>
      <c r="JL10" s="72">
        <f>'Infrastruk. sukūrimo sąnaudos'!JL18</f>
        <v>0</v>
      </c>
      <c r="JM10" s="72">
        <f>'Infrastruk. sukūrimo sąnaudos'!JM18</f>
        <v>0</v>
      </c>
      <c r="JN10" s="70">
        <f>SUM(JB10:JM10)</f>
        <v>0</v>
      </c>
      <c r="JO10" s="72">
        <f>'Infrastruk. sukūrimo sąnaudos'!JO18</f>
        <v>0</v>
      </c>
      <c r="JP10" s="72">
        <f>'Infrastruk. sukūrimo sąnaudos'!JP18</f>
        <v>0</v>
      </c>
      <c r="JQ10" s="72">
        <f>'Infrastruk. sukūrimo sąnaudos'!JQ18</f>
        <v>0</v>
      </c>
      <c r="JR10" s="72">
        <f>'Infrastruk. sukūrimo sąnaudos'!JR18</f>
        <v>0</v>
      </c>
      <c r="JS10" s="72">
        <f>'Infrastruk. sukūrimo sąnaudos'!JS18</f>
        <v>0</v>
      </c>
      <c r="JT10" s="72">
        <f>'Infrastruk. sukūrimo sąnaudos'!JT18</f>
        <v>0</v>
      </c>
      <c r="JU10" s="72">
        <f>'Infrastruk. sukūrimo sąnaudos'!JU18</f>
        <v>0</v>
      </c>
      <c r="JV10" s="72">
        <f>'Infrastruk. sukūrimo sąnaudos'!JV18</f>
        <v>0</v>
      </c>
      <c r="JW10" s="72">
        <f>'Infrastruk. sukūrimo sąnaudos'!JW18</f>
        <v>0</v>
      </c>
      <c r="JX10" s="72">
        <f>'Infrastruk. sukūrimo sąnaudos'!JX18</f>
        <v>0</v>
      </c>
      <c r="JY10" s="72">
        <f>'Infrastruk. sukūrimo sąnaudos'!JY18</f>
        <v>0</v>
      </c>
      <c r="JZ10" s="72">
        <f>'Infrastruk. sukūrimo sąnaudos'!JZ18</f>
        <v>0</v>
      </c>
      <c r="KA10" s="70">
        <f>SUM(JO10:JZ10)</f>
        <v>0</v>
      </c>
      <c r="KB10" s="72">
        <f>'Infrastruk. sukūrimo sąnaudos'!KB18</f>
        <v>0</v>
      </c>
      <c r="KC10" s="72">
        <f>'Infrastruk. sukūrimo sąnaudos'!KC18</f>
        <v>0</v>
      </c>
      <c r="KD10" s="72">
        <f>'Infrastruk. sukūrimo sąnaudos'!KD18</f>
        <v>0</v>
      </c>
      <c r="KE10" s="72">
        <f>'Infrastruk. sukūrimo sąnaudos'!KE18</f>
        <v>0</v>
      </c>
      <c r="KF10" s="72">
        <f>'Infrastruk. sukūrimo sąnaudos'!KF18</f>
        <v>0</v>
      </c>
      <c r="KG10" s="72">
        <f>'Infrastruk. sukūrimo sąnaudos'!KG18</f>
        <v>0</v>
      </c>
      <c r="KH10" s="72">
        <f>'Infrastruk. sukūrimo sąnaudos'!KH18</f>
        <v>0</v>
      </c>
      <c r="KI10" s="72">
        <f>'Infrastruk. sukūrimo sąnaudos'!KI18</f>
        <v>0</v>
      </c>
      <c r="KJ10" s="72">
        <f>'Infrastruk. sukūrimo sąnaudos'!KJ18</f>
        <v>0</v>
      </c>
      <c r="KK10" s="72">
        <f>'Infrastruk. sukūrimo sąnaudos'!KK18</f>
        <v>0</v>
      </c>
      <c r="KL10" s="72">
        <f>'Infrastruk. sukūrimo sąnaudos'!KL18</f>
        <v>0</v>
      </c>
      <c r="KM10" s="72">
        <f>'Infrastruk. sukūrimo sąnaudos'!KM18</f>
        <v>0</v>
      </c>
      <c r="KN10" s="70">
        <f>SUM(KB10:KM10)</f>
        <v>0</v>
      </c>
      <c r="KO10" s="72">
        <f>'Infrastruk. sukūrimo sąnaudos'!KO18</f>
        <v>0</v>
      </c>
      <c r="KP10" s="72">
        <f>'Infrastruk. sukūrimo sąnaudos'!KP18</f>
        <v>0</v>
      </c>
      <c r="KQ10" s="72">
        <f>'Infrastruk. sukūrimo sąnaudos'!KQ18</f>
        <v>0</v>
      </c>
      <c r="KR10" s="72">
        <f>'Infrastruk. sukūrimo sąnaudos'!KR18</f>
        <v>0</v>
      </c>
      <c r="KS10" s="72">
        <f>'Infrastruk. sukūrimo sąnaudos'!KS18</f>
        <v>0</v>
      </c>
      <c r="KT10" s="72">
        <f>'Infrastruk. sukūrimo sąnaudos'!KT18</f>
        <v>0</v>
      </c>
      <c r="KU10" s="72">
        <f>'Infrastruk. sukūrimo sąnaudos'!KU18</f>
        <v>0</v>
      </c>
      <c r="KV10" s="72">
        <f>'Infrastruk. sukūrimo sąnaudos'!KV18</f>
        <v>0</v>
      </c>
      <c r="KW10" s="72">
        <f>'Infrastruk. sukūrimo sąnaudos'!KW18</f>
        <v>0</v>
      </c>
      <c r="KX10" s="72">
        <f>'Infrastruk. sukūrimo sąnaudos'!KX18</f>
        <v>0</v>
      </c>
      <c r="KY10" s="72">
        <f>'Infrastruk. sukūrimo sąnaudos'!KY18</f>
        <v>0</v>
      </c>
      <c r="KZ10" s="72">
        <f>'Infrastruk. sukūrimo sąnaudos'!KZ18</f>
        <v>0</v>
      </c>
      <c r="LA10" s="70">
        <f>SUM(KO10:KZ10)</f>
        <v>0</v>
      </c>
      <c r="LB10" s="72">
        <f>'Infrastruk. sukūrimo sąnaudos'!LB18</f>
        <v>0</v>
      </c>
      <c r="LC10" s="72">
        <f>'Infrastruk. sukūrimo sąnaudos'!LC18</f>
        <v>0</v>
      </c>
      <c r="LD10" s="72">
        <f>'Infrastruk. sukūrimo sąnaudos'!LD18</f>
        <v>0</v>
      </c>
      <c r="LE10" s="72">
        <f>'Infrastruk. sukūrimo sąnaudos'!LE18</f>
        <v>0</v>
      </c>
      <c r="LF10" s="72">
        <f>'Infrastruk. sukūrimo sąnaudos'!LF18</f>
        <v>0</v>
      </c>
      <c r="LG10" s="72">
        <f>'Infrastruk. sukūrimo sąnaudos'!LG18</f>
        <v>0</v>
      </c>
      <c r="LH10" s="72">
        <f>'Infrastruk. sukūrimo sąnaudos'!LH18</f>
        <v>0</v>
      </c>
      <c r="LI10" s="72">
        <f>'Infrastruk. sukūrimo sąnaudos'!LI18</f>
        <v>0</v>
      </c>
      <c r="LJ10" s="72">
        <f>'Infrastruk. sukūrimo sąnaudos'!LJ18</f>
        <v>0</v>
      </c>
      <c r="LK10" s="72">
        <f>'Infrastruk. sukūrimo sąnaudos'!LK18</f>
        <v>0</v>
      </c>
      <c r="LL10" s="72">
        <f>'Infrastruk. sukūrimo sąnaudos'!LL18</f>
        <v>0</v>
      </c>
      <c r="LM10" s="72">
        <f>'Infrastruk. sukūrimo sąnaudos'!LM18</f>
        <v>0</v>
      </c>
      <c r="LN10" s="70">
        <f>SUM(LB10:LM10)</f>
        <v>0</v>
      </c>
    </row>
    <row r="11" spans="1:326" s="44" customFormat="1">
      <c r="A11" s="130" t="s">
        <v>424</v>
      </c>
      <c r="B11" s="131"/>
      <c r="C11" s="131"/>
      <c r="D11" s="131"/>
      <c r="E11" s="131"/>
      <c r="F11" s="131"/>
      <c r="G11" s="131"/>
      <c r="H11" s="131"/>
      <c r="I11" s="131"/>
      <c r="J11" s="131"/>
      <c r="K11" s="131"/>
      <c r="L11" s="131"/>
      <c r="M11" s="133">
        <f>-N8</f>
        <v>-347315.01126094459</v>
      </c>
      <c r="N11" s="132">
        <f>M11</f>
        <v>-347315.01126094459</v>
      </c>
      <c r="O11" s="131"/>
      <c r="P11" s="131"/>
      <c r="Q11" s="131"/>
      <c r="R11" s="131"/>
      <c r="S11" s="131"/>
      <c r="T11" s="131"/>
      <c r="U11" s="131"/>
      <c r="V11" s="131"/>
      <c r="W11" s="131"/>
      <c r="X11" s="131"/>
      <c r="Y11" s="131"/>
      <c r="Z11" s="133">
        <f>-AA8</f>
        <v>-5816738.5250085024</v>
      </c>
      <c r="AA11" s="70">
        <f>SUM(O11:Z11)</f>
        <v>-5816738.5250085024</v>
      </c>
      <c r="AB11" s="131"/>
      <c r="AC11" s="131"/>
      <c r="AD11" s="131"/>
      <c r="AE11" s="131"/>
      <c r="AF11" s="131"/>
      <c r="AG11" s="131"/>
      <c r="AH11" s="131"/>
      <c r="AI11" s="131"/>
      <c r="AJ11" s="131"/>
      <c r="AK11" s="131"/>
      <c r="AL11" s="131"/>
      <c r="AM11" s="133">
        <f>-AN8</f>
        <v>-7694635.3728786586</v>
      </c>
      <c r="AN11" s="70">
        <f>SUM(AB11:AM11)</f>
        <v>-7694635.3728786586</v>
      </c>
      <c r="AO11" s="133">
        <f>-AO10</f>
        <v>0</v>
      </c>
      <c r="AP11" s="133">
        <f t="shared" ref="AP11:AZ11" si="196">-AP10</f>
        <v>0</v>
      </c>
      <c r="AQ11" s="133">
        <f t="shared" si="196"/>
        <v>0</v>
      </c>
      <c r="AR11" s="133">
        <f t="shared" si="196"/>
        <v>0</v>
      </c>
      <c r="AS11" s="133">
        <f t="shared" si="196"/>
        <v>0</v>
      </c>
      <c r="AT11" s="133">
        <f t="shared" si="196"/>
        <v>0</v>
      </c>
      <c r="AU11" s="133">
        <f t="shared" si="196"/>
        <v>0</v>
      </c>
      <c r="AV11" s="133">
        <f t="shared" si="196"/>
        <v>0</v>
      </c>
      <c r="AW11" s="133">
        <f t="shared" si="196"/>
        <v>0</v>
      </c>
      <c r="AX11" s="133">
        <f t="shared" si="196"/>
        <v>0</v>
      </c>
      <c r="AY11" s="133">
        <f t="shared" si="196"/>
        <v>-25496.969525453009</v>
      </c>
      <c r="AZ11" s="133">
        <f t="shared" si="196"/>
        <v>0</v>
      </c>
      <c r="BA11" s="70">
        <f>SUM(AO11:AZ11)</f>
        <v>-25496.969525453009</v>
      </c>
      <c r="BB11" s="133">
        <f>-BB10</f>
        <v>0</v>
      </c>
      <c r="BC11" s="133">
        <f t="shared" ref="BC11" si="197">-BC10</f>
        <v>0</v>
      </c>
      <c r="BD11" s="133">
        <f t="shared" ref="BD11" si="198">-BD10</f>
        <v>0</v>
      </c>
      <c r="BE11" s="133">
        <f t="shared" ref="BE11" si="199">-BE10</f>
        <v>0</v>
      </c>
      <c r="BF11" s="133">
        <f t="shared" ref="BF11" si="200">-BF10</f>
        <v>0</v>
      </c>
      <c r="BG11" s="133">
        <f t="shared" ref="BG11" si="201">-BG10</f>
        <v>0</v>
      </c>
      <c r="BH11" s="133">
        <f t="shared" ref="BH11" si="202">-BH10</f>
        <v>0</v>
      </c>
      <c r="BI11" s="133">
        <f t="shared" ref="BI11" si="203">-BI10</f>
        <v>0</v>
      </c>
      <c r="BJ11" s="133">
        <f t="shared" ref="BJ11" si="204">-BJ10</f>
        <v>0</v>
      </c>
      <c r="BK11" s="133">
        <f t="shared" ref="BK11" si="205">-BK10</f>
        <v>0</v>
      </c>
      <c r="BL11" s="133">
        <f t="shared" ref="BL11" si="206">-BL10</f>
        <v>-26261.878611216587</v>
      </c>
      <c r="BM11" s="133">
        <f t="shared" ref="BM11" si="207">-BM10</f>
        <v>0</v>
      </c>
      <c r="BN11" s="70">
        <f>SUM(BB11:BM11)</f>
        <v>-26261.878611216587</v>
      </c>
      <c r="BO11" s="133">
        <f>-BO10</f>
        <v>0</v>
      </c>
      <c r="BP11" s="133">
        <f t="shared" ref="BP11" si="208">-BP10</f>
        <v>0</v>
      </c>
      <c r="BQ11" s="133">
        <f t="shared" ref="BQ11" si="209">-BQ10</f>
        <v>0</v>
      </c>
      <c r="BR11" s="133">
        <f t="shared" ref="BR11" si="210">-BR10</f>
        <v>0</v>
      </c>
      <c r="BS11" s="133">
        <f t="shared" ref="BS11" si="211">-BS10</f>
        <v>0</v>
      </c>
      <c r="BT11" s="133">
        <f t="shared" ref="BT11" si="212">-BT10</f>
        <v>0</v>
      </c>
      <c r="BU11" s="133">
        <f t="shared" ref="BU11" si="213">-BU10</f>
        <v>0</v>
      </c>
      <c r="BV11" s="133">
        <f t="shared" ref="BV11" si="214">-BV10</f>
        <v>0</v>
      </c>
      <c r="BW11" s="133">
        <f t="shared" ref="BW11" si="215">-BW10</f>
        <v>0</v>
      </c>
      <c r="BX11" s="133">
        <f t="shared" ref="BX11" si="216">-BX10</f>
        <v>0</v>
      </c>
      <c r="BY11" s="133">
        <f t="shared" ref="BY11" si="217">-BY10</f>
        <v>-27049.73496955309</v>
      </c>
      <c r="BZ11" s="133">
        <f t="shared" ref="BZ11" si="218">-BZ10</f>
        <v>0</v>
      </c>
      <c r="CA11" s="70">
        <f>SUM(BO11:BZ11)</f>
        <v>-27049.73496955309</v>
      </c>
      <c r="CB11" s="133">
        <f>-CB10</f>
        <v>0</v>
      </c>
      <c r="CC11" s="133">
        <f t="shared" ref="CC11" si="219">-CC10</f>
        <v>0</v>
      </c>
      <c r="CD11" s="133">
        <f t="shared" ref="CD11" si="220">-CD10</f>
        <v>0</v>
      </c>
      <c r="CE11" s="133">
        <f t="shared" ref="CE11" si="221">-CE10</f>
        <v>0</v>
      </c>
      <c r="CF11" s="133">
        <f t="shared" ref="CF11" si="222">-CF10</f>
        <v>0</v>
      </c>
      <c r="CG11" s="133">
        <f t="shared" ref="CG11" si="223">-CG10</f>
        <v>0</v>
      </c>
      <c r="CH11" s="133">
        <f t="shared" ref="CH11" si="224">-CH10</f>
        <v>0</v>
      </c>
      <c r="CI11" s="133">
        <f t="shared" ref="CI11" si="225">-CI10</f>
        <v>0</v>
      </c>
      <c r="CJ11" s="133">
        <f t="shared" ref="CJ11" si="226">-CJ10</f>
        <v>0</v>
      </c>
      <c r="CK11" s="133">
        <f t="shared" ref="CK11" si="227">-CK10</f>
        <v>0</v>
      </c>
      <c r="CL11" s="133">
        <f t="shared" ref="CL11" si="228">-CL10</f>
        <v>-27861.227018639667</v>
      </c>
      <c r="CM11" s="133">
        <f t="shared" ref="CM11" si="229">-CM10</f>
        <v>0</v>
      </c>
      <c r="CN11" s="70">
        <f>SUM(CB11:CM11)</f>
        <v>-27861.227018639667</v>
      </c>
      <c r="CO11" s="133">
        <f>-CO10</f>
        <v>0</v>
      </c>
      <c r="CP11" s="133">
        <f t="shared" ref="CP11" si="230">-CP10</f>
        <v>0</v>
      </c>
      <c r="CQ11" s="133">
        <f t="shared" ref="CQ11" si="231">-CQ10</f>
        <v>0</v>
      </c>
      <c r="CR11" s="133">
        <f t="shared" ref="CR11" si="232">-CR10</f>
        <v>0</v>
      </c>
      <c r="CS11" s="133">
        <f t="shared" ref="CS11" si="233">-CS10</f>
        <v>0</v>
      </c>
      <c r="CT11" s="133">
        <f t="shared" ref="CT11" si="234">-CT10</f>
        <v>0</v>
      </c>
      <c r="CU11" s="133">
        <f t="shared" ref="CU11" si="235">-CU10</f>
        <v>0</v>
      </c>
      <c r="CV11" s="133">
        <f t="shared" ref="CV11" si="236">-CV10</f>
        <v>0</v>
      </c>
      <c r="CW11" s="133">
        <f t="shared" ref="CW11" si="237">-CW10</f>
        <v>0</v>
      </c>
      <c r="CX11" s="133">
        <f t="shared" ref="CX11" si="238">-CX10</f>
        <v>0</v>
      </c>
      <c r="CY11" s="133">
        <f t="shared" ref="CY11" si="239">-CY10</f>
        <v>-28697.063829198876</v>
      </c>
      <c r="CZ11" s="133">
        <f t="shared" ref="CZ11" si="240">-CZ10</f>
        <v>0</v>
      </c>
      <c r="DA11" s="70">
        <f>SUM(CO11:CZ11)</f>
        <v>-28697.063829198876</v>
      </c>
      <c r="DB11" s="133">
        <f>-DB10</f>
        <v>0</v>
      </c>
      <c r="DC11" s="133">
        <f t="shared" ref="DC11" si="241">-DC10</f>
        <v>0</v>
      </c>
      <c r="DD11" s="133">
        <f t="shared" ref="DD11" si="242">-DD10</f>
        <v>0</v>
      </c>
      <c r="DE11" s="133">
        <f t="shared" ref="DE11" si="243">-DE10</f>
        <v>0</v>
      </c>
      <c r="DF11" s="133">
        <f t="shared" ref="DF11" si="244">-DF10</f>
        <v>0</v>
      </c>
      <c r="DG11" s="133">
        <f t="shared" ref="DG11" si="245">-DG10</f>
        <v>0</v>
      </c>
      <c r="DH11" s="133">
        <f t="shared" ref="DH11" si="246">-DH10</f>
        <v>0</v>
      </c>
      <c r="DI11" s="133">
        <f t="shared" ref="DI11" si="247">-DI10</f>
        <v>0</v>
      </c>
      <c r="DJ11" s="133">
        <f t="shared" ref="DJ11" si="248">-DJ10</f>
        <v>0</v>
      </c>
      <c r="DK11" s="133">
        <f t="shared" ref="DK11" si="249">-DK10</f>
        <v>0</v>
      </c>
      <c r="DL11" s="133">
        <f t="shared" ref="DL11" si="250">-DL10</f>
        <v>-29557.975744074833</v>
      </c>
      <c r="DM11" s="133">
        <f t="shared" ref="DM11" si="251">-DM10</f>
        <v>0</v>
      </c>
      <c r="DN11" s="70">
        <f>SUM(DB11:DM11)</f>
        <v>-29557.975744074833</v>
      </c>
      <c r="DO11" s="133">
        <f>-DO10</f>
        <v>0</v>
      </c>
      <c r="DP11" s="133">
        <f t="shared" ref="DP11" si="252">-DP10</f>
        <v>0</v>
      </c>
      <c r="DQ11" s="133">
        <f t="shared" ref="DQ11" si="253">-DQ10</f>
        <v>0</v>
      </c>
      <c r="DR11" s="133">
        <f t="shared" ref="DR11" si="254">-DR10</f>
        <v>0</v>
      </c>
      <c r="DS11" s="133">
        <f t="shared" ref="DS11" si="255">-DS10</f>
        <v>0</v>
      </c>
      <c r="DT11" s="133">
        <f t="shared" ref="DT11" si="256">-DT10</f>
        <v>0</v>
      </c>
      <c r="DU11" s="133">
        <f t="shared" ref="DU11" si="257">-DU10</f>
        <v>0</v>
      </c>
      <c r="DV11" s="133">
        <f t="shared" ref="DV11" si="258">-DV10</f>
        <v>0</v>
      </c>
      <c r="DW11" s="133">
        <f t="shared" ref="DW11" si="259">-DW10</f>
        <v>0</v>
      </c>
      <c r="DX11" s="133">
        <f t="shared" ref="DX11" si="260">-DX10</f>
        <v>0</v>
      </c>
      <c r="DY11" s="133">
        <f t="shared" ref="DY11" si="261">-DY10</f>
        <v>-60889.406546876875</v>
      </c>
      <c r="DZ11" s="133">
        <f t="shared" ref="DZ11" si="262">-DZ10</f>
        <v>0</v>
      </c>
      <c r="EA11" s="70">
        <f>SUM(DO11:DZ11)</f>
        <v>-60889.406546876875</v>
      </c>
      <c r="EB11" s="133">
        <f>-EB10</f>
        <v>0</v>
      </c>
      <c r="EC11" s="133">
        <f t="shared" ref="EC11" si="263">-EC10</f>
        <v>0</v>
      </c>
      <c r="ED11" s="133">
        <f t="shared" ref="ED11" si="264">-ED10</f>
        <v>0</v>
      </c>
      <c r="EE11" s="133">
        <f t="shared" ref="EE11" si="265">-EE10</f>
        <v>0</v>
      </c>
      <c r="EF11" s="133">
        <f t="shared" ref="EF11" si="266">-EF10</f>
        <v>0</v>
      </c>
      <c r="EG11" s="133">
        <f t="shared" ref="EG11" si="267">-EG10</f>
        <v>0</v>
      </c>
      <c r="EH11" s="133">
        <f t="shared" ref="EH11" si="268">-EH10</f>
        <v>0</v>
      </c>
      <c r="EI11" s="133">
        <f t="shared" ref="EI11" si="269">-EI10</f>
        <v>0</v>
      </c>
      <c r="EJ11" s="133">
        <f t="shared" ref="EJ11" si="270">-EJ10</f>
        <v>0</v>
      </c>
      <c r="EK11" s="133">
        <f t="shared" ref="EK11" si="271">-EK10</f>
        <v>0</v>
      </c>
      <c r="EL11" s="133">
        <f t="shared" ref="EL11" si="272">-EL10</f>
        <v>-62716.088743283151</v>
      </c>
      <c r="EM11" s="133">
        <f t="shared" ref="EM11" si="273">-EM10</f>
        <v>0</v>
      </c>
      <c r="EN11" s="70">
        <f>SUM(EB11:EM11)</f>
        <v>-62716.088743283151</v>
      </c>
      <c r="EO11" s="133">
        <f>-EO10</f>
        <v>0</v>
      </c>
      <c r="EP11" s="133">
        <f t="shared" ref="EP11" si="274">-EP10</f>
        <v>0</v>
      </c>
      <c r="EQ11" s="133">
        <f t="shared" ref="EQ11" si="275">-EQ10</f>
        <v>0</v>
      </c>
      <c r="ER11" s="133">
        <f t="shared" ref="ER11" si="276">-ER10</f>
        <v>0</v>
      </c>
      <c r="ES11" s="133">
        <f t="shared" ref="ES11" si="277">-ES10</f>
        <v>0</v>
      </c>
      <c r="ET11" s="133">
        <f t="shared" ref="ET11" si="278">-ET10</f>
        <v>0</v>
      </c>
      <c r="EU11" s="133">
        <f t="shared" ref="EU11" si="279">-EU10</f>
        <v>0</v>
      </c>
      <c r="EV11" s="133">
        <f t="shared" ref="EV11" si="280">-EV10</f>
        <v>0</v>
      </c>
      <c r="EW11" s="133">
        <f t="shared" ref="EW11" si="281">-EW10</f>
        <v>0</v>
      </c>
      <c r="EX11" s="133">
        <f t="shared" ref="EX11" si="282">-EX10</f>
        <v>0</v>
      </c>
      <c r="EY11" s="133">
        <f t="shared" ref="EY11" si="283">-EY10</f>
        <v>-64597.571405581642</v>
      </c>
      <c r="EZ11" s="133">
        <f t="shared" ref="EZ11" si="284">-EZ10</f>
        <v>0</v>
      </c>
      <c r="FA11" s="70">
        <f>SUM(EO11:EZ11)</f>
        <v>-64597.571405581642</v>
      </c>
      <c r="FB11" s="133">
        <f>-FB10</f>
        <v>0</v>
      </c>
      <c r="FC11" s="133">
        <f t="shared" ref="FC11" si="285">-FC10</f>
        <v>0</v>
      </c>
      <c r="FD11" s="133">
        <f t="shared" ref="FD11" si="286">-FD10</f>
        <v>0</v>
      </c>
      <c r="FE11" s="133">
        <f t="shared" ref="FE11" si="287">-FE10</f>
        <v>0</v>
      </c>
      <c r="FF11" s="133">
        <f t="shared" ref="FF11" si="288">-FF10</f>
        <v>0</v>
      </c>
      <c r="FG11" s="133">
        <f t="shared" ref="FG11" si="289">-FG10</f>
        <v>0</v>
      </c>
      <c r="FH11" s="133">
        <f t="shared" ref="FH11" si="290">-FH10</f>
        <v>0</v>
      </c>
      <c r="FI11" s="133">
        <f t="shared" ref="FI11" si="291">-FI10</f>
        <v>0</v>
      </c>
      <c r="FJ11" s="133">
        <f t="shared" ref="FJ11" si="292">-FJ10</f>
        <v>0</v>
      </c>
      <c r="FK11" s="133">
        <f t="shared" ref="FK11" si="293">-FK10</f>
        <v>0</v>
      </c>
      <c r="FL11" s="133">
        <f t="shared" ref="FL11" si="294">-FL10</f>
        <v>-66535.498547749099</v>
      </c>
      <c r="FM11" s="133">
        <f t="shared" ref="FM11" si="295">-FM10</f>
        <v>0</v>
      </c>
      <c r="FN11" s="70">
        <f>SUM(FB11:FM11)</f>
        <v>-66535.498547749099</v>
      </c>
      <c r="FO11" s="133">
        <f>-FO10</f>
        <v>0</v>
      </c>
      <c r="FP11" s="133">
        <f t="shared" ref="FP11" si="296">-FP10</f>
        <v>0</v>
      </c>
      <c r="FQ11" s="133">
        <f t="shared" ref="FQ11" si="297">-FQ10</f>
        <v>0</v>
      </c>
      <c r="FR11" s="133">
        <f t="shared" ref="FR11" si="298">-FR10</f>
        <v>0</v>
      </c>
      <c r="FS11" s="133">
        <f t="shared" ref="FS11" si="299">-FS10</f>
        <v>0</v>
      </c>
      <c r="FT11" s="133">
        <f t="shared" ref="FT11" si="300">-FT10</f>
        <v>0</v>
      </c>
      <c r="FU11" s="133">
        <f t="shared" ref="FU11" si="301">-FU10</f>
        <v>0</v>
      </c>
      <c r="FV11" s="133">
        <f t="shared" ref="FV11" si="302">-FV10</f>
        <v>0</v>
      </c>
      <c r="FW11" s="133">
        <f t="shared" ref="FW11" si="303">-FW10</f>
        <v>0</v>
      </c>
      <c r="FX11" s="133">
        <f t="shared" ref="FX11" si="304">-FX10</f>
        <v>0</v>
      </c>
      <c r="FY11" s="133">
        <f t="shared" ref="FY11" si="305">-FY10</f>
        <v>-68531.563504181569</v>
      </c>
      <c r="FZ11" s="133">
        <f t="shared" ref="FZ11" si="306">-FZ10</f>
        <v>0</v>
      </c>
      <c r="GA11" s="70">
        <f>SUM(FO11:FZ11)</f>
        <v>-68531.563504181569</v>
      </c>
      <c r="GB11" s="133">
        <f>-GB10</f>
        <v>0</v>
      </c>
      <c r="GC11" s="133">
        <f t="shared" ref="GC11" si="307">-GC10</f>
        <v>0</v>
      </c>
      <c r="GD11" s="133">
        <f t="shared" ref="GD11" si="308">-GD10</f>
        <v>0</v>
      </c>
      <c r="GE11" s="133">
        <f t="shared" ref="GE11" si="309">-GE10</f>
        <v>0</v>
      </c>
      <c r="GF11" s="133">
        <f t="shared" ref="GF11" si="310">-GF10</f>
        <v>0</v>
      </c>
      <c r="GG11" s="133">
        <f t="shared" ref="GG11" si="311">-GG10</f>
        <v>0</v>
      </c>
      <c r="GH11" s="133">
        <f t="shared" ref="GH11" si="312">-GH10</f>
        <v>0</v>
      </c>
      <c r="GI11" s="133">
        <f t="shared" ref="GI11" si="313">-GI10</f>
        <v>0</v>
      </c>
      <c r="GJ11" s="133">
        <f t="shared" ref="GJ11" si="314">-GJ10</f>
        <v>0</v>
      </c>
      <c r="GK11" s="133">
        <f t="shared" ref="GK11" si="315">-GK10</f>
        <v>0</v>
      </c>
      <c r="GL11" s="133">
        <f t="shared" ref="GL11" si="316">-GL10</f>
        <v>-70587.51040930704</v>
      </c>
      <c r="GM11" s="133">
        <f t="shared" ref="GM11" si="317">-GM10</f>
        <v>0</v>
      </c>
      <c r="GN11" s="70">
        <f>SUM(GB11:GM11)</f>
        <v>-70587.51040930704</v>
      </c>
      <c r="GO11" s="133">
        <f>-GO10</f>
        <v>0</v>
      </c>
      <c r="GP11" s="133">
        <f t="shared" ref="GP11" si="318">-GP10</f>
        <v>0</v>
      </c>
      <c r="GQ11" s="133">
        <f t="shared" ref="GQ11" si="319">-GQ10</f>
        <v>0</v>
      </c>
      <c r="GR11" s="133">
        <f t="shared" ref="GR11" si="320">-GR10</f>
        <v>0</v>
      </c>
      <c r="GS11" s="133">
        <f t="shared" ref="GS11" si="321">-GS10</f>
        <v>0</v>
      </c>
      <c r="GT11" s="133">
        <f t="shared" ref="GT11" si="322">-GT10</f>
        <v>0</v>
      </c>
      <c r="GU11" s="133">
        <f t="shared" ref="GU11" si="323">-GU10</f>
        <v>0</v>
      </c>
      <c r="GV11" s="133">
        <f t="shared" ref="GV11" si="324">-GV10</f>
        <v>0</v>
      </c>
      <c r="GW11" s="133">
        <f t="shared" ref="GW11" si="325">-GW10</f>
        <v>0</v>
      </c>
      <c r="GX11" s="133">
        <f t="shared" ref="GX11" si="326">-GX10</f>
        <v>0</v>
      </c>
      <c r="GY11" s="133">
        <f t="shared" ref="GY11" si="327">-GY10</f>
        <v>0</v>
      </c>
      <c r="GZ11" s="133">
        <f t="shared" ref="GZ11" si="328">-GZ10</f>
        <v>0</v>
      </c>
      <c r="HA11" s="70">
        <f>SUM(GO11:GZ11)</f>
        <v>0</v>
      </c>
      <c r="HB11" s="133">
        <f>-HB10</f>
        <v>0</v>
      </c>
      <c r="HC11" s="133">
        <f t="shared" ref="HC11" si="329">-HC10</f>
        <v>0</v>
      </c>
      <c r="HD11" s="133">
        <f t="shared" ref="HD11" si="330">-HD10</f>
        <v>0</v>
      </c>
      <c r="HE11" s="133">
        <f t="shared" ref="HE11" si="331">-HE10</f>
        <v>0</v>
      </c>
      <c r="HF11" s="133">
        <f t="shared" ref="HF11" si="332">-HF10</f>
        <v>0</v>
      </c>
      <c r="HG11" s="133">
        <f t="shared" ref="HG11" si="333">-HG10</f>
        <v>0</v>
      </c>
      <c r="HH11" s="133">
        <f t="shared" ref="HH11" si="334">-HH10</f>
        <v>0</v>
      </c>
      <c r="HI11" s="133">
        <f t="shared" ref="HI11" si="335">-HI10</f>
        <v>0</v>
      </c>
      <c r="HJ11" s="133">
        <f t="shared" ref="HJ11" si="336">-HJ10</f>
        <v>0</v>
      </c>
      <c r="HK11" s="133">
        <f t="shared" ref="HK11" si="337">-HK10</f>
        <v>0</v>
      </c>
      <c r="HL11" s="133">
        <f t="shared" ref="HL11" si="338">-HL10</f>
        <v>0</v>
      </c>
      <c r="HM11" s="133">
        <f t="shared" ref="HM11" si="339">-HM10</f>
        <v>0</v>
      </c>
      <c r="HN11" s="70">
        <f>SUM(HB11:HM11)</f>
        <v>0</v>
      </c>
      <c r="HO11" s="131"/>
      <c r="HP11" s="131"/>
      <c r="HQ11" s="131"/>
      <c r="HR11" s="131"/>
      <c r="HS11" s="131"/>
      <c r="HT11" s="131"/>
      <c r="HU11" s="131"/>
      <c r="HV11" s="131"/>
      <c r="HW11" s="131"/>
      <c r="HX11" s="131"/>
      <c r="HY11" s="133">
        <f>-IA10</f>
        <v>0</v>
      </c>
      <c r="HZ11" s="133"/>
      <c r="IA11" s="70">
        <f>SUM(HO11:HZ11)</f>
        <v>0</v>
      </c>
      <c r="IB11" s="131"/>
      <c r="IC11" s="131"/>
      <c r="ID11" s="131"/>
      <c r="IE11" s="131"/>
      <c r="IF11" s="131"/>
      <c r="IG11" s="131"/>
      <c r="IH11" s="131"/>
      <c r="II11" s="131"/>
      <c r="IJ11" s="131"/>
      <c r="IK11" s="131"/>
      <c r="IL11" s="133">
        <f>-IN10</f>
        <v>0</v>
      </c>
      <c r="IM11" s="133"/>
      <c r="IN11" s="70">
        <f>SUM(IB11:IM11)</f>
        <v>0</v>
      </c>
      <c r="IO11" s="131"/>
      <c r="IP11" s="131"/>
      <c r="IQ11" s="131"/>
      <c r="IR11" s="131"/>
      <c r="IS11" s="131"/>
      <c r="IT11" s="131"/>
      <c r="IU11" s="131"/>
      <c r="IV11" s="131"/>
      <c r="IW11" s="131"/>
      <c r="IX11" s="131"/>
      <c r="IY11" s="133">
        <f>-JA10</f>
        <v>0</v>
      </c>
      <c r="IZ11" s="133"/>
      <c r="JA11" s="70">
        <f>SUM(IO11:IZ11)</f>
        <v>0</v>
      </c>
      <c r="JB11" s="131"/>
      <c r="JC11" s="131"/>
      <c r="JD11" s="131"/>
      <c r="JE11" s="131"/>
      <c r="JF11" s="131"/>
      <c r="JG11" s="131"/>
      <c r="JH11" s="131"/>
      <c r="JI11" s="131"/>
      <c r="JJ11" s="131"/>
      <c r="JK11" s="131"/>
      <c r="JL11" s="133">
        <f>-JN10</f>
        <v>0</v>
      </c>
      <c r="JM11" s="133"/>
      <c r="JN11" s="70">
        <f>SUM(JB11:JM11)</f>
        <v>0</v>
      </c>
      <c r="JO11" s="131"/>
      <c r="JP11" s="131"/>
      <c r="JQ11" s="131"/>
      <c r="JR11" s="131"/>
      <c r="JS11" s="131"/>
      <c r="JT11" s="131"/>
      <c r="JU11" s="131"/>
      <c r="JV11" s="131"/>
      <c r="JW11" s="131"/>
      <c r="JX11" s="131"/>
      <c r="JY11" s="133">
        <f>-KA10</f>
        <v>0</v>
      </c>
      <c r="JZ11" s="133"/>
      <c r="KA11" s="70">
        <f>SUM(JO11:JZ11)</f>
        <v>0</v>
      </c>
      <c r="KB11" s="131"/>
      <c r="KC11" s="131"/>
      <c r="KD11" s="131"/>
      <c r="KE11" s="131"/>
      <c r="KF11" s="131"/>
      <c r="KG11" s="131"/>
      <c r="KH11" s="131"/>
      <c r="KI11" s="131"/>
      <c r="KJ11" s="131"/>
      <c r="KK11" s="131"/>
      <c r="KL11" s="133">
        <f>-KN10</f>
        <v>0</v>
      </c>
      <c r="KM11" s="133"/>
      <c r="KN11" s="70">
        <f>SUM(KB11:KM11)</f>
        <v>0</v>
      </c>
      <c r="KO11" s="131"/>
      <c r="KP11" s="131"/>
      <c r="KQ11" s="131"/>
      <c r="KR11" s="131"/>
      <c r="KS11" s="131"/>
      <c r="KT11" s="131"/>
      <c r="KU11" s="131"/>
      <c r="KV11" s="131"/>
      <c r="KW11" s="131"/>
      <c r="KX11" s="131"/>
      <c r="KY11" s="133">
        <f>-LA10</f>
        <v>0</v>
      </c>
      <c r="KZ11" s="133"/>
      <c r="LA11" s="70">
        <f>SUM(KO11:KZ11)</f>
        <v>0</v>
      </c>
      <c r="LB11" s="131"/>
      <c r="LC11" s="131"/>
      <c r="LD11" s="131"/>
      <c r="LE11" s="131"/>
      <c r="LF11" s="131"/>
      <c r="LG11" s="131"/>
      <c r="LH11" s="131"/>
      <c r="LI11" s="131"/>
      <c r="LJ11" s="131"/>
      <c r="LK11" s="131"/>
      <c r="LL11" s="133">
        <f>-LN10</f>
        <v>0</v>
      </c>
      <c r="LM11" s="133"/>
      <c r="LN11" s="70">
        <f>SUM(LB11:LM11)</f>
        <v>0</v>
      </c>
    </row>
    <row r="12" spans="1:326" s="44" customFormat="1" ht="15.75" thickBot="1">
      <c r="A12" s="48" t="s">
        <v>425</v>
      </c>
      <c r="B12" s="71">
        <f>B7+B8+B9+B10+B11</f>
        <v>28942.91760507871</v>
      </c>
      <c r="C12" s="71">
        <f>C7+C8+C9+C10+C11</f>
        <v>57885.83521015742</v>
      </c>
      <c r="D12" s="71">
        <f t="shared" ref="D12:AZ12" si="340">D7+D8+D9+D10+D11</f>
        <v>86828.752815236134</v>
      </c>
      <c r="E12" s="71">
        <f t="shared" si="340"/>
        <v>115771.67042031484</v>
      </c>
      <c r="F12" s="71">
        <f t="shared" si="340"/>
        <v>144714.58802539355</v>
      </c>
      <c r="G12" s="71">
        <f t="shared" si="340"/>
        <v>173657.50563047227</v>
      </c>
      <c r="H12" s="71">
        <f t="shared" si="340"/>
        <v>202600.42323555099</v>
      </c>
      <c r="I12" s="71">
        <f t="shared" si="340"/>
        <v>231543.34084062971</v>
      </c>
      <c r="J12" s="71">
        <f t="shared" si="340"/>
        <v>260486.25844570843</v>
      </c>
      <c r="K12" s="71">
        <f t="shared" si="340"/>
        <v>289429.17605078715</v>
      </c>
      <c r="L12" s="71">
        <f t="shared" si="340"/>
        <v>318372.09365586587</v>
      </c>
      <c r="M12" s="71">
        <f t="shared" si="340"/>
        <v>0</v>
      </c>
      <c r="N12" s="71">
        <f t="shared" si="340"/>
        <v>0</v>
      </c>
      <c r="O12" s="71">
        <f t="shared" si="340"/>
        <v>484728.21041737526</v>
      </c>
      <c r="P12" s="71">
        <f t="shared" si="340"/>
        <v>969456.42083475052</v>
      </c>
      <c r="Q12" s="71">
        <f t="shared" si="340"/>
        <v>1454184.6312521258</v>
      </c>
      <c r="R12" s="71">
        <f t="shared" si="340"/>
        <v>1938912.841669501</v>
      </c>
      <c r="S12" s="71">
        <f t="shared" si="340"/>
        <v>2423641.0520868762</v>
      </c>
      <c r="T12" s="71">
        <f t="shared" si="340"/>
        <v>2908369.2625042517</v>
      </c>
      <c r="U12" s="71">
        <f t="shared" si="340"/>
        <v>3393097.4729216271</v>
      </c>
      <c r="V12" s="71">
        <f t="shared" si="340"/>
        <v>3877825.6833390025</v>
      </c>
      <c r="W12" s="71">
        <f t="shared" si="340"/>
        <v>4362553.8937563775</v>
      </c>
      <c r="X12" s="71">
        <f t="shared" si="340"/>
        <v>4847282.1041737525</v>
      </c>
      <c r="Y12" s="71">
        <f t="shared" si="340"/>
        <v>5332010.3145911274</v>
      </c>
      <c r="Z12" s="71">
        <f t="shared" si="340"/>
        <v>0</v>
      </c>
      <c r="AA12" s="71">
        <f t="shared" si="340"/>
        <v>0</v>
      </c>
      <c r="AB12" s="71">
        <f t="shared" si="340"/>
        <v>641219.61440655484</v>
      </c>
      <c r="AC12" s="71">
        <f t="shared" si="340"/>
        <v>1282439.2288131097</v>
      </c>
      <c r="AD12" s="71">
        <f t="shared" si="340"/>
        <v>1923658.8432196644</v>
      </c>
      <c r="AE12" s="71">
        <f t="shared" si="340"/>
        <v>2564878.4576262194</v>
      </c>
      <c r="AF12" s="71">
        <f t="shared" si="340"/>
        <v>3206098.0720327743</v>
      </c>
      <c r="AG12" s="71">
        <f t="shared" si="340"/>
        <v>3847317.6864393293</v>
      </c>
      <c r="AH12" s="71">
        <f t="shared" si="340"/>
        <v>4488537.3008458838</v>
      </c>
      <c r="AI12" s="71">
        <f t="shared" si="340"/>
        <v>5129756.9152524387</v>
      </c>
      <c r="AJ12" s="71">
        <f t="shared" si="340"/>
        <v>5770976.5296589937</v>
      </c>
      <c r="AK12" s="71">
        <f t="shared" si="340"/>
        <v>6412196.1440655487</v>
      </c>
      <c r="AL12" s="71">
        <f t="shared" si="340"/>
        <v>7053415.7584721036</v>
      </c>
      <c r="AM12" s="71">
        <f t="shared" si="340"/>
        <v>0</v>
      </c>
      <c r="AN12" s="71">
        <f t="shared" si="340"/>
        <v>0</v>
      </c>
      <c r="AO12" s="71">
        <f t="shared" si="340"/>
        <v>0</v>
      </c>
      <c r="AP12" s="71">
        <f t="shared" si="340"/>
        <v>0</v>
      </c>
      <c r="AQ12" s="71">
        <f t="shared" si="340"/>
        <v>0</v>
      </c>
      <c r="AR12" s="71">
        <f t="shared" si="340"/>
        <v>0</v>
      </c>
      <c r="AS12" s="71">
        <f t="shared" si="340"/>
        <v>0</v>
      </c>
      <c r="AT12" s="71">
        <f t="shared" si="340"/>
        <v>0</v>
      </c>
      <c r="AU12" s="71">
        <f t="shared" si="340"/>
        <v>0</v>
      </c>
      <c r="AV12" s="71">
        <f t="shared" si="340"/>
        <v>0</v>
      </c>
      <c r="AW12" s="71">
        <f t="shared" si="340"/>
        <v>0</v>
      </c>
      <c r="AX12" s="71">
        <f t="shared" si="340"/>
        <v>0</v>
      </c>
      <c r="AY12" s="71">
        <f t="shared" si="340"/>
        <v>0</v>
      </c>
      <c r="AZ12" s="71">
        <f t="shared" si="340"/>
        <v>0</v>
      </c>
      <c r="BA12" s="71">
        <f t="shared" ref="BA12:DL12" si="341">BA7+BA8+BA9+BA10+BA11</f>
        <v>0</v>
      </c>
      <c r="BB12" s="71">
        <f t="shared" si="341"/>
        <v>0</v>
      </c>
      <c r="BC12" s="71">
        <f t="shared" si="341"/>
        <v>0</v>
      </c>
      <c r="BD12" s="71">
        <f t="shared" si="341"/>
        <v>0</v>
      </c>
      <c r="BE12" s="71">
        <f t="shared" si="341"/>
        <v>0</v>
      </c>
      <c r="BF12" s="71">
        <f t="shared" si="341"/>
        <v>0</v>
      </c>
      <c r="BG12" s="71">
        <f t="shared" si="341"/>
        <v>0</v>
      </c>
      <c r="BH12" s="71">
        <f t="shared" si="341"/>
        <v>0</v>
      </c>
      <c r="BI12" s="71">
        <f t="shared" si="341"/>
        <v>0</v>
      </c>
      <c r="BJ12" s="71">
        <f t="shared" si="341"/>
        <v>0</v>
      </c>
      <c r="BK12" s="71">
        <f t="shared" si="341"/>
        <v>0</v>
      </c>
      <c r="BL12" s="71">
        <f t="shared" si="341"/>
        <v>0</v>
      </c>
      <c r="BM12" s="71">
        <f t="shared" si="341"/>
        <v>0</v>
      </c>
      <c r="BN12" s="71">
        <f t="shared" si="341"/>
        <v>0</v>
      </c>
      <c r="BO12" s="71">
        <f t="shared" si="341"/>
        <v>0</v>
      </c>
      <c r="BP12" s="71">
        <f t="shared" si="341"/>
        <v>0</v>
      </c>
      <c r="BQ12" s="71">
        <f t="shared" si="341"/>
        <v>0</v>
      </c>
      <c r="BR12" s="71">
        <f t="shared" si="341"/>
        <v>0</v>
      </c>
      <c r="BS12" s="71">
        <f t="shared" si="341"/>
        <v>0</v>
      </c>
      <c r="BT12" s="71">
        <f t="shared" si="341"/>
        <v>0</v>
      </c>
      <c r="BU12" s="71">
        <f t="shared" si="341"/>
        <v>0</v>
      </c>
      <c r="BV12" s="71">
        <f t="shared" si="341"/>
        <v>0</v>
      </c>
      <c r="BW12" s="71">
        <f t="shared" si="341"/>
        <v>0</v>
      </c>
      <c r="BX12" s="71">
        <f t="shared" si="341"/>
        <v>0</v>
      </c>
      <c r="BY12" s="71">
        <f t="shared" si="341"/>
        <v>0</v>
      </c>
      <c r="BZ12" s="71">
        <f t="shared" si="341"/>
        <v>0</v>
      </c>
      <c r="CA12" s="71">
        <f t="shared" si="341"/>
        <v>0</v>
      </c>
      <c r="CB12" s="71">
        <f t="shared" si="341"/>
        <v>0</v>
      </c>
      <c r="CC12" s="71">
        <f t="shared" si="341"/>
        <v>0</v>
      </c>
      <c r="CD12" s="71">
        <f t="shared" si="341"/>
        <v>0</v>
      </c>
      <c r="CE12" s="71">
        <f t="shared" si="341"/>
        <v>0</v>
      </c>
      <c r="CF12" s="71">
        <f t="shared" si="341"/>
        <v>0</v>
      </c>
      <c r="CG12" s="71">
        <f t="shared" si="341"/>
        <v>0</v>
      </c>
      <c r="CH12" s="71">
        <f t="shared" si="341"/>
        <v>0</v>
      </c>
      <c r="CI12" s="71">
        <f t="shared" si="341"/>
        <v>0</v>
      </c>
      <c r="CJ12" s="71">
        <f t="shared" si="341"/>
        <v>0</v>
      </c>
      <c r="CK12" s="71">
        <f t="shared" si="341"/>
        <v>0</v>
      </c>
      <c r="CL12" s="71">
        <f t="shared" si="341"/>
        <v>0</v>
      </c>
      <c r="CM12" s="71">
        <f t="shared" si="341"/>
        <v>0</v>
      </c>
      <c r="CN12" s="71">
        <f t="shared" si="341"/>
        <v>0</v>
      </c>
      <c r="CO12" s="71">
        <f t="shared" si="341"/>
        <v>0</v>
      </c>
      <c r="CP12" s="71">
        <f t="shared" si="341"/>
        <v>0</v>
      </c>
      <c r="CQ12" s="71">
        <f t="shared" si="341"/>
        <v>0</v>
      </c>
      <c r="CR12" s="71">
        <f t="shared" si="341"/>
        <v>0</v>
      </c>
      <c r="CS12" s="71">
        <f t="shared" si="341"/>
        <v>0</v>
      </c>
      <c r="CT12" s="71">
        <f t="shared" si="341"/>
        <v>0</v>
      </c>
      <c r="CU12" s="71">
        <f t="shared" si="341"/>
        <v>0</v>
      </c>
      <c r="CV12" s="71">
        <f t="shared" si="341"/>
        <v>0</v>
      </c>
      <c r="CW12" s="71">
        <f t="shared" si="341"/>
        <v>0</v>
      </c>
      <c r="CX12" s="71">
        <f t="shared" si="341"/>
        <v>0</v>
      </c>
      <c r="CY12" s="71">
        <f t="shared" si="341"/>
        <v>0</v>
      </c>
      <c r="CZ12" s="71">
        <f t="shared" si="341"/>
        <v>0</v>
      </c>
      <c r="DA12" s="71">
        <f t="shared" si="341"/>
        <v>0</v>
      </c>
      <c r="DB12" s="71">
        <f t="shared" si="341"/>
        <v>0</v>
      </c>
      <c r="DC12" s="71">
        <f t="shared" si="341"/>
        <v>0</v>
      </c>
      <c r="DD12" s="71">
        <f t="shared" si="341"/>
        <v>0</v>
      </c>
      <c r="DE12" s="71">
        <f t="shared" si="341"/>
        <v>0</v>
      </c>
      <c r="DF12" s="71">
        <f t="shared" si="341"/>
        <v>0</v>
      </c>
      <c r="DG12" s="71">
        <f t="shared" si="341"/>
        <v>0</v>
      </c>
      <c r="DH12" s="71">
        <f t="shared" si="341"/>
        <v>0</v>
      </c>
      <c r="DI12" s="71">
        <f t="shared" si="341"/>
        <v>0</v>
      </c>
      <c r="DJ12" s="71">
        <f t="shared" si="341"/>
        <v>0</v>
      </c>
      <c r="DK12" s="71">
        <f t="shared" si="341"/>
        <v>0</v>
      </c>
      <c r="DL12" s="71">
        <f t="shared" si="341"/>
        <v>0</v>
      </c>
      <c r="DM12" s="71">
        <f t="shared" ref="DM12:FX12" si="342">DM7+DM8+DM9+DM10+DM11</f>
        <v>0</v>
      </c>
      <c r="DN12" s="71">
        <f t="shared" si="342"/>
        <v>0</v>
      </c>
      <c r="DO12" s="71">
        <f t="shared" si="342"/>
        <v>0</v>
      </c>
      <c r="DP12" s="71">
        <f t="shared" si="342"/>
        <v>0</v>
      </c>
      <c r="DQ12" s="71">
        <f t="shared" si="342"/>
        <v>0</v>
      </c>
      <c r="DR12" s="71">
        <f t="shared" si="342"/>
        <v>0</v>
      </c>
      <c r="DS12" s="71">
        <f t="shared" si="342"/>
        <v>0</v>
      </c>
      <c r="DT12" s="71">
        <f t="shared" si="342"/>
        <v>0</v>
      </c>
      <c r="DU12" s="71">
        <f t="shared" si="342"/>
        <v>0</v>
      </c>
      <c r="DV12" s="71">
        <f t="shared" si="342"/>
        <v>0</v>
      </c>
      <c r="DW12" s="71">
        <f t="shared" si="342"/>
        <v>0</v>
      </c>
      <c r="DX12" s="71">
        <f t="shared" si="342"/>
        <v>0</v>
      </c>
      <c r="DY12" s="71">
        <f t="shared" si="342"/>
        <v>0</v>
      </c>
      <c r="DZ12" s="71">
        <f t="shared" si="342"/>
        <v>0</v>
      </c>
      <c r="EA12" s="71">
        <f t="shared" si="342"/>
        <v>0</v>
      </c>
      <c r="EB12" s="71">
        <f t="shared" si="342"/>
        <v>0</v>
      </c>
      <c r="EC12" s="71">
        <f t="shared" si="342"/>
        <v>0</v>
      </c>
      <c r="ED12" s="71">
        <f t="shared" si="342"/>
        <v>0</v>
      </c>
      <c r="EE12" s="71">
        <f t="shared" si="342"/>
        <v>0</v>
      </c>
      <c r="EF12" s="71">
        <f t="shared" si="342"/>
        <v>0</v>
      </c>
      <c r="EG12" s="71">
        <f t="shared" si="342"/>
        <v>0</v>
      </c>
      <c r="EH12" s="71">
        <f t="shared" si="342"/>
        <v>0</v>
      </c>
      <c r="EI12" s="71">
        <f t="shared" si="342"/>
        <v>0</v>
      </c>
      <c r="EJ12" s="71">
        <f t="shared" si="342"/>
        <v>0</v>
      </c>
      <c r="EK12" s="71">
        <f t="shared" si="342"/>
        <v>0</v>
      </c>
      <c r="EL12" s="71">
        <f t="shared" si="342"/>
        <v>0</v>
      </c>
      <c r="EM12" s="71">
        <f t="shared" si="342"/>
        <v>0</v>
      </c>
      <c r="EN12" s="71">
        <f t="shared" si="342"/>
        <v>0</v>
      </c>
      <c r="EO12" s="71">
        <f t="shared" si="342"/>
        <v>0</v>
      </c>
      <c r="EP12" s="71">
        <f t="shared" si="342"/>
        <v>0</v>
      </c>
      <c r="EQ12" s="71">
        <f t="shared" si="342"/>
        <v>0</v>
      </c>
      <c r="ER12" s="71">
        <f t="shared" si="342"/>
        <v>0</v>
      </c>
      <c r="ES12" s="71">
        <f t="shared" si="342"/>
        <v>0</v>
      </c>
      <c r="ET12" s="71">
        <f t="shared" si="342"/>
        <v>0</v>
      </c>
      <c r="EU12" s="71">
        <f t="shared" si="342"/>
        <v>0</v>
      </c>
      <c r="EV12" s="71">
        <f t="shared" si="342"/>
        <v>0</v>
      </c>
      <c r="EW12" s="71">
        <f t="shared" si="342"/>
        <v>0</v>
      </c>
      <c r="EX12" s="71">
        <f t="shared" si="342"/>
        <v>0</v>
      </c>
      <c r="EY12" s="71">
        <f t="shared" si="342"/>
        <v>0</v>
      </c>
      <c r="EZ12" s="71">
        <f t="shared" si="342"/>
        <v>0</v>
      </c>
      <c r="FA12" s="71">
        <f t="shared" si="342"/>
        <v>0</v>
      </c>
      <c r="FB12" s="71">
        <f t="shared" si="342"/>
        <v>0</v>
      </c>
      <c r="FC12" s="71">
        <f t="shared" si="342"/>
        <v>0</v>
      </c>
      <c r="FD12" s="71">
        <f t="shared" si="342"/>
        <v>0</v>
      </c>
      <c r="FE12" s="71">
        <f t="shared" si="342"/>
        <v>0</v>
      </c>
      <c r="FF12" s="71">
        <f t="shared" si="342"/>
        <v>0</v>
      </c>
      <c r="FG12" s="71">
        <f t="shared" si="342"/>
        <v>0</v>
      </c>
      <c r="FH12" s="71">
        <f t="shared" si="342"/>
        <v>0</v>
      </c>
      <c r="FI12" s="71">
        <f t="shared" si="342"/>
        <v>0</v>
      </c>
      <c r="FJ12" s="71">
        <f t="shared" si="342"/>
        <v>0</v>
      </c>
      <c r="FK12" s="71">
        <f t="shared" si="342"/>
        <v>0</v>
      </c>
      <c r="FL12" s="71">
        <f t="shared" si="342"/>
        <v>0</v>
      </c>
      <c r="FM12" s="71">
        <f t="shared" si="342"/>
        <v>0</v>
      </c>
      <c r="FN12" s="71">
        <f t="shared" si="342"/>
        <v>0</v>
      </c>
      <c r="FO12" s="71">
        <f t="shared" si="342"/>
        <v>0</v>
      </c>
      <c r="FP12" s="71">
        <f t="shared" si="342"/>
        <v>0</v>
      </c>
      <c r="FQ12" s="71">
        <f t="shared" si="342"/>
        <v>0</v>
      </c>
      <c r="FR12" s="71">
        <f t="shared" si="342"/>
        <v>0</v>
      </c>
      <c r="FS12" s="71">
        <f t="shared" si="342"/>
        <v>0</v>
      </c>
      <c r="FT12" s="71">
        <f t="shared" si="342"/>
        <v>0</v>
      </c>
      <c r="FU12" s="71">
        <f t="shared" si="342"/>
        <v>0</v>
      </c>
      <c r="FV12" s="71">
        <f t="shared" si="342"/>
        <v>0</v>
      </c>
      <c r="FW12" s="71">
        <f t="shared" si="342"/>
        <v>0</v>
      </c>
      <c r="FX12" s="71">
        <f t="shared" si="342"/>
        <v>0</v>
      </c>
      <c r="FY12" s="71">
        <f t="shared" ref="FY12:IJ12" si="343">FY7+FY8+FY9+FY10+FY11</f>
        <v>0</v>
      </c>
      <c r="FZ12" s="71">
        <f t="shared" si="343"/>
        <v>0</v>
      </c>
      <c r="GA12" s="71">
        <f t="shared" si="343"/>
        <v>0</v>
      </c>
      <c r="GB12" s="71">
        <f t="shared" si="343"/>
        <v>0</v>
      </c>
      <c r="GC12" s="71">
        <f t="shared" si="343"/>
        <v>0</v>
      </c>
      <c r="GD12" s="71">
        <f t="shared" si="343"/>
        <v>0</v>
      </c>
      <c r="GE12" s="71">
        <f t="shared" si="343"/>
        <v>0</v>
      </c>
      <c r="GF12" s="71">
        <f t="shared" si="343"/>
        <v>0</v>
      </c>
      <c r="GG12" s="71">
        <f t="shared" si="343"/>
        <v>0</v>
      </c>
      <c r="GH12" s="71">
        <f t="shared" si="343"/>
        <v>0</v>
      </c>
      <c r="GI12" s="71">
        <f t="shared" si="343"/>
        <v>0</v>
      </c>
      <c r="GJ12" s="71">
        <f t="shared" si="343"/>
        <v>0</v>
      </c>
      <c r="GK12" s="71">
        <f t="shared" si="343"/>
        <v>0</v>
      </c>
      <c r="GL12" s="71">
        <f t="shared" si="343"/>
        <v>0</v>
      </c>
      <c r="GM12" s="71">
        <f t="shared" si="343"/>
        <v>0</v>
      </c>
      <c r="GN12" s="71">
        <f t="shared" si="343"/>
        <v>0</v>
      </c>
      <c r="GO12" s="71">
        <f t="shared" si="343"/>
        <v>0</v>
      </c>
      <c r="GP12" s="71">
        <f t="shared" si="343"/>
        <v>0</v>
      </c>
      <c r="GQ12" s="71">
        <f t="shared" si="343"/>
        <v>0</v>
      </c>
      <c r="GR12" s="71">
        <f t="shared" si="343"/>
        <v>0</v>
      </c>
      <c r="GS12" s="71">
        <f t="shared" si="343"/>
        <v>0</v>
      </c>
      <c r="GT12" s="71">
        <f t="shared" si="343"/>
        <v>0</v>
      </c>
      <c r="GU12" s="71">
        <f t="shared" si="343"/>
        <v>0</v>
      </c>
      <c r="GV12" s="71">
        <f t="shared" si="343"/>
        <v>0</v>
      </c>
      <c r="GW12" s="71">
        <f t="shared" si="343"/>
        <v>0</v>
      </c>
      <c r="GX12" s="71">
        <f t="shared" si="343"/>
        <v>0</v>
      </c>
      <c r="GY12" s="71">
        <f t="shared" si="343"/>
        <v>0</v>
      </c>
      <c r="GZ12" s="71">
        <f t="shared" si="343"/>
        <v>0</v>
      </c>
      <c r="HA12" s="71">
        <f t="shared" si="343"/>
        <v>0</v>
      </c>
      <c r="HB12" s="71">
        <f t="shared" si="343"/>
        <v>0</v>
      </c>
      <c r="HC12" s="71">
        <f t="shared" si="343"/>
        <v>0</v>
      </c>
      <c r="HD12" s="71">
        <f t="shared" si="343"/>
        <v>0</v>
      </c>
      <c r="HE12" s="71">
        <f t="shared" si="343"/>
        <v>0</v>
      </c>
      <c r="HF12" s="71">
        <f t="shared" si="343"/>
        <v>0</v>
      </c>
      <c r="HG12" s="71">
        <f t="shared" si="343"/>
        <v>0</v>
      </c>
      <c r="HH12" s="71">
        <f t="shared" si="343"/>
        <v>0</v>
      </c>
      <c r="HI12" s="71">
        <f t="shared" si="343"/>
        <v>0</v>
      </c>
      <c r="HJ12" s="71">
        <f t="shared" si="343"/>
        <v>0</v>
      </c>
      <c r="HK12" s="71">
        <f t="shared" si="343"/>
        <v>0</v>
      </c>
      <c r="HL12" s="71">
        <f t="shared" si="343"/>
        <v>0</v>
      </c>
      <c r="HM12" s="71">
        <f t="shared" si="343"/>
        <v>0</v>
      </c>
      <c r="HN12" s="71">
        <f t="shared" si="343"/>
        <v>0</v>
      </c>
      <c r="HO12" s="71">
        <f t="shared" si="343"/>
        <v>0</v>
      </c>
      <c r="HP12" s="71">
        <f t="shared" si="343"/>
        <v>0</v>
      </c>
      <c r="HQ12" s="71">
        <f t="shared" si="343"/>
        <v>0</v>
      </c>
      <c r="HR12" s="71">
        <f t="shared" si="343"/>
        <v>0</v>
      </c>
      <c r="HS12" s="71">
        <f t="shared" si="343"/>
        <v>0</v>
      </c>
      <c r="HT12" s="71">
        <f t="shared" si="343"/>
        <v>0</v>
      </c>
      <c r="HU12" s="71">
        <f t="shared" si="343"/>
        <v>0</v>
      </c>
      <c r="HV12" s="71">
        <f t="shared" si="343"/>
        <v>0</v>
      </c>
      <c r="HW12" s="71">
        <f t="shared" si="343"/>
        <v>0</v>
      </c>
      <c r="HX12" s="71">
        <f t="shared" si="343"/>
        <v>0</v>
      </c>
      <c r="HY12" s="71">
        <f t="shared" si="343"/>
        <v>0</v>
      </c>
      <c r="HZ12" s="71">
        <f t="shared" si="343"/>
        <v>0</v>
      </c>
      <c r="IA12" s="71">
        <f t="shared" si="343"/>
        <v>0</v>
      </c>
      <c r="IB12" s="71">
        <f t="shared" si="343"/>
        <v>0</v>
      </c>
      <c r="IC12" s="71">
        <f t="shared" si="343"/>
        <v>0</v>
      </c>
      <c r="ID12" s="71">
        <f t="shared" si="343"/>
        <v>0</v>
      </c>
      <c r="IE12" s="71">
        <f t="shared" si="343"/>
        <v>0</v>
      </c>
      <c r="IF12" s="71">
        <f t="shared" si="343"/>
        <v>0</v>
      </c>
      <c r="IG12" s="71">
        <f t="shared" si="343"/>
        <v>0</v>
      </c>
      <c r="IH12" s="71">
        <f t="shared" si="343"/>
        <v>0</v>
      </c>
      <c r="II12" s="71">
        <f t="shared" si="343"/>
        <v>0</v>
      </c>
      <c r="IJ12" s="71">
        <f t="shared" si="343"/>
        <v>0</v>
      </c>
      <c r="IK12" s="71">
        <f t="shared" ref="IK12:KV12" si="344">IK7+IK8+IK9+IK10+IK11</f>
        <v>0</v>
      </c>
      <c r="IL12" s="71">
        <f t="shared" si="344"/>
        <v>0</v>
      </c>
      <c r="IM12" s="71">
        <f t="shared" si="344"/>
        <v>0</v>
      </c>
      <c r="IN12" s="71">
        <f t="shared" si="344"/>
        <v>0</v>
      </c>
      <c r="IO12" s="71">
        <f t="shared" si="344"/>
        <v>0</v>
      </c>
      <c r="IP12" s="71">
        <f t="shared" si="344"/>
        <v>0</v>
      </c>
      <c r="IQ12" s="71">
        <f t="shared" si="344"/>
        <v>0</v>
      </c>
      <c r="IR12" s="71">
        <f t="shared" si="344"/>
        <v>0</v>
      </c>
      <c r="IS12" s="71">
        <f t="shared" si="344"/>
        <v>0</v>
      </c>
      <c r="IT12" s="71">
        <f t="shared" si="344"/>
        <v>0</v>
      </c>
      <c r="IU12" s="71">
        <f t="shared" si="344"/>
        <v>0</v>
      </c>
      <c r="IV12" s="71">
        <f t="shared" si="344"/>
        <v>0</v>
      </c>
      <c r="IW12" s="71">
        <f t="shared" si="344"/>
        <v>0</v>
      </c>
      <c r="IX12" s="71">
        <f t="shared" si="344"/>
        <v>0</v>
      </c>
      <c r="IY12" s="71">
        <f t="shared" si="344"/>
        <v>0</v>
      </c>
      <c r="IZ12" s="71">
        <f t="shared" si="344"/>
        <v>0</v>
      </c>
      <c r="JA12" s="71">
        <f t="shared" si="344"/>
        <v>0</v>
      </c>
      <c r="JB12" s="71">
        <f t="shared" si="344"/>
        <v>0</v>
      </c>
      <c r="JC12" s="71">
        <f t="shared" si="344"/>
        <v>0</v>
      </c>
      <c r="JD12" s="71">
        <f t="shared" si="344"/>
        <v>0</v>
      </c>
      <c r="JE12" s="71">
        <f t="shared" si="344"/>
        <v>0</v>
      </c>
      <c r="JF12" s="71">
        <f t="shared" si="344"/>
        <v>0</v>
      </c>
      <c r="JG12" s="71">
        <f t="shared" si="344"/>
        <v>0</v>
      </c>
      <c r="JH12" s="71">
        <f t="shared" si="344"/>
        <v>0</v>
      </c>
      <c r="JI12" s="71">
        <f t="shared" si="344"/>
        <v>0</v>
      </c>
      <c r="JJ12" s="71">
        <f t="shared" si="344"/>
        <v>0</v>
      </c>
      <c r="JK12" s="71">
        <f t="shared" si="344"/>
        <v>0</v>
      </c>
      <c r="JL12" s="71">
        <f t="shared" si="344"/>
        <v>0</v>
      </c>
      <c r="JM12" s="71">
        <f t="shared" si="344"/>
        <v>0</v>
      </c>
      <c r="JN12" s="71">
        <f t="shared" si="344"/>
        <v>0</v>
      </c>
      <c r="JO12" s="71">
        <f t="shared" si="344"/>
        <v>0</v>
      </c>
      <c r="JP12" s="71">
        <f t="shared" si="344"/>
        <v>0</v>
      </c>
      <c r="JQ12" s="71">
        <f t="shared" si="344"/>
        <v>0</v>
      </c>
      <c r="JR12" s="71">
        <f t="shared" si="344"/>
        <v>0</v>
      </c>
      <c r="JS12" s="71">
        <f t="shared" si="344"/>
        <v>0</v>
      </c>
      <c r="JT12" s="71">
        <f t="shared" si="344"/>
        <v>0</v>
      </c>
      <c r="JU12" s="71">
        <f t="shared" si="344"/>
        <v>0</v>
      </c>
      <c r="JV12" s="71">
        <f t="shared" si="344"/>
        <v>0</v>
      </c>
      <c r="JW12" s="71">
        <f t="shared" si="344"/>
        <v>0</v>
      </c>
      <c r="JX12" s="71">
        <f t="shared" si="344"/>
        <v>0</v>
      </c>
      <c r="JY12" s="71">
        <f t="shared" si="344"/>
        <v>0</v>
      </c>
      <c r="JZ12" s="71">
        <f t="shared" si="344"/>
        <v>0</v>
      </c>
      <c r="KA12" s="71">
        <f t="shared" si="344"/>
        <v>0</v>
      </c>
      <c r="KB12" s="71">
        <f t="shared" si="344"/>
        <v>0</v>
      </c>
      <c r="KC12" s="71">
        <f t="shared" si="344"/>
        <v>0</v>
      </c>
      <c r="KD12" s="71">
        <f t="shared" si="344"/>
        <v>0</v>
      </c>
      <c r="KE12" s="71">
        <f t="shared" si="344"/>
        <v>0</v>
      </c>
      <c r="KF12" s="71">
        <f t="shared" si="344"/>
        <v>0</v>
      </c>
      <c r="KG12" s="71">
        <f t="shared" si="344"/>
        <v>0</v>
      </c>
      <c r="KH12" s="71">
        <f t="shared" si="344"/>
        <v>0</v>
      </c>
      <c r="KI12" s="71">
        <f t="shared" si="344"/>
        <v>0</v>
      </c>
      <c r="KJ12" s="71">
        <f t="shared" si="344"/>
        <v>0</v>
      </c>
      <c r="KK12" s="71">
        <f t="shared" si="344"/>
        <v>0</v>
      </c>
      <c r="KL12" s="71">
        <f t="shared" si="344"/>
        <v>0</v>
      </c>
      <c r="KM12" s="71">
        <f t="shared" si="344"/>
        <v>0</v>
      </c>
      <c r="KN12" s="71">
        <f t="shared" si="344"/>
        <v>0</v>
      </c>
      <c r="KO12" s="71">
        <f t="shared" si="344"/>
        <v>0</v>
      </c>
      <c r="KP12" s="71">
        <f t="shared" si="344"/>
        <v>0</v>
      </c>
      <c r="KQ12" s="71">
        <f t="shared" si="344"/>
        <v>0</v>
      </c>
      <c r="KR12" s="71">
        <f t="shared" si="344"/>
        <v>0</v>
      </c>
      <c r="KS12" s="71">
        <f t="shared" si="344"/>
        <v>0</v>
      </c>
      <c r="KT12" s="71">
        <f t="shared" si="344"/>
        <v>0</v>
      </c>
      <c r="KU12" s="71">
        <f t="shared" si="344"/>
        <v>0</v>
      </c>
      <c r="KV12" s="71">
        <f t="shared" si="344"/>
        <v>0</v>
      </c>
      <c r="KW12" s="71">
        <f t="shared" ref="KW12:LM12" si="345">KW7+KW8+KW9+KW10+KW11</f>
        <v>0</v>
      </c>
      <c r="KX12" s="71">
        <f t="shared" si="345"/>
        <v>0</v>
      </c>
      <c r="KY12" s="71">
        <f t="shared" si="345"/>
        <v>0</v>
      </c>
      <c r="KZ12" s="71">
        <f t="shared" si="345"/>
        <v>0</v>
      </c>
      <c r="LA12" s="71">
        <f t="shared" si="345"/>
        <v>0</v>
      </c>
      <c r="LB12" s="71">
        <f t="shared" si="345"/>
        <v>0</v>
      </c>
      <c r="LC12" s="71">
        <f t="shared" si="345"/>
        <v>0</v>
      </c>
      <c r="LD12" s="71">
        <f t="shared" si="345"/>
        <v>0</v>
      </c>
      <c r="LE12" s="71">
        <f t="shared" si="345"/>
        <v>0</v>
      </c>
      <c r="LF12" s="71">
        <f t="shared" si="345"/>
        <v>0</v>
      </c>
      <c r="LG12" s="71">
        <f t="shared" si="345"/>
        <v>0</v>
      </c>
      <c r="LH12" s="71">
        <f t="shared" si="345"/>
        <v>0</v>
      </c>
      <c r="LI12" s="71">
        <f t="shared" si="345"/>
        <v>0</v>
      </c>
      <c r="LJ12" s="71">
        <f t="shared" si="345"/>
        <v>0</v>
      </c>
      <c r="LK12" s="71">
        <f t="shared" si="345"/>
        <v>0</v>
      </c>
      <c r="LL12" s="71">
        <f t="shared" si="345"/>
        <v>0</v>
      </c>
      <c r="LM12" s="71">
        <f t="shared" si="345"/>
        <v>0</v>
      </c>
      <c r="LN12" s="71">
        <f t="shared" ref="LN12" si="346">LN7+LN8+LN9+LN10+LN11</f>
        <v>0</v>
      </c>
    </row>
    <row r="13" spans="1:326" s="44" customFormat="1">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8"/>
      <c r="BP13" s="218"/>
      <c r="BQ13" s="218"/>
      <c r="BR13" s="218"/>
      <c r="BS13" s="218"/>
      <c r="BT13" s="218"/>
      <c r="BU13" s="218"/>
      <c r="BV13" s="218"/>
      <c r="BW13" s="218"/>
      <c r="BX13" s="218"/>
      <c r="BY13" s="218"/>
      <c r="BZ13" s="218"/>
      <c r="CA13" s="218"/>
      <c r="CB13" s="218"/>
      <c r="CC13" s="218"/>
      <c r="CD13" s="218"/>
      <c r="CE13" s="218"/>
      <c r="CF13" s="218"/>
      <c r="CG13" s="218"/>
      <c r="CH13" s="218"/>
      <c r="CI13" s="218"/>
      <c r="CJ13" s="218"/>
      <c r="CK13" s="218"/>
      <c r="CL13" s="218"/>
      <c r="CM13" s="218"/>
      <c r="CN13" s="218"/>
      <c r="CO13" s="218"/>
      <c r="CP13" s="218"/>
      <c r="CQ13" s="218"/>
      <c r="CR13" s="218"/>
      <c r="CS13" s="218"/>
      <c r="CT13" s="218"/>
      <c r="CU13" s="218"/>
      <c r="CV13" s="218"/>
      <c r="CW13" s="218"/>
      <c r="CX13" s="218"/>
      <c r="CY13" s="218"/>
      <c r="CZ13" s="218"/>
      <c r="DA13" s="218"/>
      <c r="DB13" s="218"/>
      <c r="DC13" s="218"/>
      <c r="DD13" s="218"/>
      <c r="DE13" s="218"/>
      <c r="DF13" s="218"/>
      <c r="DG13" s="218"/>
      <c r="DH13" s="218"/>
      <c r="DI13" s="218"/>
      <c r="DJ13" s="218"/>
      <c r="DK13" s="218"/>
      <c r="DL13" s="218"/>
      <c r="DM13" s="218"/>
      <c r="DN13" s="218"/>
      <c r="DO13" s="218"/>
      <c r="DP13" s="218"/>
      <c r="DQ13" s="218"/>
      <c r="DR13" s="218"/>
      <c r="DS13" s="218"/>
      <c r="DT13" s="218"/>
      <c r="DU13" s="218"/>
      <c r="DV13" s="218"/>
      <c r="DW13" s="218"/>
      <c r="DX13" s="218"/>
      <c r="DY13" s="218"/>
      <c r="DZ13" s="218"/>
      <c r="EA13" s="218"/>
      <c r="EB13" s="218"/>
      <c r="EC13" s="218"/>
      <c r="ED13" s="218"/>
      <c r="EE13" s="218"/>
      <c r="EF13" s="218"/>
      <c r="EG13" s="218"/>
      <c r="EH13" s="218"/>
      <c r="EI13" s="218"/>
      <c r="EJ13" s="218"/>
      <c r="EK13" s="218"/>
      <c r="EL13" s="218"/>
      <c r="EM13" s="218"/>
      <c r="EN13" s="218"/>
      <c r="EO13" s="218"/>
      <c r="EP13" s="218"/>
      <c r="EQ13" s="218"/>
      <c r="ER13" s="218"/>
      <c r="ES13" s="218"/>
      <c r="ET13" s="218"/>
      <c r="EU13" s="218"/>
      <c r="EV13" s="218"/>
      <c r="EW13" s="218"/>
      <c r="EX13" s="218"/>
      <c r="EY13" s="218"/>
      <c r="EZ13" s="218"/>
      <c r="FA13" s="218"/>
      <c r="FB13" s="218"/>
      <c r="FC13" s="218"/>
      <c r="FD13" s="218"/>
      <c r="FE13" s="218"/>
      <c r="FF13" s="218"/>
      <c r="FG13" s="218"/>
      <c r="FH13" s="218"/>
      <c r="FI13" s="218"/>
      <c r="FJ13" s="218"/>
      <c r="FK13" s="218"/>
      <c r="FL13" s="218"/>
      <c r="FM13" s="218"/>
      <c r="FN13" s="218"/>
      <c r="FO13" s="218"/>
      <c r="FP13" s="218"/>
      <c r="FQ13" s="218"/>
      <c r="FR13" s="218"/>
      <c r="FS13" s="218"/>
      <c r="FT13" s="218"/>
      <c r="FU13" s="218"/>
      <c r="FV13" s="218"/>
      <c r="FW13" s="218"/>
      <c r="FX13" s="218"/>
      <c r="FY13" s="218"/>
      <c r="FZ13" s="218"/>
      <c r="GA13" s="218"/>
      <c r="GB13" s="218"/>
      <c r="GC13" s="218"/>
      <c r="GD13" s="218"/>
      <c r="GE13" s="218"/>
      <c r="GF13" s="218"/>
      <c r="GG13" s="218"/>
      <c r="GH13" s="218"/>
      <c r="GI13" s="218"/>
      <c r="GJ13" s="218"/>
      <c r="GK13" s="218"/>
      <c r="GL13" s="218"/>
      <c r="GM13" s="218"/>
      <c r="GN13" s="218"/>
      <c r="GO13" s="218"/>
      <c r="GP13" s="218"/>
      <c r="GQ13" s="218"/>
      <c r="GR13" s="218"/>
      <c r="GS13" s="218"/>
      <c r="GT13" s="218"/>
      <c r="GU13" s="218"/>
      <c r="GV13" s="218"/>
      <c r="GW13" s="218"/>
      <c r="GX13" s="218"/>
      <c r="GY13" s="218"/>
      <c r="GZ13" s="218"/>
      <c r="HA13" s="218"/>
      <c r="HB13" s="218"/>
      <c r="HC13" s="218"/>
      <c r="HD13" s="218"/>
      <c r="HE13" s="218"/>
      <c r="HF13" s="218"/>
      <c r="HG13" s="218"/>
      <c r="HH13" s="218"/>
      <c r="HI13" s="218"/>
      <c r="HJ13" s="218"/>
      <c r="HK13" s="218"/>
      <c r="HL13" s="218"/>
      <c r="HM13" s="218"/>
      <c r="HN13" s="218"/>
      <c r="HO13" s="218"/>
      <c r="HP13" s="218"/>
      <c r="HQ13" s="218"/>
      <c r="HR13" s="218"/>
      <c r="HS13" s="218"/>
      <c r="HT13" s="218"/>
      <c r="HU13" s="218"/>
      <c r="HV13" s="218"/>
      <c r="HW13" s="218"/>
      <c r="HX13" s="218"/>
      <c r="HY13" s="218"/>
      <c r="HZ13" s="218"/>
      <c r="IA13" s="218"/>
      <c r="IB13" s="218"/>
      <c r="IC13" s="218"/>
      <c r="ID13" s="218"/>
      <c r="IE13" s="218"/>
      <c r="IF13" s="218"/>
      <c r="IG13" s="218"/>
      <c r="IH13" s="218"/>
      <c r="II13" s="218"/>
      <c r="IJ13" s="218"/>
      <c r="IK13" s="218"/>
      <c r="IL13" s="218"/>
      <c r="IM13" s="218"/>
      <c r="IN13" s="218"/>
      <c r="IO13" s="218"/>
      <c r="IP13" s="218"/>
      <c r="IQ13" s="218"/>
      <c r="IR13" s="218"/>
      <c r="IS13" s="218"/>
      <c r="IT13" s="218"/>
      <c r="IU13" s="218"/>
      <c r="IV13" s="218"/>
      <c r="IW13" s="218"/>
      <c r="IX13" s="218"/>
      <c r="IY13" s="218"/>
      <c r="IZ13" s="218"/>
      <c r="JA13" s="218"/>
      <c r="JB13" s="218"/>
      <c r="JC13" s="218"/>
      <c r="JD13" s="218"/>
      <c r="JE13" s="218"/>
      <c r="JF13" s="218"/>
      <c r="JG13" s="218"/>
      <c r="JH13" s="218"/>
      <c r="JI13" s="218"/>
      <c r="JJ13" s="218"/>
      <c r="JK13" s="218"/>
      <c r="JL13" s="218"/>
      <c r="JM13" s="218"/>
      <c r="JN13" s="218"/>
      <c r="JO13" s="218"/>
      <c r="JP13" s="218"/>
      <c r="JQ13" s="218"/>
      <c r="JR13" s="218"/>
      <c r="JS13" s="218"/>
      <c r="JT13" s="218"/>
      <c r="JU13" s="218"/>
      <c r="JV13" s="218"/>
      <c r="JW13" s="218"/>
      <c r="JX13" s="218"/>
      <c r="JY13" s="218"/>
      <c r="JZ13" s="218"/>
      <c r="KA13" s="218"/>
      <c r="KB13" s="218"/>
      <c r="KC13" s="218"/>
      <c r="KD13" s="218"/>
      <c r="KE13" s="218"/>
      <c r="KF13" s="218"/>
      <c r="KG13" s="218"/>
      <c r="KH13" s="218"/>
      <c r="KI13" s="218"/>
      <c r="KJ13" s="218"/>
      <c r="KK13" s="218"/>
      <c r="KL13" s="218"/>
      <c r="KM13" s="218"/>
      <c r="KN13" s="218"/>
      <c r="KO13" s="218"/>
      <c r="KP13" s="218"/>
      <c r="KQ13" s="218"/>
      <c r="KR13" s="218"/>
      <c r="KS13" s="218"/>
      <c r="KT13" s="218"/>
      <c r="KU13" s="218"/>
      <c r="KV13" s="218"/>
      <c r="KW13" s="218"/>
      <c r="KX13" s="218"/>
      <c r="KY13" s="218"/>
      <c r="KZ13" s="218"/>
      <c r="LA13" s="218"/>
      <c r="LB13" s="218"/>
      <c r="LC13" s="218"/>
      <c r="LD13" s="218"/>
      <c r="LE13" s="218"/>
      <c r="LF13" s="218"/>
      <c r="LG13" s="218"/>
      <c r="LH13" s="218"/>
      <c r="LI13" s="218"/>
      <c r="LJ13" s="218"/>
      <c r="LK13" s="218"/>
      <c r="LL13" s="218"/>
      <c r="LM13" s="218"/>
      <c r="LN13" s="218"/>
    </row>
    <row r="15" spans="1:326">
      <c r="AN15" s="37"/>
    </row>
  </sheetData>
  <hyperlinks>
    <hyperlink ref="A1" location="'Valdymo darbalaukis'!A1" display="Atgal į valdymo darbalaukį" xr:uid="{00000000-0004-0000-0B00-000000000000}"/>
  </hyperlinks>
  <pageMargins left="0.7" right="0.7" top="0.75" bottom="0.75" header="0.3" footer="0.3"/>
  <pageSetup paperSize="9" orientation="portrait" r:id="rId1"/>
  <ignoredErrors>
    <ignoredError sqref="N7:AZ7 AN11 BA7:KN7 LA7"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heetPr>
  <dimension ref="A1:LN33"/>
  <sheetViews>
    <sheetView zoomScale="64" zoomScaleNormal="64" workbookViewId="0">
      <pane xSplit="1" ySplit="6" topLeftCell="N7" activePane="bottomRight" state="frozen"/>
      <selection pane="bottomRight"/>
      <selection pane="bottomLeft" activeCell="D24" sqref="D24"/>
      <selection pane="topRight" activeCell="D24" sqref="D24"/>
    </sheetView>
  </sheetViews>
  <sheetFormatPr defaultRowHeight="15" outlineLevelRow="1" outlineLevelCol="1"/>
  <cols>
    <col min="1" max="1" width="44" bestFit="1" customWidth="1"/>
    <col min="2" max="12" width="8.5703125" hidden="1" customWidth="1" outlineLevel="1"/>
    <col min="13" max="13" width="9.85546875" hidden="1" customWidth="1" outlineLevel="1"/>
    <col min="14" max="14" width="10.85546875" style="12" bestFit="1" customWidth="1" collapsed="1"/>
    <col min="15" max="25" width="8.5703125" hidden="1" customWidth="1" outlineLevel="1"/>
    <col min="26" max="26" width="10.5703125" hidden="1" customWidth="1" outlineLevel="1"/>
    <col min="27" max="27" width="11.42578125" customWidth="1" collapsed="1"/>
    <col min="28" max="32" width="8.5703125" hidden="1" customWidth="1" outlineLevel="1"/>
    <col min="33" max="33" width="10.42578125" hidden="1" customWidth="1" outlineLevel="1"/>
    <col min="34" max="38" width="8.5703125" hidden="1" customWidth="1" outlineLevel="1"/>
    <col min="39" max="39" width="9.85546875" hidden="1" customWidth="1" outlineLevel="1"/>
    <col min="40" max="40" width="10.85546875" bestFit="1" customWidth="1" collapsed="1"/>
    <col min="41" max="52" width="8.5703125" hidden="1" customWidth="1" outlineLevel="1"/>
    <col min="53" max="53" width="10.85546875" bestFit="1" customWidth="1" collapsed="1"/>
    <col min="54" max="65" width="8.5703125" hidden="1" customWidth="1" outlineLevel="1"/>
    <col min="66" max="66" width="10.85546875" bestFit="1" customWidth="1" collapsed="1"/>
    <col min="67" max="78" width="8.5703125" hidden="1" customWidth="1" outlineLevel="1"/>
    <col min="79" max="79" width="10.85546875" bestFit="1" customWidth="1" collapsed="1"/>
    <col min="80" max="91" width="8.5703125" hidden="1" customWidth="1" outlineLevel="1"/>
    <col min="92" max="92" width="10.85546875" bestFit="1" customWidth="1" collapsed="1"/>
    <col min="93" max="104" width="8.5703125" hidden="1" customWidth="1" outlineLevel="1"/>
    <col min="105" max="105" width="10.85546875" bestFit="1" customWidth="1" collapsed="1"/>
    <col min="106" max="117" width="8.5703125" hidden="1" customWidth="1" outlineLevel="1"/>
    <col min="118" max="118" width="10.85546875" bestFit="1" customWidth="1" collapsed="1"/>
    <col min="119" max="130" width="8.5703125" hidden="1" customWidth="1" outlineLevel="1"/>
    <col min="131" max="131" width="10.85546875" bestFit="1" customWidth="1" collapsed="1"/>
    <col min="132" max="143" width="8.5703125" hidden="1" customWidth="1" outlineLevel="1"/>
    <col min="144" max="144" width="10.85546875" bestFit="1" customWidth="1" collapsed="1"/>
    <col min="145" max="156" width="8.5703125" hidden="1" customWidth="1" outlineLevel="1"/>
    <col min="157" max="157" width="10.85546875" bestFit="1" customWidth="1" collapsed="1"/>
    <col min="158" max="169" width="8.5703125" hidden="1" customWidth="1" outlineLevel="1"/>
    <col min="170" max="170" width="10.85546875" bestFit="1" customWidth="1" collapsed="1"/>
    <col min="171" max="182" width="8.5703125" hidden="1" customWidth="1" outlineLevel="1"/>
    <col min="183" max="183" width="10.85546875" bestFit="1" customWidth="1" collapsed="1"/>
    <col min="184" max="195" width="8.5703125" hidden="1" customWidth="1" outlineLevel="1"/>
    <col min="196" max="196" width="10.85546875" bestFit="1" customWidth="1" collapsed="1"/>
    <col min="197" max="208" width="8.5703125" hidden="1" customWidth="1" outlineLevel="1"/>
    <col min="209" max="209" width="10.85546875" bestFit="1" customWidth="1" collapsed="1"/>
    <col min="210" max="221" width="8.5703125" hidden="1" customWidth="1" outlineLevel="1"/>
    <col min="222" max="222" width="10.85546875" bestFit="1" customWidth="1" collapsed="1"/>
    <col min="223" max="234" width="8.5703125" hidden="1" customWidth="1" outlineLevel="1"/>
    <col min="235" max="235" width="10.85546875" bestFit="1" customWidth="1" collapsed="1"/>
    <col min="236" max="247" width="8.5703125" hidden="1" customWidth="1" outlineLevel="1"/>
    <col min="248" max="248" width="10.85546875" bestFit="1" customWidth="1" collapsed="1"/>
    <col min="249" max="260" width="8.5703125" hidden="1" customWidth="1" outlineLevel="1"/>
    <col min="261" max="261" width="10.85546875" bestFit="1" customWidth="1" collapsed="1"/>
    <col min="262" max="273" width="8.5703125" hidden="1" customWidth="1" outlineLevel="1"/>
    <col min="274" max="274" width="10.85546875" bestFit="1" customWidth="1" collapsed="1"/>
    <col min="275" max="286" width="8.5703125" hidden="1" customWidth="1" outlineLevel="1"/>
    <col min="287" max="287" width="10.85546875" bestFit="1" customWidth="1" collapsed="1"/>
    <col min="288" max="299" width="8.5703125" hidden="1" customWidth="1" outlineLevel="1"/>
    <col min="300" max="300" width="10.85546875" bestFit="1" customWidth="1" collapsed="1"/>
    <col min="301" max="312" width="8.5703125" hidden="1" customWidth="1" outlineLevel="1"/>
    <col min="313" max="313" width="10.85546875" bestFit="1" customWidth="1" collapsed="1"/>
    <col min="314" max="325" width="8.5703125" hidden="1" customWidth="1" outlineLevel="1"/>
    <col min="326" max="326" width="10.85546875" bestFit="1" customWidth="1" collapsed="1"/>
  </cols>
  <sheetData>
    <row r="1" spans="1:326">
      <c r="A1" s="1" t="s">
        <v>1</v>
      </c>
    </row>
    <row r="3" spans="1:326" ht="18.75">
      <c r="A3" s="379" t="s">
        <v>426</v>
      </c>
    </row>
    <row r="4" spans="1:326" ht="15.75" thickBot="1"/>
    <row r="5" spans="1:326" ht="15.75" thickBot="1">
      <c r="A5" s="482" t="s">
        <v>262</v>
      </c>
      <c r="B5" s="483">
        <f>+'Metinis atlyginimas'!B7</f>
        <v>44957</v>
      </c>
      <c r="C5" s="483">
        <f>+'Metinis atlyginimas'!C7</f>
        <v>44985</v>
      </c>
      <c r="D5" s="483">
        <f>+'Metinis atlyginimas'!D7</f>
        <v>45016</v>
      </c>
      <c r="E5" s="483">
        <f>+'Metinis atlyginimas'!E7</f>
        <v>45046</v>
      </c>
      <c r="F5" s="483">
        <f>+'Metinis atlyginimas'!F7</f>
        <v>45077</v>
      </c>
      <c r="G5" s="483">
        <f>+'Metinis atlyginimas'!G7</f>
        <v>45107</v>
      </c>
      <c r="H5" s="483">
        <f>+'Metinis atlyginimas'!H7</f>
        <v>45138</v>
      </c>
      <c r="I5" s="483">
        <f>+'Metinis atlyginimas'!I7</f>
        <v>45169</v>
      </c>
      <c r="J5" s="483">
        <f>+'Metinis atlyginimas'!J7</f>
        <v>45199</v>
      </c>
      <c r="K5" s="483">
        <f>+'Metinis atlyginimas'!K7</f>
        <v>45230</v>
      </c>
      <c r="L5" s="483">
        <f>+'Metinis atlyginimas'!L7</f>
        <v>45260</v>
      </c>
      <c r="M5" s="498">
        <f>+'Metinis atlyginimas'!M7</f>
        <v>45291</v>
      </c>
      <c r="N5" s="499">
        <f>+'Metinis atlyginimas'!N7</f>
        <v>2023</v>
      </c>
      <c r="O5" s="483">
        <f>+'Metinis atlyginimas'!O7</f>
        <v>45322</v>
      </c>
      <c r="P5" s="483">
        <f>+'Metinis atlyginimas'!P7</f>
        <v>45351</v>
      </c>
      <c r="Q5" s="483">
        <f>+'Metinis atlyginimas'!Q7</f>
        <v>45382</v>
      </c>
      <c r="R5" s="483">
        <f>+'Metinis atlyginimas'!R7</f>
        <v>45412</v>
      </c>
      <c r="S5" s="483">
        <f>+'Metinis atlyginimas'!S7</f>
        <v>45443</v>
      </c>
      <c r="T5" s="483">
        <f>+'Metinis atlyginimas'!T7</f>
        <v>45473</v>
      </c>
      <c r="U5" s="483">
        <f>+'Metinis atlyginimas'!U7</f>
        <v>45504</v>
      </c>
      <c r="V5" s="483">
        <f>+'Metinis atlyginimas'!V7</f>
        <v>45535</v>
      </c>
      <c r="W5" s="483">
        <f>+'Metinis atlyginimas'!W7</f>
        <v>45565</v>
      </c>
      <c r="X5" s="483">
        <f>+'Metinis atlyginimas'!X7</f>
        <v>45596</v>
      </c>
      <c r="Y5" s="483">
        <f>+'Metinis atlyginimas'!Y7</f>
        <v>45626</v>
      </c>
      <c r="Z5" s="483">
        <f>+'Metinis atlyginimas'!Z7</f>
        <v>45657</v>
      </c>
      <c r="AA5" s="484">
        <f>+'Metinis atlyginimas'!AA7</f>
        <v>2024</v>
      </c>
      <c r="AB5" s="483">
        <f>+'Metinis atlyginimas'!AB7</f>
        <v>45688</v>
      </c>
      <c r="AC5" s="483">
        <f>+'Metinis atlyginimas'!AC7</f>
        <v>45716</v>
      </c>
      <c r="AD5" s="483">
        <f>+'Metinis atlyginimas'!AD7</f>
        <v>45747</v>
      </c>
      <c r="AE5" s="483">
        <f>+'Metinis atlyginimas'!AE7</f>
        <v>45777</v>
      </c>
      <c r="AF5" s="483">
        <f>+'Metinis atlyginimas'!AF7</f>
        <v>45808</v>
      </c>
      <c r="AG5" s="483">
        <f>+'Metinis atlyginimas'!AG7</f>
        <v>45838</v>
      </c>
      <c r="AH5" s="483">
        <f>+'Metinis atlyginimas'!AH7</f>
        <v>45869</v>
      </c>
      <c r="AI5" s="483">
        <f>+'Metinis atlyginimas'!AI7</f>
        <v>45900</v>
      </c>
      <c r="AJ5" s="483">
        <f>+'Metinis atlyginimas'!AJ7</f>
        <v>45930</v>
      </c>
      <c r="AK5" s="483">
        <f>+'Metinis atlyginimas'!AK7</f>
        <v>45961</v>
      </c>
      <c r="AL5" s="483">
        <f>+'Metinis atlyginimas'!AL7</f>
        <v>45991</v>
      </c>
      <c r="AM5" s="483">
        <f>+'Metinis atlyginimas'!AM7</f>
        <v>46022</v>
      </c>
      <c r="AN5" s="484">
        <f>+'Metinis atlyginimas'!AN7</f>
        <v>2025</v>
      </c>
      <c r="AO5" s="483">
        <f>+'Metinis atlyginimas'!AO7</f>
        <v>46053</v>
      </c>
      <c r="AP5" s="483">
        <f>+'Metinis atlyginimas'!AP7</f>
        <v>46081</v>
      </c>
      <c r="AQ5" s="483">
        <f>+'Metinis atlyginimas'!AQ7</f>
        <v>46112</v>
      </c>
      <c r="AR5" s="483">
        <f>+'Metinis atlyginimas'!AR7</f>
        <v>46142</v>
      </c>
      <c r="AS5" s="483">
        <f>+'Metinis atlyginimas'!AS7</f>
        <v>46173</v>
      </c>
      <c r="AT5" s="483">
        <f>+'Metinis atlyginimas'!AT7</f>
        <v>46203</v>
      </c>
      <c r="AU5" s="483">
        <f>+'Metinis atlyginimas'!AU7</f>
        <v>46234</v>
      </c>
      <c r="AV5" s="483">
        <f>+'Metinis atlyginimas'!AV7</f>
        <v>46265</v>
      </c>
      <c r="AW5" s="483">
        <f>+'Metinis atlyginimas'!AW7</f>
        <v>46295</v>
      </c>
      <c r="AX5" s="483">
        <f>+'Metinis atlyginimas'!AX7</f>
        <v>46326</v>
      </c>
      <c r="AY5" s="483">
        <f>+'Metinis atlyginimas'!AY7</f>
        <v>46356</v>
      </c>
      <c r="AZ5" s="483">
        <f>+'Metinis atlyginimas'!AZ7</f>
        <v>46387</v>
      </c>
      <c r="BA5" s="484">
        <f>+'Metinis atlyginimas'!BA7</f>
        <v>2026</v>
      </c>
      <c r="BB5" s="483">
        <f>+'Metinis atlyginimas'!BB7</f>
        <v>46418</v>
      </c>
      <c r="BC5" s="483">
        <f>+'Metinis atlyginimas'!BC7</f>
        <v>46446</v>
      </c>
      <c r="BD5" s="483">
        <f>+'Metinis atlyginimas'!BD7</f>
        <v>46477</v>
      </c>
      <c r="BE5" s="483">
        <f>+'Metinis atlyginimas'!BE7</f>
        <v>46507</v>
      </c>
      <c r="BF5" s="483">
        <f>+'Metinis atlyginimas'!BF7</f>
        <v>46538</v>
      </c>
      <c r="BG5" s="483">
        <f>+'Metinis atlyginimas'!BG7</f>
        <v>46568</v>
      </c>
      <c r="BH5" s="483">
        <f>+'Metinis atlyginimas'!BH7</f>
        <v>46599</v>
      </c>
      <c r="BI5" s="483">
        <f>+'Metinis atlyginimas'!BI7</f>
        <v>46630</v>
      </c>
      <c r="BJ5" s="483">
        <f>+'Metinis atlyginimas'!BJ7</f>
        <v>46660</v>
      </c>
      <c r="BK5" s="483">
        <f>+'Metinis atlyginimas'!BK7</f>
        <v>46691</v>
      </c>
      <c r="BL5" s="483">
        <f>+'Metinis atlyginimas'!BL7</f>
        <v>46721</v>
      </c>
      <c r="BM5" s="483">
        <f>+'Metinis atlyginimas'!BM7</f>
        <v>46752</v>
      </c>
      <c r="BN5" s="484">
        <f>+'Metinis atlyginimas'!BN7</f>
        <v>2027</v>
      </c>
      <c r="BO5" s="483">
        <f>+'Metinis atlyginimas'!BO7</f>
        <v>46783</v>
      </c>
      <c r="BP5" s="483">
        <f>+'Metinis atlyginimas'!BP7</f>
        <v>46812</v>
      </c>
      <c r="BQ5" s="483">
        <f>+'Metinis atlyginimas'!BQ7</f>
        <v>46843</v>
      </c>
      <c r="BR5" s="483">
        <f>+'Metinis atlyginimas'!BR7</f>
        <v>46873</v>
      </c>
      <c r="BS5" s="483">
        <f>+'Metinis atlyginimas'!BS7</f>
        <v>46904</v>
      </c>
      <c r="BT5" s="483">
        <f>+'Metinis atlyginimas'!BT7</f>
        <v>46934</v>
      </c>
      <c r="BU5" s="483">
        <f>+'Metinis atlyginimas'!BU7</f>
        <v>46965</v>
      </c>
      <c r="BV5" s="483">
        <f>+'Metinis atlyginimas'!BV7</f>
        <v>46996</v>
      </c>
      <c r="BW5" s="483">
        <f>+'Metinis atlyginimas'!BW7</f>
        <v>47026</v>
      </c>
      <c r="BX5" s="483">
        <f>+'Metinis atlyginimas'!BX7</f>
        <v>47057</v>
      </c>
      <c r="BY5" s="483">
        <f>+'Metinis atlyginimas'!BY7</f>
        <v>47087</v>
      </c>
      <c r="BZ5" s="483">
        <f>+'Metinis atlyginimas'!BZ7</f>
        <v>47118</v>
      </c>
      <c r="CA5" s="484">
        <f>+'Metinis atlyginimas'!CA7</f>
        <v>2028</v>
      </c>
      <c r="CB5" s="483">
        <f>+'Metinis atlyginimas'!CB7</f>
        <v>47149</v>
      </c>
      <c r="CC5" s="483">
        <f>+'Metinis atlyginimas'!CC7</f>
        <v>47177</v>
      </c>
      <c r="CD5" s="483">
        <f>+'Metinis atlyginimas'!CD7</f>
        <v>47208</v>
      </c>
      <c r="CE5" s="483">
        <f>+'Metinis atlyginimas'!CE7</f>
        <v>47238</v>
      </c>
      <c r="CF5" s="483">
        <f>+'Metinis atlyginimas'!CF7</f>
        <v>47269</v>
      </c>
      <c r="CG5" s="483">
        <f>+'Metinis atlyginimas'!CG7</f>
        <v>47299</v>
      </c>
      <c r="CH5" s="483">
        <f>+'Metinis atlyginimas'!CH7</f>
        <v>47330</v>
      </c>
      <c r="CI5" s="483">
        <f>+'Metinis atlyginimas'!CI7</f>
        <v>47361</v>
      </c>
      <c r="CJ5" s="483">
        <f>+'Metinis atlyginimas'!CJ7</f>
        <v>47391</v>
      </c>
      <c r="CK5" s="483">
        <f>+'Metinis atlyginimas'!CK7</f>
        <v>47422</v>
      </c>
      <c r="CL5" s="483">
        <f>+'Metinis atlyginimas'!CL7</f>
        <v>47452</v>
      </c>
      <c r="CM5" s="483">
        <f>+'Metinis atlyginimas'!CM7</f>
        <v>47483</v>
      </c>
      <c r="CN5" s="484">
        <f>+'Metinis atlyginimas'!CN7</f>
        <v>2029</v>
      </c>
      <c r="CO5" s="483">
        <f>+'Metinis atlyginimas'!CO7</f>
        <v>47514</v>
      </c>
      <c r="CP5" s="483">
        <f>+'Metinis atlyginimas'!CP7</f>
        <v>47542</v>
      </c>
      <c r="CQ5" s="483">
        <f>+'Metinis atlyginimas'!CQ7</f>
        <v>47573</v>
      </c>
      <c r="CR5" s="483">
        <f>+'Metinis atlyginimas'!CR7</f>
        <v>47603</v>
      </c>
      <c r="CS5" s="483">
        <f>+'Metinis atlyginimas'!CS7</f>
        <v>47634</v>
      </c>
      <c r="CT5" s="483">
        <f>+'Metinis atlyginimas'!CT7</f>
        <v>47664</v>
      </c>
      <c r="CU5" s="483">
        <f>+'Metinis atlyginimas'!CU7</f>
        <v>47695</v>
      </c>
      <c r="CV5" s="483">
        <f>+'Metinis atlyginimas'!CV7</f>
        <v>47726</v>
      </c>
      <c r="CW5" s="483">
        <f>+'Metinis atlyginimas'!CW7</f>
        <v>47756</v>
      </c>
      <c r="CX5" s="483">
        <f>+'Metinis atlyginimas'!CX7</f>
        <v>47787</v>
      </c>
      <c r="CY5" s="483">
        <f>+'Metinis atlyginimas'!CY7</f>
        <v>47817</v>
      </c>
      <c r="CZ5" s="483">
        <f>+'Metinis atlyginimas'!CZ7</f>
        <v>47848</v>
      </c>
      <c r="DA5" s="484">
        <f>+'Metinis atlyginimas'!DA7</f>
        <v>2030</v>
      </c>
      <c r="DB5" s="483">
        <f>+'Metinis atlyginimas'!DB7</f>
        <v>47879</v>
      </c>
      <c r="DC5" s="483">
        <f>+'Metinis atlyginimas'!DC7</f>
        <v>47907</v>
      </c>
      <c r="DD5" s="483">
        <f>+'Metinis atlyginimas'!DD7</f>
        <v>47938</v>
      </c>
      <c r="DE5" s="483">
        <f>+'Metinis atlyginimas'!DE7</f>
        <v>47968</v>
      </c>
      <c r="DF5" s="483">
        <f>+'Metinis atlyginimas'!DF7</f>
        <v>47999</v>
      </c>
      <c r="DG5" s="483">
        <f>+'Metinis atlyginimas'!DG7</f>
        <v>48029</v>
      </c>
      <c r="DH5" s="483">
        <f>+'Metinis atlyginimas'!DH7</f>
        <v>48060</v>
      </c>
      <c r="DI5" s="483">
        <f>+'Metinis atlyginimas'!DI7</f>
        <v>48091</v>
      </c>
      <c r="DJ5" s="483">
        <f>+'Metinis atlyginimas'!DJ7</f>
        <v>48121</v>
      </c>
      <c r="DK5" s="483">
        <f>+'Metinis atlyginimas'!DK7</f>
        <v>48152</v>
      </c>
      <c r="DL5" s="483">
        <f>+'Metinis atlyginimas'!DL7</f>
        <v>48182</v>
      </c>
      <c r="DM5" s="483">
        <f>+'Metinis atlyginimas'!DM7</f>
        <v>48213</v>
      </c>
      <c r="DN5" s="484">
        <f>+'Metinis atlyginimas'!DN7</f>
        <v>2031</v>
      </c>
      <c r="DO5" s="483">
        <f>+'Metinis atlyginimas'!DO7</f>
        <v>48244</v>
      </c>
      <c r="DP5" s="483">
        <f>+'Metinis atlyginimas'!DP7</f>
        <v>48273</v>
      </c>
      <c r="DQ5" s="483">
        <f>+'Metinis atlyginimas'!DQ7</f>
        <v>48304</v>
      </c>
      <c r="DR5" s="483">
        <f>+'Metinis atlyginimas'!DR7</f>
        <v>48334</v>
      </c>
      <c r="DS5" s="483">
        <f>+'Metinis atlyginimas'!DS7</f>
        <v>48365</v>
      </c>
      <c r="DT5" s="483">
        <f>+'Metinis atlyginimas'!DT7</f>
        <v>48395</v>
      </c>
      <c r="DU5" s="483">
        <f>+'Metinis atlyginimas'!DU7</f>
        <v>48426</v>
      </c>
      <c r="DV5" s="483">
        <f>+'Metinis atlyginimas'!DV7</f>
        <v>48457</v>
      </c>
      <c r="DW5" s="483">
        <f>+'Metinis atlyginimas'!DW7</f>
        <v>48487</v>
      </c>
      <c r="DX5" s="483">
        <f>+'Metinis atlyginimas'!DX7</f>
        <v>48518</v>
      </c>
      <c r="DY5" s="483">
        <f>+'Metinis atlyginimas'!DY7</f>
        <v>48548</v>
      </c>
      <c r="DZ5" s="483">
        <f>+'Metinis atlyginimas'!DZ7</f>
        <v>48579</v>
      </c>
      <c r="EA5" s="484">
        <f>+'Metinis atlyginimas'!EA7</f>
        <v>2032</v>
      </c>
      <c r="EB5" s="483">
        <f>+'Metinis atlyginimas'!EB7</f>
        <v>48610</v>
      </c>
      <c r="EC5" s="483">
        <f>+'Metinis atlyginimas'!EC7</f>
        <v>48638</v>
      </c>
      <c r="ED5" s="483">
        <f>+'Metinis atlyginimas'!ED7</f>
        <v>48669</v>
      </c>
      <c r="EE5" s="483">
        <f>+'Metinis atlyginimas'!EE7</f>
        <v>48699</v>
      </c>
      <c r="EF5" s="483">
        <f>+'Metinis atlyginimas'!EF7</f>
        <v>48730</v>
      </c>
      <c r="EG5" s="483">
        <f>+'Metinis atlyginimas'!EG7</f>
        <v>48760</v>
      </c>
      <c r="EH5" s="483">
        <f>+'Metinis atlyginimas'!EH7</f>
        <v>48791</v>
      </c>
      <c r="EI5" s="483">
        <f>+'Metinis atlyginimas'!EI7</f>
        <v>48822</v>
      </c>
      <c r="EJ5" s="483">
        <f>+'Metinis atlyginimas'!EJ7</f>
        <v>48852</v>
      </c>
      <c r="EK5" s="483">
        <f>+'Metinis atlyginimas'!EK7</f>
        <v>48883</v>
      </c>
      <c r="EL5" s="483">
        <f>+'Metinis atlyginimas'!EL7</f>
        <v>48913</v>
      </c>
      <c r="EM5" s="483">
        <f>+'Metinis atlyginimas'!EM7</f>
        <v>48944</v>
      </c>
      <c r="EN5" s="484">
        <f>+'Metinis atlyginimas'!EN7</f>
        <v>2033</v>
      </c>
      <c r="EO5" s="483">
        <f>+'Metinis atlyginimas'!EO7</f>
        <v>48975</v>
      </c>
      <c r="EP5" s="483">
        <f>+'Metinis atlyginimas'!EP7</f>
        <v>49003</v>
      </c>
      <c r="EQ5" s="483">
        <f>+'Metinis atlyginimas'!EQ7</f>
        <v>49034</v>
      </c>
      <c r="ER5" s="483">
        <f>+'Metinis atlyginimas'!ER7</f>
        <v>49064</v>
      </c>
      <c r="ES5" s="483">
        <f>+'Metinis atlyginimas'!ES7</f>
        <v>49095</v>
      </c>
      <c r="ET5" s="483">
        <f>+'Metinis atlyginimas'!ET7</f>
        <v>49125</v>
      </c>
      <c r="EU5" s="483">
        <f>+'Metinis atlyginimas'!EU7</f>
        <v>49156</v>
      </c>
      <c r="EV5" s="483">
        <f>+'Metinis atlyginimas'!EV7</f>
        <v>49187</v>
      </c>
      <c r="EW5" s="483">
        <f>+'Metinis atlyginimas'!EW7</f>
        <v>49217</v>
      </c>
      <c r="EX5" s="483">
        <f>+'Metinis atlyginimas'!EX7</f>
        <v>49248</v>
      </c>
      <c r="EY5" s="483">
        <f>+'Metinis atlyginimas'!EY7</f>
        <v>49278</v>
      </c>
      <c r="EZ5" s="483">
        <f>+'Metinis atlyginimas'!EZ7</f>
        <v>49309</v>
      </c>
      <c r="FA5" s="484">
        <f>+'Metinis atlyginimas'!FA7</f>
        <v>2034</v>
      </c>
      <c r="FB5" s="483">
        <f>+'Metinis atlyginimas'!FB7</f>
        <v>49340</v>
      </c>
      <c r="FC5" s="483">
        <f>+'Metinis atlyginimas'!FC7</f>
        <v>49368</v>
      </c>
      <c r="FD5" s="483">
        <f>+'Metinis atlyginimas'!FD7</f>
        <v>49399</v>
      </c>
      <c r="FE5" s="483">
        <f>+'Metinis atlyginimas'!FE7</f>
        <v>49429</v>
      </c>
      <c r="FF5" s="483">
        <f>+'Metinis atlyginimas'!FF7</f>
        <v>49460</v>
      </c>
      <c r="FG5" s="483">
        <f>+'Metinis atlyginimas'!FG7</f>
        <v>49490</v>
      </c>
      <c r="FH5" s="483">
        <f>+'Metinis atlyginimas'!FH7</f>
        <v>49521</v>
      </c>
      <c r="FI5" s="483">
        <f>+'Metinis atlyginimas'!FI7</f>
        <v>49552</v>
      </c>
      <c r="FJ5" s="483">
        <f>+'Metinis atlyginimas'!FJ7</f>
        <v>49582</v>
      </c>
      <c r="FK5" s="483">
        <f>+'Metinis atlyginimas'!FK7</f>
        <v>49613</v>
      </c>
      <c r="FL5" s="483">
        <f>+'Metinis atlyginimas'!FL7</f>
        <v>49643</v>
      </c>
      <c r="FM5" s="483">
        <f>+'Metinis atlyginimas'!FM7</f>
        <v>49674</v>
      </c>
      <c r="FN5" s="484">
        <f>+'Metinis atlyginimas'!FN7</f>
        <v>2035</v>
      </c>
      <c r="FO5" s="483">
        <f>+'Metinis atlyginimas'!FO7</f>
        <v>49705</v>
      </c>
      <c r="FP5" s="483">
        <f>+'Metinis atlyginimas'!FP7</f>
        <v>49734</v>
      </c>
      <c r="FQ5" s="483">
        <f>+'Metinis atlyginimas'!FQ7</f>
        <v>49765</v>
      </c>
      <c r="FR5" s="483">
        <f>+'Metinis atlyginimas'!FR7</f>
        <v>49795</v>
      </c>
      <c r="FS5" s="483">
        <f>+'Metinis atlyginimas'!FS7</f>
        <v>49826</v>
      </c>
      <c r="FT5" s="483">
        <f>+'Metinis atlyginimas'!FT7</f>
        <v>49856</v>
      </c>
      <c r="FU5" s="483">
        <f>+'Metinis atlyginimas'!FU7</f>
        <v>49887</v>
      </c>
      <c r="FV5" s="483">
        <f>+'Metinis atlyginimas'!FV7</f>
        <v>49918</v>
      </c>
      <c r="FW5" s="483">
        <f>+'Metinis atlyginimas'!FW7</f>
        <v>49948</v>
      </c>
      <c r="FX5" s="483">
        <f>+'Metinis atlyginimas'!FX7</f>
        <v>49979</v>
      </c>
      <c r="FY5" s="483">
        <f>+'Metinis atlyginimas'!FY7</f>
        <v>50009</v>
      </c>
      <c r="FZ5" s="483">
        <f>+'Metinis atlyginimas'!FZ7</f>
        <v>50040</v>
      </c>
      <c r="GA5" s="484">
        <f>+'Metinis atlyginimas'!GA7</f>
        <v>2036</v>
      </c>
      <c r="GB5" s="483">
        <f>+'Metinis atlyginimas'!GB7</f>
        <v>50071</v>
      </c>
      <c r="GC5" s="483">
        <f>+'Metinis atlyginimas'!GC7</f>
        <v>50099</v>
      </c>
      <c r="GD5" s="483">
        <f>+'Metinis atlyginimas'!GD7</f>
        <v>50130</v>
      </c>
      <c r="GE5" s="483">
        <f>+'Metinis atlyginimas'!GE7</f>
        <v>50160</v>
      </c>
      <c r="GF5" s="483">
        <f>+'Metinis atlyginimas'!GF7</f>
        <v>50191</v>
      </c>
      <c r="GG5" s="483">
        <f>+'Metinis atlyginimas'!GG7</f>
        <v>50221</v>
      </c>
      <c r="GH5" s="483">
        <f>+'Metinis atlyginimas'!GH7</f>
        <v>50252</v>
      </c>
      <c r="GI5" s="483">
        <f>+'Metinis atlyginimas'!GI7</f>
        <v>50283</v>
      </c>
      <c r="GJ5" s="483">
        <f>+'Metinis atlyginimas'!GJ7</f>
        <v>50313</v>
      </c>
      <c r="GK5" s="483">
        <f>+'Metinis atlyginimas'!GK7</f>
        <v>50344</v>
      </c>
      <c r="GL5" s="483">
        <f>+'Metinis atlyginimas'!GL7</f>
        <v>50374</v>
      </c>
      <c r="GM5" s="483">
        <f>+'Metinis atlyginimas'!GM7</f>
        <v>50405</v>
      </c>
      <c r="GN5" s="484">
        <f>+'Metinis atlyginimas'!GN7</f>
        <v>2037</v>
      </c>
      <c r="GO5" s="483">
        <f>+'Metinis atlyginimas'!GO7</f>
        <v>50436</v>
      </c>
      <c r="GP5" s="483">
        <f>+'Metinis atlyginimas'!GP7</f>
        <v>50464</v>
      </c>
      <c r="GQ5" s="483">
        <f>+'Metinis atlyginimas'!GQ7</f>
        <v>50495</v>
      </c>
      <c r="GR5" s="483">
        <f>+'Metinis atlyginimas'!GR7</f>
        <v>50525</v>
      </c>
      <c r="GS5" s="483">
        <f>+'Metinis atlyginimas'!GS7</f>
        <v>50556</v>
      </c>
      <c r="GT5" s="483">
        <f>+'Metinis atlyginimas'!GT7</f>
        <v>50586</v>
      </c>
      <c r="GU5" s="483">
        <f>+'Metinis atlyginimas'!GU7</f>
        <v>50617</v>
      </c>
      <c r="GV5" s="483">
        <f>+'Metinis atlyginimas'!GV7</f>
        <v>50648</v>
      </c>
      <c r="GW5" s="483">
        <f>+'Metinis atlyginimas'!GW7</f>
        <v>50678</v>
      </c>
      <c r="GX5" s="483">
        <f>+'Metinis atlyginimas'!GX7</f>
        <v>50709</v>
      </c>
      <c r="GY5" s="483">
        <f>+'Metinis atlyginimas'!GY7</f>
        <v>50739</v>
      </c>
      <c r="GZ5" s="483">
        <f>+'Metinis atlyginimas'!GZ7</f>
        <v>50770</v>
      </c>
      <c r="HA5" s="484">
        <f>+'Metinis atlyginimas'!HA7</f>
        <v>2038</v>
      </c>
      <c r="HB5" s="483">
        <f>+'Metinis atlyginimas'!HB7</f>
        <v>50801</v>
      </c>
      <c r="HC5" s="483">
        <f>+'Metinis atlyginimas'!HC7</f>
        <v>50829</v>
      </c>
      <c r="HD5" s="483">
        <f>+'Metinis atlyginimas'!HD7</f>
        <v>50860</v>
      </c>
      <c r="HE5" s="483">
        <f>+'Metinis atlyginimas'!HE7</f>
        <v>50890</v>
      </c>
      <c r="HF5" s="483">
        <f>+'Metinis atlyginimas'!HF7</f>
        <v>50921</v>
      </c>
      <c r="HG5" s="483">
        <f>+'Metinis atlyginimas'!HG7</f>
        <v>50951</v>
      </c>
      <c r="HH5" s="483">
        <f>+'Metinis atlyginimas'!HH7</f>
        <v>50982</v>
      </c>
      <c r="HI5" s="483">
        <f>+'Metinis atlyginimas'!HI7</f>
        <v>51013</v>
      </c>
      <c r="HJ5" s="483">
        <f>+'Metinis atlyginimas'!HJ7</f>
        <v>51043</v>
      </c>
      <c r="HK5" s="483">
        <f>+'Metinis atlyginimas'!HK7</f>
        <v>51074</v>
      </c>
      <c r="HL5" s="483">
        <f>+'Metinis atlyginimas'!HL7</f>
        <v>51104</v>
      </c>
      <c r="HM5" s="483">
        <f>+'Metinis atlyginimas'!HM7</f>
        <v>51135</v>
      </c>
      <c r="HN5" s="484">
        <f>+'Metinis atlyginimas'!HN7</f>
        <v>2039</v>
      </c>
      <c r="HO5" s="483">
        <f>+'Metinis atlyginimas'!HO7</f>
        <v>51166</v>
      </c>
      <c r="HP5" s="483">
        <f>+'Metinis atlyginimas'!HP7</f>
        <v>51195</v>
      </c>
      <c r="HQ5" s="483">
        <f>+'Metinis atlyginimas'!HQ7</f>
        <v>51226</v>
      </c>
      <c r="HR5" s="483">
        <f>+'Metinis atlyginimas'!HR7</f>
        <v>51256</v>
      </c>
      <c r="HS5" s="483">
        <f>+'Metinis atlyginimas'!HS7</f>
        <v>51287</v>
      </c>
      <c r="HT5" s="483">
        <f>+'Metinis atlyginimas'!HT7</f>
        <v>51317</v>
      </c>
      <c r="HU5" s="483">
        <f>+'Metinis atlyginimas'!HU7</f>
        <v>51348</v>
      </c>
      <c r="HV5" s="483">
        <f>+'Metinis atlyginimas'!HV7</f>
        <v>51379</v>
      </c>
      <c r="HW5" s="483">
        <f>+'Metinis atlyginimas'!HW7</f>
        <v>51409</v>
      </c>
      <c r="HX5" s="483">
        <f>+'Metinis atlyginimas'!HX7</f>
        <v>51440</v>
      </c>
      <c r="HY5" s="483">
        <f>+'Metinis atlyginimas'!HY7</f>
        <v>51470</v>
      </c>
      <c r="HZ5" s="483">
        <f>+'Metinis atlyginimas'!HZ7</f>
        <v>51501</v>
      </c>
      <c r="IA5" s="484">
        <f>+'Metinis atlyginimas'!IA7</f>
        <v>2040</v>
      </c>
      <c r="IB5" s="483">
        <f>+'Metinis atlyginimas'!IB7</f>
        <v>51532</v>
      </c>
      <c r="IC5" s="483">
        <f>+'Metinis atlyginimas'!IC7</f>
        <v>51560</v>
      </c>
      <c r="ID5" s="483">
        <f>+'Metinis atlyginimas'!ID7</f>
        <v>51591</v>
      </c>
      <c r="IE5" s="483">
        <f>+'Metinis atlyginimas'!IE7</f>
        <v>51621</v>
      </c>
      <c r="IF5" s="483">
        <f>+'Metinis atlyginimas'!IF7</f>
        <v>51652</v>
      </c>
      <c r="IG5" s="483">
        <f>+'Metinis atlyginimas'!IG7</f>
        <v>51682</v>
      </c>
      <c r="IH5" s="483">
        <f>+'Metinis atlyginimas'!IH7</f>
        <v>51713</v>
      </c>
      <c r="II5" s="483">
        <f>+'Metinis atlyginimas'!II7</f>
        <v>51744</v>
      </c>
      <c r="IJ5" s="483">
        <f>+'Metinis atlyginimas'!IJ7</f>
        <v>51774</v>
      </c>
      <c r="IK5" s="483">
        <f>+'Metinis atlyginimas'!IK7</f>
        <v>51805</v>
      </c>
      <c r="IL5" s="483">
        <f>+'Metinis atlyginimas'!IL7</f>
        <v>51835</v>
      </c>
      <c r="IM5" s="483">
        <f>+'Metinis atlyginimas'!IM7</f>
        <v>51866</v>
      </c>
      <c r="IN5" s="484">
        <f>+'Metinis atlyginimas'!IN7</f>
        <v>2041</v>
      </c>
      <c r="IO5" s="483">
        <f>+'Metinis atlyginimas'!IO7</f>
        <v>51897</v>
      </c>
      <c r="IP5" s="483">
        <f>+'Metinis atlyginimas'!IP7</f>
        <v>51925</v>
      </c>
      <c r="IQ5" s="483">
        <f>+'Metinis atlyginimas'!IQ7</f>
        <v>51956</v>
      </c>
      <c r="IR5" s="483">
        <f>+'Metinis atlyginimas'!IR7</f>
        <v>51986</v>
      </c>
      <c r="IS5" s="483">
        <f>+'Metinis atlyginimas'!IS7</f>
        <v>52017</v>
      </c>
      <c r="IT5" s="483">
        <f>+'Metinis atlyginimas'!IT7</f>
        <v>52047</v>
      </c>
      <c r="IU5" s="483">
        <f>+'Metinis atlyginimas'!IU7</f>
        <v>52078</v>
      </c>
      <c r="IV5" s="483">
        <f>+'Metinis atlyginimas'!IV7</f>
        <v>52109</v>
      </c>
      <c r="IW5" s="483">
        <f>+'Metinis atlyginimas'!IW7</f>
        <v>52139</v>
      </c>
      <c r="IX5" s="483">
        <f>+'Metinis atlyginimas'!IX7</f>
        <v>52170</v>
      </c>
      <c r="IY5" s="483">
        <f>+'Metinis atlyginimas'!IY7</f>
        <v>52200</v>
      </c>
      <c r="IZ5" s="483">
        <f>+'Metinis atlyginimas'!IZ7</f>
        <v>52231</v>
      </c>
      <c r="JA5" s="484">
        <f>+'Metinis atlyginimas'!JA7</f>
        <v>2042</v>
      </c>
      <c r="JB5" s="483">
        <f>+'Metinis atlyginimas'!JB7</f>
        <v>52262</v>
      </c>
      <c r="JC5" s="483">
        <f>+'Metinis atlyginimas'!JC7</f>
        <v>52290</v>
      </c>
      <c r="JD5" s="483">
        <f>+'Metinis atlyginimas'!JD7</f>
        <v>52321</v>
      </c>
      <c r="JE5" s="483">
        <f>+'Metinis atlyginimas'!JE7</f>
        <v>52351</v>
      </c>
      <c r="JF5" s="483">
        <f>+'Metinis atlyginimas'!JF7</f>
        <v>52382</v>
      </c>
      <c r="JG5" s="483">
        <f>+'Metinis atlyginimas'!JG7</f>
        <v>52412</v>
      </c>
      <c r="JH5" s="483">
        <f>+'Metinis atlyginimas'!JH7</f>
        <v>52443</v>
      </c>
      <c r="JI5" s="483">
        <f>+'Metinis atlyginimas'!JI7</f>
        <v>52474</v>
      </c>
      <c r="JJ5" s="483">
        <f>+'Metinis atlyginimas'!JJ7</f>
        <v>52504</v>
      </c>
      <c r="JK5" s="483">
        <f>+'Metinis atlyginimas'!JK7</f>
        <v>52535</v>
      </c>
      <c r="JL5" s="483">
        <f>+'Metinis atlyginimas'!JL7</f>
        <v>52565</v>
      </c>
      <c r="JM5" s="483">
        <f>+'Metinis atlyginimas'!JM7</f>
        <v>52596</v>
      </c>
      <c r="JN5" s="484">
        <f>+'Metinis atlyginimas'!JN7</f>
        <v>2043</v>
      </c>
      <c r="JO5" s="483">
        <f>+'Metinis atlyginimas'!JO7</f>
        <v>52627</v>
      </c>
      <c r="JP5" s="483">
        <f>+'Metinis atlyginimas'!JP7</f>
        <v>52656</v>
      </c>
      <c r="JQ5" s="483">
        <f>+'Metinis atlyginimas'!JQ7</f>
        <v>52687</v>
      </c>
      <c r="JR5" s="483">
        <f>+'Metinis atlyginimas'!JR7</f>
        <v>52717</v>
      </c>
      <c r="JS5" s="483">
        <f>+'Metinis atlyginimas'!JS7</f>
        <v>52748</v>
      </c>
      <c r="JT5" s="483">
        <f>+'Metinis atlyginimas'!JT7</f>
        <v>52778</v>
      </c>
      <c r="JU5" s="483">
        <f>+'Metinis atlyginimas'!JU7</f>
        <v>52809</v>
      </c>
      <c r="JV5" s="483">
        <f>+'Metinis atlyginimas'!JV7</f>
        <v>52840</v>
      </c>
      <c r="JW5" s="483">
        <f>+'Metinis atlyginimas'!JW7</f>
        <v>52870</v>
      </c>
      <c r="JX5" s="483">
        <f>+'Metinis atlyginimas'!JX7</f>
        <v>52901</v>
      </c>
      <c r="JY5" s="483">
        <f>+'Metinis atlyginimas'!JY7</f>
        <v>52931</v>
      </c>
      <c r="JZ5" s="483">
        <f>+'Metinis atlyginimas'!JZ7</f>
        <v>52962</v>
      </c>
      <c r="KA5" s="484">
        <f>+'Metinis atlyginimas'!KA7</f>
        <v>2044</v>
      </c>
      <c r="KB5" s="483">
        <f>+'Metinis atlyginimas'!KB7</f>
        <v>52993</v>
      </c>
      <c r="KC5" s="483">
        <f>+'Metinis atlyginimas'!KC7</f>
        <v>53021</v>
      </c>
      <c r="KD5" s="483">
        <f>+'Metinis atlyginimas'!KD7</f>
        <v>53052</v>
      </c>
      <c r="KE5" s="483">
        <f>+'Metinis atlyginimas'!KE7</f>
        <v>53082</v>
      </c>
      <c r="KF5" s="483">
        <f>+'Metinis atlyginimas'!KF7</f>
        <v>53113</v>
      </c>
      <c r="KG5" s="483">
        <f>+'Metinis atlyginimas'!KG7</f>
        <v>53143</v>
      </c>
      <c r="KH5" s="483">
        <f>+'Metinis atlyginimas'!KH7</f>
        <v>53174</v>
      </c>
      <c r="KI5" s="483">
        <f>+'Metinis atlyginimas'!KI7</f>
        <v>53205</v>
      </c>
      <c r="KJ5" s="483">
        <f>+'Metinis atlyginimas'!KJ7</f>
        <v>53235</v>
      </c>
      <c r="KK5" s="483">
        <f>+'Metinis atlyginimas'!KK7</f>
        <v>53266</v>
      </c>
      <c r="KL5" s="483">
        <f>+'Metinis atlyginimas'!KL7</f>
        <v>53296</v>
      </c>
      <c r="KM5" s="483">
        <f>+'Metinis atlyginimas'!KM7</f>
        <v>53327</v>
      </c>
      <c r="KN5" s="484">
        <f>+'Metinis atlyginimas'!KN7</f>
        <v>2045</v>
      </c>
      <c r="KO5" s="483">
        <f>+'Metinis atlyginimas'!KO7</f>
        <v>53358</v>
      </c>
      <c r="KP5" s="483">
        <f>+'Metinis atlyginimas'!KP7</f>
        <v>53386</v>
      </c>
      <c r="KQ5" s="483">
        <f>+'Metinis atlyginimas'!KQ7</f>
        <v>53417</v>
      </c>
      <c r="KR5" s="483">
        <f>+'Metinis atlyginimas'!KR7</f>
        <v>53447</v>
      </c>
      <c r="KS5" s="483">
        <f>+'Metinis atlyginimas'!KS7</f>
        <v>53478</v>
      </c>
      <c r="KT5" s="483">
        <f>+'Metinis atlyginimas'!KT7</f>
        <v>53508</v>
      </c>
      <c r="KU5" s="483">
        <f>+'Metinis atlyginimas'!KU7</f>
        <v>53539</v>
      </c>
      <c r="KV5" s="483">
        <f>+'Metinis atlyginimas'!KV7</f>
        <v>53570</v>
      </c>
      <c r="KW5" s="483">
        <f>+'Metinis atlyginimas'!KW7</f>
        <v>53600</v>
      </c>
      <c r="KX5" s="483">
        <f>+'Metinis atlyginimas'!KX7</f>
        <v>53631</v>
      </c>
      <c r="KY5" s="483">
        <f>+'Metinis atlyginimas'!KY7</f>
        <v>53661</v>
      </c>
      <c r="KZ5" s="483">
        <f>+'Metinis atlyginimas'!KZ7</f>
        <v>53692</v>
      </c>
      <c r="LA5" s="484">
        <f>+'Metinis atlyginimas'!LA7</f>
        <v>2046</v>
      </c>
      <c r="LB5" s="483">
        <f>+'Metinis atlyginimas'!LB7</f>
        <v>53723</v>
      </c>
      <c r="LC5" s="483">
        <f>+'Metinis atlyginimas'!LC7</f>
        <v>53751</v>
      </c>
      <c r="LD5" s="483">
        <f>+'Metinis atlyginimas'!LD7</f>
        <v>53782</v>
      </c>
      <c r="LE5" s="483">
        <f>+'Metinis atlyginimas'!LE7</f>
        <v>53812</v>
      </c>
      <c r="LF5" s="483">
        <f>+'Metinis atlyginimas'!LF7</f>
        <v>53843</v>
      </c>
      <c r="LG5" s="483">
        <f>+'Metinis atlyginimas'!LG7</f>
        <v>53873</v>
      </c>
      <c r="LH5" s="483">
        <f>+'Metinis atlyginimas'!LH7</f>
        <v>53904</v>
      </c>
      <c r="LI5" s="483">
        <f>+'Metinis atlyginimas'!LI7</f>
        <v>53935</v>
      </c>
      <c r="LJ5" s="483">
        <f>+'Metinis atlyginimas'!LJ7</f>
        <v>53965</v>
      </c>
      <c r="LK5" s="483">
        <f>+'Metinis atlyginimas'!LK7</f>
        <v>53996</v>
      </c>
      <c r="LL5" s="483">
        <f>+'Metinis atlyginimas'!LL7</f>
        <v>54026</v>
      </c>
      <c r="LM5" s="483">
        <f>+'Metinis atlyginimas'!LM7</f>
        <v>54057</v>
      </c>
      <c r="LN5" s="491">
        <f>+'Metinis atlyginimas'!LN7</f>
        <v>2047</v>
      </c>
    </row>
    <row r="6" spans="1:326" ht="15.75" thickBot="1">
      <c r="A6" s="486" t="s">
        <v>263</v>
      </c>
      <c r="B6" s="487">
        <v>1</v>
      </c>
      <c r="C6" s="488">
        <v>2</v>
      </c>
      <c r="D6" s="488">
        <v>3</v>
      </c>
      <c r="E6" s="488">
        <v>4</v>
      </c>
      <c r="F6" s="488">
        <v>5</v>
      </c>
      <c r="G6" s="488">
        <v>6</v>
      </c>
      <c r="H6" s="488">
        <v>7</v>
      </c>
      <c r="I6" s="488">
        <v>8</v>
      </c>
      <c r="J6" s="488">
        <v>9</v>
      </c>
      <c r="K6" s="488">
        <v>10</v>
      </c>
      <c r="L6" s="488">
        <v>11</v>
      </c>
      <c r="M6" s="488">
        <v>12</v>
      </c>
      <c r="N6" s="500">
        <v>1</v>
      </c>
      <c r="O6" s="488">
        <f>M6+1</f>
        <v>13</v>
      </c>
      <c r="P6" s="488">
        <f>O6+1</f>
        <v>14</v>
      </c>
      <c r="Q6" s="488">
        <f t="shared" ref="Q6:Z6" si="0">P6+1</f>
        <v>15</v>
      </c>
      <c r="R6" s="488">
        <f t="shared" si="0"/>
        <v>16</v>
      </c>
      <c r="S6" s="488">
        <f t="shared" si="0"/>
        <v>17</v>
      </c>
      <c r="T6" s="488">
        <f t="shared" si="0"/>
        <v>18</v>
      </c>
      <c r="U6" s="488">
        <f t="shared" si="0"/>
        <v>19</v>
      </c>
      <c r="V6" s="488">
        <f t="shared" si="0"/>
        <v>20</v>
      </c>
      <c r="W6" s="488">
        <f t="shared" si="0"/>
        <v>21</v>
      </c>
      <c r="X6" s="488">
        <f t="shared" si="0"/>
        <v>22</v>
      </c>
      <c r="Y6" s="488">
        <f t="shared" si="0"/>
        <v>23</v>
      </c>
      <c r="Z6" s="488">
        <f t="shared" si="0"/>
        <v>24</v>
      </c>
      <c r="AA6" s="489">
        <f>N6+1</f>
        <v>2</v>
      </c>
      <c r="AB6" s="488">
        <f>Z6+1</f>
        <v>25</v>
      </c>
      <c r="AC6" s="488">
        <f>AB6+1</f>
        <v>26</v>
      </c>
      <c r="AD6" s="488">
        <f t="shared" ref="AD6:AM6" si="1">AC6+1</f>
        <v>27</v>
      </c>
      <c r="AE6" s="488">
        <f t="shared" si="1"/>
        <v>28</v>
      </c>
      <c r="AF6" s="488">
        <f t="shared" si="1"/>
        <v>29</v>
      </c>
      <c r="AG6" s="488">
        <f t="shared" si="1"/>
        <v>30</v>
      </c>
      <c r="AH6" s="488">
        <f t="shared" si="1"/>
        <v>31</v>
      </c>
      <c r="AI6" s="488">
        <f t="shared" si="1"/>
        <v>32</v>
      </c>
      <c r="AJ6" s="488">
        <f t="shared" si="1"/>
        <v>33</v>
      </c>
      <c r="AK6" s="488">
        <f t="shared" si="1"/>
        <v>34</v>
      </c>
      <c r="AL6" s="488">
        <f t="shared" si="1"/>
        <v>35</v>
      </c>
      <c r="AM6" s="488">
        <f t="shared" si="1"/>
        <v>36</v>
      </c>
      <c r="AN6" s="489">
        <f>AA6+1</f>
        <v>3</v>
      </c>
      <c r="AO6" s="488">
        <f>AM6+1</f>
        <v>37</v>
      </c>
      <c r="AP6" s="488">
        <f>AO6+1</f>
        <v>38</v>
      </c>
      <c r="AQ6" s="488">
        <f t="shared" ref="AQ6:AZ6" si="2">AP6+1</f>
        <v>39</v>
      </c>
      <c r="AR6" s="488">
        <f t="shared" si="2"/>
        <v>40</v>
      </c>
      <c r="AS6" s="488">
        <f t="shared" si="2"/>
        <v>41</v>
      </c>
      <c r="AT6" s="488">
        <f t="shared" si="2"/>
        <v>42</v>
      </c>
      <c r="AU6" s="488">
        <f t="shared" si="2"/>
        <v>43</v>
      </c>
      <c r="AV6" s="488">
        <f t="shared" si="2"/>
        <v>44</v>
      </c>
      <c r="AW6" s="488">
        <f t="shared" si="2"/>
        <v>45</v>
      </c>
      <c r="AX6" s="488">
        <f t="shared" si="2"/>
        <v>46</v>
      </c>
      <c r="AY6" s="488">
        <f t="shared" si="2"/>
        <v>47</v>
      </c>
      <c r="AZ6" s="488">
        <f t="shared" si="2"/>
        <v>48</v>
      </c>
      <c r="BA6" s="489">
        <f>AN6+1</f>
        <v>4</v>
      </c>
      <c r="BB6" s="488">
        <f>AZ6+1</f>
        <v>49</v>
      </c>
      <c r="BC6" s="488">
        <f>BB6+1</f>
        <v>50</v>
      </c>
      <c r="BD6" s="488">
        <f t="shared" ref="BD6:BM6" si="3">BC6+1</f>
        <v>51</v>
      </c>
      <c r="BE6" s="488">
        <f t="shared" si="3"/>
        <v>52</v>
      </c>
      <c r="BF6" s="488">
        <f t="shared" si="3"/>
        <v>53</v>
      </c>
      <c r="BG6" s="488">
        <f t="shared" si="3"/>
        <v>54</v>
      </c>
      <c r="BH6" s="488">
        <f t="shared" si="3"/>
        <v>55</v>
      </c>
      <c r="BI6" s="488">
        <f t="shared" si="3"/>
        <v>56</v>
      </c>
      <c r="BJ6" s="488">
        <f t="shared" si="3"/>
        <v>57</v>
      </c>
      <c r="BK6" s="488">
        <f t="shared" si="3"/>
        <v>58</v>
      </c>
      <c r="BL6" s="488">
        <f t="shared" si="3"/>
        <v>59</v>
      </c>
      <c r="BM6" s="488">
        <f t="shared" si="3"/>
        <v>60</v>
      </c>
      <c r="BN6" s="489">
        <f>BA6+1</f>
        <v>5</v>
      </c>
      <c r="BO6" s="488">
        <f>BM6+1</f>
        <v>61</v>
      </c>
      <c r="BP6" s="488">
        <f>BO6+1</f>
        <v>62</v>
      </c>
      <c r="BQ6" s="488">
        <f t="shared" ref="BQ6:BZ6" si="4">BP6+1</f>
        <v>63</v>
      </c>
      <c r="BR6" s="488">
        <f t="shared" si="4"/>
        <v>64</v>
      </c>
      <c r="BS6" s="488">
        <f t="shared" si="4"/>
        <v>65</v>
      </c>
      <c r="BT6" s="488">
        <f t="shared" si="4"/>
        <v>66</v>
      </c>
      <c r="BU6" s="488">
        <f t="shared" si="4"/>
        <v>67</v>
      </c>
      <c r="BV6" s="488">
        <f t="shared" si="4"/>
        <v>68</v>
      </c>
      <c r="BW6" s="488">
        <f t="shared" si="4"/>
        <v>69</v>
      </c>
      <c r="BX6" s="488">
        <f t="shared" si="4"/>
        <v>70</v>
      </c>
      <c r="BY6" s="488">
        <f t="shared" si="4"/>
        <v>71</v>
      </c>
      <c r="BZ6" s="488">
        <f t="shared" si="4"/>
        <v>72</v>
      </c>
      <c r="CA6" s="489">
        <f>BN6+1</f>
        <v>6</v>
      </c>
      <c r="CB6" s="488">
        <f>BZ6+1</f>
        <v>73</v>
      </c>
      <c r="CC6" s="488">
        <f>CB6+1</f>
        <v>74</v>
      </c>
      <c r="CD6" s="488">
        <f t="shared" ref="CD6:CM6" si="5">CC6+1</f>
        <v>75</v>
      </c>
      <c r="CE6" s="488">
        <f t="shared" si="5"/>
        <v>76</v>
      </c>
      <c r="CF6" s="488">
        <f t="shared" si="5"/>
        <v>77</v>
      </c>
      <c r="CG6" s="488">
        <f t="shared" si="5"/>
        <v>78</v>
      </c>
      <c r="CH6" s="488">
        <f t="shared" si="5"/>
        <v>79</v>
      </c>
      <c r="CI6" s="488">
        <f t="shared" si="5"/>
        <v>80</v>
      </c>
      <c r="CJ6" s="488">
        <f t="shared" si="5"/>
        <v>81</v>
      </c>
      <c r="CK6" s="488">
        <f t="shared" si="5"/>
        <v>82</v>
      </c>
      <c r="CL6" s="488">
        <f t="shared" si="5"/>
        <v>83</v>
      </c>
      <c r="CM6" s="488">
        <f t="shared" si="5"/>
        <v>84</v>
      </c>
      <c r="CN6" s="489">
        <f>CA6+1</f>
        <v>7</v>
      </c>
      <c r="CO6" s="488">
        <f>CM6+1</f>
        <v>85</v>
      </c>
      <c r="CP6" s="488">
        <f>CO6+1</f>
        <v>86</v>
      </c>
      <c r="CQ6" s="488">
        <f t="shared" ref="CQ6:CZ6" si="6">CP6+1</f>
        <v>87</v>
      </c>
      <c r="CR6" s="488">
        <f t="shared" si="6"/>
        <v>88</v>
      </c>
      <c r="CS6" s="488">
        <f t="shared" si="6"/>
        <v>89</v>
      </c>
      <c r="CT6" s="488">
        <f t="shared" si="6"/>
        <v>90</v>
      </c>
      <c r="CU6" s="488">
        <f t="shared" si="6"/>
        <v>91</v>
      </c>
      <c r="CV6" s="488">
        <f t="shared" si="6"/>
        <v>92</v>
      </c>
      <c r="CW6" s="488">
        <f t="shared" si="6"/>
        <v>93</v>
      </c>
      <c r="CX6" s="488">
        <f t="shared" si="6"/>
        <v>94</v>
      </c>
      <c r="CY6" s="488">
        <f t="shared" si="6"/>
        <v>95</v>
      </c>
      <c r="CZ6" s="488">
        <f t="shared" si="6"/>
        <v>96</v>
      </c>
      <c r="DA6" s="489">
        <f>CN6+1</f>
        <v>8</v>
      </c>
      <c r="DB6" s="488">
        <f>CZ6+1</f>
        <v>97</v>
      </c>
      <c r="DC6" s="488">
        <f>DB6+1</f>
        <v>98</v>
      </c>
      <c r="DD6" s="488">
        <f t="shared" ref="DD6:DM6" si="7">DC6+1</f>
        <v>99</v>
      </c>
      <c r="DE6" s="488">
        <f t="shared" si="7"/>
        <v>100</v>
      </c>
      <c r="DF6" s="488">
        <f t="shared" si="7"/>
        <v>101</v>
      </c>
      <c r="DG6" s="488">
        <f t="shared" si="7"/>
        <v>102</v>
      </c>
      <c r="DH6" s="488">
        <f t="shared" si="7"/>
        <v>103</v>
      </c>
      <c r="DI6" s="488">
        <f t="shared" si="7"/>
        <v>104</v>
      </c>
      <c r="DJ6" s="488">
        <f t="shared" si="7"/>
        <v>105</v>
      </c>
      <c r="DK6" s="488">
        <f t="shared" si="7"/>
        <v>106</v>
      </c>
      <c r="DL6" s="488">
        <f t="shared" si="7"/>
        <v>107</v>
      </c>
      <c r="DM6" s="488">
        <f t="shared" si="7"/>
        <v>108</v>
      </c>
      <c r="DN6" s="489">
        <f>DA6+1</f>
        <v>9</v>
      </c>
      <c r="DO6" s="488">
        <f>DM6+1</f>
        <v>109</v>
      </c>
      <c r="DP6" s="488">
        <f>DO6+1</f>
        <v>110</v>
      </c>
      <c r="DQ6" s="488">
        <f t="shared" ref="DQ6:DZ6" si="8">DP6+1</f>
        <v>111</v>
      </c>
      <c r="DR6" s="488">
        <f t="shared" si="8"/>
        <v>112</v>
      </c>
      <c r="DS6" s="488">
        <f t="shared" si="8"/>
        <v>113</v>
      </c>
      <c r="DT6" s="488">
        <f t="shared" si="8"/>
        <v>114</v>
      </c>
      <c r="DU6" s="488">
        <f t="shared" si="8"/>
        <v>115</v>
      </c>
      <c r="DV6" s="488">
        <f t="shared" si="8"/>
        <v>116</v>
      </c>
      <c r="DW6" s="488">
        <f t="shared" si="8"/>
        <v>117</v>
      </c>
      <c r="DX6" s="488">
        <f t="shared" si="8"/>
        <v>118</v>
      </c>
      <c r="DY6" s="488">
        <f t="shared" si="8"/>
        <v>119</v>
      </c>
      <c r="DZ6" s="488">
        <f t="shared" si="8"/>
        <v>120</v>
      </c>
      <c r="EA6" s="489">
        <f>DN6+1</f>
        <v>10</v>
      </c>
      <c r="EB6" s="488">
        <f>DZ6+1</f>
        <v>121</v>
      </c>
      <c r="EC6" s="488">
        <f>EB6+1</f>
        <v>122</v>
      </c>
      <c r="ED6" s="488">
        <f t="shared" ref="ED6:EM6" si="9">EC6+1</f>
        <v>123</v>
      </c>
      <c r="EE6" s="488">
        <f t="shared" si="9"/>
        <v>124</v>
      </c>
      <c r="EF6" s="488">
        <f t="shared" si="9"/>
        <v>125</v>
      </c>
      <c r="EG6" s="488">
        <f t="shared" si="9"/>
        <v>126</v>
      </c>
      <c r="EH6" s="488">
        <f t="shared" si="9"/>
        <v>127</v>
      </c>
      <c r="EI6" s="488">
        <f t="shared" si="9"/>
        <v>128</v>
      </c>
      <c r="EJ6" s="488">
        <f t="shared" si="9"/>
        <v>129</v>
      </c>
      <c r="EK6" s="488">
        <f t="shared" si="9"/>
        <v>130</v>
      </c>
      <c r="EL6" s="488">
        <f t="shared" si="9"/>
        <v>131</v>
      </c>
      <c r="EM6" s="488">
        <f t="shared" si="9"/>
        <v>132</v>
      </c>
      <c r="EN6" s="489">
        <f>EA6+1</f>
        <v>11</v>
      </c>
      <c r="EO6" s="488">
        <f>EM6+1</f>
        <v>133</v>
      </c>
      <c r="EP6" s="488">
        <f>EO6+1</f>
        <v>134</v>
      </c>
      <c r="EQ6" s="488">
        <f t="shared" ref="EQ6:EZ6" si="10">EP6+1</f>
        <v>135</v>
      </c>
      <c r="ER6" s="488">
        <f t="shared" si="10"/>
        <v>136</v>
      </c>
      <c r="ES6" s="488">
        <f t="shared" si="10"/>
        <v>137</v>
      </c>
      <c r="ET6" s="488">
        <f t="shared" si="10"/>
        <v>138</v>
      </c>
      <c r="EU6" s="488">
        <f t="shared" si="10"/>
        <v>139</v>
      </c>
      <c r="EV6" s="488">
        <f t="shared" si="10"/>
        <v>140</v>
      </c>
      <c r="EW6" s="488">
        <f t="shared" si="10"/>
        <v>141</v>
      </c>
      <c r="EX6" s="488">
        <f t="shared" si="10"/>
        <v>142</v>
      </c>
      <c r="EY6" s="488">
        <f t="shared" si="10"/>
        <v>143</v>
      </c>
      <c r="EZ6" s="488">
        <f t="shared" si="10"/>
        <v>144</v>
      </c>
      <c r="FA6" s="489">
        <f>EN6+1</f>
        <v>12</v>
      </c>
      <c r="FB6" s="488">
        <f>EZ6+1</f>
        <v>145</v>
      </c>
      <c r="FC6" s="488">
        <f>FB6+1</f>
        <v>146</v>
      </c>
      <c r="FD6" s="488">
        <f t="shared" ref="FD6:FM6" si="11">FC6+1</f>
        <v>147</v>
      </c>
      <c r="FE6" s="488">
        <f t="shared" si="11"/>
        <v>148</v>
      </c>
      <c r="FF6" s="488">
        <f t="shared" si="11"/>
        <v>149</v>
      </c>
      <c r="FG6" s="488">
        <f t="shared" si="11"/>
        <v>150</v>
      </c>
      <c r="FH6" s="488">
        <f t="shared" si="11"/>
        <v>151</v>
      </c>
      <c r="FI6" s="488">
        <f t="shared" si="11"/>
        <v>152</v>
      </c>
      <c r="FJ6" s="488">
        <f t="shared" si="11"/>
        <v>153</v>
      </c>
      <c r="FK6" s="488">
        <f t="shared" si="11"/>
        <v>154</v>
      </c>
      <c r="FL6" s="488">
        <f t="shared" si="11"/>
        <v>155</v>
      </c>
      <c r="FM6" s="488">
        <f t="shared" si="11"/>
        <v>156</v>
      </c>
      <c r="FN6" s="489">
        <f>FA6+1</f>
        <v>13</v>
      </c>
      <c r="FO6" s="488">
        <f>FM6+1</f>
        <v>157</v>
      </c>
      <c r="FP6" s="488">
        <f>FO6+1</f>
        <v>158</v>
      </c>
      <c r="FQ6" s="488">
        <f t="shared" ref="FQ6:FZ6" si="12">FP6+1</f>
        <v>159</v>
      </c>
      <c r="FR6" s="488">
        <f t="shared" si="12"/>
        <v>160</v>
      </c>
      <c r="FS6" s="488">
        <f t="shared" si="12"/>
        <v>161</v>
      </c>
      <c r="FT6" s="488">
        <f t="shared" si="12"/>
        <v>162</v>
      </c>
      <c r="FU6" s="488">
        <f t="shared" si="12"/>
        <v>163</v>
      </c>
      <c r="FV6" s="488">
        <f t="shared" si="12"/>
        <v>164</v>
      </c>
      <c r="FW6" s="488">
        <f t="shared" si="12"/>
        <v>165</v>
      </c>
      <c r="FX6" s="488">
        <f t="shared" si="12"/>
        <v>166</v>
      </c>
      <c r="FY6" s="488">
        <f t="shared" si="12"/>
        <v>167</v>
      </c>
      <c r="FZ6" s="488">
        <f t="shared" si="12"/>
        <v>168</v>
      </c>
      <c r="GA6" s="489">
        <f>FN6+1</f>
        <v>14</v>
      </c>
      <c r="GB6" s="488">
        <f>FZ6+1</f>
        <v>169</v>
      </c>
      <c r="GC6" s="488">
        <f>GB6+1</f>
        <v>170</v>
      </c>
      <c r="GD6" s="488">
        <f t="shared" ref="GD6:GM6" si="13">GC6+1</f>
        <v>171</v>
      </c>
      <c r="GE6" s="488">
        <f t="shared" si="13"/>
        <v>172</v>
      </c>
      <c r="GF6" s="488">
        <f t="shared" si="13"/>
        <v>173</v>
      </c>
      <c r="GG6" s="488">
        <f t="shared" si="13"/>
        <v>174</v>
      </c>
      <c r="GH6" s="488">
        <f t="shared" si="13"/>
        <v>175</v>
      </c>
      <c r="GI6" s="488">
        <f t="shared" si="13"/>
        <v>176</v>
      </c>
      <c r="GJ6" s="488">
        <f t="shared" si="13"/>
        <v>177</v>
      </c>
      <c r="GK6" s="488">
        <f t="shared" si="13"/>
        <v>178</v>
      </c>
      <c r="GL6" s="488">
        <f t="shared" si="13"/>
        <v>179</v>
      </c>
      <c r="GM6" s="488">
        <f t="shared" si="13"/>
        <v>180</v>
      </c>
      <c r="GN6" s="489">
        <f>GA6+1</f>
        <v>15</v>
      </c>
      <c r="GO6" s="488">
        <f>GM6+1</f>
        <v>181</v>
      </c>
      <c r="GP6" s="488">
        <f>GO6+1</f>
        <v>182</v>
      </c>
      <c r="GQ6" s="488">
        <f t="shared" ref="GQ6:GZ6" si="14">GP6+1</f>
        <v>183</v>
      </c>
      <c r="GR6" s="488">
        <f t="shared" si="14"/>
        <v>184</v>
      </c>
      <c r="GS6" s="488">
        <f t="shared" si="14"/>
        <v>185</v>
      </c>
      <c r="GT6" s="488">
        <f t="shared" si="14"/>
        <v>186</v>
      </c>
      <c r="GU6" s="488">
        <f t="shared" si="14"/>
        <v>187</v>
      </c>
      <c r="GV6" s="488">
        <f t="shared" si="14"/>
        <v>188</v>
      </c>
      <c r="GW6" s="488">
        <f t="shared" si="14"/>
        <v>189</v>
      </c>
      <c r="GX6" s="488">
        <f t="shared" si="14"/>
        <v>190</v>
      </c>
      <c r="GY6" s="488">
        <f t="shared" si="14"/>
        <v>191</v>
      </c>
      <c r="GZ6" s="488">
        <f t="shared" si="14"/>
        <v>192</v>
      </c>
      <c r="HA6" s="489">
        <f>GN6+1</f>
        <v>16</v>
      </c>
      <c r="HB6" s="488">
        <f>GZ6+1</f>
        <v>193</v>
      </c>
      <c r="HC6" s="488">
        <f>HB6+1</f>
        <v>194</v>
      </c>
      <c r="HD6" s="488">
        <f t="shared" ref="HD6:HM6" si="15">HC6+1</f>
        <v>195</v>
      </c>
      <c r="HE6" s="488">
        <f t="shared" si="15"/>
        <v>196</v>
      </c>
      <c r="HF6" s="488">
        <f t="shared" si="15"/>
        <v>197</v>
      </c>
      <c r="HG6" s="488">
        <f t="shared" si="15"/>
        <v>198</v>
      </c>
      <c r="HH6" s="488">
        <f t="shared" si="15"/>
        <v>199</v>
      </c>
      <c r="HI6" s="488">
        <f t="shared" si="15"/>
        <v>200</v>
      </c>
      <c r="HJ6" s="488">
        <f t="shared" si="15"/>
        <v>201</v>
      </c>
      <c r="HK6" s="488">
        <f t="shared" si="15"/>
        <v>202</v>
      </c>
      <c r="HL6" s="488">
        <f t="shared" si="15"/>
        <v>203</v>
      </c>
      <c r="HM6" s="488">
        <f t="shared" si="15"/>
        <v>204</v>
      </c>
      <c r="HN6" s="489">
        <f>HA6+1</f>
        <v>17</v>
      </c>
      <c r="HO6" s="488">
        <f>HM6+1</f>
        <v>205</v>
      </c>
      <c r="HP6" s="488">
        <f>HO6+1</f>
        <v>206</v>
      </c>
      <c r="HQ6" s="488">
        <f t="shared" ref="HQ6:HZ6" si="16">HP6+1</f>
        <v>207</v>
      </c>
      <c r="HR6" s="488">
        <f t="shared" si="16"/>
        <v>208</v>
      </c>
      <c r="HS6" s="488">
        <f t="shared" si="16"/>
        <v>209</v>
      </c>
      <c r="HT6" s="488">
        <f t="shared" si="16"/>
        <v>210</v>
      </c>
      <c r="HU6" s="488">
        <f t="shared" si="16"/>
        <v>211</v>
      </c>
      <c r="HV6" s="488">
        <f t="shared" si="16"/>
        <v>212</v>
      </c>
      <c r="HW6" s="488">
        <f t="shared" si="16"/>
        <v>213</v>
      </c>
      <c r="HX6" s="488">
        <f t="shared" si="16"/>
        <v>214</v>
      </c>
      <c r="HY6" s="488">
        <f t="shared" si="16"/>
        <v>215</v>
      </c>
      <c r="HZ6" s="488">
        <f t="shared" si="16"/>
        <v>216</v>
      </c>
      <c r="IA6" s="489">
        <f>HN6+1</f>
        <v>18</v>
      </c>
      <c r="IB6" s="488">
        <f>HZ6+1</f>
        <v>217</v>
      </c>
      <c r="IC6" s="488">
        <f>IB6+1</f>
        <v>218</v>
      </c>
      <c r="ID6" s="488">
        <f t="shared" ref="ID6:IM6" si="17">IC6+1</f>
        <v>219</v>
      </c>
      <c r="IE6" s="488">
        <f t="shared" si="17"/>
        <v>220</v>
      </c>
      <c r="IF6" s="488">
        <f t="shared" si="17"/>
        <v>221</v>
      </c>
      <c r="IG6" s="488">
        <f t="shared" si="17"/>
        <v>222</v>
      </c>
      <c r="IH6" s="488">
        <f t="shared" si="17"/>
        <v>223</v>
      </c>
      <c r="II6" s="488">
        <f t="shared" si="17"/>
        <v>224</v>
      </c>
      <c r="IJ6" s="488">
        <f t="shared" si="17"/>
        <v>225</v>
      </c>
      <c r="IK6" s="488">
        <f t="shared" si="17"/>
        <v>226</v>
      </c>
      <c r="IL6" s="488">
        <f t="shared" si="17"/>
        <v>227</v>
      </c>
      <c r="IM6" s="488">
        <f t="shared" si="17"/>
        <v>228</v>
      </c>
      <c r="IN6" s="489">
        <f>IA6+1</f>
        <v>19</v>
      </c>
      <c r="IO6" s="488">
        <f>IM6+1</f>
        <v>229</v>
      </c>
      <c r="IP6" s="488">
        <f>IO6+1</f>
        <v>230</v>
      </c>
      <c r="IQ6" s="488">
        <f t="shared" ref="IQ6:IZ6" si="18">IP6+1</f>
        <v>231</v>
      </c>
      <c r="IR6" s="488">
        <f t="shared" si="18"/>
        <v>232</v>
      </c>
      <c r="IS6" s="488">
        <f t="shared" si="18"/>
        <v>233</v>
      </c>
      <c r="IT6" s="488">
        <f t="shared" si="18"/>
        <v>234</v>
      </c>
      <c r="IU6" s="488">
        <f t="shared" si="18"/>
        <v>235</v>
      </c>
      <c r="IV6" s="488">
        <f t="shared" si="18"/>
        <v>236</v>
      </c>
      <c r="IW6" s="488">
        <f t="shared" si="18"/>
        <v>237</v>
      </c>
      <c r="IX6" s="488">
        <f t="shared" si="18"/>
        <v>238</v>
      </c>
      <c r="IY6" s="488">
        <f t="shared" si="18"/>
        <v>239</v>
      </c>
      <c r="IZ6" s="488">
        <f t="shared" si="18"/>
        <v>240</v>
      </c>
      <c r="JA6" s="489">
        <f>IN6+1</f>
        <v>20</v>
      </c>
      <c r="JB6" s="488">
        <f>IZ6+1</f>
        <v>241</v>
      </c>
      <c r="JC6" s="488">
        <f>JB6+1</f>
        <v>242</v>
      </c>
      <c r="JD6" s="488">
        <f t="shared" ref="JD6:JM6" si="19">JC6+1</f>
        <v>243</v>
      </c>
      <c r="JE6" s="488">
        <f t="shared" si="19"/>
        <v>244</v>
      </c>
      <c r="JF6" s="488">
        <f t="shared" si="19"/>
        <v>245</v>
      </c>
      <c r="JG6" s="488">
        <f t="shared" si="19"/>
        <v>246</v>
      </c>
      <c r="JH6" s="488">
        <f t="shared" si="19"/>
        <v>247</v>
      </c>
      <c r="JI6" s="488">
        <f t="shared" si="19"/>
        <v>248</v>
      </c>
      <c r="JJ6" s="488">
        <f t="shared" si="19"/>
        <v>249</v>
      </c>
      <c r="JK6" s="488">
        <f t="shared" si="19"/>
        <v>250</v>
      </c>
      <c r="JL6" s="488">
        <f t="shared" si="19"/>
        <v>251</v>
      </c>
      <c r="JM6" s="488">
        <f t="shared" si="19"/>
        <v>252</v>
      </c>
      <c r="JN6" s="489">
        <f>JA6+1</f>
        <v>21</v>
      </c>
      <c r="JO6" s="488">
        <f>JM6+1</f>
        <v>253</v>
      </c>
      <c r="JP6" s="488">
        <f>JO6+1</f>
        <v>254</v>
      </c>
      <c r="JQ6" s="488">
        <f t="shared" ref="JQ6:JZ6" si="20">JP6+1</f>
        <v>255</v>
      </c>
      <c r="JR6" s="488">
        <f t="shared" si="20"/>
        <v>256</v>
      </c>
      <c r="JS6" s="488">
        <f t="shared" si="20"/>
        <v>257</v>
      </c>
      <c r="JT6" s="488">
        <f t="shared" si="20"/>
        <v>258</v>
      </c>
      <c r="JU6" s="488">
        <f t="shared" si="20"/>
        <v>259</v>
      </c>
      <c r="JV6" s="488">
        <f t="shared" si="20"/>
        <v>260</v>
      </c>
      <c r="JW6" s="488">
        <f t="shared" si="20"/>
        <v>261</v>
      </c>
      <c r="JX6" s="488">
        <f t="shared" si="20"/>
        <v>262</v>
      </c>
      <c r="JY6" s="488">
        <f t="shared" si="20"/>
        <v>263</v>
      </c>
      <c r="JZ6" s="488">
        <f t="shared" si="20"/>
        <v>264</v>
      </c>
      <c r="KA6" s="489">
        <f>JN6+1</f>
        <v>22</v>
      </c>
      <c r="KB6" s="488">
        <f>JZ6+1</f>
        <v>265</v>
      </c>
      <c r="KC6" s="488">
        <f>KB6+1</f>
        <v>266</v>
      </c>
      <c r="KD6" s="488">
        <f t="shared" ref="KD6:KM6" si="21">KC6+1</f>
        <v>267</v>
      </c>
      <c r="KE6" s="488">
        <f t="shared" si="21"/>
        <v>268</v>
      </c>
      <c r="KF6" s="488">
        <f t="shared" si="21"/>
        <v>269</v>
      </c>
      <c r="KG6" s="488">
        <f t="shared" si="21"/>
        <v>270</v>
      </c>
      <c r="KH6" s="488">
        <f t="shared" si="21"/>
        <v>271</v>
      </c>
      <c r="KI6" s="488">
        <f t="shared" si="21"/>
        <v>272</v>
      </c>
      <c r="KJ6" s="488">
        <f t="shared" si="21"/>
        <v>273</v>
      </c>
      <c r="KK6" s="488">
        <f t="shared" si="21"/>
        <v>274</v>
      </c>
      <c r="KL6" s="488">
        <f t="shared" si="21"/>
        <v>275</v>
      </c>
      <c r="KM6" s="488">
        <f t="shared" si="21"/>
        <v>276</v>
      </c>
      <c r="KN6" s="489">
        <f>KA6+1</f>
        <v>23</v>
      </c>
      <c r="KO6" s="488">
        <f>KM6+1</f>
        <v>277</v>
      </c>
      <c r="KP6" s="488">
        <f>KO6+1</f>
        <v>278</v>
      </c>
      <c r="KQ6" s="488">
        <f t="shared" ref="KQ6:KZ6" si="22">KP6+1</f>
        <v>279</v>
      </c>
      <c r="KR6" s="488">
        <f t="shared" si="22"/>
        <v>280</v>
      </c>
      <c r="KS6" s="488">
        <f t="shared" si="22"/>
        <v>281</v>
      </c>
      <c r="KT6" s="488">
        <f t="shared" si="22"/>
        <v>282</v>
      </c>
      <c r="KU6" s="488">
        <f t="shared" si="22"/>
        <v>283</v>
      </c>
      <c r="KV6" s="488">
        <f t="shared" si="22"/>
        <v>284</v>
      </c>
      <c r="KW6" s="488">
        <f t="shared" si="22"/>
        <v>285</v>
      </c>
      <c r="KX6" s="488">
        <f t="shared" si="22"/>
        <v>286</v>
      </c>
      <c r="KY6" s="488">
        <f t="shared" si="22"/>
        <v>287</v>
      </c>
      <c r="KZ6" s="488">
        <f t="shared" si="22"/>
        <v>288</v>
      </c>
      <c r="LA6" s="489">
        <f>KN6+1</f>
        <v>24</v>
      </c>
      <c r="LB6" s="488">
        <f>KZ6+1</f>
        <v>289</v>
      </c>
      <c r="LC6" s="488">
        <f>LB6+1</f>
        <v>290</v>
      </c>
      <c r="LD6" s="488">
        <f t="shared" ref="LD6:LM6" si="23">LC6+1</f>
        <v>291</v>
      </c>
      <c r="LE6" s="488">
        <f t="shared" si="23"/>
        <v>292</v>
      </c>
      <c r="LF6" s="488">
        <f t="shared" si="23"/>
        <v>293</v>
      </c>
      <c r="LG6" s="488">
        <f t="shared" si="23"/>
        <v>294</v>
      </c>
      <c r="LH6" s="488">
        <f t="shared" si="23"/>
        <v>295</v>
      </c>
      <c r="LI6" s="488">
        <f t="shared" si="23"/>
        <v>296</v>
      </c>
      <c r="LJ6" s="488">
        <f t="shared" si="23"/>
        <v>297</v>
      </c>
      <c r="LK6" s="488">
        <f t="shared" si="23"/>
        <v>298</v>
      </c>
      <c r="LL6" s="488">
        <f t="shared" si="23"/>
        <v>299</v>
      </c>
      <c r="LM6" s="488">
        <f t="shared" si="23"/>
        <v>300</v>
      </c>
      <c r="LN6" s="492">
        <f>LA6+1</f>
        <v>25</v>
      </c>
    </row>
    <row r="7" spans="1:326">
      <c r="A7" s="6" t="s">
        <v>427</v>
      </c>
      <c r="B7" s="85">
        <f>+'Finansinės ataskaitos'!B13+'Finansinės ataskaitos'!B21+'Finansinės ataskaitos'!B24</f>
        <v>0</v>
      </c>
      <c r="C7" s="85">
        <f>+'Finansinės ataskaitos'!C13+'Finansinės ataskaitos'!C21+'Finansinės ataskaitos'!C24</f>
        <v>0</v>
      </c>
      <c r="D7" s="85">
        <f>+'Finansinės ataskaitos'!D13+'Finansinės ataskaitos'!D21+'Finansinės ataskaitos'!D24</f>
        <v>0</v>
      </c>
      <c r="E7" s="85">
        <f>+'Finansinės ataskaitos'!E13+'Finansinės ataskaitos'!E21+'Finansinės ataskaitos'!E24</f>
        <v>0</v>
      </c>
      <c r="F7" s="85">
        <f>+'Finansinės ataskaitos'!F13+'Finansinės ataskaitos'!F21+'Finansinės ataskaitos'!F24</f>
        <v>0</v>
      </c>
      <c r="G7" s="85">
        <f>+'Finansinės ataskaitos'!G13+'Finansinės ataskaitos'!G21+'Finansinės ataskaitos'!G24</f>
        <v>0</v>
      </c>
      <c r="H7" s="85">
        <f>+'Finansinės ataskaitos'!H13+'Finansinės ataskaitos'!H21+'Finansinės ataskaitos'!H24</f>
        <v>0</v>
      </c>
      <c r="I7" s="85">
        <f>+'Finansinės ataskaitos'!I13+'Finansinės ataskaitos'!I21+'Finansinės ataskaitos'!I24</f>
        <v>0</v>
      </c>
      <c r="J7" s="85">
        <f>+'Finansinės ataskaitos'!J13+'Finansinės ataskaitos'!J21+'Finansinės ataskaitos'!J24</f>
        <v>0</v>
      </c>
      <c r="K7" s="85">
        <f>+'Finansinės ataskaitos'!K13+'Finansinės ataskaitos'!K21+'Finansinės ataskaitos'!K24</f>
        <v>0</v>
      </c>
      <c r="L7" s="85">
        <f>+'Finansinės ataskaitos'!L13+'Finansinės ataskaitos'!L21+'Finansinės ataskaitos'!L24</f>
        <v>0</v>
      </c>
      <c r="M7" s="85">
        <f>+'Finansinės ataskaitos'!M13+'Finansinės ataskaitos'!M21+'Finansinės ataskaitos'!M24</f>
        <v>347315.01126094459</v>
      </c>
      <c r="N7" s="261">
        <f>+SUM(B7:M7)</f>
        <v>347315.01126094459</v>
      </c>
      <c r="O7" s="85">
        <f>+'Finansinės ataskaitos'!O13+'Finansinės ataskaitos'!O21+'Finansinės ataskaitos'!O24</f>
        <v>2680.9626012788344</v>
      </c>
      <c r="P7" s="85">
        <f>+'Finansinės ataskaitos'!P13+'Finansinės ataskaitos'!P21+'Finansinės ataskaitos'!P24</f>
        <v>2680.9626012788344</v>
      </c>
      <c r="Q7" s="85">
        <f>+'Finansinės ataskaitos'!Q13+'Finansinės ataskaitos'!Q21+'Finansinės ataskaitos'!Q24</f>
        <v>2680.9626012788344</v>
      </c>
      <c r="R7" s="85">
        <f>+'Finansinės ataskaitos'!R13+'Finansinės ataskaitos'!R21+'Finansinės ataskaitos'!R24</f>
        <v>2680.9626012788344</v>
      </c>
      <c r="S7" s="85">
        <f>+'Finansinės ataskaitos'!S13+'Finansinės ataskaitos'!S21+'Finansinės ataskaitos'!S24</f>
        <v>2680.9626012788344</v>
      </c>
      <c r="T7" s="85">
        <f>+'Finansinės ataskaitos'!T13+'Finansinės ataskaitos'!T21+'Finansinės ataskaitos'!T24</f>
        <v>2680.9626012788344</v>
      </c>
      <c r="U7" s="85">
        <f>+'Finansinės ataskaitos'!U13+'Finansinės ataskaitos'!U21+'Finansinės ataskaitos'!U24</f>
        <v>2680.9626012788344</v>
      </c>
      <c r="V7" s="85">
        <f>+'Finansinės ataskaitos'!V13+'Finansinės ataskaitos'!V21+'Finansinės ataskaitos'!V24</f>
        <v>2680.9626012788344</v>
      </c>
      <c r="W7" s="85">
        <f>+'Finansinės ataskaitos'!W13+'Finansinės ataskaitos'!W21+'Finansinės ataskaitos'!W24</f>
        <v>2680.9626012788344</v>
      </c>
      <c r="X7" s="85">
        <f>+'Finansinės ataskaitos'!X13+'Finansinės ataskaitos'!X21+'Finansinės ataskaitos'!X24</f>
        <v>2680.9626012788344</v>
      </c>
      <c r="Y7" s="85">
        <f>+'Finansinės ataskaitos'!Y13+'Finansinės ataskaitos'!Y21+'Finansinės ataskaitos'!Y24</f>
        <v>2680.9626012788344</v>
      </c>
      <c r="Z7" s="85">
        <f>+'Finansinės ataskaitos'!Z13+'Finansinės ataskaitos'!Z21+'Finansinės ataskaitos'!Z24</f>
        <v>5819419.4876097813</v>
      </c>
      <c r="AA7" s="261">
        <f>+SUM(O7:Z7)</f>
        <v>5848910.0762238484</v>
      </c>
      <c r="AB7" s="85">
        <f>+'Finansinės ataskaitos'!AB13+'Finansinės ataskaitos'!AB21+'Finansinės ataskaitos'!AB24</f>
        <v>47829.339907717367</v>
      </c>
      <c r="AC7" s="85">
        <f>+'Finansinės ataskaitos'!AC13+'Finansinės ataskaitos'!AC21+'Finansinės ataskaitos'!AC24</f>
        <v>47829.339907717367</v>
      </c>
      <c r="AD7" s="85">
        <f>+'Finansinės ataskaitos'!AD13+'Finansinės ataskaitos'!AD21+'Finansinės ataskaitos'!AD24</f>
        <v>47829.339907717367</v>
      </c>
      <c r="AE7" s="85">
        <f>+'Finansinės ataskaitos'!AE13+'Finansinės ataskaitos'!AE21+'Finansinės ataskaitos'!AE24</f>
        <v>47829.339907717367</v>
      </c>
      <c r="AF7" s="85">
        <f>+'Finansinės ataskaitos'!AF13+'Finansinės ataskaitos'!AF21+'Finansinės ataskaitos'!AF24</f>
        <v>47829.339907717367</v>
      </c>
      <c r="AG7" s="85">
        <f>+'Finansinės ataskaitos'!AG13+'Finansinės ataskaitos'!AG21+'Finansinės ataskaitos'!AG24</f>
        <v>47829.339907717367</v>
      </c>
      <c r="AH7" s="85">
        <f>+'Finansinės ataskaitos'!AH13+'Finansinės ataskaitos'!AH21+'Finansinės ataskaitos'!AH24</f>
        <v>47829.339907717367</v>
      </c>
      <c r="AI7" s="85">
        <f>+'Finansinės ataskaitos'!AI13+'Finansinės ataskaitos'!AI21+'Finansinės ataskaitos'!AI24</f>
        <v>47829.339907717367</v>
      </c>
      <c r="AJ7" s="85">
        <f>+'Finansinės ataskaitos'!AJ13+'Finansinės ataskaitos'!AJ21+'Finansinės ataskaitos'!AJ24</f>
        <v>47829.339907717367</v>
      </c>
      <c r="AK7" s="85">
        <f>+'Finansinės ataskaitos'!AK13+'Finansinės ataskaitos'!AK21+'Finansinės ataskaitos'!AK24</f>
        <v>47829.339907717367</v>
      </c>
      <c r="AL7" s="85">
        <f>+'Finansinės ataskaitos'!AL13+'Finansinės ataskaitos'!AL21+'Finansinės ataskaitos'!AL24</f>
        <v>47829.339907717367</v>
      </c>
      <c r="AM7" s="85">
        <f>+'Finansinės ataskaitos'!AM13+'Finansinės ataskaitos'!AM21+'Finansinės ataskaitos'!AM24</f>
        <v>7742464.7127863755</v>
      </c>
      <c r="AN7" s="261">
        <f>+SUM(AB7:AM7)</f>
        <v>8268587.4517712668</v>
      </c>
      <c r="AO7" s="85">
        <f>+'Finansinės ataskaitos'!AO13+'Finansinės ataskaitos'!AO21+'Finansinės ataskaitos'!AO24</f>
        <v>132453.49050719984</v>
      </c>
      <c r="AP7" s="85">
        <f>+'Finansinės ataskaitos'!AP13+'Finansinės ataskaitos'!AP21+'Finansinės ataskaitos'!AP24</f>
        <v>132453.49050719984</v>
      </c>
      <c r="AQ7" s="85">
        <f>+'Finansinės ataskaitos'!AQ13+'Finansinės ataskaitos'!AQ21+'Finansinės ataskaitos'!AQ24</f>
        <v>132453.49050719984</v>
      </c>
      <c r="AR7" s="85">
        <f>+'Finansinės ataskaitos'!AR13+'Finansinės ataskaitos'!AR21+'Finansinės ataskaitos'!AR24</f>
        <v>132453.49050719984</v>
      </c>
      <c r="AS7" s="85">
        <f>+'Finansinės ataskaitos'!AS13+'Finansinės ataskaitos'!AS21+'Finansinės ataskaitos'!AS24</f>
        <v>132453.49050719984</v>
      </c>
      <c r="AT7" s="85">
        <f>+'Finansinės ataskaitos'!AT13+'Finansinės ataskaitos'!AT21+'Finansinės ataskaitos'!AT24</f>
        <v>132453.49050719984</v>
      </c>
      <c r="AU7" s="85">
        <f>+'Finansinės ataskaitos'!AU13+'Finansinės ataskaitos'!AU21+'Finansinės ataskaitos'!AU24</f>
        <v>132453.49050719984</v>
      </c>
      <c r="AV7" s="85">
        <f>+'Finansinės ataskaitos'!AV13+'Finansinės ataskaitos'!AV21+'Finansinės ataskaitos'!AV24</f>
        <v>132453.49050719984</v>
      </c>
      <c r="AW7" s="85">
        <f>+'Finansinės ataskaitos'!AW13+'Finansinės ataskaitos'!AW21+'Finansinės ataskaitos'!AW24</f>
        <v>132453.49050719984</v>
      </c>
      <c r="AX7" s="85">
        <f>+'Finansinės ataskaitos'!AX13+'Finansinės ataskaitos'!AX21+'Finansinės ataskaitos'!AX24</f>
        <v>132453.49050719984</v>
      </c>
      <c r="AY7" s="85">
        <f>+'Finansinės ataskaitos'!AY13+'Finansinės ataskaitos'!AY21+'Finansinės ataskaitos'!AY24</f>
        <v>157950.46003265283</v>
      </c>
      <c r="AZ7" s="85">
        <f>+'Finansinės ataskaitos'!AZ13+'Finansinės ataskaitos'!AZ21+'Finansinės ataskaitos'!AZ24</f>
        <v>132453.49050719984</v>
      </c>
      <c r="BA7" s="261">
        <f>+SUM(AO7:AZ7)</f>
        <v>1614938.8556118514</v>
      </c>
      <c r="BB7" s="85">
        <f>+'Finansinės ataskaitos'!BB13+'Finansinės ataskaitos'!BB21+'Finansinės ataskaitos'!BB24</f>
        <v>127542.74971326413</v>
      </c>
      <c r="BC7" s="85">
        <f>+'Finansinės ataskaitos'!BC13+'Finansinės ataskaitos'!BC21+'Finansinės ataskaitos'!BC24</f>
        <v>127542.74971326413</v>
      </c>
      <c r="BD7" s="85">
        <f>+'Finansinės ataskaitos'!BD13+'Finansinės ataskaitos'!BD21+'Finansinės ataskaitos'!BD24</f>
        <v>127542.74971326413</v>
      </c>
      <c r="BE7" s="85">
        <f>+'Finansinės ataskaitos'!BE13+'Finansinės ataskaitos'!BE21+'Finansinės ataskaitos'!BE24</f>
        <v>127542.74971326413</v>
      </c>
      <c r="BF7" s="85">
        <f>+'Finansinės ataskaitos'!BF13+'Finansinės ataskaitos'!BF21+'Finansinės ataskaitos'!BF24</f>
        <v>127542.74971326413</v>
      </c>
      <c r="BG7" s="85">
        <f>+'Finansinės ataskaitos'!BG13+'Finansinės ataskaitos'!BG21+'Finansinės ataskaitos'!BG24</f>
        <v>127542.74971326413</v>
      </c>
      <c r="BH7" s="85">
        <f>+'Finansinės ataskaitos'!BH13+'Finansinės ataskaitos'!BH21+'Finansinės ataskaitos'!BH24</f>
        <v>127542.74971326413</v>
      </c>
      <c r="BI7" s="85">
        <f>+'Finansinės ataskaitos'!BI13+'Finansinės ataskaitos'!BI21+'Finansinės ataskaitos'!BI24</f>
        <v>127542.74971326413</v>
      </c>
      <c r="BJ7" s="85">
        <f>+'Finansinės ataskaitos'!BJ13+'Finansinės ataskaitos'!BJ21+'Finansinės ataskaitos'!BJ24</f>
        <v>127542.74971326413</v>
      </c>
      <c r="BK7" s="85">
        <f>+'Finansinės ataskaitos'!BK13+'Finansinės ataskaitos'!BK21+'Finansinės ataskaitos'!BK24</f>
        <v>127542.74971326413</v>
      </c>
      <c r="BL7" s="85">
        <f>+'Finansinės ataskaitos'!BL13+'Finansinės ataskaitos'!BL21+'Finansinės ataskaitos'!BL24</f>
        <v>153804.62832448073</v>
      </c>
      <c r="BM7" s="85">
        <f>+'Finansinės ataskaitos'!BM13+'Finansinės ataskaitos'!BM21+'Finansinės ataskaitos'!BM24</f>
        <v>127542.74971326413</v>
      </c>
      <c r="BN7" s="261">
        <f>+SUM(BB7:BM7)</f>
        <v>1556774.8751703864</v>
      </c>
      <c r="BO7" s="85">
        <f>+'Finansinės ataskaitos'!BO13+'Finansinės ataskaitos'!BO21+'Finansinės ataskaitos'!BO24</f>
        <v>122134.84008712738</v>
      </c>
      <c r="BP7" s="85">
        <f>+'Finansinės ataskaitos'!BP13+'Finansinės ataskaitos'!BP21+'Finansinės ataskaitos'!BP24</f>
        <v>122134.84008712738</v>
      </c>
      <c r="BQ7" s="85">
        <f>+'Finansinės ataskaitos'!BQ13+'Finansinės ataskaitos'!BQ21+'Finansinės ataskaitos'!BQ24</f>
        <v>122134.84008712738</v>
      </c>
      <c r="BR7" s="85">
        <f>+'Finansinės ataskaitos'!BR13+'Finansinės ataskaitos'!BR21+'Finansinės ataskaitos'!BR24</f>
        <v>122134.84008712738</v>
      </c>
      <c r="BS7" s="85">
        <f>+'Finansinės ataskaitos'!BS13+'Finansinės ataskaitos'!BS21+'Finansinės ataskaitos'!BS24</f>
        <v>122134.84008712738</v>
      </c>
      <c r="BT7" s="85">
        <f>+'Finansinės ataskaitos'!BT13+'Finansinės ataskaitos'!BT21+'Finansinės ataskaitos'!BT24</f>
        <v>122134.84008712738</v>
      </c>
      <c r="BU7" s="85">
        <f>+'Finansinės ataskaitos'!BU13+'Finansinės ataskaitos'!BU21+'Finansinės ataskaitos'!BU24</f>
        <v>122134.84008712738</v>
      </c>
      <c r="BV7" s="85">
        <f>+'Finansinės ataskaitos'!BV13+'Finansinės ataskaitos'!BV21+'Finansinės ataskaitos'!BV24</f>
        <v>122134.84008712738</v>
      </c>
      <c r="BW7" s="85">
        <f>+'Finansinės ataskaitos'!BW13+'Finansinės ataskaitos'!BW21+'Finansinės ataskaitos'!BW24</f>
        <v>122134.84008712738</v>
      </c>
      <c r="BX7" s="85">
        <f>+'Finansinės ataskaitos'!BX13+'Finansinės ataskaitos'!BX21+'Finansinės ataskaitos'!BX24</f>
        <v>122134.84008712738</v>
      </c>
      <c r="BY7" s="85">
        <f>+'Finansinės ataskaitos'!BY13+'Finansinės ataskaitos'!BY21+'Finansinės ataskaitos'!BY24</f>
        <v>149184.57505668048</v>
      </c>
      <c r="BZ7" s="85">
        <f>+'Finansinės ataskaitos'!BZ13+'Finansinės ataskaitos'!BZ21+'Finansinės ataskaitos'!BZ24</f>
        <v>122134.84008712738</v>
      </c>
      <c r="CA7" s="261">
        <f>+SUM(BO7:BZ7)</f>
        <v>1492667.8160150817</v>
      </c>
      <c r="CB7" s="85">
        <f>+'Finansinės ataskaitos'!CB13+'Finansinės ataskaitos'!CB21+'Finansinės ataskaitos'!CB24</f>
        <v>116182.44051250366</v>
      </c>
      <c r="CC7" s="85">
        <f>+'Finansinės ataskaitos'!CC13+'Finansinės ataskaitos'!CC21+'Finansinės ataskaitos'!CC24</f>
        <v>116182.44051250366</v>
      </c>
      <c r="CD7" s="85">
        <f>+'Finansinės ataskaitos'!CD13+'Finansinės ataskaitos'!CD21+'Finansinės ataskaitos'!CD24</f>
        <v>116182.44051250366</v>
      </c>
      <c r="CE7" s="85">
        <f>+'Finansinės ataskaitos'!CE13+'Finansinės ataskaitos'!CE21+'Finansinės ataskaitos'!CE24</f>
        <v>116182.44051250366</v>
      </c>
      <c r="CF7" s="85">
        <f>+'Finansinės ataskaitos'!CF13+'Finansinės ataskaitos'!CF21+'Finansinės ataskaitos'!CF24</f>
        <v>116182.44051250366</v>
      </c>
      <c r="CG7" s="85">
        <f>+'Finansinės ataskaitos'!CG13+'Finansinės ataskaitos'!CG21+'Finansinės ataskaitos'!CG24</f>
        <v>116182.44051250366</v>
      </c>
      <c r="CH7" s="85">
        <f>+'Finansinės ataskaitos'!CH13+'Finansinės ataskaitos'!CH21+'Finansinės ataskaitos'!CH24</f>
        <v>116182.44051250366</v>
      </c>
      <c r="CI7" s="85">
        <f>+'Finansinės ataskaitos'!CI13+'Finansinės ataskaitos'!CI21+'Finansinės ataskaitos'!CI24</f>
        <v>116182.44051250366</v>
      </c>
      <c r="CJ7" s="85">
        <f>+'Finansinės ataskaitos'!CJ13+'Finansinės ataskaitos'!CJ21+'Finansinės ataskaitos'!CJ24</f>
        <v>116182.44051250366</v>
      </c>
      <c r="CK7" s="85">
        <f>+'Finansinės ataskaitos'!CK13+'Finansinės ataskaitos'!CK21+'Finansinės ataskaitos'!CK24</f>
        <v>116182.44051250366</v>
      </c>
      <c r="CL7" s="85">
        <f>+'Finansinės ataskaitos'!CL13+'Finansinės ataskaitos'!CL21+'Finansinės ataskaitos'!CL24</f>
        <v>144043.66753114332</v>
      </c>
      <c r="CM7" s="85">
        <f>+'Finansinės ataskaitos'!CM13+'Finansinės ataskaitos'!CM21+'Finansinės ataskaitos'!CM24</f>
        <v>116182.44051250366</v>
      </c>
      <c r="CN7" s="261">
        <f>+SUM(CB7:CM7)</f>
        <v>1422050.5131686835</v>
      </c>
      <c r="CO7" s="85">
        <f>+'Finansinės ataskaitos'!CO13+'Finansinės ataskaitos'!CO21+'Finansinės ataskaitos'!CO24</f>
        <v>109633.80848931703</v>
      </c>
      <c r="CP7" s="85">
        <f>+'Finansinės ataskaitos'!CP13+'Finansinės ataskaitos'!CP21+'Finansinės ataskaitos'!CP24</f>
        <v>109633.80848931703</v>
      </c>
      <c r="CQ7" s="85">
        <f>+'Finansinės ataskaitos'!CQ13+'Finansinės ataskaitos'!CQ21+'Finansinės ataskaitos'!CQ24</f>
        <v>109633.80848931703</v>
      </c>
      <c r="CR7" s="85">
        <f>+'Finansinės ataskaitos'!CR13+'Finansinės ataskaitos'!CR21+'Finansinės ataskaitos'!CR24</f>
        <v>109633.80848931703</v>
      </c>
      <c r="CS7" s="85">
        <f>+'Finansinės ataskaitos'!CS13+'Finansinės ataskaitos'!CS21+'Finansinės ataskaitos'!CS24</f>
        <v>109633.80848931703</v>
      </c>
      <c r="CT7" s="85">
        <f>+'Finansinės ataskaitos'!CT13+'Finansinės ataskaitos'!CT21+'Finansinės ataskaitos'!CT24</f>
        <v>109633.80848931703</v>
      </c>
      <c r="CU7" s="85">
        <f>+'Finansinės ataskaitos'!CU13+'Finansinės ataskaitos'!CU21+'Finansinės ataskaitos'!CU24</f>
        <v>109633.80848931703</v>
      </c>
      <c r="CV7" s="85">
        <f>+'Finansinės ataskaitos'!CV13+'Finansinės ataskaitos'!CV21+'Finansinės ataskaitos'!CV24</f>
        <v>109633.80848931703</v>
      </c>
      <c r="CW7" s="85">
        <f>+'Finansinės ataskaitos'!CW13+'Finansinės ataskaitos'!CW21+'Finansinės ataskaitos'!CW24</f>
        <v>109633.80848931703</v>
      </c>
      <c r="CX7" s="85">
        <f>+'Finansinės ataskaitos'!CX13+'Finansinės ataskaitos'!CX21+'Finansinės ataskaitos'!CX24</f>
        <v>109633.80848931703</v>
      </c>
      <c r="CY7" s="85">
        <f>+'Finansinės ataskaitos'!CY13+'Finansinės ataskaitos'!CY21+'Finansinės ataskaitos'!CY24</f>
        <v>138330.8723185159</v>
      </c>
      <c r="CZ7" s="85">
        <f>+'Finansinės ataskaitos'!CZ13+'Finansinės ataskaitos'!CZ21+'Finansinės ataskaitos'!CZ24</f>
        <v>109633.80848931703</v>
      </c>
      <c r="DA7" s="261">
        <f>+SUM(CO7:CZ7)</f>
        <v>1344302.7657010034</v>
      </c>
      <c r="DB7" s="85">
        <f>+'Finansinės ataskaitos'!DB13+'Finansinės ataskaitos'!DB21+'Finansinės ataskaitos'!DB24</f>
        <v>102432.36944211688</v>
      </c>
      <c r="DC7" s="85">
        <f>+'Finansinės ataskaitos'!DC13+'Finansinės ataskaitos'!DC21+'Finansinės ataskaitos'!DC24</f>
        <v>102432.36944211688</v>
      </c>
      <c r="DD7" s="85">
        <f>+'Finansinės ataskaitos'!DD13+'Finansinės ataskaitos'!DD21+'Finansinės ataskaitos'!DD24</f>
        <v>102432.36944211688</v>
      </c>
      <c r="DE7" s="85">
        <f>+'Finansinės ataskaitos'!DE13+'Finansinės ataskaitos'!DE21+'Finansinės ataskaitos'!DE24</f>
        <v>102432.36944211688</v>
      </c>
      <c r="DF7" s="85">
        <f>+'Finansinės ataskaitos'!DF13+'Finansinės ataskaitos'!DF21+'Finansinės ataskaitos'!DF24</f>
        <v>102432.36944211688</v>
      </c>
      <c r="DG7" s="85">
        <f>+'Finansinės ataskaitos'!DG13+'Finansinės ataskaitos'!DG21+'Finansinės ataskaitos'!DG24</f>
        <v>102432.36944211688</v>
      </c>
      <c r="DH7" s="85">
        <f>+'Finansinės ataskaitos'!DH13+'Finansinės ataskaitos'!DH21+'Finansinės ataskaitos'!DH24</f>
        <v>102432.36944211688</v>
      </c>
      <c r="DI7" s="85">
        <f>+'Finansinės ataskaitos'!DI13+'Finansinės ataskaitos'!DI21+'Finansinės ataskaitos'!DI24</f>
        <v>102432.36944211688</v>
      </c>
      <c r="DJ7" s="85">
        <f>+'Finansinės ataskaitos'!DJ13+'Finansinės ataskaitos'!DJ21+'Finansinės ataskaitos'!DJ24</f>
        <v>102432.36944211688</v>
      </c>
      <c r="DK7" s="85">
        <f>+'Finansinės ataskaitos'!DK13+'Finansinės ataskaitos'!DK21+'Finansinės ataskaitos'!DK24</f>
        <v>102432.36944211688</v>
      </c>
      <c r="DL7" s="85">
        <f>+'Finansinės ataskaitos'!DL13+'Finansinės ataskaitos'!DL21+'Finansinės ataskaitos'!DL24</f>
        <v>131990.34518619173</v>
      </c>
      <c r="DM7" s="85">
        <f>+'Finansinės ataskaitos'!DM13+'Finansinės ataskaitos'!DM21+'Finansinės ataskaitos'!DM24</f>
        <v>102432.36944211688</v>
      </c>
      <c r="DN7" s="261">
        <f>+SUM(DB7:DM7)</f>
        <v>1258746.4090494774</v>
      </c>
      <c r="DO7" s="85">
        <f>+'Finansinės ataskaitos'!DO13+'Finansinės ataskaitos'!DO21+'Finansinės ataskaitos'!DO24</f>
        <v>94516.267952158232</v>
      </c>
      <c r="DP7" s="85">
        <f>+'Finansinės ataskaitos'!DP13+'Finansinės ataskaitos'!DP21+'Finansinės ataskaitos'!DP24</f>
        <v>94516.267952158232</v>
      </c>
      <c r="DQ7" s="85">
        <f>+'Finansinės ataskaitos'!DQ13+'Finansinės ataskaitos'!DQ21+'Finansinės ataskaitos'!DQ24</f>
        <v>94516.267952158232</v>
      </c>
      <c r="DR7" s="85">
        <f>+'Finansinės ataskaitos'!DR13+'Finansinės ataskaitos'!DR21+'Finansinės ataskaitos'!DR24</f>
        <v>94516.267952158232</v>
      </c>
      <c r="DS7" s="85">
        <f>+'Finansinės ataskaitos'!DS13+'Finansinės ataskaitos'!DS21+'Finansinės ataskaitos'!DS24</f>
        <v>94516.267952158232</v>
      </c>
      <c r="DT7" s="85">
        <f>+'Finansinės ataskaitos'!DT13+'Finansinės ataskaitos'!DT21+'Finansinės ataskaitos'!DT24</f>
        <v>94516.267952158232</v>
      </c>
      <c r="DU7" s="85">
        <f>+'Finansinės ataskaitos'!DU13+'Finansinės ataskaitos'!DU21+'Finansinės ataskaitos'!DU24</f>
        <v>94516.267952158232</v>
      </c>
      <c r="DV7" s="85">
        <f>+'Finansinės ataskaitos'!DV13+'Finansinės ataskaitos'!DV21+'Finansinės ataskaitos'!DV24</f>
        <v>94516.267952158232</v>
      </c>
      <c r="DW7" s="85">
        <f>+'Finansinės ataskaitos'!DW13+'Finansinės ataskaitos'!DW21+'Finansinės ataskaitos'!DW24</f>
        <v>94516.267952158232</v>
      </c>
      <c r="DX7" s="85">
        <f>+'Finansinės ataskaitos'!DX13+'Finansinės ataskaitos'!DX21+'Finansinės ataskaitos'!DX24</f>
        <v>94516.267952158232</v>
      </c>
      <c r="DY7" s="85">
        <f>+'Finansinės ataskaitos'!DY13+'Finansinės ataskaitos'!DY21+'Finansinės ataskaitos'!DY24</f>
        <v>155405.67449903511</v>
      </c>
      <c r="DZ7" s="85">
        <f>+'Finansinės ataskaitos'!DZ13+'Finansinės ataskaitos'!DZ21+'Finansinės ataskaitos'!DZ24</f>
        <v>94516.267952158232</v>
      </c>
      <c r="EA7" s="261">
        <f>+SUM(DO7:DZ7)</f>
        <v>1195084.6219727756</v>
      </c>
      <c r="EB7" s="85">
        <f>+'Finansinės ataskaitos'!EB13+'Finansinės ataskaitos'!EB21+'Finansinės ataskaitos'!EB24</f>
        <v>86052.883292608836</v>
      </c>
      <c r="EC7" s="85">
        <f>+'Finansinės ataskaitos'!EC13+'Finansinės ataskaitos'!EC21+'Finansinės ataskaitos'!EC24</f>
        <v>86052.883292608836</v>
      </c>
      <c r="ED7" s="85">
        <f>+'Finansinės ataskaitos'!ED13+'Finansinės ataskaitos'!ED21+'Finansinės ataskaitos'!ED24</f>
        <v>86052.883292608836</v>
      </c>
      <c r="EE7" s="85">
        <f>+'Finansinės ataskaitos'!EE13+'Finansinės ataskaitos'!EE21+'Finansinės ataskaitos'!EE24</f>
        <v>86052.883292608836</v>
      </c>
      <c r="EF7" s="85">
        <f>+'Finansinės ataskaitos'!EF13+'Finansinės ataskaitos'!EF21+'Finansinės ataskaitos'!EF24</f>
        <v>86052.883292608836</v>
      </c>
      <c r="EG7" s="85">
        <f>+'Finansinės ataskaitos'!EG13+'Finansinės ataskaitos'!EG21+'Finansinės ataskaitos'!EG24</f>
        <v>86052.883292608836</v>
      </c>
      <c r="EH7" s="85">
        <f>+'Finansinės ataskaitos'!EH13+'Finansinės ataskaitos'!EH21+'Finansinės ataskaitos'!EH24</f>
        <v>86052.883292608836</v>
      </c>
      <c r="EI7" s="85">
        <f>+'Finansinės ataskaitos'!EI13+'Finansinės ataskaitos'!EI21+'Finansinės ataskaitos'!EI24</f>
        <v>86052.883292608836</v>
      </c>
      <c r="EJ7" s="85">
        <f>+'Finansinės ataskaitos'!EJ13+'Finansinės ataskaitos'!EJ21+'Finansinės ataskaitos'!EJ24</f>
        <v>86052.883292608836</v>
      </c>
      <c r="EK7" s="85">
        <f>+'Finansinės ataskaitos'!EK13+'Finansinės ataskaitos'!EK21+'Finansinės ataskaitos'!EK24</f>
        <v>86052.883292608836</v>
      </c>
      <c r="EL7" s="85">
        <f>+'Finansinės ataskaitos'!EL13+'Finansinės ataskaitos'!EL21+'Finansinės ataskaitos'!EL24</f>
        <v>148768.97203589199</v>
      </c>
      <c r="EM7" s="85">
        <f>+'Finansinės ataskaitos'!EM13+'Finansinės ataskaitos'!EM21+'Finansinės ataskaitos'!EM24</f>
        <v>86052.883292608836</v>
      </c>
      <c r="EN7" s="261">
        <f>+SUM(EB7:EM7)</f>
        <v>1095350.6882545892</v>
      </c>
      <c r="EO7" s="85">
        <f>+'Finansinės ataskaitos'!EO13+'Finansinės ataskaitos'!EO21+'Finansinės ataskaitos'!EO24</f>
        <v>76762.094487878727</v>
      </c>
      <c r="EP7" s="85">
        <f>+'Finansinės ataskaitos'!EP13+'Finansinės ataskaitos'!EP21+'Finansinės ataskaitos'!EP24</f>
        <v>76762.094487878727</v>
      </c>
      <c r="EQ7" s="85">
        <f>+'Finansinės ataskaitos'!EQ13+'Finansinės ataskaitos'!EQ21+'Finansinės ataskaitos'!EQ24</f>
        <v>76762.094487878727</v>
      </c>
      <c r="ER7" s="85">
        <f>+'Finansinės ataskaitos'!ER13+'Finansinės ataskaitos'!ER21+'Finansinės ataskaitos'!ER24</f>
        <v>76762.094487878727</v>
      </c>
      <c r="ES7" s="85">
        <f>+'Finansinės ataskaitos'!ES13+'Finansinės ataskaitos'!ES21+'Finansinės ataskaitos'!ES24</f>
        <v>76762.094487878727</v>
      </c>
      <c r="ET7" s="85">
        <f>+'Finansinės ataskaitos'!ET13+'Finansinės ataskaitos'!ET21+'Finansinės ataskaitos'!ET24</f>
        <v>76762.094487878727</v>
      </c>
      <c r="EU7" s="85">
        <f>+'Finansinės ataskaitos'!EU13+'Finansinės ataskaitos'!EU21+'Finansinės ataskaitos'!EU24</f>
        <v>76762.094487878727</v>
      </c>
      <c r="EV7" s="85">
        <f>+'Finansinės ataskaitos'!EV13+'Finansinės ataskaitos'!EV21+'Finansinės ataskaitos'!EV24</f>
        <v>76762.094487878727</v>
      </c>
      <c r="EW7" s="85">
        <f>+'Finansinės ataskaitos'!EW13+'Finansinės ataskaitos'!EW21+'Finansinės ataskaitos'!EW24</f>
        <v>76762.094487878727</v>
      </c>
      <c r="EX7" s="85">
        <f>+'Finansinės ataskaitos'!EX13+'Finansinės ataskaitos'!EX21+'Finansinės ataskaitos'!EX24</f>
        <v>76762.094487878727</v>
      </c>
      <c r="EY7" s="85">
        <f>+'Finansinės ataskaitos'!EY13+'Finansinės ataskaitos'!EY21+'Finansinės ataskaitos'!EY24</f>
        <v>141359.66589346039</v>
      </c>
      <c r="EZ7" s="85">
        <f>+'Finansinės ataskaitos'!EZ13+'Finansinės ataskaitos'!EZ21+'Finansinės ataskaitos'!EZ24</f>
        <v>76762.094487878727</v>
      </c>
      <c r="FA7" s="261">
        <f>+SUM(EO7:EZ7)</f>
        <v>985742.70526012639</v>
      </c>
      <c r="FB7" s="85">
        <f>+'Finansinės ataskaitos'!FB13+'Finansinės ataskaitos'!FB21+'Finansinės ataskaitos'!FB24</f>
        <v>66565.95626073009</v>
      </c>
      <c r="FC7" s="85">
        <f>+'Finansinės ataskaitos'!FC13+'Finansinės ataskaitos'!FC21+'Finansinės ataskaitos'!FC24</f>
        <v>66565.95626073009</v>
      </c>
      <c r="FD7" s="85">
        <f>+'Finansinės ataskaitos'!FD13+'Finansinės ataskaitos'!FD21+'Finansinės ataskaitos'!FD24</f>
        <v>66565.95626073009</v>
      </c>
      <c r="FE7" s="85">
        <f>+'Finansinės ataskaitos'!FE13+'Finansinės ataskaitos'!FE21+'Finansinės ataskaitos'!FE24</f>
        <v>66565.95626073009</v>
      </c>
      <c r="FF7" s="85">
        <f>+'Finansinės ataskaitos'!FF13+'Finansinės ataskaitos'!FF21+'Finansinės ataskaitos'!FF24</f>
        <v>66565.95626073009</v>
      </c>
      <c r="FG7" s="85">
        <f>+'Finansinės ataskaitos'!FG13+'Finansinės ataskaitos'!FG21+'Finansinės ataskaitos'!FG24</f>
        <v>66565.95626073009</v>
      </c>
      <c r="FH7" s="85">
        <f>+'Finansinės ataskaitos'!FH13+'Finansinės ataskaitos'!FH21+'Finansinės ataskaitos'!FH24</f>
        <v>66565.95626073009</v>
      </c>
      <c r="FI7" s="85">
        <f>+'Finansinės ataskaitos'!FI13+'Finansinės ataskaitos'!FI21+'Finansinės ataskaitos'!FI24</f>
        <v>66565.95626073009</v>
      </c>
      <c r="FJ7" s="85">
        <f>+'Finansinės ataskaitos'!FJ13+'Finansinės ataskaitos'!FJ21+'Finansinės ataskaitos'!FJ24</f>
        <v>66565.95626073009</v>
      </c>
      <c r="FK7" s="85">
        <f>+'Finansinės ataskaitos'!FK13+'Finansinės ataskaitos'!FK21+'Finansinės ataskaitos'!FK24</f>
        <v>66565.95626073009</v>
      </c>
      <c r="FL7" s="85">
        <f>+'Finansinės ataskaitos'!FL13+'Finansinės ataskaitos'!FL21+'Finansinės ataskaitos'!FL24</f>
        <v>133101.45480847917</v>
      </c>
      <c r="FM7" s="85">
        <f>+'Finansinės ataskaitos'!FM13+'Finansinės ataskaitos'!FM21+'Finansinės ataskaitos'!FM24</f>
        <v>66565.95626073009</v>
      </c>
      <c r="FN7" s="261">
        <f>+SUM(FB7:FM7)</f>
        <v>865326.97367651004</v>
      </c>
      <c r="FO7" s="85">
        <f>+'Finansinės ataskaitos'!FO13+'Finansinės ataskaitos'!FO21+'Finansinės ataskaitos'!FO24</f>
        <v>55379.264214401919</v>
      </c>
      <c r="FP7" s="85">
        <f>+'Finansinės ataskaitos'!FP13+'Finansinės ataskaitos'!FP21+'Finansinės ataskaitos'!FP24</f>
        <v>55379.264214401919</v>
      </c>
      <c r="FQ7" s="85">
        <f>+'Finansinės ataskaitos'!FQ13+'Finansinės ataskaitos'!FQ21+'Finansinės ataskaitos'!FQ24</f>
        <v>55379.264214401919</v>
      </c>
      <c r="FR7" s="85">
        <f>+'Finansinės ataskaitos'!FR13+'Finansinės ataskaitos'!FR21+'Finansinės ataskaitos'!FR24</f>
        <v>55379.264214401919</v>
      </c>
      <c r="FS7" s="85">
        <f>+'Finansinės ataskaitos'!FS13+'Finansinės ataskaitos'!FS21+'Finansinės ataskaitos'!FS24</f>
        <v>55379.264214401919</v>
      </c>
      <c r="FT7" s="85">
        <f>+'Finansinės ataskaitos'!FT13+'Finansinės ataskaitos'!FT21+'Finansinės ataskaitos'!FT24</f>
        <v>55379.264214401919</v>
      </c>
      <c r="FU7" s="85">
        <f>+'Finansinės ataskaitos'!FU13+'Finansinės ataskaitos'!FU21+'Finansinės ataskaitos'!FU24</f>
        <v>55379.264214401919</v>
      </c>
      <c r="FV7" s="85">
        <f>+'Finansinės ataskaitos'!FV13+'Finansinės ataskaitos'!FV21+'Finansinės ataskaitos'!FV24</f>
        <v>55379.264214401919</v>
      </c>
      <c r="FW7" s="85">
        <f>+'Finansinės ataskaitos'!FW13+'Finansinės ataskaitos'!FW21+'Finansinės ataskaitos'!FW24</f>
        <v>55379.264214401919</v>
      </c>
      <c r="FX7" s="85">
        <f>+'Finansinės ataskaitos'!FX13+'Finansinės ataskaitos'!FX21+'Finansinės ataskaitos'!FX24</f>
        <v>55379.264214401919</v>
      </c>
      <c r="FY7" s="85">
        <f>+'Finansinės ataskaitos'!FY13+'Finansinės ataskaitos'!FY21+'Finansinės ataskaitos'!FY24</f>
        <v>123910.82771858349</v>
      </c>
      <c r="FZ7" s="85">
        <f>+'Finansinės ataskaitos'!FZ13+'Finansinės ataskaitos'!FZ21+'Finansinės ataskaitos'!FZ24</f>
        <v>55379.264214401919</v>
      </c>
      <c r="GA7" s="261">
        <f>+SUM(FO7:FZ7)</f>
        <v>733082.73407700483</v>
      </c>
      <c r="GB7" s="85">
        <f>+'Finansinės ataskaitos'!GB13+'Finansinės ataskaitos'!GB21+'Finansinės ataskaitos'!GB24</f>
        <v>43108.881252289822</v>
      </c>
      <c r="GC7" s="85">
        <f>+'Finansinės ataskaitos'!GC13+'Finansinės ataskaitos'!GC21+'Finansinės ataskaitos'!GC24</f>
        <v>43108.881252289822</v>
      </c>
      <c r="GD7" s="85">
        <f>+'Finansinės ataskaitos'!GD13+'Finansinės ataskaitos'!GD21+'Finansinės ataskaitos'!GD24</f>
        <v>43108.881252289822</v>
      </c>
      <c r="GE7" s="85">
        <f>+'Finansinės ataskaitos'!GE13+'Finansinės ataskaitos'!GE21+'Finansinės ataskaitos'!GE24</f>
        <v>43108.881252289822</v>
      </c>
      <c r="GF7" s="85">
        <f>+'Finansinės ataskaitos'!GF13+'Finansinės ataskaitos'!GF21+'Finansinės ataskaitos'!GF24</f>
        <v>43108.881252289822</v>
      </c>
      <c r="GG7" s="85">
        <f>+'Finansinės ataskaitos'!GG13+'Finansinės ataskaitos'!GG21+'Finansinės ataskaitos'!GG24</f>
        <v>43108.881252289822</v>
      </c>
      <c r="GH7" s="85">
        <f>+'Finansinės ataskaitos'!GH13+'Finansinės ataskaitos'!GH21+'Finansinės ataskaitos'!GH24</f>
        <v>43108.881252289822</v>
      </c>
      <c r="GI7" s="85">
        <f>+'Finansinės ataskaitos'!GI13+'Finansinės ataskaitos'!GI21+'Finansinės ataskaitos'!GI24</f>
        <v>43108.881252289822</v>
      </c>
      <c r="GJ7" s="85">
        <f>+'Finansinės ataskaitos'!GJ13+'Finansinės ataskaitos'!GJ21+'Finansinės ataskaitos'!GJ24</f>
        <v>43108.881252289822</v>
      </c>
      <c r="GK7" s="85">
        <f>+'Finansinės ataskaitos'!GK13+'Finansinės ataskaitos'!GK21+'Finansinės ataskaitos'!GK24</f>
        <v>43108.881252289822</v>
      </c>
      <c r="GL7" s="85">
        <f>+'Finansinės ataskaitos'!GL13+'Finansinės ataskaitos'!GL21+'Finansinės ataskaitos'!GL24</f>
        <v>113696.39166159686</v>
      </c>
      <c r="GM7" s="85">
        <f>+'Finansinės ataskaitos'!GM13+'Finansinės ataskaitos'!GM21+'Finansinės ataskaitos'!GM24</f>
        <v>43108.881252289822</v>
      </c>
      <c r="GN7" s="261">
        <f>+SUM(GB7:GM7)</f>
        <v>587894.0854367849</v>
      </c>
      <c r="GO7" s="85">
        <f>+'Finansinės ataskaitos'!GO13+'Finansinės ataskaitos'!GO21+'Finansinės ataskaitos'!GO24</f>
        <v>-3.091261799421051E-10</v>
      </c>
      <c r="GP7" s="85">
        <f>+'Finansinės ataskaitos'!GP13+'Finansinės ataskaitos'!GP21+'Finansinės ataskaitos'!GP24</f>
        <v>-3.091261799421051E-10</v>
      </c>
      <c r="GQ7" s="85">
        <f>+'Finansinės ataskaitos'!GQ13+'Finansinės ataskaitos'!GQ21+'Finansinės ataskaitos'!GQ24</f>
        <v>-3.091261799421051E-10</v>
      </c>
      <c r="GR7" s="85">
        <f>+'Finansinės ataskaitos'!GR13+'Finansinės ataskaitos'!GR21+'Finansinės ataskaitos'!GR24</f>
        <v>-3.091261799421051E-10</v>
      </c>
      <c r="GS7" s="85">
        <f>+'Finansinės ataskaitos'!GS13+'Finansinės ataskaitos'!GS21+'Finansinės ataskaitos'!GS24</f>
        <v>-3.091261799421051E-10</v>
      </c>
      <c r="GT7" s="85">
        <f>+'Finansinės ataskaitos'!GT13+'Finansinės ataskaitos'!GT21+'Finansinės ataskaitos'!GT24</f>
        <v>-3.091261799421051E-10</v>
      </c>
      <c r="GU7" s="85">
        <f>+'Finansinės ataskaitos'!GU13+'Finansinės ataskaitos'!GU21+'Finansinės ataskaitos'!GU24</f>
        <v>-3.091261799421051E-10</v>
      </c>
      <c r="GV7" s="85">
        <f>+'Finansinės ataskaitos'!GV13+'Finansinės ataskaitos'!GV21+'Finansinės ataskaitos'!GV24</f>
        <v>-3.091261799421051E-10</v>
      </c>
      <c r="GW7" s="85">
        <f>+'Finansinės ataskaitos'!GW13+'Finansinės ataskaitos'!GW21+'Finansinės ataskaitos'!GW24</f>
        <v>-3.091261799421051E-10</v>
      </c>
      <c r="GX7" s="85">
        <f>+'Finansinės ataskaitos'!GX13+'Finansinės ataskaitos'!GX21+'Finansinės ataskaitos'!GX24</f>
        <v>-3.091261799421051E-10</v>
      </c>
      <c r="GY7" s="85">
        <f>+'Finansinės ataskaitos'!GY13+'Finansinės ataskaitos'!GY21+'Finansinės ataskaitos'!GY24</f>
        <v>-3.091261799421051E-10</v>
      </c>
      <c r="GZ7" s="85">
        <f>+'Finansinės ataskaitos'!GZ13+'Finansinės ataskaitos'!GZ21+'Finansinės ataskaitos'!GZ24</f>
        <v>-3.091261799421051E-10</v>
      </c>
      <c r="HA7" s="261">
        <f>+SUM(GO7:GZ7)</f>
        <v>-3.709514159305262E-9</v>
      </c>
      <c r="HB7" s="102">
        <f>'Finansinės ataskaitos'!HB13</f>
        <v>0</v>
      </c>
      <c r="HC7" s="102">
        <f>'Finansinės ataskaitos'!HC13</f>
        <v>0</v>
      </c>
      <c r="HD7" s="102">
        <f>'Finansinės ataskaitos'!HD13</f>
        <v>0</v>
      </c>
      <c r="HE7" s="102">
        <f>'Finansinės ataskaitos'!HE13</f>
        <v>0</v>
      </c>
      <c r="HF7" s="102">
        <f>'Finansinės ataskaitos'!HF13</f>
        <v>0</v>
      </c>
      <c r="HG7" s="102">
        <f>'Finansinės ataskaitos'!HG13</f>
        <v>0</v>
      </c>
      <c r="HH7" s="102">
        <f>'Finansinės ataskaitos'!HH13</f>
        <v>0</v>
      </c>
      <c r="HI7" s="102">
        <f>'Finansinės ataskaitos'!HI13</f>
        <v>0</v>
      </c>
      <c r="HJ7" s="102">
        <f>'Finansinės ataskaitos'!HJ13</f>
        <v>0</v>
      </c>
      <c r="HK7" s="102">
        <f>'Finansinės ataskaitos'!HK13</f>
        <v>0</v>
      </c>
      <c r="HL7" s="102">
        <f>'Finansinės ataskaitos'!HL13</f>
        <v>0</v>
      </c>
      <c r="HM7" s="102">
        <f>'Finansinės ataskaitos'!HM13</f>
        <v>0</v>
      </c>
      <c r="HN7" s="102">
        <f>'Finansinės ataskaitos'!HN13</f>
        <v>0</v>
      </c>
      <c r="HO7" s="102">
        <f>'Finansinės ataskaitos'!HO13</f>
        <v>0</v>
      </c>
      <c r="HP7" s="102">
        <f>'Finansinės ataskaitos'!HP13</f>
        <v>0</v>
      </c>
      <c r="HQ7" s="102">
        <f>'Finansinės ataskaitos'!HQ13</f>
        <v>0</v>
      </c>
      <c r="HR7" s="102">
        <f>'Finansinės ataskaitos'!HR13</f>
        <v>0</v>
      </c>
      <c r="HS7" s="102">
        <f>'Finansinės ataskaitos'!HS13</f>
        <v>0</v>
      </c>
      <c r="HT7" s="102">
        <f>'Finansinės ataskaitos'!HT13</f>
        <v>0</v>
      </c>
      <c r="HU7" s="102">
        <f>'Finansinės ataskaitos'!HU13</f>
        <v>0</v>
      </c>
      <c r="HV7" s="102">
        <f>'Finansinės ataskaitos'!HV13</f>
        <v>0</v>
      </c>
      <c r="HW7" s="102">
        <f>'Finansinės ataskaitos'!HW13</f>
        <v>0</v>
      </c>
      <c r="HX7" s="102">
        <f>'Finansinės ataskaitos'!HX13</f>
        <v>0</v>
      </c>
      <c r="HY7" s="102">
        <f>'Finansinės ataskaitos'!HY13</f>
        <v>0</v>
      </c>
      <c r="HZ7" s="102">
        <f>'Finansinės ataskaitos'!HZ13</f>
        <v>0</v>
      </c>
      <c r="IA7" s="102">
        <f>'Finansinės ataskaitos'!IA13</f>
        <v>0</v>
      </c>
      <c r="IB7" s="102">
        <f>'Finansinės ataskaitos'!IB13</f>
        <v>0</v>
      </c>
      <c r="IC7" s="102">
        <f>'Finansinės ataskaitos'!IC13</f>
        <v>0</v>
      </c>
      <c r="ID7" s="102">
        <f>'Finansinės ataskaitos'!ID13</f>
        <v>0</v>
      </c>
      <c r="IE7" s="102">
        <f>'Finansinės ataskaitos'!IE13</f>
        <v>0</v>
      </c>
      <c r="IF7" s="102">
        <f>'Finansinės ataskaitos'!IF13</f>
        <v>0</v>
      </c>
      <c r="IG7" s="102">
        <f>'Finansinės ataskaitos'!IG13</f>
        <v>0</v>
      </c>
      <c r="IH7" s="102">
        <f>'Finansinės ataskaitos'!IH13</f>
        <v>0</v>
      </c>
      <c r="II7" s="102">
        <f>'Finansinės ataskaitos'!II13</f>
        <v>0</v>
      </c>
      <c r="IJ7" s="102">
        <f>'Finansinės ataskaitos'!IJ13</f>
        <v>0</v>
      </c>
      <c r="IK7" s="102">
        <f>'Finansinės ataskaitos'!IK13</f>
        <v>0</v>
      </c>
      <c r="IL7" s="102">
        <f>'Finansinės ataskaitos'!IL13</f>
        <v>0</v>
      </c>
      <c r="IM7" s="102">
        <f>'Finansinės ataskaitos'!IM13</f>
        <v>0</v>
      </c>
      <c r="IN7" s="102">
        <f>'Finansinės ataskaitos'!IN13</f>
        <v>0</v>
      </c>
      <c r="IO7" s="102">
        <f>'Finansinės ataskaitos'!IO13</f>
        <v>0</v>
      </c>
      <c r="IP7" s="102">
        <f>'Finansinės ataskaitos'!IP13</f>
        <v>0</v>
      </c>
      <c r="IQ7" s="102">
        <f>'Finansinės ataskaitos'!IQ13</f>
        <v>0</v>
      </c>
      <c r="IR7" s="102">
        <f>'Finansinės ataskaitos'!IR13</f>
        <v>0</v>
      </c>
      <c r="IS7" s="102">
        <f>'Finansinės ataskaitos'!IS13</f>
        <v>0</v>
      </c>
      <c r="IT7" s="102">
        <f>'Finansinės ataskaitos'!IT13</f>
        <v>0</v>
      </c>
      <c r="IU7" s="102">
        <f>'Finansinės ataskaitos'!IU13</f>
        <v>0</v>
      </c>
      <c r="IV7" s="102">
        <f>'Finansinės ataskaitos'!IV13</f>
        <v>0</v>
      </c>
      <c r="IW7" s="102">
        <f>'Finansinės ataskaitos'!IW13</f>
        <v>0</v>
      </c>
      <c r="IX7" s="102">
        <f>'Finansinės ataskaitos'!IX13</f>
        <v>0</v>
      </c>
      <c r="IY7" s="102">
        <f>'Finansinės ataskaitos'!IY13</f>
        <v>0</v>
      </c>
      <c r="IZ7" s="102">
        <f>'Finansinės ataskaitos'!IZ13</f>
        <v>0</v>
      </c>
      <c r="JA7" s="102">
        <f>'Finansinės ataskaitos'!JA13</f>
        <v>0</v>
      </c>
      <c r="JB7" s="102">
        <f>'Finansinės ataskaitos'!JB13</f>
        <v>0</v>
      </c>
      <c r="JC7" s="102">
        <f>'Finansinės ataskaitos'!JC13</f>
        <v>0</v>
      </c>
      <c r="JD7" s="102">
        <f>'Finansinės ataskaitos'!JD13</f>
        <v>0</v>
      </c>
      <c r="JE7" s="102">
        <f>'Finansinės ataskaitos'!JE13</f>
        <v>0</v>
      </c>
      <c r="JF7" s="102">
        <f>'Finansinės ataskaitos'!JF13</f>
        <v>0</v>
      </c>
      <c r="JG7" s="102">
        <f>'Finansinės ataskaitos'!JG13</f>
        <v>0</v>
      </c>
      <c r="JH7" s="102">
        <f>'Finansinės ataskaitos'!JH13</f>
        <v>0</v>
      </c>
      <c r="JI7" s="102">
        <f>'Finansinės ataskaitos'!JI13</f>
        <v>0</v>
      </c>
      <c r="JJ7" s="102">
        <f>'Finansinės ataskaitos'!JJ13</f>
        <v>0</v>
      </c>
      <c r="JK7" s="102">
        <f>'Finansinės ataskaitos'!JK13</f>
        <v>0</v>
      </c>
      <c r="JL7" s="102">
        <f>'Finansinės ataskaitos'!JL13</f>
        <v>0</v>
      </c>
      <c r="JM7" s="102">
        <f>'Finansinės ataskaitos'!JM13</f>
        <v>0</v>
      </c>
      <c r="JN7" s="102">
        <f>'Finansinės ataskaitos'!JN13</f>
        <v>0</v>
      </c>
      <c r="JO7" s="102">
        <f>'Finansinės ataskaitos'!JO13</f>
        <v>0</v>
      </c>
      <c r="JP7" s="102">
        <f>'Finansinės ataskaitos'!JP13</f>
        <v>0</v>
      </c>
      <c r="JQ7" s="102">
        <f>'Finansinės ataskaitos'!JQ13</f>
        <v>0</v>
      </c>
      <c r="JR7" s="102">
        <f>'Finansinės ataskaitos'!JR13</f>
        <v>0</v>
      </c>
      <c r="JS7" s="102">
        <f>'Finansinės ataskaitos'!JS13</f>
        <v>0</v>
      </c>
      <c r="JT7" s="102">
        <f>'Finansinės ataskaitos'!JT13</f>
        <v>0</v>
      </c>
      <c r="JU7" s="102">
        <f>'Finansinės ataskaitos'!JU13</f>
        <v>0</v>
      </c>
      <c r="JV7" s="102">
        <f>'Finansinės ataskaitos'!JV13</f>
        <v>0</v>
      </c>
      <c r="JW7" s="102">
        <f>'Finansinės ataskaitos'!JW13</f>
        <v>0</v>
      </c>
      <c r="JX7" s="102">
        <f>'Finansinės ataskaitos'!JX13</f>
        <v>0</v>
      </c>
      <c r="JY7" s="102">
        <f>'Finansinės ataskaitos'!JY13</f>
        <v>0</v>
      </c>
      <c r="JZ7" s="102">
        <f>'Finansinės ataskaitos'!JZ13</f>
        <v>0</v>
      </c>
      <c r="KA7" s="102">
        <f>'Finansinės ataskaitos'!KA13</f>
        <v>0</v>
      </c>
      <c r="KB7" s="102">
        <f>'Finansinės ataskaitos'!KB13</f>
        <v>0</v>
      </c>
      <c r="KC7" s="102">
        <f>'Finansinės ataskaitos'!KC13</f>
        <v>0</v>
      </c>
      <c r="KD7" s="102">
        <f>'Finansinės ataskaitos'!KD13</f>
        <v>0</v>
      </c>
      <c r="KE7" s="102">
        <f>'Finansinės ataskaitos'!KE13</f>
        <v>0</v>
      </c>
      <c r="KF7" s="102">
        <f>'Finansinės ataskaitos'!KF13</f>
        <v>0</v>
      </c>
      <c r="KG7" s="102">
        <f>'Finansinės ataskaitos'!KG13</f>
        <v>0</v>
      </c>
      <c r="KH7" s="102">
        <f>'Finansinės ataskaitos'!KH13</f>
        <v>0</v>
      </c>
      <c r="KI7" s="102">
        <f>'Finansinės ataskaitos'!KI13</f>
        <v>0</v>
      </c>
      <c r="KJ7" s="102">
        <f>'Finansinės ataskaitos'!KJ13</f>
        <v>0</v>
      </c>
      <c r="KK7" s="102">
        <f>'Finansinės ataskaitos'!KK13</f>
        <v>0</v>
      </c>
      <c r="KL7" s="102">
        <f>'Finansinės ataskaitos'!KL13</f>
        <v>0</v>
      </c>
      <c r="KM7" s="102">
        <f>'Finansinės ataskaitos'!KM13</f>
        <v>0</v>
      </c>
      <c r="KN7" s="102">
        <f>'Finansinės ataskaitos'!KN13</f>
        <v>0</v>
      </c>
      <c r="KO7" s="102">
        <f>'Finansinės ataskaitos'!KO13</f>
        <v>0</v>
      </c>
      <c r="KP7" s="102">
        <f>'Finansinės ataskaitos'!KP13</f>
        <v>0</v>
      </c>
      <c r="KQ7" s="102">
        <f>'Finansinės ataskaitos'!KQ13</f>
        <v>0</v>
      </c>
      <c r="KR7" s="102">
        <f>'Finansinės ataskaitos'!KR13</f>
        <v>0</v>
      </c>
      <c r="KS7" s="102">
        <f>'Finansinės ataskaitos'!KS13</f>
        <v>0</v>
      </c>
      <c r="KT7" s="102">
        <f>'Finansinės ataskaitos'!KT13</f>
        <v>0</v>
      </c>
      <c r="KU7" s="102">
        <f>'Finansinės ataskaitos'!KU13</f>
        <v>0</v>
      </c>
      <c r="KV7" s="102">
        <f>'Finansinės ataskaitos'!KV13</f>
        <v>0</v>
      </c>
      <c r="KW7" s="102">
        <f>'Finansinės ataskaitos'!KW13</f>
        <v>0</v>
      </c>
      <c r="KX7" s="102">
        <f>'Finansinės ataskaitos'!KX13</f>
        <v>0</v>
      </c>
      <c r="KY7" s="102">
        <f>'Finansinės ataskaitos'!KY13</f>
        <v>0</v>
      </c>
      <c r="KZ7" s="102">
        <f>'Finansinės ataskaitos'!KZ13</f>
        <v>0</v>
      </c>
      <c r="LA7" s="102">
        <f>'Finansinės ataskaitos'!LA13</f>
        <v>0</v>
      </c>
      <c r="LB7" s="102">
        <f>'Finansinės ataskaitos'!LB13</f>
        <v>0</v>
      </c>
      <c r="LC7" s="102">
        <f>'Finansinės ataskaitos'!LC13</f>
        <v>0</v>
      </c>
      <c r="LD7" s="102">
        <f>'Finansinės ataskaitos'!LD13</f>
        <v>0</v>
      </c>
      <c r="LE7" s="102">
        <f>'Finansinės ataskaitos'!LE13</f>
        <v>0</v>
      </c>
      <c r="LF7" s="102">
        <f>'Finansinės ataskaitos'!LF13</f>
        <v>0</v>
      </c>
      <c r="LG7" s="102">
        <f>'Finansinės ataskaitos'!LG13</f>
        <v>0</v>
      </c>
      <c r="LH7" s="102">
        <f>'Finansinės ataskaitos'!LH13</f>
        <v>0</v>
      </c>
      <c r="LI7" s="102">
        <f>'Finansinės ataskaitos'!LI13</f>
        <v>0</v>
      </c>
      <c r="LJ7" s="102">
        <f>'Finansinės ataskaitos'!LJ13</f>
        <v>0</v>
      </c>
      <c r="LK7" s="102">
        <f>'Finansinės ataskaitos'!LK13</f>
        <v>0</v>
      </c>
      <c r="LL7" s="102">
        <f>'Finansinės ataskaitos'!LL13</f>
        <v>0</v>
      </c>
      <c r="LM7" s="102">
        <f>'Finansinės ataskaitos'!LM13</f>
        <v>0</v>
      </c>
      <c r="LN7" s="102">
        <f>'Finansinės ataskaitos'!LN13</f>
        <v>0</v>
      </c>
    </row>
    <row r="8" spans="1:326">
      <c r="A8" s="7" t="s">
        <v>428</v>
      </c>
      <c r="B8" s="85">
        <f>SUM(B9:B11)</f>
        <v>45266.672540454223</v>
      </c>
      <c r="C8" s="85">
        <f t="shared" ref="C8:M8" si="24">SUM(C9:C11)</f>
        <v>6466.6675057791754</v>
      </c>
      <c r="D8" s="85">
        <f t="shared" si="24"/>
        <v>6466.6675057791754</v>
      </c>
      <c r="E8" s="85">
        <f t="shared" si="24"/>
        <v>6466.6675057791754</v>
      </c>
      <c r="F8" s="85">
        <f t="shared" si="24"/>
        <v>6466.6675057791754</v>
      </c>
      <c r="G8" s="85">
        <f t="shared" si="24"/>
        <v>6466.6675057791754</v>
      </c>
      <c r="H8" s="85">
        <f t="shared" si="24"/>
        <v>6466.6675057791754</v>
      </c>
      <c r="I8" s="85">
        <f t="shared" si="24"/>
        <v>6466.6675057791754</v>
      </c>
      <c r="J8" s="85">
        <f t="shared" si="24"/>
        <v>6466.6675057791754</v>
      </c>
      <c r="K8" s="85">
        <f t="shared" si="24"/>
        <v>6466.6675057791754</v>
      </c>
      <c r="L8" s="85">
        <f t="shared" si="24"/>
        <v>6466.6675057791754</v>
      </c>
      <c r="M8" s="85">
        <f t="shared" si="24"/>
        <v>353781.67876672378</v>
      </c>
      <c r="N8" s="255">
        <f t="shared" ref="N8" si="25">SUM(N9:N11)</f>
        <v>463715.02636496973</v>
      </c>
      <c r="O8" s="85">
        <f>SUM(O9:O11)</f>
        <v>7854.1675057791754</v>
      </c>
      <c r="P8" s="85">
        <f t="shared" ref="P8" si="26">SUM(P9:P11)</f>
        <v>7854.1675057791754</v>
      </c>
      <c r="Q8" s="85">
        <f t="shared" ref="Q8" si="27">SUM(Q9:Q11)</f>
        <v>7854.1675057791754</v>
      </c>
      <c r="R8" s="85">
        <f t="shared" ref="R8" si="28">SUM(R9:R11)</f>
        <v>7854.1675057791754</v>
      </c>
      <c r="S8" s="85">
        <f t="shared" ref="S8" si="29">SUM(S9:S11)</f>
        <v>7854.1675057791754</v>
      </c>
      <c r="T8" s="85">
        <f t="shared" ref="T8" si="30">SUM(T9:T11)</f>
        <v>7854.1675057791754</v>
      </c>
      <c r="U8" s="85">
        <f t="shared" ref="U8" si="31">SUM(U9:U11)</f>
        <v>10962.72092784413</v>
      </c>
      <c r="V8" s="85">
        <f t="shared" ref="V8" si="32">SUM(V9:V11)</f>
        <v>17135.347508434017</v>
      </c>
      <c r="W8" s="85">
        <f t="shared" ref="W8" si="33">SUM(W9:W11)</f>
        <v>23305.38839697939</v>
      </c>
      <c r="X8" s="85">
        <f t="shared" ref="X8" si="34">SUM(X9:X11)</f>
        <v>24961.543115905424</v>
      </c>
      <c r="Y8" s="85">
        <f t="shared" ref="Y8" si="35">SUM(Y9:Y11)</f>
        <v>26617.697834831455</v>
      </c>
      <c r="Z8" s="85">
        <f t="shared" ref="Z8" si="36">SUM(Z9:Z11)</f>
        <v>5845999.8775622603</v>
      </c>
      <c r="AA8" s="255">
        <f t="shared" ref="AA8" si="37">SUM(AA9:AA11)</f>
        <v>5996107.5803809296</v>
      </c>
      <c r="AB8" s="85">
        <f>SUM(AB9:AB11)</f>
        <v>32434.846754498369</v>
      </c>
      <c r="AC8" s="85">
        <f t="shared" ref="AC8" si="38">SUM(AC9:AC11)</f>
        <v>34625.680437054092</v>
      </c>
      <c r="AD8" s="85">
        <f t="shared" ref="AD8" si="39">SUM(AD9:AD11)</f>
        <v>36816.514119609827</v>
      </c>
      <c r="AE8" s="85">
        <f t="shared" ref="AE8" si="40">SUM(AE9:AE11)</f>
        <v>39007.347802165554</v>
      </c>
      <c r="AF8" s="85">
        <f t="shared" ref="AF8" si="41">SUM(AF9:AF11)</f>
        <v>41198.181484721281</v>
      </c>
      <c r="AG8" s="85">
        <f t="shared" ref="AG8" si="42">SUM(AG9:AG11)</f>
        <v>43389.015167277008</v>
      </c>
      <c r="AH8" s="85">
        <f t="shared" ref="AH8" si="43">SUM(AH9:AH11)</f>
        <v>47079.848849832742</v>
      </c>
      <c r="AI8" s="85">
        <f t="shared" ref="AI8" si="44">SUM(AI9:AI11)</f>
        <v>49270.68253238847</v>
      </c>
      <c r="AJ8" s="85">
        <f t="shared" ref="AJ8" si="45">SUM(AJ9:AJ11)</f>
        <v>51461.516214944197</v>
      </c>
      <c r="AK8" s="85">
        <f t="shared" ref="AK8" si="46">SUM(AK9:AK11)</f>
        <v>54764.849897499931</v>
      </c>
      <c r="AL8" s="85">
        <f t="shared" ref="AL8" si="47">SUM(AL9:AL11)</f>
        <v>56955.683580055651</v>
      </c>
      <c r="AM8" s="85">
        <f t="shared" ref="AM8" si="48">SUM(AM9:AM11)</f>
        <v>7753781.8901412701</v>
      </c>
      <c r="AN8" s="255">
        <f t="shared" ref="AN8" si="49">SUM(AN9:AN11)</f>
        <v>8240786.0569813168</v>
      </c>
      <c r="AO8" s="85">
        <f>SUM(AO9:AO11)</f>
        <v>80270.791791868643</v>
      </c>
      <c r="AP8" s="85">
        <f t="shared" ref="AP8" si="50">SUM(AP9:AP11)</f>
        <v>79907.498164303193</v>
      </c>
      <c r="AQ8" s="85">
        <f t="shared" ref="AQ8" si="51">SUM(AQ9:AQ11)</f>
        <v>79544.204536737743</v>
      </c>
      <c r="AR8" s="85">
        <f t="shared" ref="AR8" si="52">SUM(AR9:AR11)</f>
        <v>79180.910909172293</v>
      </c>
      <c r="AS8" s="85">
        <f t="shared" ref="AS8" si="53">SUM(AS9:AS11)</f>
        <v>78817.617281606843</v>
      </c>
      <c r="AT8" s="85">
        <f t="shared" ref="AT8" si="54">SUM(AT9:AT11)</f>
        <v>78454.323654041407</v>
      </c>
      <c r="AU8" s="85">
        <f t="shared" ref="AU8" si="55">SUM(AU9:AU11)</f>
        <v>78091.030026475957</v>
      </c>
      <c r="AV8" s="85">
        <f t="shared" ref="AV8" si="56">SUM(AV9:AV11)</f>
        <v>77727.736398910522</v>
      </c>
      <c r="AW8" s="85">
        <f t="shared" ref="AW8" si="57">SUM(AW9:AW11)</f>
        <v>77364.442771345057</v>
      </c>
      <c r="AX8" s="85">
        <f t="shared" ref="AX8" si="58">SUM(AX9:AX11)</f>
        <v>77001.149143779621</v>
      </c>
      <c r="AY8" s="85">
        <f t="shared" ref="AY8" si="59">SUM(AY9:AY11)</f>
        <v>102134.82504166717</v>
      </c>
      <c r="AZ8" s="85">
        <f t="shared" ref="AZ8" si="60">SUM(AZ9:AZ11)</f>
        <v>76274.561888648721</v>
      </c>
      <c r="BA8" s="255">
        <f t="shared" ref="BA8" si="61">SUM(BA9:BA11)</f>
        <v>964769.09160855715</v>
      </c>
      <c r="BB8" s="85">
        <f>SUM(BB9:BB11)</f>
        <v>74460.208821721259</v>
      </c>
      <c r="BC8" s="85">
        <f t="shared" ref="BC8" si="62">SUM(BC9:BC11)</f>
        <v>74096.915194155823</v>
      </c>
      <c r="BD8" s="85">
        <f t="shared" ref="BD8" si="63">SUM(BD9:BD11)</f>
        <v>73733.621566590373</v>
      </c>
      <c r="BE8" s="85">
        <f t="shared" ref="BE8" si="64">SUM(BE9:BE11)</f>
        <v>73370.327939024937</v>
      </c>
      <c r="BF8" s="85">
        <f t="shared" ref="BF8" si="65">SUM(BF9:BF11)</f>
        <v>73007.034311459473</v>
      </c>
      <c r="BG8" s="85">
        <f t="shared" ref="BG8" si="66">SUM(BG9:BG11)</f>
        <v>72643.740683894037</v>
      </c>
      <c r="BH8" s="85">
        <f t="shared" ref="BH8" si="67">SUM(BH9:BH11)</f>
        <v>70042.947056328587</v>
      </c>
      <c r="BI8" s="85">
        <f t="shared" ref="BI8" si="68">SUM(BI9:BI11)</f>
        <v>69679.653428763137</v>
      </c>
      <c r="BJ8" s="85">
        <f t="shared" ref="BJ8" si="69">SUM(BJ9:BJ11)</f>
        <v>69316.359801197701</v>
      </c>
      <c r="BK8" s="85">
        <f t="shared" ref="BK8" si="70">SUM(BK9:BK11)</f>
        <v>68953.066173632251</v>
      </c>
      <c r="BL8" s="85">
        <f t="shared" ref="BL8" si="71">SUM(BL9:BL11)</f>
        <v>94851.651157283399</v>
      </c>
      <c r="BM8" s="85">
        <f t="shared" ref="BM8" si="72">SUM(BM9:BM11)</f>
        <v>68226.478918501365</v>
      </c>
      <c r="BN8" s="255">
        <f t="shared" ref="BN8" si="73">SUM(BN9:BN11)</f>
        <v>882382.00505255233</v>
      </c>
      <c r="BO8" s="85">
        <f>SUM(BO9:BO11)</f>
        <v>65530.844068393053</v>
      </c>
      <c r="BP8" s="85">
        <f t="shared" ref="BP8" si="74">SUM(BP9:BP11)</f>
        <v>65167.550440827603</v>
      </c>
      <c r="BQ8" s="85">
        <f t="shared" ref="BQ8" si="75">SUM(BQ9:BQ11)</f>
        <v>64804.256813262167</v>
      </c>
      <c r="BR8" s="85">
        <f t="shared" ref="BR8" si="76">SUM(BR9:BR11)</f>
        <v>64440.96318569671</v>
      </c>
      <c r="BS8" s="85">
        <f t="shared" ref="BS8" si="77">SUM(BS9:BS11)</f>
        <v>64077.669558131267</v>
      </c>
      <c r="BT8" s="85">
        <f t="shared" ref="BT8" si="78">SUM(BT9:BT11)</f>
        <v>63714.375930565824</v>
      </c>
      <c r="BU8" s="85">
        <f t="shared" ref="BU8" si="79">SUM(BU9:BU11)</f>
        <v>60913.582303000374</v>
      </c>
      <c r="BV8" s="85">
        <f t="shared" ref="BV8" si="80">SUM(BV9:BV11)</f>
        <v>60550.288675434931</v>
      </c>
      <c r="BW8" s="85">
        <f t="shared" ref="BW8" si="81">SUM(BW9:BW11)</f>
        <v>60186.995047869488</v>
      </c>
      <c r="BX8" s="85">
        <f t="shared" ref="BX8" si="82">SUM(BX9:BX11)</f>
        <v>59098.701420304038</v>
      </c>
      <c r="BY8" s="85">
        <f t="shared" ref="BY8" si="83">SUM(BY9:BY11)</f>
        <v>85785.142762291682</v>
      </c>
      <c r="BZ8" s="85">
        <f t="shared" ref="BZ8" si="84">SUM(BZ9:BZ11)</f>
        <v>58372.114165173145</v>
      </c>
      <c r="CA8" s="255">
        <f t="shared" ref="CA8" si="85">SUM(CA9:CA11)</f>
        <v>772642.48437095026</v>
      </c>
      <c r="CB8" s="85">
        <f>SUM(CB9:CB11)</f>
        <v>58670.759078388553</v>
      </c>
      <c r="CC8" s="85">
        <f t="shared" ref="CC8" si="86">SUM(CC9:CC11)</f>
        <v>58307.465450823103</v>
      </c>
      <c r="CD8" s="85">
        <f t="shared" ref="CD8" si="87">SUM(CD9:CD11)</f>
        <v>57944.171823257668</v>
      </c>
      <c r="CE8" s="85">
        <f t="shared" ref="CE8" si="88">SUM(CE9:CE11)</f>
        <v>57580.878195692218</v>
      </c>
      <c r="CF8" s="85">
        <f t="shared" ref="CF8" si="89">SUM(CF9:CF11)</f>
        <v>57217.584568126767</v>
      </c>
      <c r="CG8" s="85">
        <f t="shared" ref="CG8" si="90">SUM(CG9:CG11)</f>
        <v>56854.290940561332</v>
      </c>
      <c r="CH8" s="85">
        <f t="shared" ref="CH8" si="91">SUM(CH9:CH11)</f>
        <v>56490.997312995882</v>
      </c>
      <c r="CI8" s="85">
        <f t="shared" ref="CI8" si="92">SUM(CI9:CI11)</f>
        <v>56127.703685430432</v>
      </c>
      <c r="CJ8" s="85">
        <f t="shared" ref="CJ8" si="93">SUM(CJ9:CJ11)</f>
        <v>55764.410057864981</v>
      </c>
      <c r="CK8" s="85">
        <f t="shared" ref="CK8" si="94">SUM(CK9:CK11)</f>
        <v>55401.116430299531</v>
      </c>
      <c r="CL8" s="85">
        <f t="shared" ref="CL8" si="95">SUM(CL9:CL11)</f>
        <v>82899.049821373759</v>
      </c>
      <c r="CM8" s="85">
        <f t="shared" ref="CM8" si="96">SUM(CM9:CM11)</f>
        <v>54674.529175168645</v>
      </c>
      <c r="CN8" s="255">
        <f t="shared" ref="CN8" si="97">SUM(CN9:CN11)</f>
        <v>707932.95653998293</v>
      </c>
      <c r="CO8" s="85">
        <f>SUM(CO9:CO11)</f>
        <v>54993.032244607486</v>
      </c>
      <c r="CP8" s="85">
        <f t="shared" ref="CP8" si="98">SUM(CP9:CP11)</f>
        <v>54629.738617042036</v>
      </c>
      <c r="CQ8" s="85">
        <f t="shared" ref="CQ8" si="99">SUM(CQ9:CQ11)</f>
        <v>54266.444989476586</v>
      </c>
      <c r="CR8" s="85">
        <f t="shared" ref="CR8" si="100">SUM(CR9:CR11)</f>
        <v>53903.151361911143</v>
      </c>
      <c r="CS8" s="85">
        <f t="shared" ref="CS8" si="101">SUM(CS9:CS11)</f>
        <v>53539.857734345693</v>
      </c>
      <c r="CT8" s="85">
        <f t="shared" ref="CT8" si="102">SUM(CT9:CT11)</f>
        <v>53176.56410678025</v>
      </c>
      <c r="CU8" s="85">
        <f t="shared" ref="CU8" si="103">SUM(CU9:CU11)</f>
        <v>52813.270479214807</v>
      </c>
      <c r="CV8" s="85">
        <f t="shared" ref="CV8" si="104">SUM(CV9:CV11)</f>
        <v>52449.976851649357</v>
      </c>
      <c r="CW8" s="85">
        <f t="shared" ref="CW8" si="105">SUM(CW9:CW11)</f>
        <v>52086.683224083914</v>
      </c>
      <c r="CX8" s="85">
        <f t="shared" ref="CX8" si="106">SUM(CX9:CX11)</f>
        <v>51723.389596518464</v>
      </c>
      <c r="CY8" s="85">
        <f t="shared" ref="CY8" si="107">SUM(CY9:CY11)</f>
        <v>80057.159798151886</v>
      </c>
      <c r="CZ8" s="85">
        <f t="shared" ref="CZ8" si="108">SUM(CZ9:CZ11)</f>
        <v>50996.802341387571</v>
      </c>
      <c r="DA8" s="255">
        <f t="shared" ref="DA8" si="109">SUM(DA9:DA11)</f>
        <v>664636.0713451691</v>
      </c>
      <c r="DB8" s="85">
        <f>SUM(DB9:DB11)</f>
        <v>51335.759311736532</v>
      </c>
      <c r="DC8" s="85">
        <f t="shared" ref="DC8" si="110">SUM(DC9:DC11)</f>
        <v>50972.465684171082</v>
      </c>
      <c r="DD8" s="85">
        <f t="shared" ref="DD8" si="111">SUM(DD9:DD11)</f>
        <v>50609.172056605639</v>
      </c>
      <c r="DE8" s="85">
        <f t="shared" ref="DE8" si="112">SUM(DE9:DE11)</f>
        <v>50245.878429040196</v>
      </c>
      <c r="DF8" s="85">
        <f t="shared" ref="DF8" si="113">SUM(DF9:DF11)</f>
        <v>49882.584801474746</v>
      </c>
      <c r="DG8" s="85">
        <f t="shared" ref="DG8" si="114">SUM(DG9:DG11)</f>
        <v>49519.291173909296</v>
      </c>
      <c r="DH8" s="85">
        <f t="shared" ref="DH8" si="115">SUM(DH9:DH11)</f>
        <v>49155.99754634386</v>
      </c>
      <c r="DI8" s="85">
        <f t="shared" ref="DI8" si="116">SUM(DI9:DI11)</f>
        <v>48792.70391877841</v>
      </c>
      <c r="DJ8" s="85">
        <f t="shared" ref="DJ8" si="117">SUM(DJ9:DJ11)</f>
        <v>48429.41029121296</v>
      </c>
      <c r="DK8" s="85">
        <f t="shared" ref="DK8" si="118">SUM(DK9:DK11)</f>
        <v>48066.116663647517</v>
      </c>
      <c r="DL8" s="85">
        <f t="shared" ref="DL8" si="119">SUM(DL9:DL11)</f>
        <v>77260.798780156911</v>
      </c>
      <c r="DM8" s="85">
        <f t="shared" ref="DM8" si="120">SUM(DM9:DM11)</f>
        <v>47339.529408516624</v>
      </c>
      <c r="DN8" s="255">
        <f t="shared" ref="DN8" si="121">SUM(DN9:DN11)</f>
        <v>621609.70806559373</v>
      </c>
      <c r="DO8" s="85">
        <f>SUM(DO9:DO11)</f>
        <v>47699.553896803016</v>
      </c>
      <c r="DP8" s="85">
        <f t="shared" ref="DP8" si="122">SUM(DP9:DP11)</f>
        <v>47336.260269237573</v>
      </c>
      <c r="DQ8" s="85">
        <f t="shared" ref="DQ8" si="123">SUM(DQ9:DQ11)</f>
        <v>46972.96664167213</v>
      </c>
      <c r="DR8" s="85">
        <f t="shared" ref="DR8" si="124">SUM(DR9:DR11)</f>
        <v>46609.67301410668</v>
      </c>
      <c r="DS8" s="85">
        <f t="shared" ref="DS8" si="125">SUM(DS9:DS11)</f>
        <v>46246.379386541237</v>
      </c>
      <c r="DT8" s="85">
        <f t="shared" ref="DT8" si="126">SUM(DT9:DT11)</f>
        <v>45883.085758975787</v>
      </c>
      <c r="DU8" s="85">
        <f t="shared" ref="DU8" si="127">SUM(DU9:DU11)</f>
        <v>45519.792131410344</v>
      </c>
      <c r="DV8" s="85">
        <f t="shared" ref="DV8" si="128">SUM(DV9:DV11)</f>
        <v>45156.498503844894</v>
      </c>
      <c r="DW8" s="85">
        <f t="shared" ref="DW8" si="129">SUM(DW9:DW11)</f>
        <v>44793.204876279444</v>
      </c>
      <c r="DX8" s="85">
        <f t="shared" ref="DX8" si="130">SUM(DX9:DX11)</f>
        <v>44429.911248714001</v>
      </c>
      <c r="DY8" s="85">
        <f t="shared" ref="DY8" si="131">SUM(DY9:DY11)</f>
        <v>104956.02416802544</v>
      </c>
      <c r="DZ8" s="85">
        <f t="shared" ref="DZ8" si="132">SUM(DZ9:DZ11)</f>
        <v>43703.323993583108</v>
      </c>
      <c r="EA8" s="255">
        <f t="shared" ref="EA8" si="133">SUM(EA9:EA11)</f>
        <v>609306.67388919368</v>
      </c>
      <c r="EB8" s="85">
        <f>SUM(EB9:EB11)</f>
        <v>44085.048025345051</v>
      </c>
      <c r="EC8" s="85">
        <f t="shared" ref="EC8" si="134">SUM(EC9:EC11)</f>
        <v>43721.754397779609</v>
      </c>
      <c r="ED8" s="85">
        <f t="shared" ref="ED8" si="135">SUM(ED9:ED11)</f>
        <v>43358.460770214158</v>
      </c>
      <c r="EE8" s="85">
        <f t="shared" ref="EE8" si="136">SUM(EE9:EE11)</f>
        <v>42995.167142648716</v>
      </c>
      <c r="EF8" s="85">
        <f t="shared" ref="EF8" si="137">SUM(EF9:EF11)</f>
        <v>42631.873515083265</v>
      </c>
      <c r="EG8" s="85">
        <f t="shared" ref="EG8" si="138">SUM(EG9:EG11)</f>
        <v>42268.579887517822</v>
      </c>
      <c r="EH8" s="85">
        <f t="shared" ref="EH8" si="139">SUM(EH9:EH11)</f>
        <v>41905.286259952372</v>
      </c>
      <c r="EI8" s="85">
        <f t="shared" ref="EI8" si="140">SUM(EI9:EI11)</f>
        <v>41541.992632386929</v>
      </c>
      <c r="EJ8" s="85">
        <f t="shared" ref="EJ8" si="141">SUM(EJ9:EJ11)</f>
        <v>41178.699004821479</v>
      </c>
      <c r="EK8" s="85">
        <f t="shared" ref="EK8" si="142">SUM(EK9:EK11)</f>
        <v>40815.405377256029</v>
      </c>
      <c r="EL8" s="85">
        <f t="shared" ref="EL8" si="143">SUM(EL9:EL11)</f>
        <v>103168.20049297373</v>
      </c>
      <c r="EM8" s="85">
        <f t="shared" ref="EM8" si="144">SUM(EM9:EM11)</f>
        <v>40088.818122125143</v>
      </c>
      <c r="EN8" s="255">
        <f t="shared" ref="EN8" si="145">SUM(EN9:EN11)</f>
        <v>567759.28562810435</v>
      </c>
      <c r="EO8" s="85">
        <f>SUM(EO9:EO11)</f>
        <v>40492.892683666912</v>
      </c>
      <c r="EP8" s="85">
        <f t="shared" ref="EP8" si="146">SUM(EP9:EP11)</f>
        <v>40129.59905610147</v>
      </c>
      <c r="EQ8" s="85">
        <f t="shared" ref="EQ8" si="147">SUM(EQ9:EQ11)</f>
        <v>39766.305428536027</v>
      </c>
      <c r="ER8" s="85">
        <f t="shared" ref="ER8" si="148">SUM(ER9:ER11)</f>
        <v>39403.011800970577</v>
      </c>
      <c r="ES8" s="85">
        <f t="shared" ref="ES8" si="149">SUM(ES9:ES11)</f>
        <v>39039.718173405126</v>
      </c>
      <c r="ET8" s="85">
        <f t="shared" ref="ET8" si="150">SUM(ET9:ET11)</f>
        <v>38676.424545839676</v>
      </c>
      <c r="EU8" s="85">
        <f t="shared" ref="EU8" si="151">SUM(EU9:EU11)</f>
        <v>38313.130918274233</v>
      </c>
      <c r="EV8" s="85">
        <f t="shared" ref="EV8" si="152">SUM(EV9:EV11)</f>
        <v>37949.837290708791</v>
      </c>
      <c r="EW8" s="85">
        <f t="shared" ref="EW8" si="153">SUM(EW9:EW11)</f>
        <v>37586.54366314334</v>
      </c>
      <c r="EX8" s="85">
        <f t="shared" ref="EX8" si="154">SUM(EX9:EX11)</f>
        <v>37223.25003557789</v>
      </c>
      <c r="EY8" s="85">
        <f t="shared" ref="EY8" si="155">SUM(EY9:EY11)</f>
        <v>101457.52781359408</v>
      </c>
      <c r="EZ8" s="85">
        <f t="shared" ref="EZ8" si="156">SUM(EZ9:EZ11)</f>
        <v>36496.662780447004</v>
      </c>
      <c r="FA8" s="255">
        <f t="shared" ref="FA8" si="157">SUM(FA9:FA11)</f>
        <v>526534.90419026511</v>
      </c>
      <c r="FB8" s="85">
        <f>SUM(FB9:FB11)</f>
        <v>36923.758387661983</v>
      </c>
      <c r="FC8" s="85">
        <f t="shared" ref="FC8" si="158">SUM(FC9:FC11)</f>
        <v>36560.46476009654</v>
      </c>
      <c r="FD8" s="85">
        <f t="shared" ref="FD8" si="159">SUM(FD9:FD11)</f>
        <v>36197.17113253109</v>
      </c>
      <c r="FE8" s="85">
        <f t="shared" ref="FE8" si="160">SUM(FE9:FE11)</f>
        <v>35833.877504965647</v>
      </c>
      <c r="FF8" s="85">
        <f t="shared" ref="FF8" si="161">SUM(FF9:FF11)</f>
        <v>35470.583877400204</v>
      </c>
      <c r="FG8" s="85">
        <f t="shared" ref="FG8" si="162">SUM(FG9:FG11)</f>
        <v>35107.290249834754</v>
      </c>
      <c r="FH8" s="85">
        <f t="shared" ref="FH8" si="163">SUM(FH9:FH11)</f>
        <v>34743.996622269311</v>
      </c>
      <c r="FI8" s="85">
        <f t="shared" ref="FI8" si="164">SUM(FI9:FI11)</f>
        <v>34380.702994703861</v>
      </c>
      <c r="FJ8" s="85">
        <f t="shared" ref="FJ8" si="165">SUM(FJ9:FJ11)</f>
        <v>34017.409367138418</v>
      </c>
      <c r="FK8" s="85">
        <f t="shared" ref="FK8" si="166">SUM(FK9:FK11)</f>
        <v>33654.115739572968</v>
      </c>
      <c r="FL8" s="85">
        <f t="shared" ref="FL8" si="167">SUM(FL9:FL11)</f>
        <v>99826.320659756631</v>
      </c>
      <c r="FM8" s="85">
        <f t="shared" ref="FM8" si="168">SUM(FM9:FM11)</f>
        <v>32927.528484442082</v>
      </c>
      <c r="FN8" s="255">
        <f t="shared" ref="FN8" si="169">SUM(FN9:FN11)</f>
        <v>485643.21978037339</v>
      </c>
      <c r="FO8" s="85">
        <f>SUM(FO9:FO11)</f>
        <v>33378.335768700475</v>
      </c>
      <c r="FP8" s="85">
        <f t="shared" ref="FP8" si="170">SUM(FP9:FP11)</f>
        <v>33015.042141135033</v>
      </c>
      <c r="FQ8" s="85">
        <f t="shared" ref="FQ8" si="171">SUM(FQ9:FQ11)</f>
        <v>32651.748513569582</v>
      </c>
      <c r="FR8" s="85">
        <f t="shared" ref="FR8" si="172">SUM(FR9:FR11)</f>
        <v>32288.45488600414</v>
      </c>
      <c r="FS8" s="85">
        <f t="shared" ref="FS8" si="173">SUM(FS9:FS11)</f>
        <v>31925.161258438693</v>
      </c>
      <c r="FT8" s="85">
        <f t="shared" ref="FT8" si="174">SUM(FT9:FT11)</f>
        <v>31561.867630873247</v>
      </c>
      <c r="FU8" s="85">
        <f t="shared" ref="FU8" si="175">SUM(FU9:FU11)</f>
        <v>31198.5740033078</v>
      </c>
      <c r="FV8" s="85">
        <f t="shared" ref="FV8" si="176">SUM(FV9:FV11)</f>
        <v>30835.280375742353</v>
      </c>
      <c r="FW8" s="85">
        <f t="shared" ref="FW8" si="177">SUM(FW9:FW11)</f>
        <v>30471.986748176907</v>
      </c>
      <c r="FX8" s="85">
        <f t="shared" ref="FX8" si="178">SUM(FX9:FX11)</f>
        <v>30108.69312061146</v>
      </c>
      <c r="FY8" s="85">
        <f t="shared" ref="FY8" si="179">SUM(FY9:FY11)</f>
        <v>98276.962997227587</v>
      </c>
      <c r="FZ8" s="85">
        <f t="shared" ref="FZ8" si="180">SUM(FZ9:FZ11)</f>
        <v>29382.105865480567</v>
      </c>
      <c r="GA8" s="255">
        <f t="shared" ref="GA8" si="181">SUM(GA9:GA11)</f>
        <v>445094.21330926777</v>
      </c>
      <c r="GB8" s="85">
        <f>SUM(GB9:GB11)</f>
        <v>29988.996547713235</v>
      </c>
      <c r="GC8" s="85">
        <f t="shared" ref="GC8" si="182">SUM(GC9:GC11)</f>
        <v>29889.023661386902</v>
      </c>
      <c r="GD8" s="85">
        <f t="shared" ref="GD8" si="183">SUM(GD9:GD11)</f>
        <v>29789.050775060568</v>
      </c>
      <c r="GE8" s="85">
        <f t="shared" ref="GE8" si="184">SUM(GE9:GE11)</f>
        <v>29689.077888734239</v>
      </c>
      <c r="GF8" s="85">
        <f t="shared" ref="GF8" si="185">SUM(GF9:GF11)</f>
        <v>29589.105002407905</v>
      </c>
      <c r="GG8" s="85">
        <f t="shared" ref="GG8" si="186">SUM(GG9:GG11)</f>
        <v>29489.132116081575</v>
      </c>
      <c r="GH8" s="85">
        <f t="shared" ref="GH8" si="187">SUM(GH9:GH11)</f>
        <v>29389.159229755242</v>
      </c>
      <c r="GI8" s="85">
        <f t="shared" ref="GI8" si="188">SUM(GI9:GI11)</f>
        <v>29289.186343428908</v>
      </c>
      <c r="GJ8" s="85">
        <f t="shared" ref="GJ8" si="189">SUM(GJ9:GJ11)</f>
        <v>29189.213457102578</v>
      </c>
      <c r="GK8" s="85">
        <f t="shared" ref="GK8" si="190">SUM(GK9:GK11)</f>
        <v>29089.240570776245</v>
      </c>
      <c r="GL8" s="85">
        <f t="shared" ref="GL8" si="191">SUM(GL9:GL11)</f>
        <v>99576.778093756962</v>
      </c>
      <c r="GM8" s="85">
        <f t="shared" ref="GM8" si="192">SUM(GM9:GM11)</f>
        <v>28889.294798123581</v>
      </c>
      <c r="GN8" s="255">
        <f t="shared" ref="GN8" si="193">SUM(GN9:GN11)</f>
        <v>423857.25848432799</v>
      </c>
      <c r="GO8" s="85">
        <f>SUM(GO9:GO11)</f>
        <v>-5.9854149488576998E-11</v>
      </c>
      <c r="GP8" s="85">
        <f t="shared" ref="GP8" si="194">SUM(GP9:GP11)</f>
        <v>-5.9854149488576998E-11</v>
      </c>
      <c r="GQ8" s="85">
        <f t="shared" ref="GQ8" si="195">SUM(GQ9:GQ11)</f>
        <v>-5.9854149488576998E-11</v>
      </c>
      <c r="GR8" s="85">
        <f t="shared" ref="GR8" si="196">SUM(GR9:GR11)</f>
        <v>-5.9854149488576998E-11</v>
      </c>
      <c r="GS8" s="85">
        <f t="shared" ref="GS8" si="197">SUM(GS9:GS11)</f>
        <v>-5.9854149488576998E-11</v>
      </c>
      <c r="GT8" s="85">
        <f t="shared" ref="GT8" si="198">SUM(GT9:GT11)</f>
        <v>-5.9854149488576998E-11</v>
      </c>
      <c r="GU8" s="85">
        <f t="shared" ref="GU8" si="199">SUM(GU9:GU11)</f>
        <v>-5.9854149488576998E-11</v>
      </c>
      <c r="GV8" s="85">
        <f t="shared" ref="GV8" si="200">SUM(GV9:GV11)</f>
        <v>-5.9854149488576998E-11</v>
      </c>
      <c r="GW8" s="85">
        <f t="shared" ref="GW8" si="201">SUM(GW9:GW11)</f>
        <v>-5.9854149488576998E-11</v>
      </c>
      <c r="GX8" s="85">
        <f t="shared" ref="GX8" si="202">SUM(GX9:GX11)</f>
        <v>-5.9854149488576998E-11</v>
      </c>
      <c r="GY8" s="85">
        <f t="shared" ref="GY8" si="203">SUM(GY9:GY11)</f>
        <v>-5.9854149488576998E-11</v>
      </c>
      <c r="GZ8" s="85">
        <f t="shared" ref="GZ8" si="204">SUM(GZ9:GZ11)</f>
        <v>-5.9854149488576998E-11</v>
      </c>
      <c r="HA8" s="255">
        <f t="shared" ref="HA8" si="205">SUM(HA9:HA11)</f>
        <v>-7.1824979386292402E-10</v>
      </c>
      <c r="HB8" s="85">
        <f t="shared" ref="HB8:IX8" si="206">SUM(HB9:HB11)</f>
        <v>-5.9854149488576998E-11</v>
      </c>
      <c r="HC8" s="85">
        <f t="shared" si="206"/>
        <v>-5.9854149488576998E-11</v>
      </c>
      <c r="HD8" s="85">
        <f t="shared" si="206"/>
        <v>-5.9854149488576998E-11</v>
      </c>
      <c r="HE8" s="85">
        <f t="shared" si="206"/>
        <v>-5.9854149488576998E-11</v>
      </c>
      <c r="HF8" s="85">
        <f t="shared" si="206"/>
        <v>-5.9854149488576998E-11</v>
      </c>
      <c r="HG8" s="85">
        <f t="shared" si="206"/>
        <v>-5.9854149488576998E-11</v>
      </c>
      <c r="HH8" s="85">
        <f t="shared" si="206"/>
        <v>-5.9854149488576998E-11</v>
      </c>
      <c r="HI8" s="85">
        <f t="shared" si="206"/>
        <v>-5.9854149488576998E-11</v>
      </c>
      <c r="HJ8" s="85">
        <f t="shared" si="206"/>
        <v>-5.9854149488576998E-11</v>
      </c>
      <c r="HK8" s="85">
        <f t="shared" si="206"/>
        <v>-5.9854149488576998E-11</v>
      </c>
      <c r="HL8" s="85">
        <f t="shared" si="206"/>
        <v>-5.9854149488576998E-11</v>
      </c>
      <c r="HM8" s="85">
        <f t="shared" si="206"/>
        <v>-5.9854149488576998E-11</v>
      </c>
      <c r="HN8" s="85">
        <f t="shared" si="206"/>
        <v>-7.1824979386292413E-10</v>
      </c>
      <c r="HO8" s="85">
        <f t="shared" si="206"/>
        <v>-5.9854149488576998E-11</v>
      </c>
      <c r="HP8" s="85">
        <f t="shared" si="206"/>
        <v>-5.9854149488576998E-11</v>
      </c>
      <c r="HQ8" s="85">
        <f t="shared" si="206"/>
        <v>-5.9854149488576998E-11</v>
      </c>
      <c r="HR8" s="85">
        <f t="shared" si="206"/>
        <v>-5.9854149488576998E-11</v>
      </c>
      <c r="HS8" s="85">
        <f t="shared" si="206"/>
        <v>-5.9854149488576998E-11</v>
      </c>
      <c r="HT8" s="85">
        <f t="shared" si="206"/>
        <v>-5.9854149488576998E-11</v>
      </c>
      <c r="HU8" s="85">
        <f t="shared" si="206"/>
        <v>-5.9854149488576998E-11</v>
      </c>
      <c r="HV8" s="85">
        <f t="shared" si="206"/>
        <v>-5.9854149488576998E-11</v>
      </c>
      <c r="HW8" s="85">
        <f t="shared" si="206"/>
        <v>-5.9854149488576998E-11</v>
      </c>
      <c r="HX8" s="85">
        <f t="shared" si="206"/>
        <v>-5.9854149488576998E-11</v>
      </c>
      <c r="HY8" s="85">
        <f t="shared" si="206"/>
        <v>-5.9854149488576998E-11</v>
      </c>
      <c r="HZ8" s="85">
        <f t="shared" si="206"/>
        <v>-5.9854149488576998E-11</v>
      </c>
      <c r="IA8" s="85">
        <f t="shared" si="206"/>
        <v>-7.1824979386292413E-10</v>
      </c>
      <c r="IB8" s="85">
        <f t="shared" si="206"/>
        <v>-5.9854149488576998E-11</v>
      </c>
      <c r="IC8" s="85">
        <f t="shared" si="206"/>
        <v>-5.9854149488576998E-11</v>
      </c>
      <c r="ID8" s="85">
        <f t="shared" si="206"/>
        <v>-5.9854149488576998E-11</v>
      </c>
      <c r="IE8" s="85">
        <f t="shared" si="206"/>
        <v>-5.9854149488576998E-11</v>
      </c>
      <c r="IF8" s="85">
        <f t="shared" si="206"/>
        <v>-5.9854149488576998E-11</v>
      </c>
      <c r="IG8" s="85">
        <f t="shared" si="206"/>
        <v>-5.9854149488576998E-11</v>
      </c>
      <c r="IH8" s="85">
        <f t="shared" si="206"/>
        <v>-5.9854149488576998E-11</v>
      </c>
      <c r="II8" s="85">
        <f t="shared" si="206"/>
        <v>-5.9854149488576998E-11</v>
      </c>
      <c r="IJ8" s="85">
        <f t="shared" si="206"/>
        <v>-5.9854149488576998E-11</v>
      </c>
      <c r="IK8" s="85">
        <f t="shared" si="206"/>
        <v>-5.9854149488576998E-11</v>
      </c>
      <c r="IL8" s="85">
        <f t="shared" si="206"/>
        <v>-5.9854149488576998E-11</v>
      </c>
      <c r="IM8" s="85">
        <f t="shared" si="206"/>
        <v>-5.9854149488576998E-11</v>
      </c>
      <c r="IN8" s="85">
        <f t="shared" si="206"/>
        <v>-7.1824979386292413E-10</v>
      </c>
      <c r="IO8" s="85">
        <f t="shared" si="206"/>
        <v>-5.9854149488576998E-11</v>
      </c>
      <c r="IP8" s="85">
        <f t="shared" si="206"/>
        <v>-5.9854149488576998E-11</v>
      </c>
      <c r="IQ8" s="85">
        <f t="shared" si="206"/>
        <v>-5.9854149488576998E-11</v>
      </c>
      <c r="IR8" s="85">
        <f t="shared" si="206"/>
        <v>-5.9854149488576998E-11</v>
      </c>
      <c r="IS8" s="85">
        <f t="shared" si="206"/>
        <v>-5.9854149488576998E-11</v>
      </c>
      <c r="IT8" s="85">
        <f t="shared" si="206"/>
        <v>-5.9854149488576998E-11</v>
      </c>
      <c r="IU8" s="85">
        <f t="shared" si="206"/>
        <v>-5.9854149488576998E-11</v>
      </c>
      <c r="IV8" s="85">
        <f t="shared" si="206"/>
        <v>-5.9854149488576998E-11</v>
      </c>
      <c r="IW8" s="85">
        <f t="shared" si="206"/>
        <v>-5.9854149488576998E-11</v>
      </c>
      <c r="IX8" s="85">
        <f t="shared" si="206"/>
        <v>-5.9854149488576998E-11</v>
      </c>
      <c r="IY8" s="85">
        <f t="shared" ref="IY8:LJ8" si="207">SUM(IY9:IY11)</f>
        <v>-5.9854149488576998E-11</v>
      </c>
      <c r="IZ8" s="85">
        <f t="shared" si="207"/>
        <v>-5.9854149488576998E-11</v>
      </c>
      <c r="JA8" s="85">
        <f t="shared" si="207"/>
        <v>-7.1824979386292413E-10</v>
      </c>
      <c r="JB8" s="85">
        <f t="shared" si="207"/>
        <v>-5.9854149488576998E-11</v>
      </c>
      <c r="JC8" s="85">
        <f t="shared" si="207"/>
        <v>-5.9854149488576998E-11</v>
      </c>
      <c r="JD8" s="85">
        <f t="shared" si="207"/>
        <v>-5.9854149488576998E-11</v>
      </c>
      <c r="JE8" s="85">
        <f t="shared" si="207"/>
        <v>-5.9854149488576998E-11</v>
      </c>
      <c r="JF8" s="85">
        <f t="shared" si="207"/>
        <v>-5.9854149488576998E-11</v>
      </c>
      <c r="JG8" s="85">
        <f t="shared" si="207"/>
        <v>-5.9854149488576998E-11</v>
      </c>
      <c r="JH8" s="85">
        <f t="shared" si="207"/>
        <v>-5.9854149488576998E-11</v>
      </c>
      <c r="JI8" s="85">
        <f t="shared" si="207"/>
        <v>-5.9854149488576998E-11</v>
      </c>
      <c r="JJ8" s="85">
        <f t="shared" si="207"/>
        <v>-5.9854149488576998E-11</v>
      </c>
      <c r="JK8" s="85">
        <f t="shared" si="207"/>
        <v>-5.9854149488576998E-11</v>
      </c>
      <c r="JL8" s="85">
        <f t="shared" si="207"/>
        <v>-5.9854149488576998E-11</v>
      </c>
      <c r="JM8" s="85">
        <f t="shared" si="207"/>
        <v>-5.9854149488576998E-11</v>
      </c>
      <c r="JN8" s="85">
        <f t="shared" si="207"/>
        <v>-7.1824979386292413E-10</v>
      </c>
      <c r="JO8" s="85">
        <f t="shared" si="207"/>
        <v>-5.9854149488576998E-11</v>
      </c>
      <c r="JP8" s="85">
        <f t="shared" si="207"/>
        <v>-5.9854149488576998E-11</v>
      </c>
      <c r="JQ8" s="85">
        <f t="shared" si="207"/>
        <v>-5.9854149488576998E-11</v>
      </c>
      <c r="JR8" s="85">
        <f t="shared" si="207"/>
        <v>-5.9854149488576998E-11</v>
      </c>
      <c r="JS8" s="85">
        <f t="shared" si="207"/>
        <v>-5.9854149488576998E-11</v>
      </c>
      <c r="JT8" s="85">
        <f t="shared" si="207"/>
        <v>-5.9854149488576998E-11</v>
      </c>
      <c r="JU8" s="85">
        <f t="shared" si="207"/>
        <v>-5.9854149488576998E-11</v>
      </c>
      <c r="JV8" s="85">
        <f t="shared" si="207"/>
        <v>-5.9854149488576998E-11</v>
      </c>
      <c r="JW8" s="85">
        <f t="shared" si="207"/>
        <v>-5.9854149488576998E-11</v>
      </c>
      <c r="JX8" s="85">
        <f t="shared" si="207"/>
        <v>-5.9854149488576998E-11</v>
      </c>
      <c r="JY8" s="85">
        <f t="shared" si="207"/>
        <v>-5.9854149488576998E-11</v>
      </c>
      <c r="JZ8" s="85">
        <f t="shared" si="207"/>
        <v>-5.9854149488576998E-11</v>
      </c>
      <c r="KA8" s="85">
        <f t="shared" si="207"/>
        <v>-7.1824979386292413E-10</v>
      </c>
      <c r="KB8" s="85">
        <f t="shared" si="207"/>
        <v>-5.9854149488576998E-11</v>
      </c>
      <c r="KC8" s="85">
        <f t="shared" si="207"/>
        <v>-5.9854149488576998E-11</v>
      </c>
      <c r="KD8" s="85">
        <f t="shared" si="207"/>
        <v>-5.9854149488576998E-11</v>
      </c>
      <c r="KE8" s="85">
        <f t="shared" si="207"/>
        <v>-5.9854149488576998E-11</v>
      </c>
      <c r="KF8" s="85">
        <f t="shared" si="207"/>
        <v>-5.9854149488576998E-11</v>
      </c>
      <c r="KG8" s="85">
        <f t="shared" si="207"/>
        <v>-5.9854149488576998E-11</v>
      </c>
      <c r="KH8" s="85">
        <f t="shared" si="207"/>
        <v>-5.9854149488576998E-11</v>
      </c>
      <c r="KI8" s="85">
        <f t="shared" si="207"/>
        <v>-5.9854149488576998E-11</v>
      </c>
      <c r="KJ8" s="85">
        <f t="shared" si="207"/>
        <v>-5.9854149488576998E-11</v>
      </c>
      <c r="KK8" s="85">
        <f t="shared" si="207"/>
        <v>-5.9854149488576998E-11</v>
      </c>
      <c r="KL8" s="85">
        <f t="shared" si="207"/>
        <v>-5.9854149488576998E-11</v>
      </c>
      <c r="KM8" s="85">
        <f t="shared" si="207"/>
        <v>-5.9854149488576998E-11</v>
      </c>
      <c r="KN8" s="85">
        <f t="shared" si="207"/>
        <v>-7.1824979386292413E-10</v>
      </c>
      <c r="KO8" s="85">
        <f t="shared" si="207"/>
        <v>-5.9854149488576998E-11</v>
      </c>
      <c r="KP8" s="85">
        <f t="shared" si="207"/>
        <v>-5.9854149488576998E-11</v>
      </c>
      <c r="KQ8" s="85">
        <f t="shared" si="207"/>
        <v>-5.9854149488576998E-11</v>
      </c>
      <c r="KR8" s="85">
        <f t="shared" si="207"/>
        <v>-5.9854149488576998E-11</v>
      </c>
      <c r="KS8" s="85">
        <f t="shared" si="207"/>
        <v>-5.9854149488576998E-11</v>
      </c>
      <c r="KT8" s="85">
        <f t="shared" si="207"/>
        <v>-5.9854149488576998E-11</v>
      </c>
      <c r="KU8" s="85">
        <f t="shared" si="207"/>
        <v>-5.9854149488576998E-11</v>
      </c>
      <c r="KV8" s="85">
        <f t="shared" si="207"/>
        <v>-5.9854149488576998E-11</v>
      </c>
      <c r="KW8" s="85">
        <f t="shared" si="207"/>
        <v>-5.9854149488576998E-11</v>
      </c>
      <c r="KX8" s="85">
        <f t="shared" si="207"/>
        <v>-5.9854149488576998E-11</v>
      </c>
      <c r="KY8" s="85">
        <f t="shared" si="207"/>
        <v>-5.9854149488576998E-11</v>
      </c>
      <c r="KZ8" s="85">
        <f t="shared" si="207"/>
        <v>-5.9854149488576998E-11</v>
      </c>
      <c r="LA8" s="85">
        <f t="shared" si="207"/>
        <v>-7.1824979386292413E-10</v>
      </c>
      <c r="LB8" s="85">
        <f t="shared" si="207"/>
        <v>-5.9854149488576998E-11</v>
      </c>
      <c r="LC8" s="85">
        <f t="shared" si="207"/>
        <v>-5.9854149488576998E-11</v>
      </c>
      <c r="LD8" s="85">
        <f t="shared" si="207"/>
        <v>-5.9854149488576998E-11</v>
      </c>
      <c r="LE8" s="85">
        <f t="shared" si="207"/>
        <v>-5.9854149488576998E-11</v>
      </c>
      <c r="LF8" s="85">
        <f t="shared" si="207"/>
        <v>-5.9854149488576998E-11</v>
      </c>
      <c r="LG8" s="85">
        <f t="shared" si="207"/>
        <v>-5.9854149488576998E-11</v>
      </c>
      <c r="LH8" s="85">
        <f t="shared" si="207"/>
        <v>-5.9854149488576998E-11</v>
      </c>
      <c r="LI8" s="85">
        <f t="shared" si="207"/>
        <v>-5.9854149488576998E-11</v>
      </c>
      <c r="LJ8" s="85">
        <f t="shared" si="207"/>
        <v>-5.9854149488576998E-11</v>
      </c>
      <c r="LK8" s="85">
        <f t="shared" ref="LK8:LN8" si="208">SUM(LK9:LK11)</f>
        <v>-5.9854149488576998E-11</v>
      </c>
      <c r="LL8" s="85">
        <f t="shared" si="208"/>
        <v>-5.9854149488576998E-11</v>
      </c>
      <c r="LM8" s="85">
        <f t="shared" si="208"/>
        <v>-5.9854149488576998E-11</v>
      </c>
      <c r="LN8" s="392">
        <f t="shared" si="208"/>
        <v>-7.1824979386292413E-10</v>
      </c>
    </row>
    <row r="9" spans="1:326" s="44" customFormat="1" outlineLevel="1">
      <c r="A9" s="47" t="s">
        <v>273</v>
      </c>
      <c r="B9" s="85">
        <f>+'Finansinės ataskaitos'!B14+'Finansinės ataskaitos'!B16+'Finansinės ataskaitos'!B22-'Pelno mokesčio apskaičiavimas'!B10</f>
        <v>0</v>
      </c>
      <c r="C9" s="85">
        <f>+'Finansinės ataskaitos'!C14+'Finansinės ataskaitos'!C16+'Finansinės ataskaitos'!C22-'Pelno mokesčio apskaičiavimas'!C10</f>
        <v>0</v>
      </c>
      <c r="D9" s="85">
        <f>+'Finansinės ataskaitos'!D14+'Finansinės ataskaitos'!D16+'Finansinės ataskaitos'!D22-'Pelno mokesčio apskaičiavimas'!D10</f>
        <v>0</v>
      </c>
      <c r="E9" s="85">
        <f>+'Finansinės ataskaitos'!E14+'Finansinės ataskaitos'!E16+'Finansinės ataskaitos'!E22-'Pelno mokesčio apskaičiavimas'!E10</f>
        <v>0</v>
      </c>
      <c r="F9" s="85">
        <f>+'Finansinės ataskaitos'!F14+'Finansinės ataskaitos'!F16+'Finansinės ataskaitos'!F22-'Pelno mokesčio apskaičiavimas'!F10</f>
        <v>0</v>
      </c>
      <c r="G9" s="85">
        <f>+'Finansinės ataskaitos'!G14+'Finansinės ataskaitos'!G16+'Finansinės ataskaitos'!G22-'Pelno mokesčio apskaičiavimas'!G10</f>
        <v>0</v>
      </c>
      <c r="H9" s="85">
        <f>+'Finansinės ataskaitos'!H14+'Finansinės ataskaitos'!H16+'Finansinės ataskaitos'!H22-'Pelno mokesčio apskaičiavimas'!H10</f>
        <v>0</v>
      </c>
      <c r="I9" s="85">
        <f>+'Finansinės ataskaitos'!I14+'Finansinės ataskaitos'!I16+'Finansinės ataskaitos'!I22-'Pelno mokesčio apskaičiavimas'!I10</f>
        <v>0</v>
      </c>
      <c r="J9" s="85">
        <f>+'Finansinės ataskaitos'!J14+'Finansinės ataskaitos'!J16+'Finansinės ataskaitos'!J22-'Pelno mokesčio apskaičiavimas'!J10</f>
        <v>0</v>
      </c>
      <c r="K9" s="85">
        <f>+'Finansinės ataskaitos'!K14+'Finansinės ataskaitos'!K16+'Finansinės ataskaitos'!K22-'Pelno mokesčio apskaičiavimas'!K10</f>
        <v>0</v>
      </c>
      <c r="L9" s="85">
        <f>+'Finansinės ataskaitos'!L14+'Finansinės ataskaitos'!L16+'Finansinės ataskaitos'!L22-'Pelno mokesčio apskaičiavimas'!L10</f>
        <v>0</v>
      </c>
      <c r="M9" s="85">
        <f>+'Finansinės ataskaitos'!M14+'Finansinės ataskaitos'!M16+'Finansinės ataskaitos'!M22-'Pelno mokesčio apskaičiavimas'!M10</f>
        <v>0</v>
      </c>
      <c r="N9" s="69">
        <f t="shared" ref="N9:N11" si="209">+SUM(B9:M9)</f>
        <v>0</v>
      </c>
      <c r="O9" s="85">
        <f>+'Finansinės ataskaitos'!O14+'Finansinės ataskaitos'!O16+'Finansinės ataskaitos'!O22-'Pelno mokesčio apskaičiavimas'!O10</f>
        <v>0</v>
      </c>
      <c r="P9" s="85">
        <f>+'Finansinės ataskaitos'!P14+'Finansinės ataskaitos'!P16+'Finansinės ataskaitos'!P22-'Pelno mokesčio apskaičiavimas'!P10</f>
        <v>0</v>
      </c>
      <c r="Q9" s="85">
        <f>+'Finansinės ataskaitos'!Q14+'Finansinės ataskaitos'!Q16+'Finansinės ataskaitos'!Q22-'Pelno mokesčio apskaičiavimas'!Q10</f>
        <v>0</v>
      </c>
      <c r="R9" s="85">
        <f>+'Finansinės ataskaitos'!R14+'Finansinės ataskaitos'!R16+'Finansinės ataskaitos'!R22-'Pelno mokesčio apskaičiavimas'!R10</f>
        <v>0</v>
      </c>
      <c r="S9" s="85">
        <f>+'Finansinės ataskaitos'!S14+'Finansinės ataskaitos'!S16+'Finansinės ataskaitos'!S22-'Pelno mokesčio apskaičiavimas'!S10</f>
        <v>0</v>
      </c>
      <c r="T9" s="85">
        <f>+'Finansinės ataskaitos'!T14+'Finansinės ataskaitos'!T16+'Finansinės ataskaitos'!T22-'Pelno mokesčio apskaičiavimas'!T10</f>
        <v>0</v>
      </c>
      <c r="U9" s="85">
        <f>+'Finansinės ataskaitos'!U14+'Finansinės ataskaitos'!U16+'Finansinės ataskaitos'!U22-'Pelno mokesčio apskaičiavimas'!U10</f>
        <v>0</v>
      </c>
      <c r="V9" s="85">
        <f>+'Finansinės ataskaitos'!V14+'Finansinės ataskaitos'!V16+'Finansinės ataskaitos'!V22-'Pelno mokesčio apskaičiavimas'!V10</f>
        <v>0</v>
      </c>
      <c r="W9" s="85">
        <f>+'Finansinės ataskaitos'!W14+'Finansinės ataskaitos'!W16+'Finansinės ataskaitos'!W22-'Pelno mokesčio apskaičiavimas'!W10</f>
        <v>0</v>
      </c>
      <c r="X9" s="85">
        <f>+'Finansinės ataskaitos'!X14+'Finansinės ataskaitos'!X16+'Finansinės ataskaitos'!X22-'Pelno mokesčio apskaičiavimas'!X10</f>
        <v>0</v>
      </c>
      <c r="Y9" s="85">
        <f>+'Finansinės ataskaitos'!Y14+'Finansinės ataskaitos'!Y16+'Finansinės ataskaitos'!Y22-'Pelno mokesčio apskaičiavimas'!Y10</f>
        <v>0</v>
      </c>
      <c r="Z9" s="85">
        <f>+'Finansinės ataskaitos'!Z14+'Finansinės ataskaitos'!Z16+'Finansinės ataskaitos'!Z22-'Pelno mokesčio apskaičiavimas'!Z10</f>
        <v>0</v>
      </c>
      <c r="AA9" s="69">
        <f t="shared" ref="AA9:AA11" si="210">+SUM(O9:Z9)</f>
        <v>0</v>
      </c>
      <c r="AB9" s="85">
        <f>+'Finansinės ataskaitos'!AB14+'Finansinės ataskaitos'!AB16+'Finansinės ataskaitos'!AB22-'Pelno mokesčio apskaičiavimas'!AB10</f>
        <v>0</v>
      </c>
      <c r="AC9" s="85">
        <f>+'Finansinės ataskaitos'!AC14+'Finansinės ataskaitos'!AC16+'Finansinės ataskaitos'!AC22-'Pelno mokesčio apskaičiavimas'!AC10</f>
        <v>0</v>
      </c>
      <c r="AD9" s="85">
        <f>+'Finansinės ataskaitos'!AD14+'Finansinės ataskaitos'!AD16+'Finansinės ataskaitos'!AD22-'Pelno mokesčio apskaičiavimas'!AD10</f>
        <v>0</v>
      </c>
      <c r="AE9" s="85">
        <f>+'Finansinės ataskaitos'!AE14+'Finansinės ataskaitos'!AE16+'Finansinės ataskaitos'!AE22-'Pelno mokesčio apskaičiavimas'!AE10</f>
        <v>0</v>
      </c>
      <c r="AF9" s="85">
        <f>+'Finansinės ataskaitos'!AF14+'Finansinės ataskaitos'!AF16+'Finansinės ataskaitos'!AF22-'Pelno mokesčio apskaičiavimas'!AF10</f>
        <v>0</v>
      </c>
      <c r="AG9" s="85">
        <f>+'Finansinės ataskaitos'!AG14+'Finansinės ataskaitos'!AG16+'Finansinės ataskaitos'!AG22-'Pelno mokesčio apskaičiavimas'!AG10</f>
        <v>0</v>
      </c>
      <c r="AH9" s="85">
        <f>+'Finansinės ataskaitos'!AH14+'Finansinės ataskaitos'!AH16+'Finansinės ataskaitos'!AH22-'Pelno mokesčio apskaičiavimas'!AH10</f>
        <v>0</v>
      </c>
      <c r="AI9" s="85">
        <f>+'Finansinės ataskaitos'!AI14+'Finansinės ataskaitos'!AI16+'Finansinės ataskaitos'!AI22-'Pelno mokesčio apskaičiavimas'!AI10</f>
        <v>0</v>
      </c>
      <c r="AJ9" s="85">
        <f>+'Finansinės ataskaitos'!AJ14+'Finansinės ataskaitos'!AJ16+'Finansinės ataskaitos'!AJ22-'Pelno mokesčio apskaičiavimas'!AJ10</f>
        <v>0</v>
      </c>
      <c r="AK9" s="85">
        <f>+'Finansinės ataskaitos'!AK14+'Finansinės ataskaitos'!AK16+'Finansinės ataskaitos'!AK22-'Pelno mokesčio apskaičiavimas'!AK10</f>
        <v>0</v>
      </c>
      <c r="AL9" s="85">
        <f>+'Finansinės ataskaitos'!AL14+'Finansinės ataskaitos'!AL16+'Finansinės ataskaitos'!AL22-'Pelno mokesčio apskaičiavimas'!AL10</f>
        <v>0</v>
      </c>
      <c r="AM9" s="85">
        <f>+'Finansinės ataskaitos'!AM14+'Finansinės ataskaitos'!AM16+'Finansinės ataskaitos'!AM22-'Pelno mokesčio apskaičiavimas'!AM10</f>
        <v>7694635.3728786586</v>
      </c>
      <c r="AN9" s="69">
        <f t="shared" ref="AN9:AN11" si="211">+SUM(AB9:AM9)</f>
        <v>7694635.3728786586</v>
      </c>
      <c r="AO9" s="85">
        <f>+'Finansinės ataskaitos'!AO14+'Finansinės ataskaitos'!AO16+'Finansinės ataskaitos'!AO22-'Pelno mokesčio apskaičiavimas'!AO10</f>
        <v>20798.018687933338</v>
      </c>
      <c r="AP9" s="85">
        <f>+'Finansinės ataskaitos'!AP14+'Finansinės ataskaitos'!AP16+'Finansinės ataskaitos'!AP22-'Pelno mokesčio apskaičiavimas'!AP10</f>
        <v>20798.018687933338</v>
      </c>
      <c r="AQ9" s="85">
        <f>+'Finansinės ataskaitos'!AQ14+'Finansinės ataskaitos'!AQ16+'Finansinės ataskaitos'!AQ22-'Pelno mokesčio apskaičiavimas'!AQ10</f>
        <v>20798.018687933338</v>
      </c>
      <c r="AR9" s="85">
        <f>+'Finansinės ataskaitos'!AR14+'Finansinės ataskaitos'!AR16+'Finansinės ataskaitos'!AR22-'Pelno mokesčio apskaičiavimas'!AR10</f>
        <v>20798.018687933338</v>
      </c>
      <c r="AS9" s="85">
        <f>+'Finansinės ataskaitos'!AS14+'Finansinės ataskaitos'!AS16+'Finansinės ataskaitos'!AS22-'Pelno mokesčio apskaičiavimas'!AS10</f>
        <v>20798.018687933338</v>
      </c>
      <c r="AT9" s="85">
        <f>+'Finansinės ataskaitos'!AT14+'Finansinės ataskaitos'!AT16+'Finansinės ataskaitos'!AT22-'Pelno mokesčio apskaičiavimas'!AT10</f>
        <v>20798.018687933338</v>
      </c>
      <c r="AU9" s="85">
        <f>+'Finansinės ataskaitos'!AU14+'Finansinės ataskaitos'!AU16+'Finansinės ataskaitos'!AU22-'Pelno mokesčio apskaičiavimas'!AU10</f>
        <v>20798.018687933338</v>
      </c>
      <c r="AV9" s="85">
        <f>+'Finansinės ataskaitos'!AV14+'Finansinės ataskaitos'!AV16+'Finansinės ataskaitos'!AV22-'Pelno mokesčio apskaičiavimas'!AV10</f>
        <v>20798.018687933338</v>
      </c>
      <c r="AW9" s="85">
        <f>+'Finansinės ataskaitos'!AW14+'Finansinės ataskaitos'!AW16+'Finansinės ataskaitos'!AW22-'Pelno mokesčio apskaičiavimas'!AW10</f>
        <v>20798.018687933338</v>
      </c>
      <c r="AX9" s="85">
        <f>+'Finansinės ataskaitos'!AX14+'Finansinės ataskaitos'!AX16+'Finansinės ataskaitos'!AX22-'Pelno mokesčio apskaičiavimas'!AX10</f>
        <v>20798.018687933338</v>
      </c>
      <c r="AY9" s="85">
        <f>+'Finansinės ataskaitos'!AY14+'Finansinės ataskaitos'!AY16+'Finansinės ataskaitos'!AY22-'Pelno mokesčio apskaičiavimas'!AY10</f>
        <v>46294.988213386343</v>
      </c>
      <c r="AZ9" s="85">
        <f>+'Finansinės ataskaitos'!AZ14+'Finansinės ataskaitos'!AZ16+'Finansinės ataskaitos'!AZ22-'Pelno mokesčio apskaičiavimas'!AZ10</f>
        <v>20798.018687933338</v>
      </c>
      <c r="BA9" s="69">
        <f t="shared" ref="BA9:BA11" si="212">+SUM(AO9:AZ9)</f>
        <v>275073.19378065306</v>
      </c>
      <c r="BB9" s="85">
        <f>+'Finansinės ataskaitos'!BB14+'Finansinės ataskaitos'!BB16+'Finansinės ataskaitos'!BB22-'Pelno mokesčio apskaičiavimas'!BB10</f>
        <v>21421.959248571333</v>
      </c>
      <c r="BC9" s="85">
        <f>+'Finansinės ataskaitos'!BC14+'Finansinės ataskaitos'!BC16+'Finansinės ataskaitos'!BC22-'Pelno mokesčio apskaičiavimas'!BC10</f>
        <v>21421.959248571333</v>
      </c>
      <c r="BD9" s="85">
        <f>+'Finansinės ataskaitos'!BD14+'Finansinės ataskaitos'!BD16+'Finansinės ataskaitos'!BD22-'Pelno mokesčio apskaičiavimas'!BD10</f>
        <v>21421.959248571333</v>
      </c>
      <c r="BE9" s="85">
        <f>+'Finansinės ataskaitos'!BE14+'Finansinės ataskaitos'!BE16+'Finansinės ataskaitos'!BE22-'Pelno mokesčio apskaičiavimas'!BE10</f>
        <v>21421.959248571333</v>
      </c>
      <c r="BF9" s="85">
        <f>+'Finansinės ataskaitos'!BF14+'Finansinės ataskaitos'!BF16+'Finansinės ataskaitos'!BF22-'Pelno mokesčio apskaičiavimas'!BF10</f>
        <v>21421.959248571333</v>
      </c>
      <c r="BG9" s="85">
        <f>+'Finansinės ataskaitos'!BG14+'Finansinės ataskaitos'!BG16+'Finansinės ataskaitos'!BG22-'Pelno mokesčio apskaičiavimas'!BG10</f>
        <v>21421.959248571333</v>
      </c>
      <c r="BH9" s="85">
        <f>+'Finansinės ataskaitos'!BH14+'Finansinės ataskaitos'!BH16+'Finansinės ataskaitos'!BH22-'Pelno mokesčio apskaičiavimas'!BH10</f>
        <v>21421.959248571333</v>
      </c>
      <c r="BI9" s="85">
        <f>+'Finansinės ataskaitos'!BI14+'Finansinės ataskaitos'!BI16+'Finansinės ataskaitos'!BI22-'Pelno mokesčio apskaičiavimas'!BI10</f>
        <v>21421.959248571333</v>
      </c>
      <c r="BJ9" s="85">
        <f>+'Finansinės ataskaitos'!BJ14+'Finansinės ataskaitos'!BJ16+'Finansinės ataskaitos'!BJ22-'Pelno mokesčio apskaičiavimas'!BJ10</f>
        <v>21421.959248571333</v>
      </c>
      <c r="BK9" s="85">
        <f>+'Finansinės ataskaitos'!BK14+'Finansinės ataskaitos'!BK16+'Finansinės ataskaitos'!BK22-'Pelno mokesčio apskaičiavimas'!BK10</f>
        <v>21421.959248571333</v>
      </c>
      <c r="BL9" s="85">
        <f>+'Finansinės ataskaitos'!BL14+'Finansinės ataskaitos'!BL16+'Finansinės ataskaitos'!BL22-'Pelno mokesčio apskaičiavimas'!BL10</f>
        <v>47683.83785978792</v>
      </c>
      <c r="BM9" s="85">
        <f>+'Finansinės ataskaitos'!BM14+'Finansinės ataskaitos'!BM16+'Finansinės ataskaitos'!BM22-'Pelno mokesčio apskaičiavimas'!BM10</f>
        <v>21421.959248571333</v>
      </c>
      <c r="BN9" s="69">
        <f t="shared" ref="BN9:BN11" si="213">+SUM(BB9:BM9)</f>
        <v>283325.38959407259</v>
      </c>
      <c r="BO9" s="85">
        <f>+'Finansinės ataskaitos'!BO14+'Finansinės ataskaitos'!BO16+'Finansinės ataskaitos'!BO22-'Pelno mokesčio apskaičiavimas'!BO10</f>
        <v>22064.618026028475</v>
      </c>
      <c r="BP9" s="85">
        <f>+'Finansinės ataskaitos'!BP14+'Finansinės ataskaitos'!BP16+'Finansinės ataskaitos'!BP22-'Pelno mokesčio apskaičiavimas'!BP10</f>
        <v>22064.618026028475</v>
      </c>
      <c r="BQ9" s="85">
        <f>+'Finansinės ataskaitos'!BQ14+'Finansinės ataskaitos'!BQ16+'Finansinės ataskaitos'!BQ22-'Pelno mokesčio apskaičiavimas'!BQ10</f>
        <v>22064.618026028475</v>
      </c>
      <c r="BR9" s="85">
        <f>+'Finansinės ataskaitos'!BR14+'Finansinės ataskaitos'!BR16+'Finansinės ataskaitos'!BR22-'Pelno mokesčio apskaičiavimas'!BR10</f>
        <v>22064.618026028475</v>
      </c>
      <c r="BS9" s="85">
        <f>+'Finansinės ataskaitos'!BS14+'Finansinės ataskaitos'!BS16+'Finansinės ataskaitos'!BS22-'Pelno mokesčio apskaičiavimas'!BS10</f>
        <v>22064.618026028475</v>
      </c>
      <c r="BT9" s="85">
        <f>+'Finansinės ataskaitos'!BT14+'Finansinės ataskaitos'!BT16+'Finansinės ataskaitos'!BT22-'Pelno mokesčio apskaičiavimas'!BT10</f>
        <v>22064.618026028475</v>
      </c>
      <c r="BU9" s="85">
        <f>+'Finansinės ataskaitos'!BU14+'Finansinės ataskaitos'!BU16+'Finansinės ataskaitos'!BU22-'Pelno mokesčio apskaičiavimas'!BU10</f>
        <v>22064.618026028475</v>
      </c>
      <c r="BV9" s="85">
        <f>+'Finansinės ataskaitos'!BV14+'Finansinės ataskaitos'!BV16+'Finansinės ataskaitos'!BV22-'Pelno mokesčio apskaičiavimas'!BV10</f>
        <v>22064.618026028475</v>
      </c>
      <c r="BW9" s="85">
        <f>+'Finansinės ataskaitos'!BW14+'Finansinės ataskaitos'!BW16+'Finansinės ataskaitos'!BW22-'Pelno mokesčio apskaičiavimas'!BW10</f>
        <v>22064.618026028475</v>
      </c>
      <c r="BX9" s="85">
        <f>+'Finansinės ataskaitos'!BX14+'Finansinės ataskaitos'!BX16+'Finansinės ataskaitos'!BX22-'Pelno mokesčio apskaičiavimas'!BX10</f>
        <v>22064.618026028475</v>
      </c>
      <c r="BY9" s="85">
        <f>+'Finansinės ataskaitos'!BY14+'Finansinės ataskaitos'!BY16+'Finansinės ataskaitos'!BY22-'Pelno mokesčio apskaičiavimas'!BY10</f>
        <v>49114.352995581561</v>
      </c>
      <c r="BZ9" s="85">
        <f>+'Finansinės ataskaitos'!BZ14+'Finansinės ataskaitos'!BZ16+'Finansinės ataskaitos'!BZ22-'Pelno mokesčio apskaičiavimas'!BZ10</f>
        <v>22064.618026028475</v>
      </c>
      <c r="CA9" s="69">
        <f t="shared" ref="CA9:CA11" si="214">+SUM(BO9:BZ9)</f>
        <v>291825.15128189477</v>
      </c>
      <c r="CB9" s="85">
        <f>+'Finansinės ataskaitos'!CB14+'Finansinės ataskaitos'!CB16+'Finansinės ataskaitos'!CB22-'Pelno mokesčio apskaičiavimas'!CB10</f>
        <v>22726.55656680933</v>
      </c>
      <c r="CC9" s="85">
        <f>+'Finansinės ataskaitos'!CC14+'Finansinės ataskaitos'!CC16+'Finansinės ataskaitos'!CC22-'Pelno mokesčio apskaičiavimas'!CC10</f>
        <v>22726.55656680933</v>
      </c>
      <c r="CD9" s="85">
        <f>+'Finansinės ataskaitos'!CD14+'Finansinės ataskaitos'!CD16+'Finansinės ataskaitos'!CD22-'Pelno mokesčio apskaičiavimas'!CD10</f>
        <v>22726.55656680933</v>
      </c>
      <c r="CE9" s="85">
        <f>+'Finansinės ataskaitos'!CE14+'Finansinės ataskaitos'!CE16+'Finansinės ataskaitos'!CE22-'Pelno mokesčio apskaičiavimas'!CE10</f>
        <v>22726.55656680933</v>
      </c>
      <c r="CF9" s="85">
        <f>+'Finansinės ataskaitos'!CF14+'Finansinės ataskaitos'!CF16+'Finansinės ataskaitos'!CF22-'Pelno mokesčio apskaičiavimas'!CF10</f>
        <v>22726.55656680933</v>
      </c>
      <c r="CG9" s="85">
        <f>+'Finansinės ataskaitos'!CG14+'Finansinės ataskaitos'!CG16+'Finansinės ataskaitos'!CG22-'Pelno mokesčio apskaičiavimas'!CG10</f>
        <v>22726.55656680933</v>
      </c>
      <c r="CH9" s="85">
        <f>+'Finansinės ataskaitos'!CH14+'Finansinės ataskaitos'!CH16+'Finansinės ataskaitos'!CH22-'Pelno mokesčio apskaičiavimas'!CH10</f>
        <v>22726.55656680933</v>
      </c>
      <c r="CI9" s="85">
        <f>+'Finansinės ataskaitos'!CI14+'Finansinės ataskaitos'!CI16+'Finansinės ataskaitos'!CI22-'Pelno mokesčio apskaičiavimas'!CI10</f>
        <v>22726.55656680933</v>
      </c>
      <c r="CJ9" s="85">
        <f>+'Finansinės ataskaitos'!CJ14+'Finansinės ataskaitos'!CJ16+'Finansinės ataskaitos'!CJ22-'Pelno mokesčio apskaičiavimas'!CJ10</f>
        <v>22726.55656680933</v>
      </c>
      <c r="CK9" s="85">
        <f>+'Finansinės ataskaitos'!CK14+'Finansinės ataskaitos'!CK16+'Finansinės ataskaitos'!CK22-'Pelno mokesčio apskaičiavimas'!CK10</f>
        <v>22726.55656680933</v>
      </c>
      <c r="CL9" s="85">
        <f>+'Finansinės ataskaitos'!CL14+'Finansinės ataskaitos'!CL16+'Finansinės ataskaitos'!CL22-'Pelno mokesčio apskaičiavimas'!CL10</f>
        <v>50587.783585448997</v>
      </c>
      <c r="CM9" s="85">
        <f>+'Finansinės ataskaitos'!CM14+'Finansinės ataskaitos'!CM16+'Finansinės ataskaitos'!CM22-'Pelno mokesčio apskaičiavimas'!CM10</f>
        <v>22726.55656680933</v>
      </c>
      <c r="CN9" s="69">
        <f t="shared" ref="CN9:CN11" si="215">+SUM(CB9:CM9)</f>
        <v>300579.90582035162</v>
      </c>
      <c r="CO9" s="85">
        <f>+'Finansinės ataskaitos'!CO14+'Finansinės ataskaitos'!CO16+'Finansinės ataskaitos'!CO22-'Pelno mokesčio apskaičiavimas'!CO10</f>
        <v>23408.353263813609</v>
      </c>
      <c r="CP9" s="85">
        <f>+'Finansinės ataskaitos'!CP14+'Finansinės ataskaitos'!CP16+'Finansinės ataskaitos'!CP22-'Pelno mokesčio apskaičiavimas'!CP10</f>
        <v>23408.353263813609</v>
      </c>
      <c r="CQ9" s="85">
        <f>+'Finansinės ataskaitos'!CQ14+'Finansinės ataskaitos'!CQ16+'Finansinės ataskaitos'!CQ22-'Pelno mokesčio apskaičiavimas'!CQ10</f>
        <v>23408.353263813609</v>
      </c>
      <c r="CR9" s="85">
        <f>+'Finansinės ataskaitos'!CR14+'Finansinės ataskaitos'!CR16+'Finansinės ataskaitos'!CR22-'Pelno mokesčio apskaičiavimas'!CR10</f>
        <v>23408.353263813609</v>
      </c>
      <c r="CS9" s="85">
        <f>+'Finansinės ataskaitos'!CS14+'Finansinės ataskaitos'!CS16+'Finansinės ataskaitos'!CS22-'Pelno mokesčio apskaičiavimas'!CS10</f>
        <v>23408.353263813609</v>
      </c>
      <c r="CT9" s="85">
        <f>+'Finansinės ataskaitos'!CT14+'Finansinės ataskaitos'!CT16+'Finansinės ataskaitos'!CT22-'Pelno mokesčio apskaičiavimas'!CT10</f>
        <v>23408.353263813609</v>
      </c>
      <c r="CU9" s="85">
        <f>+'Finansinės ataskaitos'!CU14+'Finansinės ataskaitos'!CU16+'Finansinės ataskaitos'!CU22-'Pelno mokesčio apskaičiavimas'!CU10</f>
        <v>23408.353263813609</v>
      </c>
      <c r="CV9" s="85">
        <f>+'Finansinės ataskaitos'!CV14+'Finansinės ataskaitos'!CV16+'Finansinės ataskaitos'!CV22-'Pelno mokesčio apskaičiavimas'!CV10</f>
        <v>23408.353263813609</v>
      </c>
      <c r="CW9" s="85">
        <f>+'Finansinės ataskaitos'!CW14+'Finansinės ataskaitos'!CW16+'Finansinės ataskaitos'!CW22-'Pelno mokesčio apskaičiavimas'!CW10</f>
        <v>23408.353263813609</v>
      </c>
      <c r="CX9" s="85">
        <f>+'Finansinės ataskaitos'!CX14+'Finansinės ataskaitos'!CX16+'Finansinės ataskaitos'!CX22-'Pelno mokesčio apskaičiavimas'!CX10</f>
        <v>23408.353263813609</v>
      </c>
      <c r="CY9" s="85">
        <f>+'Finansinės ataskaitos'!CY14+'Finansinės ataskaitos'!CY16+'Finansinės ataskaitos'!CY22-'Pelno mokesčio apskaičiavimas'!CY10</f>
        <v>52105.417093012482</v>
      </c>
      <c r="CZ9" s="85">
        <f>+'Finansinės ataskaitos'!CZ14+'Finansinės ataskaitos'!CZ16+'Finansinės ataskaitos'!CZ22-'Pelno mokesčio apskaičiavimas'!CZ10</f>
        <v>23408.353263813609</v>
      </c>
      <c r="DA9" s="69">
        <f t="shared" ref="DA9:DA11" si="216">+SUM(CO9:CZ9)</f>
        <v>309597.30299496214</v>
      </c>
      <c r="DB9" s="85">
        <f>+'Finansinės ataskaitos'!DB14+'Finansinės ataskaitos'!DB16+'Finansinės ataskaitos'!DB22-'Pelno mokesčio apskaičiavimas'!DB10</f>
        <v>24110.603861728014</v>
      </c>
      <c r="DC9" s="85">
        <f>+'Finansinės ataskaitos'!DC14+'Finansinės ataskaitos'!DC16+'Finansinės ataskaitos'!DC22-'Pelno mokesčio apskaičiavimas'!DC10</f>
        <v>24110.603861728014</v>
      </c>
      <c r="DD9" s="85">
        <f>+'Finansinės ataskaitos'!DD14+'Finansinės ataskaitos'!DD16+'Finansinės ataskaitos'!DD22-'Pelno mokesčio apskaičiavimas'!DD10</f>
        <v>24110.603861728014</v>
      </c>
      <c r="DE9" s="85">
        <f>+'Finansinės ataskaitos'!DE14+'Finansinės ataskaitos'!DE16+'Finansinės ataskaitos'!DE22-'Pelno mokesčio apskaičiavimas'!DE10</f>
        <v>24110.603861728014</v>
      </c>
      <c r="DF9" s="85">
        <f>+'Finansinės ataskaitos'!DF14+'Finansinės ataskaitos'!DF16+'Finansinės ataskaitos'!DF22-'Pelno mokesčio apskaičiavimas'!DF10</f>
        <v>24110.603861728014</v>
      </c>
      <c r="DG9" s="85">
        <f>+'Finansinės ataskaitos'!DG14+'Finansinės ataskaitos'!DG16+'Finansinės ataskaitos'!DG22-'Pelno mokesčio apskaičiavimas'!DG10</f>
        <v>24110.603861728014</v>
      </c>
      <c r="DH9" s="85">
        <f>+'Finansinės ataskaitos'!DH14+'Finansinės ataskaitos'!DH16+'Finansinės ataskaitos'!DH22-'Pelno mokesčio apskaičiavimas'!DH10</f>
        <v>24110.603861728014</v>
      </c>
      <c r="DI9" s="85">
        <f>+'Finansinės ataskaitos'!DI14+'Finansinės ataskaitos'!DI16+'Finansinės ataskaitos'!DI22-'Pelno mokesčio apskaičiavimas'!DI10</f>
        <v>24110.603861728014</v>
      </c>
      <c r="DJ9" s="85">
        <f>+'Finansinės ataskaitos'!DJ14+'Finansinės ataskaitos'!DJ16+'Finansinės ataskaitos'!DJ22-'Pelno mokesčio apskaičiavimas'!DJ10</f>
        <v>24110.603861728014</v>
      </c>
      <c r="DK9" s="85">
        <f>+'Finansinės ataskaitos'!DK14+'Finansinės ataskaitos'!DK16+'Finansinės ataskaitos'!DK22-'Pelno mokesčio apskaičiavimas'!DK10</f>
        <v>24110.603861728014</v>
      </c>
      <c r="DL9" s="85">
        <f>+'Finansinės ataskaitos'!DL14+'Finansinės ataskaitos'!DL16+'Finansinės ataskaitos'!DL22-'Pelno mokesčio apskaičiavimas'!DL10</f>
        <v>53668.57960580285</v>
      </c>
      <c r="DM9" s="85">
        <f>+'Finansinės ataskaitos'!DM14+'Finansinės ataskaitos'!DM16+'Finansinės ataskaitos'!DM22-'Pelno mokesčio apskaičiavimas'!DM10</f>
        <v>24110.603861728014</v>
      </c>
      <c r="DN9" s="69">
        <f t="shared" ref="DN9:DN11" si="217">+SUM(DB9:DM9)</f>
        <v>318885.22208481096</v>
      </c>
      <c r="DO9" s="85">
        <f>+'Finansinės ataskaitos'!DO14+'Finansinės ataskaitos'!DO16+'Finansinės ataskaitos'!DO22-'Pelno mokesčio apskaičiavimas'!DO10</f>
        <v>24833.921977579856</v>
      </c>
      <c r="DP9" s="85">
        <f>+'Finansinės ataskaitos'!DP14+'Finansinės ataskaitos'!DP16+'Finansinės ataskaitos'!DP22-'Pelno mokesčio apskaičiavimas'!DP10</f>
        <v>24833.921977579856</v>
      </c>
      <c r="DQ9" s="85">
        <f>+'Finansinės ataskaitos'!DQ14+'Finansinės ataskaitos'!DQ16+'Finansinės ataskaitos'!DQ22-'Pelno mokesčio apskaičiavimas'!DQ10</f>
        <v>24833.921977579856</v>
      </c>
      <c r="DR9" s="85">
        <f>+'Finansinės ataskaitos'!DR14+'Finansinės ataskaitos'!DR16+'Finansinės ataskaitos'!DR22-'Pelno mokesčio apskaičiavimas'!DR10</f>
        <v>24833.921977579856</v>
      </c>
      <c r="DS9" s="85">
        <f>+'Finansinės ataskaitos'!DS14+'Finansinės ataskaitos'!DS16+'Finansinės ataskaitos'!DS22-'Pelno mokesčio apskaičiavimas'!DS10</f>
        <v>24833.921977579856</v>
      </c>
      <c r="DT9" s="85">
        <f>+'Finansinės ataskaitos'!DT14+'Finansinės ataskaitos'!DT16+'Finansinės ataskaitos'!DT22-'Pelno mokesčio apskaičiavimas'!DT10</f>
        <v>24833.921977579856</v>
      </c>
      <c r="DU9" s="85">
        <f>+'Finansinės ataskaitos'!DU14+'Finansinės ataskaitos'!DU16+'Finansinės ataskaitos'!DU22-'Pelno mokesčio apskaičiavimas'!DU10</f>
        <v>24833.921977579856</v>
      </c>
      <c r="DV9" s="85">
        <f>+'Finansinės ataskaitos'!DV14+'Finansinės ataskaitos'!DV16+'Finansinės ataskaitos'!DV22-'Pelno mokesčio apskaičiavimas'!DV10</f>
        <v>24833.921977579856</v>
      </c>
      <c r="DW9" s="85">
        <f>+'Finansinės ataskaitos'!DW14+'Finansinės ataskaitos'!DW16+'Finansinės ataskaitos'!DW22-'Pelno mokesčio apskaičiavimas'!DW10</f>
        <v>24833.921977579856</v>
      </c>
      <c r="DX9" s="85">
        <f>+'Finansinės ataskaitos'!DX14+'Finansinės ataskaitos'!DX16+'Finansinės ataskaitos'!DX22-'Pelno mokesčio apskaičiavimas'!DX10</f>
        <v>24833.921977579856</v>
      </c>
      <c r="DY9" s="85">
        <f>+'Finansinės ataskaitos'!DY14+'Finansinės ataskaitos'!DY16+'Finansinės ataskaitos'!DY22-'Pelno mokesčio apskaičiavimas'!DY10</f>
        <v>85723.328524456738</v>
      </c>
      <c r="DZ9" s="85">
        <f>+'Finansinės ataskaitos'!DZ14+'Finansinės ataskaitos'!DZ16+'Finansinės ataskaitos'!DZ22-'Pelno mokesčio apskaičiavimas'!DZ10</f>
        <v>24833.921977579856</v>
      </c>
      <c r="EA9" s="69">
        <f t="shared" ref="EA9:EA11" si="218">+SUM(DO9:DZ9)</f>
        <v>358896.47027783515</v>
      </c>
      <c r="EB9" s="85">
        <f>+'Finansinės ataskaitos'!EB14+'Finansinės ataskaitos'!EB16+'Finansinės ataskaitos'!EB22-'Pelno mokesčio apskaičiavimas'!EB10</f>
        <v>25578.939636907249</v>
      </c>
      <c r="EC9" s="85">
        <f>+'Finansinės ataskaitos'!EC14+'Finansinės ataskaitos'!EC16+'Finansinės ataskaitos'!EC22-'Pelno mokesčio apskaičiavimas'!EC10</f>
        <v>25578.939636907249</v>
      </c>
      <c r="ED9" s="85">
        <f>+'Finansinės ataskaitos'!ED14+'Finansinės ataskaitos'!ED16+'Finansinės ataskaitos'!ED22-'Pelno mokesčio apskaičiavimas'!ED10</f>
        <v>25578.939636907249</v>
      </c>
      <c r="EE9" s="85">
        <f>+'Finansinės ataskaitos'!EE14+'Finansinės ataskaitos'!EE16+'Finansinės ataskaitos'!EE22-'Pelno mokesčio apskaičiavimas'!EE10</f>
        <v>25578.939636907249</v>
      </c>
      <c r="EF9" s="85">
        <f>+'Finansinės ataskaitos'!EF14+'Finansinės ataskaitos'!EF16+'Finansinės ataskaitos'!EF22-'Pelno mokesčio apskaičiavimas'!EF10</f>
        <v>25578.939636907249</v>
      </c>
      <c r="EG9" s="85">
        <f>+'Finansinės ataskaitos'!EG14+'Finansinės ataskaitos'!EG16+'Finansinės ataskaitos'!EG22-'Pelno mokesčio apskaičiavimas'!EG10</f>
        <v>25578.939636907249</v>
      </c>
      <c r="EH9" s="85">
        <f>+'Finansinės ataskaitos'!EH14+'Finansinės ataskaitos'!EH16+'Finansinės ataskaitos'!EH22-'Pelno mokesčio apskaičiavimas'!EH10</f>
        <v>25578.939636907249</v>
      </c>
      <c r="EI9" s="85">
        <f>+'Finansinės ataskaitos'!EI14+'Finansinės ataskaitos'!EI16+'Finansinės ataskaitos'!EI22-'Pelno mokesčio apskaičiavimas'!EI10</f>
        <v>25578.939636907249</v>
      </c>
      <c r="EJ9" s="85">
        <f>+'Finansinės ataskaitos'!EJ14+'Finansinės ataskaitos'!EJ16+'Finansinės ataskaitos'!EJ22-'Pelno mokesčio apskaičiavimas'!EJ10</f>
        <v>25578.939636907249</v>
      </c>
      <c r="EK9" s="85">
        <f>+'Finansinės ataskaitos'!EK14+'Finansinės ataskaitos'!EK16+'Finansinės ataskaitos'!EK22-'Pelno mokesčio apskaičiavimas'!EK10</f>
        <v>25578.939636907249</v>
      </c>
      <c r="EL9" s="85">
        <f>+'Finansinės ataskaitos'!EL14+'Finansinės ataskaitos'!EL16+'Finansinės ataskaitos'!EL22-'Pelno mokesčio apskaičiavimas'!EL10</f>
        <v>88295.028380190401</v>
      </c>
      <c r="EM9" s="85">
        <f>+'Finansinės ataskaitos'!EM14+'Finansinės ataskaitos'!EM16+'Finansinės ataskaitos'!EM22-'Pelno mokesčio apskaičiavimas'!EM10</f>
        <v>25578.939636907249</v>
      </c>
      <c r="EN9" s="69">
        <f t="shared" ref="EN9:EN11" si="219">+SUM(EB9:EM9)</f>
        <v>369663.36438617011</v>
      </c>
      <c r="EO9" s="85">
        <f>+'Finansinės ataskaitos'!EO14+'Finansinės ataskaitos'!EO16+'Finansinės ataskaitos'!EO22-'Pelno mokesčio apskaičiavimas'!EO10</f>
        <v>26346.307826014472</v>
      </c>
      <c r="EP9" s="85">
        <f>+'Finansinės ataskaitos'!EP14+'Finansinės ataskaitos'!EP16+'Finansinės ataskaitos'!EP22-'Pelno mokesčio apskaičiavimas'!EP10</f>
        <v>26346.307826014472</v>
      </c>
      <c r="EQ9" s="85">
        <f>+'Finansinės ataskaitos'!EQ14+'Finansinės ataskaitos'!EQ16+'Finansinės ataskaitos'!EQ22-'Pelno mokesčio apskaičiavimas'!EQ10</f>
        <v>26346.307826014472</v>
      </c>
      <c r="ER9" s="85">
        <f>+'Finansinės ataskaitos'!ER14+'Finansinės ataskaitos'!ER16+'Finansinės ataskaitos'!ER22-'Pelno mokesčio apskaičiavimas'!ER10</f>
        <v>26346.307826014472</v>
      </c>
      <c r="ES9" s="85">
        <f>+'Finansinės ataskaitos'!ES14+'Finansinės ataskaitos'!ES16+'Finansinės ataskaitos'!ES22-'Pelno mokesčio apskaičiavimas'!ES10</f>
        <v>26346.307826014472</v>
      </c>
      <c r="ET9" s="85">
        <f>+'Finansinės ataskaitos'!ET14+'Finansinės ataskaitos'!ET16+'Finansinės ataskaitos'!ET22-'Pelno mokesčio apskaičiavimas'!ET10</f>
        <v>26346.307826014472</v>
      </c>
      <c r="EU9" s="85">
        <f>+'Finansinės ataskaitos'!EU14+'Finansinės ataskaitos'!EU16+'Finansinės ataskaitos'!EU22-'Pelno mokesčio apskaičiavimas'!EU10</f>
        <v>26346.307826014472</v>
      </c>
      <c r="EV9" s="85">
        <f>+'Finansinės ataskaitos'!EV14+'Finansinės ataskaitos'!EV16+'Finansinės ataskaitos'!EV22-'Pelno mokesčio apskaičiavimas'!EV10</f>
        <v>26346.307826014472</v>
      </c>
      <c r="EW9" s="85">
        <f>+'Finansinės ataskaitos'!EW14+'Finansinės ataskaitos'!EW16+'Finansinės ataskaitos'!EW22-'Pelno mokesčio apskaičiavimas'!EW10</f>
        <v>26346.307826014472</v>
      </c>
      <c r="EX9" s="85">
        <f>+'Finansinės ataskaitos'!EX14+'Finansinės ataskaitos'!EX16+'Finansinės ataskaitos'!EX22-'Pelno mokesčio apskaičiavimas'!EX10</f>
        <v>26346.307826014472</v>
      </c>
      <c r="EY9" s="85">
        <f>+'Finansinės ataskaitos'!EY14+'Finansinės ataskaitos'!EY16+'Finansinės ataskaitos'!EY22-'Pelno mokesčio apskaičiavimas'!EY10</f>
        <v>90943.879231596104</v>
      </c>
      <c r="EZ9" s="85">
        <f>+'Finansinės ataskaitos'!EZ14+'Finansinės ataskaitos'!EZ16+'Finansinės ataskaitos'!EZ22-'Pelno mokesčio apskaičiavimas'!EZ10</f>
        <v>26346.307826014472</v>
      </c>
      <c r="FA9" s="69">
        <f t="shared" ref="FA9:FA11" si="220">+SUM(EO9:EZ9)</f>
        <v>380753.26531775529</v>
      </c>
      <c r="FB9" s="85">
        <f>+'Finansinės ataskaitos'!FB14+'Finansinės ataskaitos'!FB16+'Finansinės ataskaitos'!FB22-'Pelno mokesčio apskaičiavimas'!FB10</f>
        <v>27136.697060794901</v>
      </c>
      <c r="FC9" s="85">
        <f>+'Finansinės ataskaitos'!FC14+'Finansinės ataskaitos'!FC16+'Finansinės ataskaitos'!FC22-'Pelno mokesčio apskaičiavimas'!FC10</f>
        <v>27136.697060794901</v>
      </c>
      <c r="FD9" s="85">
        <f>+'Finansinės ataskaitos'!FD14+'Finansinės ataskaitos'!FD16+'Finansinės ataskaitos'!FD22-'Pelno mokesčio apskaičiavimas'!FD10</f>
        <v>27136.697060794901</v>
      </c>
      <c r="FE9" s="85">
        <f>+'Finansinės ataskaitos'!FE14+'Finansinės ataskaitos'!FE16+'Finansinės ataskaitos'!FE22-'Pelno mokesčio apskaičiavimas'!FE10</f>
        <v>27136.697060794901</v>
      </c>
      <c r="FF9" s="85">
        <f>+'Finansinės ataskaitos'!FF14+'Finansinės ataskaitos'!FF16+'Finansinės ataskaitos'!FF22-'Pelno mokesčio apskaičiavimas'!FF10</f>
        <v>27136.697060794901</v>
      </c>
      <c r="FG9" s="85">
        <f>+'Finansinės ataskaitos'!FG14+'Finansinės ataskaitos'!FG16+'Finansinės ataskaitos'!FG22-'Pelno mokesčio apskaičiavimas'!FG10</f>
        <v>27136.697060794901</v>
      </c>
      <c r="FH9" s="85">
        <f>+'Finansinės ataskaitos'!FH14+'Finansinės ataskaitos'!FH16+'Finansinės ataskaitos'!FH22-'Pelno mokesčio apskaičiavimas'!FH10</f>
        <v>27136.697060794901</v>
      </c>
      <c r="FI9" s="85">
        <f>+'Finansinės ataskaitos'!FI14+'Finansinės ataskaitos'!FI16+'Finansinės ataskaitos'!FI22-'Pelno mokesčio apskaičiavimas'!FI10</f>
        <v>27136.697060794901</v>
      </c>
      <c r="FJ9" s="85">
        <f>+'Finansinės ataskaitos'!FJ14+'Finansinės ataskaitos'!FJ16+'Finansinės ataskaitos'!FJ22-'Pelno mokesčio apskaičiavimas'!FJ10</f>
        <v>27136.697060794901</v>
      </c>
      <c r="FK9" s="85">
        <f>+'Finansinės ataskaitos'!FK14+'Finansinės ataskaitos'!FK16+'Finansinės ataskaitos'!FK22-'Pelno mokesčio apskaičiavimas'!FK10</f>
        <v>27136.697060794901</v>
      </c>
      <c r="FL9" s="85">
        <f>+'Finansinės ataskaitos'!FL14+'Finansinės ataskaitos'!FL16+'Finansinės ataskaitos'!FL22-'Pelno mokesčio apskaičiavimas'!FL10</f>
        <v>93672.195608544003</v>
      </c>
      <c r="FM9" s="85">
        <f>+'Finansinės ataskaitos'!FM14+'Finansinės ataskaitos'!FM16+'Finansinės ataskaitos'!FM22-'Pelno mokesčio apskaičiavimas'!FM10</f>
        <v>27136.697060794901</v>
      </c>
      <c r="FN9" s="69">
        <f t="shared" ref="FN9:FN11" si="221">+SUM(FB9:FM9)</f>
        <v>392175.86327728786</v>
      </c>
      <c r="FO9" s="85">
        <f>+'Finansinės ataskaitos'!FO14+'Finansinės ataskaitos'!FO16+'Finansinės ataskaitos'!FO22-'Pelno mokesčio apskaičiavimas'!FO10</f>
        <v>27950.797972618744</v>
      </c>
      <c r="FP9" s="85">
        <f>+'Finansinės ataskaitos'!FP14+'Finansinės ataskaitos'!FP16+'Finansinės ataskaitos'!FP22-'Pelno mokesčio apskaičiavimas'!FP10</f>
        <v>27950.797972618744</v>
      </c>
      <c r="FQ9" s="85">
        <f>+'Finansinės ataskaitos'!FQ14+'Finansinės ataskaitos'!FQ16+'Finansinės ataskaitos'!FQ22-'Pelno mokesčio apskaičiavimas'!FQ10</f>
        <v>27950.797972618744</v>
      </c>
      <c r="FR9" s="85">
        <f>+'Finansinės ataskaitos'!FR14+'Finansinės ataskaitos'!FR16+'Finansinės ataskaitos'!FR22-'Pelno mokesčio apskaičiavimas'!FR10</f>
        <v>27950.797972618744</v>
      </c>
      <c r="FS9" s="85">
        <f>+'Finansinės ataskaitos'!FS14+'Finansinės ataskaitos'!FS16+'Finansinės ataskaitos'!FS22-'Pelno mokesčio apskaičiavimas'!FS10</f>
        <v>27950.797972618744</v>
      </c>
      <c r="FT9" s="85">
        <f>+'Finansinės ataskaitos'!FT14+'Finansinės ataskaitos'!FT16+'Finansinės ataskaitos'!FT22-'Pelno mokesčio apskaičiavimas'!FT10</f>
        <v>27950.797972618744</v>
      </c>
      <c r="FU9" s="85">
        <f>+'Finansinės ataskaitos'!FU14+'Finansinės ataskaitos'!FU16+'Finansinės ataskaitos'!FU22-'Pelno mokesčio apskaičiavimas'!FU10</f>
        <v>27950.797972618744</v>
      </c>
      <c r="FV9" s="85">
        <f>+'Finansinės ataskaitos'!FV14+'Finansinės ataskaitos'!FV16+'Finansinės ataskaitos'!FV22-'Pelno mokesčio apskaičiavimas'!FV10</f>
        <v>27950.797972618744</v>
      </c>
      <c r="FW9" s="85">
        <f>+'Finansinės ataskaitos'!FW14+'Finansinės ataskaitos'!FW16+'Finansinės ataskaitos'!FW22-'Pelno mokesčio apskaičiavimas'!FW10</f>
        <v>27950.797972618744</v>
      </c>
      <c r="FX9" s="85">
        <f>+'Finansinės ataskaitos'!FX14+'Finansinės ataskaitos'!FX16+'Finansinės ataskaitos'!FX22-'Pelno mokesčio apskaičiavimas'!FX10</f>
        <v>27950.797972618744</v>
      </c>
      <c r="FY9" s="85">
        <f>+'Finansinės ataskaitos'!FY14+'Finansinės ataskaitos'!FY16+'Finansinės ataskaitos'!FY22-'Pelno mokesčio apskaičiavimas'!FY10</f>
        <v>96482.361476800317</v>
      </c>
      <c r="FZ9" s="85">
        <f>+'Finansinės ataskaitos'!FZ14+'Finansinės ataskaitos'!FZ16+'Finansinės ataskaitos'!FZ22-'Pelno mokesčio apskaičiavimas'!FZ10</f>
        <v>27950.797972618744</v>
      </c>
      <c r="GA9" s="69">
        <f t="shared" ref="GA9:GA11" si="222">+SUM(FO9:FZ9)</f>
        <v>403941.13917560643</v>
      </c>
      <c r="GB9" s="85">
        <f>+'Finansinės ataskaitos'!GB14+'Finansinės ataskaitos'!GB16+'Finansinės ataskaitos'!GB22-'Pelno mokesčio apskaičiavimas'!GB10</f>
        <v>28789.321911797309</v>
      </c>
      <c r="GC9" s="85">
        <f>+'Finansinės ataskaitos'!GC14+'Finansinės ataskaitos'!GC16+'Finansinės ataskaitos'!GC22-'Pelno mokesčio apskaičiavimas'!GC10</f>
        <v>28789.321911797309</v>
      </c>
      <c r="GD9" s="85">
        <f>+'Finansinės ataskaitos'!GD14+'Finansinės ataskaitos'!GD16+'Finansinės ataskaitos'!GD22-'Pelno mokesčio apskaičiavimas'!GD10</f>
        <v>28789.321911797309</v>
      </c>
      <c r="GE9" s="85">
        <f>+'Finansinės ataskaitos'!GE14+'Finansinės ataskaitos'!GE16+'Finansinės ataskaitos'!GE22-'Pelno mokesčio apskaičiavimas'!GE10</f>
        <v>28789.321911797309</v>
      </c>
      <c r="GF9" s="85">
        <f>+'Finansinės ataskaitos'!GF14+'Finansinės ataskaitos'!GF16+'Finansinės ataskaitos'!GF22-'Pelno mokesčio apskaičiavimas'!GF10</f>
        <v>28789.321911797309</v>
      </c>
      <c r="GG9" s="85">
        <f>+'Finansinės ataskaitos'!GG14+'Finansinės ataskaitos'!GG16+'Finansinės ataskaitos'!GG22-'Pelno mokesčio apskaičiavimas'!GG10</f>
        <v>28789.321911797309</v>
      </c>
      <c r="GH9" s="85">
        <f>+'Finansinės ataskaitos'!GH14+'Finansinės ataskaitos'!GH16+'Finansinės ataskaitos'!GH22-'Pelno mokesčio apskaičiavimas'!GH10</f>
        <v>28789.321911797309</v>
      </c>
      <c r="GI9" s="85">
        <f>+'Finansinės ataskaitos'!GI14+'Finansinės ataskaitos'!GI16+'Finansinės ataskaitos'!GI22-'Pelno mokesčio apskaičiavimas'!GI10</f>
        <v>28789.321911797309</v>
      </c>
      <c r="GJ9" s="85">
        <f>+'Finansinės ataskaitos'!GJ14+'Finansinės ataskaitos'!GJ16+'Finansinės ataskaitos'!GJ22-'Pelno mokesčio apskaičiavimas'!GJ10</f>
        <v>28789.321911797309</v>
      </c>
      <c r="GK9" s="85">
        <f>+'Finansinės ataskaitos'!GK14+'Finansinės ataskaitos'!GK16+'Finansinės ataskaitos'!GK22-'Pelno mokesčio apskaičiavimas'!GK10</f>
        <v>28789.321911797309</v>
      </c>
      <c r="GL9" s="85">
        <f>+'Finansinės ataskaitos'!GL14+'Finansinės ataskaitos'!GL16+'Finansinės ataskaitos'!GL22-'Pelno mokesčio apskaičiavimas'!GL10</f>
        <v>99376.832321104361</v>
      </c>
      <c r="GM9" s="85">
        <f>+'Finansinės ataskaitos'!GM14+'Finansinės ataskaitos'!GM16+'Finansinės ataskaitos'!GM22-'Pelno mokesčio apskaičiavimas'!GM10</f>
        <v>28789.321911797309</v>
      </c>
      <c r="GN9" s="69">
        <f t="shared" ref="GN9:GN11" si="223">+SUM(GB9:GM9)</f>
        <v>416059.37335087481</v>
      </c>
      <c r="GO9" s="85">
        <f>+'Finansinės ataskaitos'!GO14+'Finansinės ataskaitos'!GO16+'Finansinės ataskaitos'!GO22-'Pelno mokesčio apskaičiavimas'!GO10</f>
        <v>0</v>
      </c>
      <c r="GP9" s="85">
        <f>+'Finansinės ataskaitos'!GP14+'Finansinės ataskaitos'!GP16+'Finansinės ataskaitos'!GP22-'Pelno mokesčio apskaičiavimas'!GP10</f>
        <v>0</v>
      </c>
      <c r="GQ9" s="85">
        <f>+'Finansinės ataskaitos'!GQ14+'Finansinės ataskaitos'!GQ16+'Finansinės ataskaitos'!GQ22-'Pelno mokesčio apskaičiavimas'!GQ10</f>
        <v>0</v>
      </c>
      <c r="GR9" s="85">
        <f>+'Finansinės ataskaitos'!GR14+'Finansinės ataskaitos'!GR16+'Finansinės ataskaitos'!GR22-'Pelno mokesčio apskaičiavimas'!GR10</f>
        <v>0</v>
      </c>
      <c r="GS9" s="85">
        <f>+'Finansinės ataskaitos'!GS14+'Finansinės ataskaitos'!GS16+'Finansinės ataskaitos'!GS22-'Pelno mokesčio apskaičiavimas'!GS10</f>
        <v>0</v>
      </c>
      <c r="GT9" s="85">
        <f>+'Finansinės ataskaitos'!GT14+'Finansinės ataskaitos'!GT16+'Finansinės ataskaitos'!GT22-'Pelno mokesčio apskaičiavimas'!GT10</f>
        <v>0</v>
      </c>
      <c r="GU9" s="85">
        <f>+'Finansinės ataskaitos'!GU14+'Finansinės ataskaitos'!GU16+'Finansinės ataskaitos'!GU22-'Pelno mokesčio apskaičiavimas'!GU10</f>
        <v>0</v>
      </c>
      <c r="GV9" s="85">
        <f>+'Finansinės ataskaitos'!GV14+'Finansinės ataskaitos'!GV16+'Finansinės ataskaitos'!GV22-'Pelno mokesčio apskaičiavimas'!GV10</f>
        <v>0</v>
      </c>
      <c r="GW9" s="85">
        <f>+'Finansinės ataskaitos'!GW14+'Finansinės ataskaitos'!GW16+'Finansinės ataskaitos'!GW22-'Pelno mokesčio apskaičiavimas'!GW10</f>
        <v>0</v>
      </c>
      <c r="GX9" s="85">
        <f>+'Finansinės ataskaitos'!GX14+'Finansinės ataskaitos'!GX16+'Finansinės ataskaitos'!GX22-'Pelno mokesčio apskaičiavimas'!GX10</f>
        <v>0</v>
      </c>
      <c r="GY9" s="85">
        <f>+'Finansinės ataskaitos'!GY14+'Finansinės ataskaitos'!GY16+'Finansinės ataskaitos'!GY22-'Pelno mokesčio apskaičiavimas'!GY10</f>
        <v>0</v>
      </c>
      <c r="GZ9" s="85">
        <f>+'Finansinės ataskaitos'!GZ14+'Finansinės ataskaitos'!GZ16+'Finansinės ataskaitos'!GZ22-'Pelno mokesčio apskaičiavimas'!GZ10</f>
        <v>0</v>
      </c>
      <c r="HA9" s="69">
        <f t="shared" ref="HA9:HA11" si="224">+SUM(GO9:GZ9)</f>
        <v>0</v>
      </c>
      <c r="HB9" s="69">
        <f>'Finansinės ataskaitos'!HB14+'Finansinės ataskaitos'!HB16</f>
        <v>0</v>
      </c>
      <c r="HC9" s="69">
        <f>'Finansinės ataskaitos'!HC14+'Finansinės ataskaitos'!HC16</f>
        <v>0</v>
      </c>
      <c r="HD9" s="69">
        <f>'Finansinės ataskaitos'!HD14+'Finansinės ataskaitos'!HD16</f>
        <v>0</v>
      </c>
      <c r="HE9" s="69">
        <f>'Finansinės ataskaitos'!HE14+'Finansinės ataskaitos'!HE16</f>
        <v>0</v>
      </c>
      <c r="HF9" s="69">
        <f>'Finansinės ataskaitos'!HF14+'Finansinės ataskaitos'!HF16</f>
        <v>0</v>
      </c>
      <c r="HG9" s="69">
        <f>'Finansinės ataskaitos'!HG14+'Finansinės ataskaitos'!HG16</f>
        <v>0</v>
      </c>
      <c r="HH9" s="69">
        <f>'Finansinės ataskaitos'!HH14+'Finansinės ataskaitos'!HH16</f>
        <v>0</v>
      </c>
      <c r="HI9" s="69">
        <f>'Finansinės ataskaitos'!HI14+'Finansinės ataskaitos'!HI16</f>
        <v>0</v>
      </c>
      <c r="HJ9" s="69">
        <f>'Finansinės ataskaitos'!HJ14+'Finansinės ataskaitos'!HJ16</f>
        <v>0</v>
      </c>
      <c r="HK9" s="69">
        <f>'Finansinės ataskaitos'!HK14+'Finansinės ataskaitos'!HK16</f>
        <v>0</v>
      </c>
      <c r="HL9" s="69">
        <f>'Finansinės ataskaitos'!HL14+'Finansinės ataskaitos'!HL16</f>
        <v>0</v>
      </c>
      <c r="HM9" s="69">
        <f>'Finansinės ataskaitos'!HM14+'Finansinės ataskaitos'!HM16</f>
        <v>0</v>
      </c>
      <c r="HN9" s="69">
        <f>'Finansinės ataskaitos'!HN14+'Finansinės ataskaitos'!HN16</f>
        <v>0</v>
      </c>
      <c r="HO9" s="69">
        <f>'Finansinės ataskaitos'!HO14+'Finansinės ataskaitos'!HO16</f>
        <v>0</v>
      </c>
      <c r="HP9" s="69">
        <f>'Finansinės ataskaitos'!HP14+'Finansinės ataskaitos'!HP16</f>
        <v>0</v>
      </c>
      <c r="HQ9" s="69">
        <f>'Finansinės ataskaitos'!HQ14+'Finansinės ataskaitos'!HQ16</f>
        <v>0</v>
      </c>
      <c r="HR9" s="69">
        <f>'Finansinės ataskaitos'!HR14+'Finansinės ataskaitos'!HR16</f>
        <v>0</v>
      </c>
      <c r="HS9" s="69">
        <f>'Finansinės ataskaitos'!HS14+'Finansinės ataskaitos'!HS16</f>
        <v>0</v>
      </c>
      <c r="HT9" s="69">
        <f>'Finansinės ataskaitos'!HT14+'Finansinės ataskaitos'!HT16</f>
        <v>0</v>
      </c>
      <c r="HU9" s="69">
        <f>'Finansinės ataskaitos'!HU14+'Finansinės ataskaitos'!HU16</f>
        <v>0</v>
      </c>
      <c r="HV9" s="69">
        <f>'Finansinės ataskaitos'!HV14+'Finansinės ataskaitos'!HV16</f>
        <v>0</v>
      </c>
      <c r="HW9" s="69">
        <f>'Finansinės ataskaitos'!HW14+'Finansinės ataskaitos'!HW16</f>
        <v>0</v>
      </c>
      <c r="HX9" s="69">
        <f>'Finansinės ataskaitos'!HX14+'Finansinės ataskaitos'!HX16</f>
        <v>0</v>
      </c>
      <c r="HY9" s="69">
        <f>'Finansinės ataskaitos'!HY14+'Finansinės ataskaitos'!HY16</f>
        <v>0</v>
      </c>
      <c r="HZ9" s="69">
        <f>'Finansinės ataskaitos'!HZ14+'Finansinės ataskaitos'!HZ16</f>
        <v>0</v>
      </c>
      <c r="IA9" s="69">
        <f>'Finansinės ataskaitos'!IA14+'Finansinės ataskaitos'!IA16</f>
        <v>0</v>
      </c>
      <c r="IB9" s="69">
        <f>'Finansinės ataskaitos'!IB14+'Finansinės ataskaitos'!IB16</f>
        <v>0</v>
      </c>
      <c r="IC9" s="69">
        <f>'Finansinės ataskaitos'!IC14+'Finansinės ataskaitos'!IC16</f>
        <v>0</v>
      </c>
      <c r="ID9" s="69">
        <f>'Finansinės ataskaitos'!ID14+'Finansinės ataskaitos'!ID16</f>
        <v>0</v>
      </c>
      <c r="IE9" s="69">
        <f>'Finansinės ataskaitos'!IE14+'Finansinės ataskaitos'!IE16</f>
        <v>0</v>
      </c>
      <c r="IF9" s="69">
        <f>'Finansinės ataskaitos'!IF14+'Finansinės ataskaitos'!IF16</f>
        <v>0</v>
      </c>
      <c r="IG9" s="69">
        <f>'Finansinės ataskaitos'!IG14+'Finansinės ataskaitos'!IG16</f>
        <v>0</v>
      </c>
      <c r="IH9" s="69">
        <f>'Finansinės ataskaitos'!IH14+'Finansinės ataskaitos'!IH16</f>
        <v>0</v>
      </c>
      <c r="II9" s="69">
        <f>'Finansinės ataskaitos'!II14+'Finansinės ataskaitos'!II16</f>
        <v>0</v>
      </c>
      <c r="IJ9" s="69">
        <f>'Finansinės ataskaitos'!IJ14+'Finansinės ataskaitos'!IJ16</f>
        <v>0</v>
      </c>
      <c r="IK9" s="69">
        <f>'Finansinės ataskaitos'!IK14+'Finansinės ataskaitos'!IK16</f>
        <v>0</v>
      </c>
      <c r="IL9" s="69">
        <f>'Finansinės ataskaitos'!IL14+'Finansinės ataskaitos'!IL16</f>
        <v>0</v>
      </c>
      <c r="IM9" s="69">
        <f>'Finansinės ataskaitos'!IM14+'Finansinės ataskaitos'!IM16</f>
        <v>0</v>
      </c>
      <c r="IN9" s="69">
        <f>'Finansinės ataskaitos'!IN14+'Finansinės ataskaitos'!IN16</f>
        <v>0</v>
      </c>
      <c r="IO9" s="69">
        <f>'Finansinės ataskaitos'!IO14+'Finansinės ataskaitos'!IO16</f>
        <v>0</v>
      </c>
      <c r="IP9" s="69">
        <f>'Finansinės ataskaitos'!IP14+'Finansinės ataskaitos'!IP16</f>
        <v>0</v>
      </c>
      <c r="IQ9" s="69">
        <f>'Finansinės ataskaitos'!IQ14+'Finansinės ataskaitos'!IQ16</f>
        <v>0</v>
      </c>
      <c r="IR9" s="69">
        <f>'Finansinės ataskaitos'!IR14+'Finansinės ataskaitos'!IR16</f>
        <v>0</v>
      </c>
      <c r="IS9" s="69">
        <f>'Finansinės ataskaitos'!IS14+'Finansinės ataskaitos'!IS16</f>
        <v>0</v>
      </c>
      <c r="IT9" s="69">
        <f>'Finansinės ataskaitos'!IT14+'Finansinės ataskaitos'!IT16</f>
        <v>0</v>
      </c>
      <c r="IU9" s="69">
        <f>'Finansinės ataskaitos'!IU14+'Finansinės ataskaitos'!IU16</f>
        <v>0</v>
      </c>
      <c r="IV9" s="69">
        <f>'Finansinės ataskaitos'!IV14+'Finansinės ataskaitos'!IV16</f>
        <v>0</v>
      </c>
      <c r="IW9" s="69">
        <f>'Finansinės ataskaitos'!IW14+'Finansinės ataskaitos'!IW16</f>
        <v>0</v>
      </c>
      <c r="IX9" s="69">
        <f>'Finansinės ataskaitos'!IX14+'Finansinės ataskaitos'!IX16</f>
        <v>0</v>
      </c>
      <c r="IY9" s="69">
        <f>'Finansinės ataskaitos'!IY14+'Finansinės ataskaitos'!IY16</f>
        <v>0</v>
      </c>
      <c r="IZ9" s="69">
        <f>'Finansinės ataskaitos'!IZ14+'Finansinės ataskaitos'!IZ16</f>
        <v>0</v>
      </c>
      <c r="JA9" s="69">
        <f>'Finansinės ataskaitos'!JA14+'Finansinės ataskaitos'!JA16</f>
        <v>0</v>
      </c>
      <c r="JB9" s="69">
        <f>'Finansinės ataskaitos'!JB14+'Finansinės ataskaitos'!JB16</f>
        <v>0</v>
      </c>
      <c r="JC9" s="69">
        <f>'Finansinės ataskaitos'!JC14+'Finansinės ataskaitos'!JC16</f>
        <v>0</v>
      </c>
      <c r="JD9" s="69">
        <f>'Finansinės ataskaitos'!JD14+'Finansinės ataskaitos'!JD16</f>
        <v>0</v>
      </c>
      <c r="JE9" s="69">
        <f>'Finansinės ataskaitos'!JE14+'Finansinės ataskaitos'!JE16</f>
        <v>0</v>
      </c>
      <c r="JF9" s="69">
        <f>'Finansinės ataskaitos'!JF14+'Finansinės ataskaitos'!JF16</f>
        <v>0</v>
      </c>
      <c r="JG9" s="69">
        <f>'Finansinės ataskaitos'!JG14+'Finansinės ataskaitos'!JG16</f>
        <v>0</v>
      </c>
      <c r="JH9" s="69">
        <f>'Finansinės ataskaitos'!JH14+'Finansinės ataskaitos'!JH16</f>
        <v>0</v>
      </c>
      <c r="JI9" s="69">
        <f>'Finansinės ataskaitos'!JI14+'Finansinės ataskaitos'!JI16</f>
        <v>0</v>
      </c>
      <c r="JJ9" s="69">
        <f>'Finansinės ataskaitos'!JJ14+'Finansinės ataskaitos'!JJ16</f>
        <v>0</v>
      </c>
      <c r="JK9" s="69">
        <f>'Finansinės ataskaitos'!JK14+'Finansinės ataskaitos'!JK16</f>
        <v>0</v>
      </c>
      <c r="JL9" s="69">
        <f>'Finansinės ataskaitos'!JL14+'Finansinės ataskaitos'!JL16</f>
        <v>0</v>
      </c>
      <c r="JM9" s="69">
        <f>'Finansinės ataskaitos'!JM14+'Finansinės ataskaitos'!JM16</f>
        <v>0</v>
      </c>
      <c r="JN9" s="69">
        <f>'Finansinės ataskaitos'!JN14+'Finansinės ataskaitos'!JN16</f>
        <v>0</v>
      </c>
      <c r="JO9" s="69">
        <f>'Finansinės ataskaitos'!JO14+'Finansinės ataskaitos'!JO16</f>
        <v>0</v>
      </c>
      <c r="JP9" s="69">
        <f>'Finansinės ataskaitos'!JP14+'Finansinės ataskaitos'!JP16</f>
        <v>0</v>
      </c>
      <c r="JQ9" s="69">
        <f>'Finansinės ataskaitos'!JQ14+'Finansinės ataskaitos'!JQ16</f>
        <v>0</v>
      </c>
      <c r="JR9" s="69">
        <f>'Finansinės ataskaitos'!JR14+'Finansinės ataskaitos'!JR16</f>
        <v>0</v>
      </c>
      <c r="JS9" s="69">
        <f>'Finansinės ataskaitos'!JS14+'Finansinės ataskaitos'!JS16</f>
        <v>0</v>
      </c>
      <c r="JT9" s="69">
        <f>'Finansinės ataskaitos'!JT14+'Finansinės ataskaitos'!JT16</f>
        <v>0</v>
      </c>
      <c r="JU9" s="69">
        <f>'Finansinės ataskaitos'!JU14+'Finansinės ataskaitos'!JU16</f>
        <v>0</v>
      </c>
      <c r="JV9" s="69">
        <f>'Finansinės ataskaitos'!JV14+'Finansinės ataskaitos'!JV16</f>
        <v>0</v>
      </c>
      <c r="JW9" s="69">
        <f>'Finansinės ataskaitos'!JW14+'Finansinės ataskaitos'!JW16</f>
        <v>0</v>
      </c>
      <c r="JX9" s="69">
        <f>'Finansinės ataskaitos'!JX14+'Finansinės ataskaitos'!JX16</f>
        <v>0</v>
      </c>
      <c r="JY9" s="69">
        <f>'Finansinės ataskaitos'!JY14+'Finansinės ataskaitos'!JY16</f>
        <v>0</v>
      </c>
      <c r="JZ9" s="69">
        <f>'Finansinės ataskaitos'!JZ14+'Finansinės ataskaitos'!JZ16</f>
        <v>0</v>
      </c>
      <c r="KA9" s="69">
        <f>'Finansinės ataskaitos'!KA14+'Finansinės ataskaitos'!KA16</f>
        <v>0</v>
      </c>
      <c r="KB9" s="69">
        <f>'Finansinės ataskaitos'!KB14+'Finansinės ataskaitos'!KB16</f>
        <v>0</v>
      </c>
      <c r="KC9" s="69">
        <f>'Finansinės ataskaitos'!KC14+'Finansinės ataskaitos'!KC16</f>
        <v>0</v>
      </c>
      <c r="KD9" s="69">
        <f>'Finansinės ataskaitos'!KD14+'Finansinės ataskaitos'!KD16</f>
        <v>0</v>
      </c>
      <c r="KE9" s="69">
        <f>'Finansinės ataskaitos'!KE14+'Finansinės ataskaitos'!KE16</f>
        <v>0</v>
      </c>
      <c r="KF9" s="69">
        <f>'Finansinės ataskaitos'!KF14+'Finansinės ataskaitos'!KF16</f>
        <v>0</v>
      </c>
      <c r="KG9" s="69">
        <f>'Finansinės ataskaitos'!KG14+'Finansinės ataskaitos'!KG16</f>
        <v>0</v>
      </c>
      <c r="KH9" s="69">
        <f>'Finansinės ataskaitos'!KH14+'Finansinės ataskaitos'!KH16</f>
        <v>0</v>
      </c>
      <c r="KI9" s="69">
        <f>'Finansinės ataskaitos'!KI14+'Finansinės ataskaitos'!KI16</f>
        <v>0</v>
      </c>
      <c r="KJ9" s="69">
        <f>'Finansinės ataskaitos'!KJ14+'Finansinės ataskaitos'!KJ16</f>
        <v>0</v>
      </c>
      <c r="KK9" s="69">
        <f>'Finansinės ataskaitos'!KK14+'Finansinės ataskaitos'!KK16</f>
        <v>0</v>
      </c>
      <c r="KL9" s="69">
        <f>'Finansinės ataskaitos'!KL14+'Finansinės ataskaitos'!KL16</f>
        <v>0</v>
      </c>
      <c r="KM9" s="69">
        <f>'Finansinės ataskaitos'!KM14+'Finansinės ataskaitos'!KM16</f>
        <v>0</v>
      </c>
      <c r="KN9" s="69">
        <f>'Finansinės ataskaitos'!KN14+'Finansinės ataskaitos'!KN16</f>
        <v>0</v>
      </c>
      <c r="KO9" s="69">
        <f>'Finansinės ataskaitos'!KO14+'Finansinės ataskaitos'!KO16</f>
        <v>0</v>
      </c>
      <c r="KP9" s="69">
        <f>'Finansinės ataskaitos'!KP14+'Finansinės ataskaitos'!KP16</f>
        <v>0</v>
      </c>
      <c r="KQ9" s="69">
        <f>'Finansinės ataskaitos'!KQ14+'Finansinės ataskaitos'!KQ16</f>
        <v>0</v>
      </c>
      <c r="KR9" s="69">
        <f>'Finansinės ataskaitos'!KR14+'Finansinės ataskaitos'!KR16</f>
        <v>0</v>
      </c>
      <c r="KS9" s="69">
        <f>'Finansinės ataskaitos'!KS14+'Finansinės ataskaitos'!KS16</f>
        <v>0</v>
      </c>
      <c r="KT9" s="69">
        <f>'Finansinės ataskaitos'!KT14+'Finansinės ataskaitos'!KT16</f>
        <v>0</v>
      </c>
      <c r="KU9" s="69">
        <f>'Finansinės ataskaitos'!KU14+'Finansinės ataskaitos'!KU16</f>
        <v>0</v>
      </c>
      <c r="KV9" s="69">
        <f>'Finansinės ataskaitos'!KV14+'Finansinės ataskaitos'!KV16</f>
        <v>0</v>
      </c>
      <c r="KW9" s="69">
        <f>'Finansinės ataskaitos'!KW14+'Finansinės ataskaitos'!KW16</f>
        <v>0</v>
      </c>
      <c r="KX9" s="69">
        <f>'Finansinės ataskaitos'!KX14+'Finansinės ataskaitos'!KX16</f>
        <v>0</v>
      </c>
      <c r="KY9" s="69">
        <f>'Finansinės ataskaitos'!KY14+'Finansinės ataskaitos'!KY16</f>
        <v>0</v>
      </c>
      <c r="KZ9" s="69">
        <f>'Finansinės ataskaitos'!KZ14+'Finansinės ataskaitos'!KZ16</f>
        <v>0</v>
      </c>
      <c r="LA9" s="69">
        <f>'Finansinės ataskaitos'!LA14+'Finansinės ataskaitos'!LA16</f>
        <v>0</v>
      </c>
      <c r="LB9" s="69">
        <f>'Finansinės ataskaitos'!LB14+'Finansinės ataskaitos'!LB16</f>
        <v>0</v>
      </c>
      <c r="LC9" s="69">
        <f>'Finansinės ataskaitos'!LC14+'Finansinės ataskaitos'!LC16</f>
        <v>0</v>
      </c>
      <c r="LD9" s="69">
        <f>'Finansinės ataskaitos'!LD14+'Finansinės ataskaitos'!LD16</f>
        <v>0</v>
      </c>
      <c r="LE9" s="69">
        <f>'Finansinės ataskaitos'!LE14+'Finansinės ataskaitos'!LE16</f>
        <v>0</v>
      </c>
      <c r="LF9" s="69">
        <f>'Finansinės ataskaitos'!LF14+'Finansinės ataskaitos'!LF16</f>
        <v>0</v>
      </c>
      <c r="LG9" s="69">
        <f>'Finansinės ataskaitos'!LG14+'Finansinės ataskaitos'!LG16</f>
        <v>0</v>
      </c>
      <c r="LH9" s="69">
        <f>'Finansinės ataskaitos'!LH14+'Finansinės ataskaitos'!LH16</f>
        <v>0</v>
      </c>
      <c r="LI9" s="69">
        <f>'Finansinės ataskaitos'!LI14+'Finansinės ataskaitos'!LI16</f>
        <v>0</v>
      </c>
      <c r="LJ9" s="69">
        <f>'Finansinės ataskaitos'!LJ14+'Finansinės ataskaitos'!LJ16</f>
        <v>0</v>
      </c>
      <c r="LK9" s="69">
        <f>'Finansinės ataskaitos'!LK14+'Finansinės ataskaitos'!LK16</f>
        <v>0</v>
      </c>
      <c r="LL9" s="69">
        <f>'Finansinės ataskaitos'!LL14+'Finansinės ataskaitos'!LL16</f>
        <v>0</v>
      </c>
      <c r="LM9" s="69">
        <f>'Finansinės ataskaitos'!LM14+'Finansinės ataskaitos'!LM16</f>
        <v>0</v>
      </c>
      <c r="LN9" s="393">
        <f>'Finansinės ataskaitos'!LN14+'Finansinės ataskaitos'!LN16</f>
        <v>0</v>
      </c>
    </row>
    <row r="10" spans="1:326" s="44" customFormat="1" outlineLevel="1">
      <c r="A10" s="47" t="s">
        <v>429</v>
      </c>
      <c r="B10" s="85">
        <f>-'Ilgalaikio turto apskaita'!B11</f>
        <v>0</v>
      </c>
      <c r="C10" s="85">
        <f>-'Ilgalaikio turto apskaita'!C11</f>
        <v>0</v>
      </c>
      <c r="D10" s="85">
        <f>-'Ilgalaikio turto apskaita'!D11</f>
        <v>0</v>
      </c>
      <c r="E10" s="85">
        <f>-'Ilgalaikio turto apskaita'!E11</f>
        <v>0</v>
      </c>
      <c r="F10" s="85">
        <f>-'Ilgalaikio turto apskaita'!F11</f>
        <v>0</v>
      </c>
      <c r="G10" s="85">
        <f>-'Ilgalaikio turto apskaita'!G11</f>
        <v>0</v>
      </c>
      <c r="H10" s="85">
        <f>-'Ilgalaikio turto apskaita'!H11</f>
        <v>0</v>
      </c>
      <c r="I10" s="85">
        <f>-'Ilgalaikio turto apskaita'!I11</f>
        <v>0</v>
      </c>
      <c r="J10" s="85">
        <f>-'Ilgalaikio turto apskaita'!J11</f>
        <v>0</v>
      </c>
      <c r="K10" s="85">
        <f>-'Ilgalaikio turto apskaita'!K11</f>
        <v>0</v>
      </c>
      <c r="L10" s="85">
        <f>-'Ilgalaikio turto apskaita'!L11</f>
        <v>0</v>
      </c>
      <c r="M10" s="85">
        <f>-'Ilgalaikio turto apskaita'!M11</f>
        <v>347315.01126094459</v>
      </c>
      <c r="N10" s="69">
        <f t="shared" si="209"/>
        <v>347315.01126094459</v>
      </c>
      <c r="O10" s="85">
        <f>-'Ilgalaikio turto apskaita'!O11</f>
        <v>0</v>
      </c>
      <c r="P10" s="85">
        <f>-'Ilgalaikio turto apskaita'!P11</f>
        <v>0</v>
      </c>
      <c r="Q10" s="85">
        <f>-'Ilgalaikio turto apskaita'!Q11</f>
        <v>0</v>
      </c>
      <c r="R10" s="85">
        <f>-'Ilgalaikio turto apskaita'!R11</f>
        <v>0</v>
      </c>
      <c r="S10" s="85">
        <f>-'Ilgalaikio turto apskaita'!S11</f>
        <v>0</v>
      </c>
      <c r="T10" s="85">
        <f>-'Ilgalaikio turto apskaita'!T11</f>
        <v>0</v>
      </c>
      <c r="U10" s="85">
        <f>-'Ilgalaikio turto apskaita'!U11</f>
        <v>0</v>
      </c>
      <c r="V10" s="85">
        <f>-'Ilgalaikio turto apskaita'!V11</f>
        <v>0</v>
      </c>
      <c r="W10" s="85">
        <f>-'Ilgalaikio turto apskaita'!W11</f>
        <v>0</v>
      </c>
      <c r="X10" s="85">
        <f>-'Ilgalaikio turto apskaita'!X11</f>
        <v>0</v>
      </c>
      <c r="Y10" s="85">
        <f>-'Ilgalaikio turto apskaita'!Y11</f>
        <v>0</v>
      </c>
      <c r="Z10" s="85">
        <f>-'Ilgalaikio turto apskaita'!Z11</f>
        <v>5816738.5250085024</v>
      </c>
      <c r="AA10" s="69">
        <f t="shared" si="210"/>
        <v>5816738.5250085024</v>
      </c>
      <c r="AB10" s="85">
        <f>-'Ilgalaikio turto apskaita'!AB11</f>
        <v>0</v>
      </c>
      <c r="AC10" s="85">
        <f>-'Ilgalaikio turto apskaita'!AC11</f>
        <v>0</v>
      </c>
      <c r="AD10" s="85">
        <f>-'Ilgalaikio turto apskaita'!AD11</f>
        <v>0</v>
      </c>
      <c r="AE10" s="85">
        <f>-'Ilgalaikio turto apskaita'!AE11</f>
        <v>0</v>
      </c>
      <c r="AF10" s="85">
        <f>-'Ilgalaikio turto apskaita'!AF11</f>
        <v>0</v>
      </c>
      <c r="AG10" s="85">
        <f>-'Ilgalaikio turto apskaita'!AG11</f>
        <v>0</v>
      </c>
      <c r="AH10" s="85"/>
      <c r="AI10" s="85"/>
      <c r="AJ10" s="85"/>
      <c r="AK10" s="85"/>
      <c r="AL10" s="85"/>
      <c r="AM10" s="85"/>
      <c r="AN10" s="69">
        <f t="shared" si="211"/>
        <v>0</v>
      </c>
      <c r="AO10" s="85"/>
      <c r="AP10" s="85"/>
      <c r="AQ10" s="85"/>
      <c r="AR10" s="85"/>
      <c r="AS10" s="85"/>
      <c r="AT10" s="85"/>
      <c r="AU10" s="85"/>
      <c r="AV10" s="85"/>
      <c r="AW10" s="85"/>
      <c r="AX10" s="85"/>
      <c r="AY10" s="85"/>
      <c r="AZ10" s="85"/>
      <c r="BA10" s="69">
        <f t="shared" si="212"/>
        <v>0</v>
      </c>
      <c r="BB10" s="85"/>
      <c r="BC10" s="85"/>
      <c r="BD10" s="85"/>
      <c r="BE10" s="85"/>
      <c r="BF10" s="85"/>
      <c r="BG10" s="85"/>
      <c r="BH10" s="85"/>
      <c r="BI10" s="85"/>
      <c r="BJ10" s="85"/>
      <c r="BK10" s="85"/>
      <c r="BL10" s="85"/>
      <c r="BM10" s="85"/>
      <c r="BN10" s="69">
        <f t="shared" si="213"/>
        <v>0</v>
      </c>
      <c r="BO10" s="85"/>
      <c r="BP10" s="85"/>
      <c r="BQ10" s="85"/>
      <c r="BR10" s="85"/>
      <c r="BS10" s="85"/>
      <c r="BT10" s="85"/>
      <c r="BU10" s="85"/>
      <c r="BV10" s="85"/>
      <c r="BW10" s="85"/>
      <c r="BX10" s="85"/>
      <c r="BY10" s="85"/>
      <c r="BZ10" s="85"/>
      <c r="CA10" s="69">
        <f t="shared" si="214"/>
        <v>0</v>
      </c>
      <c r="CB10" s="85"/>
      <c r="CC10" s="85"/>
      <c r="CD10" s="85"/>
      <c r="CE10" s="85"/>
      <c r="CF10" s="85"/>
      <c r="CG10" s="85"/>
      <c r="CH10" s="85"/>
      <c r="CI10" s="85"/>
      <c r="CJ10" s="85"/>
      <c r="CK10" s="85"/>
      <c r="CL10" s="85"/>
      <c r="CM10" s="85"/>
      <c r="CN10" s="69">
        <f t="shared" si="215"/>
        <v>0</v>
      </c>
      <c r="CO10" s="85"/>
      <c r="CP10" s="85"/>
      <c r="CQ10" s="85"/>
      <c r="CR10" s="85"/>
      <c r="CS10" s="85"/>
      <c r="CT10" s="85"/>
      <c r="CU10" s="85"/>
      <c r="CV10" s="85"/>
      <c r="CW10" s="85"/>
      <c r="CX10" s="85"/>
      <c r="CY10" s="85"/>
      <c r="CZ10" s="85"/>
      <c r="DA10" s="69">
        <f t="shared" si="216"/>
        <v>0</v>
      </c>
      <c r="DB10" s="85"/>
      <c r="DC10" s="85"/>
      <c r="DD10" s="85"/>
      <c r="DE10" s="85"/>
      <c r="DF10" s="85"/>
      <c r="DG10" s="85"/>
      <c r="DH10" s="85"/>
      <c r="DI10" s="85"/>
      <c r="DJ10" s="85"/>
      <c r="DK10" s="85"/>
      <c r="DL10" s="85"/>
      <c r="DM10" s="85"/>
      <c r="DN10" s="69">
        <f t="shared" si="217"/>
        <v>0</v>
      </c>
      <c r="DO10" s="85"/>
      <c r="DP10" s="85"/>
      <c r="DQ10" s="85"/>
      <c r="DR10" s="85"/>
      <c r="DS10" s="85"/>
      <c r="DT10" s="85"/>
      <c r="DU10" s="85"/>
      <c r="DV10" s="85"/>
      <c r="DW10" s="85"/>
      <c r="DX10" s="85"/>
      <c r="DY10" s="85"/>
      <c r="DZ10" s="85"/>
      <c r="EA10" s="69">
        <f t="shared" si="218"/>
        <v>0</v>
      </c>
      <c r="EB10" s="85"/>
      <c r="EC10" s="85"/>
      <c r="ED10" s="85"/>
      <c r="EE10" s="85"/>
      <c r="EF10" s="85"/>
      <c r="EG10" s="85"/>
      <c r="EH10" s="85"/>
      <c r="EI10" s="85"/>
      <c r="EJ10" s="85"/>
      <c r="EK10" s="85"/>
      <c r="EL10" s="85"/>
      <c r="EM10" s="85"/>
      <c r="EN10" s="69">
        <f t="shared" si="219"/>
        <v>0</v>
      </c>
      <c r="EO10" s="85"/>
      <c r="EP10" s="85"/>
      <c r="EQ10" s="85"/>
      <c r="ER10" s="85"/>
      <c r="ES10" s="85"/>
      <c r="ET10" s="85"/>
      <c r="EU10" s="85"/>
      <c r="EV10" s="85"/>
      <c r="EW10" s="85"/>
      <c r="EX10" s="85"/>
      <c r="EY10" s="85"/>
      <c r="EZ10" s="85"/>
      <c r="FA10" s="69">
        <f t="shared" si="220"/>
        <v>0</v>
      </c>
      <c r="FB10" s="85"/>
      <c r="FC10" s="85"/>
      <c r="FD10" s="85"/>
      <c r="FE10" s="85"/>
      <c r="FF10" s="85"/>
      <c r="FG10" s="85"/>
      <c r="FH10" s="85"/>
      <c r="FI10" s="85"/>
      <c r="FJ10" s="85"/>
      <c r="FK10" s="85"/>
      <c r="FL10" s="85"/>
      <c r="FM10" s="85"/>
      <c r="FN10" s="69">
        <f t="shared" si="221"/>
        <v>0</v>
      </c>
      <c r="FO10" s="85"/>
      <c r="FP10" s="85"/>
      <c r="FQ10" s="85"/>
      <c r="FR10" s="85"/>
      <c r="FS10" s="85"/>
      <c r="FT10" s="85"/>
      <c r="FU10" s="85"/>
      <c r="FV10" s="85"/>
      <c r="FW10" s="85"/>
      <c r="FX10" s="85"/>
      <c r="FY10" s="85"/>
      <c r="FZ10" s="85"/>
      <c r="GA10" s="69">
        <f t="shared" si="222"/>
        <v>0</v>
      </c>
      <c r="GB10" s="85"/>
      <c r="GC10" s="85"/>
      <c r="GD10" s="85"/>
      <c r="GE10" s="85"/>
      <c r="GF10" s="85"/>
      <c r="GG10" s="85"/>
      <c r="GH10" s="85"/>
      <c r="GI10" s="85"/>
      <c r="GJ10" s="85"/>
      <c r="GK10" s="85"/>
      <c r="GL10" s="85"/>
      <c r="GM10" s="85"/>
      <c r="GN10" s="69">
        <f t="shared" si="223"/>
        <v>0</v>
      </c>
      <c r="GO10" s="85"/>
      <c r="GP10" s="85"/>
      <c r="GQ10" s="85"/>
      <c r="GR10" s="85"/>
      <c r="GS10" s="85"/>
      <c r="GT10" s="85"/>
      <c r="GU10" s="85"/>
      <c r="GV10" s="85"/>
      <c r="GW10" s="85"/>
      <c r="GX10" s="85"/>
      <c r="GY10" s="85"/>
      <c r="GZ10" s="85"/>
      <c r="HA10" s="69">
        <f t="shared" si="224"/>
        <v>0</v>
      </c>
      <c r="HB10" s="69">
        <f>-'Ilgalaikio turto apskaita'!HB9</f>
        <v>0</v>
      </c>
      <c r="HC10" s="69">
        <f>-'Ilgalaikio turto apskaita'!HC9</f>
        <v>0</v>
      </c>
      <c r="HD10" s="69">
        <f>-'Ilgalaikio turto apskaita'!HD9</f>
        <v>0</v>
      </c>
      <c r="HE10" s="69">
        <f>-'Ilgalaikio turto apskaita'!HE9</f>
        <v>0</v>
      </c>
      <c r="HF10" s="69">
        <f>-'Ilgalaikio turto apskaita'!HF9</f>
        <v>0</v>
      </c>
      <c r="HG10" s="69">
        <f>-'Ilgalaikio turto apskaita'!HG9</f>
        <v>0</v>
      </c>
      <c r="HH10" s="69">
        <f>-'Ilgalaikio turto apskaita'!HH9</f>
        <v>0</v>
      </c>
      <c r="HI10" s="69">
        <f>-'Ilgalaikio turto apskaita'!HI9</f>
        <v>0</v>
      </c>
      <c r="HJ10" s="69">
        <f>-'Ilgalaikio turto apskaita'!HJ9</f>
        <v>0</v>
      </c>
      <c r="HK10" s="69">
        <f>-'Ilgalaikio turto apskaita'!HK9</f>
        <v>0</v>
      </c>
      <c r="HL10" s="69">
        <f>-'Ilgalaikio turto apskaita'!HL9</f>
        <v>0</v>
      </c>
      <c r="HM10" s="69">
        <f>-'Ilgalaikio turto apskaita'!HM9</f>
        <v>0</v>
      </c>
      <c r="HN10" s="69">
        <f>-'Ilgalaikio turto apskaita'!HN9</f>
        <v>0</v>
      </c>
      <c r="HO10" s="69">
        <f>-'Ilgalaikio turto apskaita'!HO9</f>
        <v>0</v>
      </c>
      <c r="HP10" s="69">
        <f>-'Ilgalaikio turto apskaita'!HP9</f>
        <v>0</v>
      </c>
      <c r="HQ10" s="69">
        <f>-'Ilgalaikio turto apskaita'!HQ9</f>
        <v>0</v>
      </c>
      <c r="HR10" s="69">
        <f>-'Ilgalaikio turto apskaita'!HR9</f>
        <v>0</v>
      </c>
      <c r="HS10" s="69">
        <f>-'Ilgalaikio turto apskaita'!HS9</f>
        <v>0</v>
      </c>
      <c r="HT10" s="69">
        <f>-'Ilgalaikio turto apskaita'!HT9</f>
        <v>0</v>
      </c>
      <c r="HU10" s="69">
        <f>-'Ilgalaikio turto apskaita'!HU9</f>
        <v>0</v>
      </c>
      <c r="HV10" s="69">
        <f>-'Ilgalaikio turto apskaita'!HV9</f>
        <v>0</v>
      </c>
      <c r="HW10" s="69">
        <f>-'Ilgalaikio turto apskaita'!HW9</f>
        <v>0</v>
      </c>
      <c r="HX10" s="69">
        <f>-'Ilgalaikio turto apskaita'!HX9</f>
        <v>0</v>
      </c>
      <c r="HY10" s="69">
        <f>-'Ilgalaikio turto apskaita'!HY9</f>
        <v>0</v>
      </c>
      <c r="HZ10" s="69">
        <f>-'Ilgalaikio turto apskaita'!HZ9</f>
        <v>0</v>
      </c>
      <c r="IA10" s="69">
        <f>-'Ilgalaikio turto apskaita'!IA9</f>
        <v>0</v>
      </c>
      <c r="IB10" s="69">
        <f>-'Ilgalaikio turto apskaita'!IB9</f>
        <v>0</v>
      </c>
      <c r="IC10" s="69">
        <f>-'Ilgalaikio turto apskaita'!IC9</f>
        <v>0</v>
      </c>
      <c r="ID10" s="69">
        <f>-'Ilgalaikio turto apskaita'!ID9</f>
        <v>0</v>
      </c>
      <c r="IE10" s="69">
        <f>-'Ilgalaikio turto apskaita'!IE9</f>
        <v>0</v>
      </c>
      <c r="IF10" s="69">
        <f>-'Ilgalaikio turto apskaita'!IF9</f>
        <v>0</v>
      </c>
      <c r="IG10" s="69">
        <f>-'Ilgalaikio turto apskaita'!IG9</f>
        <v>0</v>
      </c>
      <c r="IH10" s="69">
        <f>-'Ilgalaikio turto apskaita'!IH9</f>
        <v>0</v>
      </c>
      <c r="II10" s="69">
        <f>-'Ilgalaikio turto apskaita'!II9</f>
        <v>0</v>
      </c>
      <c r="IJ10" s="69">
        <f>-'Ilgalaikio turto apskaita'!IJ9</f>
        <v>0</v>
      </c>
      <c r="IK10" s="69">
        <f>-'Ilgalaikio turto apskaita'!IK9</f>
        <v>0</v>
      </c>
      <c r="IL10" s="69">
        <f>-'Ilgalaikio turto apskaita'!IL9</f>
        <v>0</v>
      </c>
      <c r="IM10" s="69">
        <f>-'Ilgalaikio turto apskaita'!IM9</f>
        <v>0</v>
      </c>
      <c r="IN10" s="69">
        <f>-'Ilgalaikio turto apskaita'!IN9</f>
        <v>0</v>
      </c>
      <c r="IO10" s="69">
        <f>-'Ilgalaikio turto apskaita'!IO9</f>
        <v>0</v>
      </c>
      <c r="IP10" s="69">
        <f>-'Ilgalaikio turto apskaita'!IP9</f>
        <v>0</v>
      </c>
      <c r="IQ10" s="69">
        <f>-'Ilgalaikio turto apskaita'!IQ9</f>
        <v>0</v>
      </c>
      <c r="IR10" s="69">
        <f>-'Ilgalaikio turto apskaita'!IR9</f>
        <v>0</v>
      </c>
      <c r="IS10" s="69">
        <f>-'Ilgalaikio turto apskaita'!IS9</f>
        <v>0</v>
      </c>
      <c r="IT10" s="69">
        <f>-'Ilgalaikio turto apskaita'!IT9</f>
        <v>0</v>
      </c>
      <c r="IU10" s="69">
        <f>-'Ilgalaikio turto apskaita'!IU9</f>
        <v>0</v>
      </c>
      <c r="IV10" s="69">
        <f>-'Ilgalaikio turto apskaita'!IV9</f>
        <v>0</v>
      </c>
      <c r="IW10" s="69">
        <f>-'Ilgalaikio turto apskaita'!IW9</f>
        <v>0</v>
      </c>
      <c r="IX10" s="69">
        <f>-'Ilgalaikio turto apskaita'!IX9</f>
        <v>0</v>
      </c>
      <c r="IY10" s="69">
        <f>-'Ilgalaikio turto apskaita'!IY9</f>
        <v>0</v>
      </c>
      <c r="IZ10" s="69">
        <f>-'Ilgalaikio turto apskaita'!IZ9</f>
        <v>0</v>
      </c>
      <c r="JA10" s="69">
        <f>-'Ilgalaikio turto apskaita'!JA9</f>
        <v>0</v>
      </c>
      <c r="JB10" s="69">
        <f>-'Ilgalaikio turto apskaita'!JB9</f>
        <v>0</v>
      </c>
      <c r="JC10" s="69">
        <f>-'Ilgalaikio turto apskaita'!JC9</f>
        <v>0</v>
      </c>
      <c r="JD10" s="69">
        <f>-'Ilgalaikio turto apskaita'!JD9</f>
        <v>0</v>
      </c>
      <c r="JE10" s="69">
        <f>-'Ilgalaikio turto apskaita'!JE9</f>
        <v>0</v>
      </c>
      <c r="JF10" s="69">
        <f>-'Ilgalaikio turto apskaita'!JF9</f>
        <v>0</v>
      </c>
      <c r="JG10" s="69">
        <f>-'Ilgalaikio turto apskaita'!JG9</f>
        <v>0</v>
      </c>
      <c r="JH10" s="69">
        <f>-'Ilgalaikio turto apskaita'!JH9</f>
        <v>0</v>
      </c>
      <c r="JI10" s="69">
        <f>-'Ilgalaikio turto apskaita'!JI9</f>
        <v>0</v>
      </c>
      <c r="JJ10" s="69">
        <f>-'Ilgalaikio turto apskaita'!JJ9</f>
        <v>0</v>
      </c>
      <c r="JK10" s="69">
        <f>-'Ilgalaikio turto apskaita'!JK9</f>
        <v>0</v>
      </c>
      <c r="JL10" s="69">
        <f>-'Ilgalaikio turto apskaita'!JL9</f>
        <v>0</v>
      </c>
      <c r="JM10" s="69">
        <f>-'Ilgalaikio turto apskaita'!JM9</f>
        <v>0</v>
      </c>
      <c r="JN10" s="69">
        <f>-'Ilgalaikio turto apskaita'!JN9</f>
        <v>0</v>
      </c>
      <c r="JO10" s="69">
        <f>-'Ilgalaikio turto apskaita'!JO9</f>
        <v>0</v>
      </c>
      <c r="JP10" s="69">
        <f>-'Ilgalaikio turto apskaita'!JP9</f>
        <v>0</v>
      </c>
      <c r="JQ10" s="69">
        <f>-'Ilgalaikio turto apskaita'!JQ9</f>
        <v>0</v>
      </c>
      <c r="JR10" s="69">
        <f>-'Ilgalaikio turto apskaita'!JR9</f>
        <v>0</v>
      </c>
      <c r="JS10" s="69">
        <f>-'Ilgalaikio turto apskaita'!JS9</f>
        <v>0</v>
      </c>
      <c r="JT10" s="69">
        <f>-'Ilgalaikio turto apskaita'!JT9</f>
        <v>0</v>
      </c>
      <c r="JU10" s="69">
        <f>-'Ilgalaikio turto apskaita'!JU9</f>
        <v>0</v>
      </c>
      <c r="JV10" s="69">
        <f>-'Ilgalaikio turto apskaita'!JV9</f>
        <v>0</v>
      </c>
      <c r="JW10" s="69">
        <f>-'Ilgalaikio turto apskaita'!JW9</f>
        <v>0</v>
      </c>
      <c r="JX10" s="69">
        <f>-'Ilgalaikio turto apskaita'!JX9</f>
        <v>0</v>
      </c>
      <c r="JY10" s="69">
        <f>-'Ilgalaikio turto apskaita'!JY9</f>
        <v>0</v>
      </c>
      <c r="JZ10" s="69">
        <f>-'Ilgalaikio turto apskaita'!JZ9</f>
        <v>0</v>
      </c>
      <c r="KA10" s="69">
        <f>-'Ilgalaikio turto apskaita'!KA9</f>
        <v>0</v>
      </c>
      <c r="KB10" s="69">
        <f>-'Ilgalaikio turto apskaita'!KB9</f>
        <v>0</v>
      </c>
      <c r="KC10" s="69">
        <f>-'Ilgalaikio turto apskaita'!KC9</f>
        <v>0</v>
      </c>
      <c r="KD10" s="69">
        <f>-'Ilgalaikio turto apskaita'!KD9</f>
        <v>0</v>
      </c>
      <c r="KE10" s="69">
        <f>-'Ilgalaikio turto apskaita'!KE9</f>
        <v>0</v>
      </c>
      <c r="KF10" s="69">
        <f>-'Ilgalaikio turto apskaita'!KF9</f>
        <v>0</v>
      </c>
      <c r="KG10" s="69">
        <f>-'Ilgalaikio turto apskaita'!KG9</f>
        <v>0</v>
      </c>
      <c r="KH10" s="69">
        <f>-'Ilgalaikio turto apskaita'!KH9</f>
        <v>0</v>
      </c>
      <c r="KI10" s="69">
        <f>-'Ilgalaikio turto apskaita'!KI9</f>
        <v>0</v>
      </c>
      <c r="KJ10" s="69">
        <f>-'Ilgalaikio turto apskaita'!KJ9</f>
        <v>0</v>
      </c>
      <c r="KK10" s="69">
        <f>-'Ilgalaikio turto apskaita'!KK9</f>
        <v>0</v>
      </c>
      <c r="KL10" s="69">
        <f>-'Ilgalaikio turto apskaita'!KL9</f>
        <v>0</v>
      </c>
      <c r="KM10" s="69">
        <f>-'Ilgalaikio turto apskaita'!KM9</f>
        <v>0</v>
      </c>
      <c r="KN10" s="69">
        <f>-'Ilgalaikio turto apskaita'!KN9</f>
        <v>0</v>
      </c>
      <c r="KO10" s="69">
        <f>-'Ilgalaikio turto apskaita'!KO9</f>
        <v>0</v>
      </c>
      <c r="KP10" s="69">
        <f>-'Ilgalaikio turto apskaita'!KP9</f>
        <v>0</v>
      </c>
      <c r="KQ10" s="69">
        <f>-'Ilgalaikio turto apskaita'!KQ9</f>
        <v>0</v>
      </c>
      <c r="KR10" s="69">
        <f>-'Ilgalaikio turto apskaita'!KR9</f>
        <v>0</v>
      </c>
      <c r="KS10" s="69">
        <f>-'Ilgalaikio turto apskaita'!KS9</f>
        <v>0</v>
      </c>
      <c r="KT10" s="69">
        <f>-'Ilgalaikio turto apskaita'!KT9</f>
        <v>0</v>
      </c>
      <c r="KU10" s="69">
        <f>-'Ilgalaikio turto apskaita'!KU9</f>
        <v>0</v>
      </c>
      <c r="KV10" s="69">
        <f>-'Ilgalaikio turto apskaita'!KV9</f>
        <v>0</v>
      </c>
      <c r="KW10" s="69">
        <f>-'Ilgalaikio turto apskaita'!KW9</f>
        <v>0</v>
      </c>
      <c r="KX10" s="69">
        <f>-'Ilgalaikio turto apskaita'!KX9</f>
        <v>0</v>
      </c>
      <c r="KY10" s="69">
        <f>-'Ilgalaikio turto apskaita'!KY9</f>
        <v>0</v>
      </c>
      <c r="KZ10" s="69">
        <f>-'Ilgalaikio turto apskaita'!KZ9</f>
        <v>0</v>
      </c>
      <c r="LA10" s="69">
        <f>-'Ilgalaikio turto apskaita'!LA9</f>
        <v>0</v>
      </c>
      <c r="LB10" s="69">
        <f>-'Ilgalaikio turto apskaita'!LB9</f>
        <v>0</v>
      </c>
      <c r="LC10" s="69">
        <f>-'Ilgalaikio turto apskaita'!LC9</f>
        <v>0</v>
      </c>
      <c r="LD10" s="69">
        <f>-'Ilgalaikio turto apskaita'!LD9</f>
        <v>0</v>
      </c>
      <c r="LE10" s="69">
        <f>-'Ilgalaikio turto apskaita'!LE9</f>
        <v>0</v>
      </c>
      <c r="LF10" s="69">
        <f>-'Ilgalaikio turto apskaita'!LF9</f>
        <v>0</v>
      </c>
      <c r="LG10" s="69">
        <f>-'Ilgalaikio turto apskaita'!LG9</f>
        <v>0</v>
      </c>
      <c r="LH10" s="69">
        <f>-'Ilgalaikio turto apskaita'!LH9</f>
        <v>0</v>
      </c>
      <c r="LI10" s="69">
        <f>-'Ilgalaikio turto apskaita'!LI9</f>
        <v>0</v>
      </c>
      <c r="LJ10" s="69">
        <f>-'Ilgalaikio turto apskaita'!LJ9</f>
        <v>0</v>
      </c>
      <c r="LK10" s="69">
        <f>-'Ilgalaikio turto apskaita'!LK9</f>
        <v>0</v>
      </c>
      <c r="LL10" s="69">
        <f>-'Ilgalaikio turto apskaita'!LL9</f>
        <v>0</v>
      </c>
      <c r="LM10" s="69">
        <f>-'Ilgalaikio turto apskaita'!LM9</f>
        <v>0</v>
      </c>
      <c r="LN10" s="393">
        <f>-'Ilgalaikio turto apskaita'!LN9</f>
        <v>0</v>
      </c>
    </row>
    <row r="11" spans="1:326" s="44" customFormat="1" outlineLevel="1">
      <c r="A11" s="47" t="s">
        <v>333</v>
      </c>
      <c r="B11" s="85">
        <f>-'Finansinės ataskaitos'!B25</f>
        <v>45266.672540454223</v>
      </c>
      <c r="C11" s="85">
        <f>-'Finansinės ataskaitos'!C25</f>
        <v>6466.6675057791754</v>
      </c>
      <c r="D11" s="85">
        <f>-'Finansinės ataskaitos'!D25</f>
        <v>6466.6675057791754</v>
      </c>
      <c r="E11" s="85">
        <f>-'Finansinės ataskaitos'!E25</f>
        <v>6466.6675057791754</v>
      </c>
      <c r="F11" s="85">
        <f>-'Finansinės ataskaitos'!F25</f>
        <v>6466.6675057791754</v>
      </c>
      <c r="G11" s="85">
        <f>-'Finansinės ataskaitos'!G25</f>
        <v>6466.6675057791754</v>
      </c>
      <c r="H11" s="85">
        <f>-'Finansinės ataskaitos'!H25</f>
        <v>6466.6675057791754</v>
      </c>
      <c r="I11" s="85">
        <f>-'Finansinės ataskaitos'!I25</f>
        <v>6466.6675057791754</v>
      </c>
      <c r="J11" s="85">
        <f>-'Finansinės ataskaitos'!J25</f>
        <v>6466.6675057791754</v>
      </c>
      <c r="K11" s="85">
        <f>-'Finansinės ataskaitos'!K25</f>
        <v>6466.6675057791754</v>
      </c>
      <c r="L11" s="85">
        <f>-'Finansinės ataskaitos'!L25</f>
        <v>6466.6675057791754</v>
      </c>
      <c r="M11" s="85">
        <f>-'Finansinės ataskaitos'!M25</f>
        <v>6466.6675057791754</v>
      </c>
      <c r="N11" s="69">
        <f t="shared" si="209"/>
        <v>116400.01510402512</v>
      </c>
      <c r="O11" s="85">
        <f>-'Finansinės ataskaitos'!O25</f>
        <v>7854.1675057791754</v>
      </c>
      <c r="P11" s="85">
        <f>-'Finansinės ataskaitos'!P25</f>
        <v>7854.1675057791754</v>
      </c>
      <c r="Q11" s="85">
        <f>-'Finansinės ataskaitos'!Q25</f>
        <v>7854.1675057791754</v>
      </c>
      <c r="R11" s="85">
        <f>-'Finansinės ataskaitos'!R25</f>
        <v>7854.1675057791754</v>
      </c>
      <c r="S11" s="85">
        <f>-'Finansinės ataskaitos'!S25</f>
        <v>7854.1675057791754</v>
      </c>
      <c r="T11" s="85">
        <f>-'Finansinės ataskaitos'!T25</f>
        <v>7854.1675057791754</v>
      </c>
      <c r="U11" s="85">
        <f>-'Finansinės ataskaitos'!U25</f>
        <v>10962.72092784413</v>
      </c>
      <c r="V11" s="85">
        <f>-'Finansinės ataskaitos'!V25</f>
        <v>17135.347508434017</v>
      </c>
      <c r="W11" s="85">
        <f>-'Finansinės ataskaitos'!W25</f>
        <v>23305.38839697939</v>
      </c>
      <c r="X11" s="85">
        <f>-'Finansinės ataskaitos'!X25</f>
        <v>24961.543115905424</v>
      </c>
      <c r="Y11" s="85">
        <f>-'Finansinės ataskaitos'!Y25</f>
        <v>26617.697834831455</v>
      </c>
      <c r="Z11" s="85">
        <f>-'Finansinės ataskaitos'!Z25</f>
        <v>29261.352553757486</v>
      </c>
      <c r="AA11" s="69">
        <f t="shared" si="210"/>
        <v>179369.05537242696</v>
      </c>
      <c r="AB11" s="85">
        <f>-'Finansinės ataskaitos'!AB25</f>
        <v>32434.846754498369</v>
      </c>
      <c r="AC11" s="85">
        <f>-'Finansinės ataskaitos'!AC25</f>
        <v>34625.680437054092</v>
      </c>
      <c r="AD11" s="85">
        <f>-'Finansinės ataskaitos'!AD25</f>
        <v>36816.514119609827</v>
      </c>
      <c r="AE11" s="85">
        <f>-'Finansinės ataskaitos'!AE25</f>
        <v>39007.347802165554</v>
      </c>
      <c r="AF11" s="85">
        <f>-'Finansinės ataskaitos'!AF25</f>
        <v>41198.181484721281</v>
      </c>
      <c r="AG11" s="85">
        <f>-'Finansinės ataskaitos'!AG25</f>
        <v>43389.015167277008</v>
      </c>
      <c r="AH11" s="85">
        <f>-'Finansinės ataskaitos'!AH25</f>
        <v>47079.848849832742</v>
      </c>
      <c r="AI11" s="85">
        <f>-'Finansinės ataskaitos'!AI25</f>
        <v>49270.68253238847</v>
      </c>
      <c r="AJ11" s="85">
        <f>-'Finansinės ataskaitos'!AJ25</f>
        <v>51461.516214944197</v>
      </c>
      <c r="AK11" s="85">
        <f>-'Finansinės ataskaitos'!AK25</f>
        <v>54764.849897499931</v>
      </c>
      <c r="AL11" s="85">
        <f>-'Finansinės ataskaitos'!AL25</f>
        <v>56955.683580055651</v>
      </c>
      <c r="AM11" s="85">
        <f>-'Finansinės ataskaitos'!AM25</f>
        <v>59146.517262611393</v>
      </c>
      <c r="AN11" s="69">
        <f t="shared" si="211"/>
        <v>546150.68410265853</v>
      </c>
      <c r="AO11" s="85">
        <f>-'Finansinės ataskaitos'!AO25</f>
        <v>59472.773103935302</v>
      </c>
      <c r="AP11" s="85">
        <f>-'Finansinės ataskaitos'!AP25</f>
        <v>59109.479476369859</v>
      </c>
      <c r="AQ11" s="85">
        <f>-'Finansinės ataskaitos'!AQ25</f>
        <v>58746.185848804409</v>
      </c>
      <c r="AR11" s="85">
        <f>-'Finansinės ataskaitos'!AR25</f>
        <v>58382.892221238959</v>
      </c>
      <c r="AS11" s="85">
        <f>-'Finansinės ataskaitos'!AS25</f>
        <v>58019.598593673509</v>
      </c>
      <c r="AT11" s="85">
        <f>-'Finansinės ataskaitos'!AT25</f>
        <v>57656.304966108073</v>
      </c>
      <c r="AU11" s="85">
        <f>-'Finansinės ataskaitos'!AU25</f>
        <v>57293.011338542616</v>
      </c>
      <c r="AV11" s="85">
        <f>-'Finansinės ataskaitos'!AV25</f>
        <v>56929.71771097718</v>
      </c>
      <c r="AW11" s="85">
        <f>-'Finansinės ataskaitos'!AW25</f>
        <v>56566.424083411715</v>
      </c>
      <c r="AX11" s="85">
        <f>-'Finansinės ataskaitos'!AX25</f>
        <v>56203.13045584628</v>
      </c>
      <c r="AY11" s="85">
        <f>-'Finansinės ataskaitos'!AY25</f>
        <v>55839.836828280822</v>
      </c>
      <c r="AZ11" s="85">
        <f>-'Finansinės ataskaitos'!AZ25</f>
        <v>55476.543200715379</v>
      </c>
      <c r="BA11" s="69">
        <f t="shared" si="212"/>
        <v>689695.89782790409</v>
      </c>
      <c r="BB11" s="85">
        <f>-'Finansinės ataskaitos'!BB25</f>
        <v>53038.249573149929</v>
      </c>
      <c r="BC11" s="85">
        <f>-'Finansinės ataskaitos'!BC25</f>
        <v>52674.955945584494</v>
      </c>
      <c r="BD11" s="85">
        <f>-'Finansinės ataskaitos'!BD25</f>
        <v>52311.662318019036</v>
      </c>
      <c r="BE11" s="85">
        <f>-'Finansinės ataskaitos'!BE25</f>
        <v>51948.368690453601</v>
      </c>
      <c r="BF11" s="85">
        <f>-'Finansinės ataskaitos'!BF25</f>
        <v>51585.075062888143</v>
      </c>
      <c r="BG11" s="85">
        <f>-'Finansinės ataskaitos'!BG25</f>
        <v>51221.7814353227</v>
      </c>
      <c r="BH11" s="85">
        <f>-'Finansinės ataskaitos'!BH25</f>
        <v>48620.987807757258</v>
      </c>
      <c r="BI11" s="85">
        <f>-'Finansinės ataskaitos'!BI25</f>
        <v>48257.694180191807</v>
      </c>
      <c r="BJ11" s="85">
        <f>-'Finansinės ataskaitos'!BJ25</f>
        <v>47894.400552626365</v>
      </c>
      <c r="BK11" s="85">
        <f>-'Finansinės ataskaitos'!BK25</f>
        <v>47531.106925060914</v>
      </c>
      <c r="BL11" s="85">
        <f>-'Finansinės ataskaitos'!BL25</f>
        <v>47167.813297495471</v>
      </c>
      <c r="BM11" s="85">
        <f>-'Finansinės ataskaitos'!BM25</f>
        <v>46804.519669930029</v>
      </c>
      <c r="BN11" s="69">
        <f t="shared" si="213"/>
        <v>599056.61545847973</v>
      </c>
      <c r="BO11" s="85">
        <f>-'Finansinės ataskaitos'!BO25</f>
        <v>43466.226042364578</v>
      </c>
      <c r="BP11" s="85">
        <f>-'Finansinės ataskaitos'!BP25</f>
        <v>43102.932414799128</v>
      </c>
      <c r="BQ11" s="85">
        <f>-'Finansinės ataskaitos'!BQ25</f>
        <v>42739.638787233693</v>
      </c>
      <c r="BR11" s="85">
        <f>-'Finansinės ataskaitos'!BR25</f>
        <v>42376.345159668235</v>
      </c>
      <c r="BS11" s="85">
        <f>-'Finansinės ataskaitos'!BS25</f>
        <v>42013.051532102792</v>
      </c>
      <c r="BT11" s="85">
        <f>-'Finansinės ataskaitos'!BT25</f>
        <v>41649.75790453735</v>
      </c>
      <c r="BU11" s="85">
        <f>-'Finansinės ataskaitos'!BU25</f>
        <v>38848.964276971899</v>
      </c>
      <c r="BV11" s="85">
        <f>-'Finansinės ataskaitos'!BV25</f>
        <v>38485.670649406457</v>
      </c>
      <c r="BW11" s="85">
        <f>-'Finansinės ataskaitos'!BW25</f>
        <v>38122.377021841014</v>
      </c>
      <c r="BX11" s="85">
        <f>-'Finansinės ataskaitos'!BX25</f>
        <v>37034.083394275563</v>
      </c>
      <c r="BY11" s="85">
        <f>-'Finansinės ataskaitos'!BY25</f>
        <v>36670.789766710113</v>
      </c>
      <c r="BZ11" s="85">
        <f>-'Finansinės ataskaitos'!BZ25</f>
        <v>36307.49613914467</v>
      </c>
      <c r="CA11" s="69">
        <f t="shared" si="214"/>
        <v>480817.33308905549</v>
      </c>
      <c r="CB11" s="85">
        <f>-'Finansinės ataskaitos'!CB25</f>
        <v>35944.20251157922</v>
      </c>
      <c r="CC11" s="85">
        <f>-'Finansinės ataskaitos'!CC25</f>
        <v>35580.908884013777</v>
      </c>
      <c r="CD11" s="85">
        <f>-'Finansinės ataskaitos'!CD25</f>
        <v>35217.615256448335</v>
      </c>
      <c r="CE11" s="85">
        <f>-'Finansinės ataskaitos'!CE25</f>
        <v>34854.321628882884</v>
      </c>
      <c r="CF11" s="85">
        <f>-'Finansinės ataskaitos'!CF25</f>
        <v>34491.028001317442</v>
      </c>
      <c r="CG11" s="85">
        <f>-'Finansinės ataskaitos'!CG25</f>
        <v>34127.734373751999</v>
      </c>
      <c r="CH11" s="85">
        <f>-'Finansinės ataskaitos'!CH25</f>
        <v>33764.440746186548</v>
      </c>
      <c r="CI11" s="85">
        <f>-'Finansinės ataskaitos'!CI25</f>
        <v>33401.147118621098</v>
      </c>
      <c r="CJ11" s="85">
        <f>-'Finansinės ataskaitos'!CJ25</f>
        <v>33037.853491055655</v>
      </c>
      <c r="CK11" s="85">
        <f>-'Finansinės ataskaitos'!CK25</f>
        <v>32674.559863490205</v>
      </c>
      <c r="CL11" s="85">
        <f>-'Finansinės ataskaitos'!CL25</f>
        <v>32311.266235924762</v>
      </c>
      <c r="CM11" s="85">
        <f>-'Finansinės ataskaitos'!CM25</f>
        <v>31947.97260835932</v>
      </c>
      <c r="CN11" s="69">
        <f t="shared" si="215"/>
        <v>407353.05071963125</v>
      </c>
      <c r="CO11" s="85">
        <f>-'Finansinės ataskaitos'!CO25</f>
        <v>31584.678980793873</v>
      </c>
      <c r="CP11" s="85">
        <f>-'Finansinės ataskaitos'!CP25</f>
        <v>31221.385353228427</v>
      </c>
      <c r="CQ11" s="85">
        <f>-'Finansinės ataskaitos'!CQ25</f>
        <v>30858.091725662976</v>
      </c>
      <c r="CR11" s="85">
        <f>-'Finansinės ataskaitos'!CR25</f>
        <v>30494.798098097534</v>
      </c>
      <c r="CS11" s="85">
        <f>-'Finansinės ataskaitos'!CS25</f>
        <v>30131.504470532083</v>
      </c>
      <c r="CT11" s="85">
        <f>-'Finansinės ataskaitos'!CT25</f>
        <v>29768.21084296664</v>
      </c>
      <c r="CU11" s="85">
        <f>-'Finansinės ataskaitos'!CU25</f>
        <v>29404.917215401198</v>
      </c>
      <c r="CV11" s="85">
        <f>-'Finansinės ataskaitos'!CV25</f>
        <v>29041.623587835747</v>
      </c>
      <c r="CW11" s="85">
        <f>-'Finansinės ataskaitos'!CW25</f>
        <v>28678.329960270301</v>
      </c>
      <c r="CX11" s="85">
        <f>-'Finansinės ataskaitos'!CX25</f>
        <v>28315.036332704854</v>
      </c>
      <c r="CY11" s="85">
        <f>-'Finansinės ataskaitos'!CY25</f>
        <v>27951.742705139408</v>
      </c>
      <c r="CZ11" s="85">
        <f>-'Finansinės ataskaitos'!CZ25</f>
        <v>27588.449077573961</v>
      </c>
      <c r="DA11" s="69">
        <f t="shared" si="216"/>
        <v>355038.76835020696</v>
      </c>
      <c r="DB11" s="85">
        <f>-'Finansinės ataskaitos'!DB25</f>
        <v>27225.155450008519</v>
      </c>
      <c r="DC11" s="85">
        <f>-'Finansinės ataskaitos'!DC25</f>
        <v>26861.861822443072</v>
      </c>
      <c r="DD11" s="85">
        <f>-'Finansinės ataskaitos'!DD25</f>
        <v>26498.568194877626</v>
      </c>
      <c r="DE11" s="85">
        <f>-'Finansinės ataskaitos'!DE25</f>
        <v>26135.274567312179</v>
      </c>
      <c r="DF11" s="85">
        <f>-'Finansinės ataskaitos'!DF25</f>
        <v>25771.980939746732</v>
      </c>
      <c r="DG11" s="85">
        <f>-'Finansinės ataskaitos'!DG25</f>
        <v>25408.687312181286</v>
      </c>
      <c r="DH11" s="85">
        <f>-'Finansinės ataskaitos'!DH25</f>
        <v>25045.393684615843</v>
      </c>
      <c r="DI11" s="85">
        <f>-'Finansinės ataskaitos'!DI25</f>
        <v>24682.100057050397</v>
      </c>
      <c r="DJ11" s="85">
        <f>-'Finansinės ataskaitos'!DJ25</f>
        <v>24318.806429484946</v>
      </c>
      <c r="DK11" s="85">
        <f>-'Finansinės ataskaitos'!DK25</f>
        <v>23955.512801919504</v>
      </c>
      <c r="DL11" s="85">
        <f>-'Finansinės ataskaitos'!DL25</f>
        <v>23592.219174354057</v>
      </c>
      <c r="DM11" s="85">
        <f>-'Finansinės ataskaitos'!DM25</f>
        <v>23228.925546788611</v>
      </c>
      <c r="DN11" s="69">
        <f t="shared" si="217"/>
        <v>302724.48598078277</v>
      </c>
      <c r="DO11" s="85">
        <f>-'Finansinės ataskaitos'!DO25</f>
        <v>22865.631919223164</v>
      </c>
      <c r="DP11" s="85">
        <f>-'Finansinės ataskaitos'!DP25</f>
        <v>22502.338291657717</v>
      </c>
      <c r="DQ11" s="85">
        <f>-'Finansinės ataskaitos'!DQ25</f>
        <v>22139.044664092271</v>
      </c>
      <c r="DR11" s="85">
        <f>-'Finansinės ataskaitos'!DR25</f>
        <v>21775.751036526824</v>
      </c>
      <c r="DS11" s="85">
        <f>-'Finansinės ataskaitos'!DS25</f>
        <v>21412.457408961382</v>
      </c>
      <c r="DT11" s="85">
        <f>-'Finansinės ataskaitos'!DT25</f>
        <v>21049.163781395931</v>
      </c>
      <c r="DU11" s="85">
        <f>-'Finansinės ataskaitos'!DU25</f>
        <v>20685.870153830489</v>
      </c>
      <c r="DV11" s="85">
        <f>-'Finansinės ataskaitos'!DV25</f>
        <v>20322.576526265042</v>
      </c>
      <c r="DW11" s="85">
        <f>-'Finansinės ataskaitos'!DW25</f>
        <v>19959.282898699592</v>
      </c>
      <c r="DX11" s="85">
        <f>-'Finansinės ataskaitos'!DX25</f>
        <v>19595.989271134145</v>
      </c>
      <c r="DY11" s="85">
        <f>-'Finansinės ataskaitos'!DY25</f>
        <v>19232.695643568699</v>
      </c>
      <c r="DZ11" s="85">
        <f>-'Finansinės ataskaitos'!DZ25</f>
        <v>18869.402016003252</v>
      </c>
      <c r="EA11" s="69">
        <f t="shared" si="218"/>
        <v>250410.20361135853</v>
      </c>
      <c r="EB11" s="85">
        <f>-'Finansinės ataskaitos'!EB25</f>
        <v>18506.108388437806</v>
      </c>
      <c r="EC11" s="85">
        <f>-'Finansinės ataskaitos'!EC25</f>
        <v>18142.814760872359</v>
      </c>
      <c r="ED11" s="85">
        <f>-'Finansinės ataskaitos'!ED25</f>
        <v>17779.521133306909</v>
      </c>
      <c r="EE11" s="85">
        <f>-'Finansinės ataskaitos'!EE25</f>
        <v>17416.227505741466</v>
      </c>
      <c r="EF11" s="85">
        <f>-'Finansinės ataskaitos'!EF25</f>
        <v>17052.933878176016</v>
      </c>
      <c r="EG11" s="85">
        <f>-'Finansinės ataskaitos'!EG25</f>
        <v>16689.640250610573</v>
      </c>
      <c r="EH11" s="85">
        <f>-'Finansinės ataskaitos'!EH25</f>
        <v>16326.346623045123</v>
      </c>
      <c r="EI11" s="85">
        <f>-'Finansinės ataskaitos'!EI25</f>
        <v>15963.052995479677</v>
      </c>
      <c r="EJ11" s="85">
        <f>-'Finansinės ataskaitos'!EJ25</f>
        <v>15599.75936791423</v>
      </c>
      <c r="EK11" s="85">
        <f>-'Finansinės ataskaitos'!EK25</f>
        <v>15236.465740348784</v>
      </c>
      <c r="EL11" s="85">
        <f>-'Finansinės ataskaitos'!EL25</f>
        <v>14873.172112783337</v>
      </c>
      <c r="EM11" s="85">
        <f>-'Finansinės ataskaitos'!EM25</f>
        <v>14509.878485217891</v>
      </c>
      <c r="EN11" s="69">
        <f t="shared" si="219"/>
        <v>198095.92124193418</v>
      </c>
      <c r="EO11" s="85">
        <f>-'Finansinės ataskaitos'!EO25</f>
        <v>14146.58485765244</v>
      </c>
      <c r="EP11" s="85">
        <f>-'Finansinės ataskaitos'!EP25</f>
        <v>13783.291230086998</v>
      </c>
      <c r="EQ11" s="85">
        <f>-'Finansinės ataskaitos'!EQ25</f>
        <v>13419.997602521551</v>
      </c>
      <c r="ER11" s="85">
        <f>-'Finansinės ataskaitos'!ER25</f>
        <v>13056.703974956101</v>
      </c>
      <c r="ES11" s="85">
        <f>-'Finansinės ataskaitos'!ES25</f>
        <v>12693.410347390656</v>
      </c>
      <c r="ET11" s="85">
        <f>-'Finansinės ataskaitos'!ET25</f>
        <v>12330.116719825208</v>
      </c>
      <c r="EU11" s="85">
        <f>-'Finansinės ataskaitos'!EU25</f>
        <v>11966.823092259761</v>
      </c>
      <c r="EV11" s="85">
        <f>-'Finansinės ataskaitos'!EV25</f>
        <v>11603.529464694315</v>
      </c>
      <c r="EW11" s="85">
        <f>-'Finansinės ataskaitos'!EW25</f>
        <v>11240.235837128868</v>
      </c>
      <c r="EX11" s="85">
        <f>-'Finansinės ataskaitos'!EX25</f>
        <v>10876.942209563422</v>
      </c>
      <c r="EY11" s="85">
        <f>-'Finansinės ataskaitos'!EY25</f>
        <v>10513.648581997977</v>
      </c>
      <c r="EZ11" s="85">
        <f>-'Finansinės ataskaitos'!EZ25</f>
        <v>10150.354954432531</v>
      </c>
      <c r="FA11" s="69">
        <f t="shared" si="220"/>
        <v>145781.63887250982</v>
      </c>
      <c r="FB11" s="85">
        <f>-'Finansinės ataskaitos'!FB25</f>
        <v>9787.0613268670841</v>
      </c>
      <c r="FC11" s="85">
        <f>-'Finansinės ataskaitos'!FC25</f>
        <v>9423.7676993016394</v>
      </c>
      <c r="FD11" s="85">
        <f>-'Finansinės ataskaitos'!FD25</f>
        <v>9060.4740717361929</v>
      </c>
      <c r="FE11" s="85">
        <f>-'Finansinės ataskaitos'!FE25</f>
        <v>8697.1804441707463</v>
      </c>
      <c r="FF11" s="85">
        <f>-'Finansinės ataskaitos'!FF25</f>
        <v>8333.8868166053016</v>
      </c>
      <c r="FG11" s="85">
        <f>-'Finansinės ataskaitos'!FG25</f>
        <v>7970.5931890398533</v>
      </c>
      <c r="FH11" s="85">
        <f>-'Finansinės ataskaitos'!FH25</f>
        <v>7607.2995614744086</v>
      </c>
      <c r="FI11" s="85">
        <f>-'Finansinės ataskaitos'!FI25</f>
        <v>7244.0059339089621</v>
      </c>
      <c r="FJ11" s="85">
        <f>-'Finansinės ataskaitos'!FJ25</f>
        <v>6880.7123063435174</v>
      </c>
      <c r="FK11" s="85">
        <f>-'Finansinės ataskaitos'!FK25</f>
        <v>6517.4186787780691</v>
      </c>
      <c r="FL11" s="85">
        <f>-'Finansinės ataskaitos'!FL25</f>
        <v>6154.1250512126244</v>
      </c>
      <c r="FM11" s="85">
        <f>-'Finansinės ataskaitos'!FM25</f>
        <v>5790.8314236471779</v>
      </c>
      <c r="FN11" s="69">
        <f t="shared" si="221"/>
        <v>93467.356503085553</v>
      </c>
      <c r="FO11" s="85">
        <f>-'Finansinės ataskaitos'!FO25</f>
        <v>5427.5377960817323</v>
      </c>
      <c r="FP11" s="85">
        <f>-'Finansinės ataskaitos'!FP25</f>
        <v>5064.2441685162867</v>
      </c>
      <c r="FQ11" s="85">
        <f>-'Finansinės ataskaitos'!FQ25</f>
        <v>4700.9505409508401</v>
      </c>
      <c r="FR11" s="85">
        <f>-'Finansinės ataskaitos'!FR25</f>
        <v>4337.6569133853936</v>
      </c>
      <c r="FS11" s="85">
        <f>-'Finansinės ataskaitos'!FS25</f>
        <v>3974.363285819948</v>
      </c>
      <c r="FT11" s="85">
        <f>-'Finansinės ataskaitos'!FT25</f>
        <v>3611.0696582545015</v>
      </c>
      <c r="FU11" s="85">
        <f>-'Finansinės ataskaitos'!FU25</f>
        <v>3247.7760306890559</v>
      </c>
      <c r="FV11" s="85">
        <f>-'Finansinės ataskaitos'!FV25</f>
        <v>2884.4824031236089</v>
      </c>
      <c r="FW11" s="85">
        <f>-'Finansinės ataskaitos'!FW25</f>
        <v>2521.1887755581629</v>
      </c>
      <c r="FX11" s="85">
        <f>-'Finansinės ataskaitos'!FX25</f>
        <v>2157.8951479927164</v>
      </c>
      <c r="FY11" s="85">
        <f>-'Finansinės ataskaitos'!FY25</f>
        <v>1794.6015204272705</v>
      </c>
      <c r="FZ11" s="85">
        <f>-'Finansinės ataskaitos'!FZ25</f>
        <v>1431.3078928618243</v>
      </c>
      <c r="GA11" s="69">
        <f t="shared" si="222"/>
        <v>41153.07413366135</v>
      </c>
      <c r="GB11" s="85">
        <f>-'Finansinės ataskaitos'!GB25</f>
        <v>1199.6746359159245</v>
      </c>
      <c r="GC11" s="85">
        <f>-'Finansinės ataskaitos'!GC25</f>
        <v>1099.7017495895923</v>
      </c>
      <c r="GD11" s="85">
        <f>-'Finansinės ataskaitos'!GD25</f>
        <v>999.72886326326011</v>
      </c>
      <c r="GE11" s="85">
        <f>-'Finansinės ataskaitos'!GE25</f>
        <v>899.75597693692805</v>
      </c>
      <c r="GF11" s="85">
        <f>-'Finansinės ataskaitos'!GF25</f>
        <v>799.78309061059599</v>
      </c>
      <c r="GG11" s="85">
        <f>-'Finansinės ataskaitos'!GG25</f>
        <v>699.81020428426405</v>
      </c>
      <c r="GH11" s="85">
        <f>-'Finansinės ataskaitos'!GH25</f>
        <v>599.8373179579321</v>
      </c>
      <c r="GI11" s="85">
        <f>-'Finansinės ataskaitos'!GI25</f>
        <v>499.8644316316001</v>
      </c>
      <c r="GJ11" s="85">
        <f>-'Finansinės ataskaitos'!GJ25</f>
        <v>399.89154530526815</v>
      </c>
      <c r="GK11" s="85">
        <f>-'Finansinės ataskaitos'!GK25</f>
        <v>299.91865897893615</v>
      </c>
      <c r="GL11" s="85">
        <f>-'Finansinės ataskaitos'!GL25</f>
        <v>199.94577265260412</v>
      </c>
      <c r="GM11" s="85">
        <f>-'Finansinės ataskaitos'!GM25</f>
        <v>99.972886326272146</v>
      </c>
      <c r="GN11" s="69">
        <f t="shared" si="223"/>
        <v>7797.8851334531773</v>
      </c>
      <c r="GO11" s="85">
        <f>-'Finansinės ataskaitos'!GO25</f>
        <v>-5.9854149488576998E-11</v>
      </c>
      <c r="GP11" s="85">
        <f>-'Finansinės ataskaitos'!GP25</f>
        <v>-5.9854149488576998E-11</v>
      </c>
      <c r="GQ11" s="85">
        <f>-'Finansinės ataskaitos'!GQ25</f>
        <v>-5.9854149488576998E-11</v>
      </c>
      <c r="GR11" s="85">
        <f>-'Finansinės ataskaitos'!GR25</f>
        <v>-5.9854149488576998E-11</v>
      </c>
      <c r="GS11" s="85">
        <f>-'Finansinės ataskaitos'!GS25</f>
        <v>-5.9854149488576998E-11</v>
      </c>
      <c r="GT11" s="85">
        <f>-'Finansinės ataskaitos'!GT25</f>
        <v>-5.9854149488576998E-11</v>
      </c>
      <c r="GU11" s="85">
        <f>-'Finansinės ataskaitos'!GU25</f>
        <v>-5.9854149488576998E-11</v>
      </c>
      <c r="GV11" s="85">
        <f>-'Finansinės ataskaitos'!GV25</f>
        <v>-5.9854149488576998E-11</v>
      </c>
      <c r="GW11" s="85">
        <f>-'Finansinės ataskaitos'!GW25</f>
        <v>-5.9854149488576998E-11</v>
      </c>
      <c r="GX11" s="85">
        <f>-'Finansinės ataskaitos'!GX25</f>
        <v>-5.9854149488576998E-11</v>
      </c>
      <c r="GY11" s="85">
        <f>-'Finansinės ataskaitos'!GY25</f>
        <v>-5.9854149488576998E-11</v>
      </c>
      <c r="GZ11" s="85">
        <f>-'Finansinės ataskaitos'!GZ25</f>
        <v>-5.9854149488576998E-11</v>
      </c>
      <c r="HA11" s="69">
        <f t="shared" si="224"/>
        <v>-7.1824979386292402E-10</v>
      </c>
      <c r="HB11" s="69">
        <f>'Investuotojas ir Finansuotojas'!HB24+'Investuotojas ir Finansuotojas'!HB37</f>
        <v>-5.9854149488576998E-11</v>
      </c>
      <c r="HC11" s="69">
        <f>'Investuotojas ir Finansuotojas'!HC24+'Investuotojas ir Finansuotojas'!HC37</f>
        <v>-5.9854149488576998E-11</v>
      </c>
      <c r="HD11" s="69">
        <f>'Investuotojas ir Finansuotojas'!HD24+'Investuotojas ir Finansuotojas'!HD37</f>
        <v>-5.9854149488576998E-11</v>
      </c>
      <c r="HE11" s="69">
        <f>'Investuotojas ir Finansuotojas'!HE24+'Investuotojas ir Finansuotojas'!HE37</f>
        <v>-5.9854149488576998E-11</v>
      </c>
      <c r="HF11" s="69">
        <f>'Investuotojas ir Finansuotojas'!HF24+'Investuotojas ir Finansuotojas'!HF37</f>
        <v>-5.9854149488576998E-11</v>
      </c>
      <c r="HG11" s="69">
        <f>'Investuotojas ir Finansuotojas'!HG24+'Investuotojas ir Finansuotojas'!HG37</f>
        <v>-5.9854149488576998E-11</v>
      </c>
      <c r="HH11" s="69">
        <f>'Investuotojas ir Finansuotojas'!HH24+'Investuotojas ir Finansuotojas'!HH37</f>
        <v>-5.9854149488576998E-11</v>
      </c>
      <c r="HI11" s="69">
        <f>'Investuotojas ir Finansuotojas'!HI24+'Investuotojas ir Finansuotojas'!HI37</f>
        <v>-5.9854149488576998E-11</v>
      </c>
      <c r="HJ11" s="69">
        <f>'Investuotojas ir Finansuotojas'!HJ24+'Investuotojas ir Finansuotojas'!HJ37</f>
        <v>-5.9854149488576998E-11</v>
      </c>
      <c r="HK11" s="69">
        <f>'Investuotojas ir Finansuotojas'!HK24+'Investuotojas ir Finansuotojas'!HK37</f>
        <v>-5.9854149488576998E-11</v>
      </c>
      <c r="HL11" s="69">
        <f>'Investuotojas ir Finansuotojas'!HL24+'Investuotojas ir Finansuotojas'!HL37</f>
        <v>-5.9854149488576998E-11</v>
      </c>
      <c r="HM11" s="69">
        <f>'Investuotojas ir Finansuotojas'!HM24+'Investuotojas ir Finansuotojas'!HM37</f>
        <v>-5.9854149488576998E-11</v>
      </c>
      <c r="HN11" s="69">
        <f>'Investuotojas ir Finansuotojas'!HN24+'Investuotojas ir Finansuotojas'!HN37</f>
        <v>-7.1824979386292413E-10</v>
      </c>
      <c r="HO11" s="69">
        <f>'Investuotojas ir Finansuotojas'!HO24+'Investuotojas ir Finansuotojas'!HO37</f>
        <v>-5.9854149488576998E-11</v>
      </c>
      <c r="HP11" s="69">
        <f>'Investuotojas ir Finansuotojas'!HP24+'Investuotojas ir Finansuotojas'!HP37</f>
        <v>-5.9854149488576998E-11</v>
      </c>
      <c r="HQ11" s="69">
        <f>'Investuotojas ir Finansuotojas'!HQ24+'Investuotojas ir Finansuotojas'!HQ37</f>
        <v>-5.9854149488576998E-11</v>
      </c>
      <c r="HR11" s="69">
        <f>'Investuotojas ir Finansuotojas'!HR24+'Investuotojas ir Finansuotojas'!HR37</f>
        <v>-5.9854149488576998E-11</v>
      </c>
      <c r="HS11" s="69">
        <f>'Investuotojas ir Finansuotojas'!HS24+'Investuotojas ir Finansuotojas'!HS37</f>
        <v>-5.9854149488576998E-11</v>
      </c>
      <c r="HT11" s="69">
        <f>'Investuotojas ir Finansuotojas'!HT24+'Investuotojas ir Finansuotojas'!HT37</f>
        <v>-5.9854149488576998E-11</v>
      </c>
      <c r="HU11" s="69">
        <f>'Investuotojas ir Finansuotojas'!HU24+'Investuotojas ir Finansuotojas'!HU37</f>
        <v>-5.9854149488576998E-11</v>
      </c>
      <c r="HV11" s="69">
        <f>'Investuotojas ir Finansuotojas'!HV24+'Investuotojas ir Finansuotojas'!HV37</f>
        <v>-5.9854149488576998E-11</v>
      </c>
      <c r="HW11" s="69">
        <f>'Investuotojas ir Finansuotojas'!HW24+'Investuotojas ir Finansuotojas'!HW37</f>
        <v>-5.9854149488576998E-11</v>
      </c>
      <c r="HX11" s="69">
        <f>'Investuotojas ir Finansuotojas'!HX24+'Investuotojas ir Finansuotojas'!HX37</f>
        <v>-5.9854149488576998E-11</v>
      </c>
      <c r="HY11" s="69">
        <f>'Investuotojas ir Finansuotojas'!HY24+'Investuotojas ir Finansuotojas'!HY37</f>
        <v>-5.9854149488576998E-11</v>
      </c>
      <c r="HZ11" s="69">
        <f>'Investuotojas ir Finansuotojas'!HZ24+'Investuotojas ir Finansuotojas'!HZ37</f>
        <v>-5.9854149488576998E-11</v>
      </c>
      <c r="IA11" s="69">
        <f>'Investuotojas ir Finansuotojas'!IA24+'Investuotojas ir Finansuotojas'!IA37</f>
        <v>-7.1824979386292413E-10</v>
      </c>
      <c r="IB11" s="69">
        <f>'Investuotojas ir Finansuotojas'!IB24+'Investuotojas ir Finansuotojas'!IB37</f>
        <v>-5.9854149488576998E-11</v>
      </c>
      <c r="IC11" s="69">
        <f>'Investuotojas ir Finansuotojas'!IC24+'Investuotojas ir Finansuotojas'!IC37</f>
        <v>-5.9854149488576998E-11</v>
      </c>
      <c r="ID11" s="69">
        <f>'Investuotojas ir Finansuotojas'!ID24+'Investuotojas ir Finansuotojas'!ID37</f>
        <v>-5.9854149488576998E-11</v>
      </c>
      <c r="IE11" s="69">
        <f>'Investuotojas ir Finansuotojas'!IE24+'Investuotojas ir Finansuotojas'!IE37</f>
        <v>-5.9854149488576998E-11</v>
      </c>
      <c r="IF11" s="69">
        <f>'Investuotojas ir Finansuotojas'!IF24+'Investuotojas ir Finansuotojas'!IF37</f>
        <v>-5.9854149488576998E-11</v>
      </c>
      <c r="IG11" s="69">
        <f>'Investuotojas ir Finansuotojas'!IG24+'Investuotojas ir Finansuotojas'!IG37</f>
        <v>-5.9854149488576998E-11</v>
      </c>
      <c r="IH11" s="69">
        <f>'Investuotojas ir Finansuotojas'!IH24+'Investuotojas ir Finansuotojas'!IH37</f>
        <v>-5.9854149488576998E-11</v>
      </c>
      <c r="II11" s="69">
        <f>'Investuotojas ir Finansuotojas'!II24+'Investuotojas ir Finansuotojas'!II37</f>
        <v>-5.9854149488576998E-11</v>
      </c>
      <c r="IJ11" s="69">
        <f>'Investuotojas ir Finansuotojas'!IJ24+'Investuotojas ir Finansuotojas'!IJ37</f>
        <v>-5.9854149488576998E-11</v>
      </c>
      <c r="IK11" s="69">
        <f>'Investuotojas ir Finansuotojas'!IK24+'Investuotojas ir Finansuotojas'!IK37</f>
        <v>-5.9854149488576998E-11</v>
      </c>
      <c r="IL11" s="69">
        <f>'Investuotojas ir Finansuotojas'!IL24+'Investuotojas ir Finansuotojas'!IL37</f>
        <v>-5.9854149488576998E-11</v>
      </c>
      <c r="IM11" s="69">
        <f>'Investuotojas ir Finansuotojas'!IM24+'Investuotojas ir Finansuotojas'!IM37</f>
        <v>-5.9854149488576998E-11</v>
      </c>
      <c r="IN11" s="69">
        <f>'Investuotojas ir Finansuotojas'!IN24+'Investuotojas ir Finansuotojas'!IN37</f>
        <v>-7.1824979386292413E-10</v>
      </c>
      <c r="IO11" s="69">
        <f>'Investuotojas ir Finansuotojas'!IO24+'Investuotojas ir Finansuotojas'!IO37</f>
        <v>-5.9854149488576998E-11</v>
      </c>
      <c r="IP11" s="69">
        <f>'Investuotojas ir Finansuotojas'!IP24+'Investuotojas ir Finansuotojas'!IP37</f>
        <v>-5.9854149488576998E-11</v>
      </c>
      <c r="IQ11" s="69">
        <f>'Investuotojas ir Finansuotojas'!IQ24+'Investuotojas ir Finansuotojas'!IQ37</f>
        <v>-5.9854149488576998E-11</v>
      </c>
      <c r="IR11" s="69">
        <f>'Investuotojas ir Finansuotojas'!IR24+'Investuotojas ir Finansuotojas'!IR37</f>
        <v>-5.9854149488576998E-11</v>
      </c>
      <c r="IS11" s="69">
        <f>'Investuotojas ir Finansuotojas'!IS24+'Investuotojas ir Finansuotojas'!IS37</f>
        <v>-5.9854149488576998E-11</v>
      </c>
      <c r="IT11" s="69">
        <f>'Investuotojas ir Finansuotojas'!IT24+'Investuotojas ir Finansuotojas'!IT37</f>
        <v>-5.9854149488576998E-11</v>
      </c>
      <c r="IU11" s="69">
        <f>'Investuotojas ir Finansuotojas'!IU24+'Investuotojas ir Finansuotojas'!IU37</f>
        <v>-5.9854149488576998E-11</v>
      </c>
      <c r="IV11" s="69">
        <f>'Investuotojas ir Finansuotojas'!IV24+'Investuotojas ir Finansuotojas'!IV37</f>
        <v>-5.9854149488576998E-11</v>
      </c>
      <c r="IW11" s="69">
        <f>'Investuotojas ir Finansuotojas'!IW24+'Investuotojas ir Finansuotojas'!IW37</f>
        <v>-5.9854149488576998E-11</v>
      </c>
      <c r="IX11" s="69">
        <f>'Investuotojas ir Finansuotojas'!IX24+'Investuotojas ir Finansuotojas'!IX37</f>
        <v>-5.9854149488576998E-11</v>
      </c>
      <c r="IY11" s="69">
        <f>'Investuotojas ir Finansuotojas'!IY24+'Investuotojas ir Finansuotojas'!IY37</f>
        <v>-5.9854149488576998E-11</v>
      </c>
      <c r="IZ11" s="69">
        <f>'Investuotojas ir Finansuotojas'!IZ24+'Investuotojas ir Finansuotojas'!IZ37</f>
        <v>-5.9854149488576998E-11</v>
      </c>
      <c r="JA11" s="69">
        <f>'Investuotojas ir Finansuotojas'!JA24+'Investuotojas ir Finansuotojas'!JA37</f>
        <v>-7.1824979386292413E-10</v>
      </c>
      <c r="JB11" s="69">
        <f>'Investuotojas ir Finansuotojas'!JB24+'Investuotojas ir Finansuotojas'!JB37</f>
        <v>-5.9854149488576998E-11</v>
      </c>
      <c r="JC11" s="69">
        <f>'Investuotojas ir Finansuotojas'!JC24+'Investuotojas ir Finansuotojas'!JC37</f>
        <v>-5.9854149488576998E-11</v>
      </c>
      <c r="JD11" s="69">
        <f>'Investuotojas ir Finansuotojas'!JD24+'Investuotojas ir Finansuotojas'!JD37</f>
        <v>-5.9854149488576998E-11</v>
      </c>
      <c r="JE11" s="69">
        <f>'Investuotojas ir Finansuotojas'!JE24+'Investuotojas ir Finansuotojas'!JE37</f>
        <v>-5.9854149488576998E-11</v>
      </c>
      <c r="JF11" s="69">
        <f>'Investuotojas ir Finansuotojas'!JF24+'Investuotojas ir Finansuotojas'!JF37</f>
        <v>-5.9854149488576998E-11</v>
      </c>
      <c r="JG11" s="69">
        <f>'Investuotojas ir Finansuotojas'!JG24+'Investuotojas ir Finansuotojas'!JG37</f>
        <v>-5.9854149488576998E-11</v>
      </c>
      <c r="JH11" s="69">
        <f>'Investuotojas ir Finansuotojas'!JH24+'Investuotojas ir Finansuotojas'!JH37</f>
        <v>-5.9854149488576998E-11</v>
      </c>
      <c r="JI11" s="69">
        <f>'Investuotojas ir Finansuotojas'!JI24+'Investuotojas ir Finansuotojas'!JI37</f>
        <v>-5.9854149488576998E-11</v>
      </c>
      <c r="JJ11" s="69">
        <f>'Investuotojas ir Finansuotojas'!JJ24+'Investuotojas ir Finansuotojas'!JJ37</f>
        <v>-5.9854149488576998E-11</v>
      </c>
      <c r="JK11" s="69">
        <f>'Investuotojas ir Finansuotojas'!JK24+'Investuotojas ir Finansuotojas'!JK37</f>
        <v>-5.9854149488576998E-11</v>
      </c>
      <c r="JL11" s="69">
        <f>'Investuotojas ir Finansuotojas'!JL24+'Investuotojas ir Finansuotojas'!JL37</f>
        <v>-5.9854149488576998E-11</v>
      </c>
      <c r="JM11" s="69">
        <f>'Investuotojas ir Finansuotojas'!JM24+'Investuotojas ir Finansuotojas'!JM37</f>
        <v>-5.9854149488576998E-11</v>
      </c>
      <c r="JN11" s="69">
        <f>'Investuotojas ir Finansuotojas'!JN24+'Investuotojas ir Finansuotojas'!JN37</f>
        <v>-7.1824979386292413E-10</v>
      </c>
      <c r="JO11" s="69">
        <f>'Investuotojas ir Finansuotojas'!JO24+'Investuotojas ir Finansuotojas'!JO37</f>
        <v>-5.9854149488576998E-11</v>
      </c>
      <c r="JP11" s="69">
        <f>'Investuotojas ir Finansuotojas'!JP24+'Investuotojas ir Finansuotojas'!JP37</f>
        <v>-5.9854149488576998E-11</v>
      </c>
      <c r="JQ11" s="69">
        <f>'Investuotojas ir Finansuotojas'!JQ24+'Investuotojas ir Finansuotojas'!JQ37</f>
        <v>-5.9854149488576998E-11</v>
      </c>
      <c r="JR11" s="69">
        <f>'Investuotojas ir Finansuotojas'!JR24+'Investuotojas ir Finansuotojas'!JR37</f>
        <v>-5.9854149488576998E-11</v>
      </c>
      <c r="JS11" s="69">
        <f>'Investuotojas ir Finansuotojas'!JS24+'Investuotojas ir Finansuotojas'!JS37</f>
        <v>-5.9854149488576998E-11</v>
      </c>
      <c r="JT11" s="69">
        <f>'Investuotojas ir Finansuotojas'!JT24+'Investuotojas ir Finansuotojas'!JT37</f>
        <v>-5.9854149488576998E-11</v>
      </c>
      <c r="JU11" s="69">
        <f>'Investuotojas ir Finansuotojas'!JU24+'Investuotojas ir Finansuotojas'!JU37</f>
        <v>-5.9854149488576998E-11</v>
      </c>
      <c r="JV11" s="69">
        <f>'Investuotojas ir Finansuotojas'!JV24+'Investuotojas ir Finansuotojas'!JV37</f>
        <v>-5.9854149488576998E-11</v>
      </c>
      <c r="JW11" s="69">
        <f>'Investuotojas ir Finansuotojas'!JW24+'Investuotojas ir Finansuotojas'!JW37</f>
        <v>-5.9854149488576998E-11</v>
      </c>
      <c r="JX11" s="69">
        <f>'Investuotojas ir Finansuotojas'!JX24+'Investuotojas ir Finansuotojas'!JX37</f>
        <v>-5.9854149488576998E-11</v>
      </c>
      <c r="JY11" s="69">
        <f>'Investuotojas ir Finansuotojas'!JY24+'Investuotojas ir Finansuotojas'!JY37</f>
        <v>-5.9854149488576998E-11</v>
      </c>
      <c r="JZ11" s="69">
        <f>'Investuotojas ir Finansuotojas'!JZ24+'Investuotojas ir Finansuotojas'!JZ37</f>
        <v>-5.9854149488576998E-11</v>
      </c>
      <c r="KA11" s="69">
        <f>'Investuotojas ir Finansuotojas'!KA24+'Investuotojas ir Finansuotojas'!KA37</f>
        <v>-7.1824979386292413E-10</v>
      </c>
      <c r="KB11" s="69">
        <f>'Investuotojas ir Finansuotojas'!KB24+'Investuotojas ir Finansuotojas'!KB37</f>
        <v>-5.9854149488576998E-11</v>
      </c>
      <c r="KC11" s="69">
        <f>'Investuotojas ir Finansuotojas'!KC24+'Investuotojas ir Finansuotojas'!KC37</f>
        <v>-5.9854149488576998E-11</v>
      </c>
      <c r="KD11" s="69">
        <f>'Investuotojas ir Finansuotojas'!KD24+'Investuotojas ir Finansuotojas'!KD37</f>
        <v>-5.9854149488576998E-11</v>
      </c>
      <c r="KE11" s="69">
        <f>'Investuotojas ir Finansuotojas'!KE24+'Investuotojas ir Finansuotojas'!KE37</f>
        <v>-5.9854149488576998E-11</v>
      </c>
      <c r="KF11" s="69">
        <f>'Investuotojas ir Finansuotojas'!KF24+'Investuotojas ir Finansuotojas'!KF37</f>
        <v>-5.9854149488576998E-11</v>
      </c>
      <c r="KG11" s="69">
        <f>'Investuotojas ir Finansuotojas'!KG24+'Investuotojas ir Finansuotojas'!KG37</f>
        <v>-5.9854149488576998E-11</v>
      </c>
      <c r="KH11" s="69">
        <f>'Investuotojas ir Finansuotojas'!KH24+'Investuotojas ir Finansuotojas'!KH37</f>
        <v>-5.9854149488576998E-11</v>
      </c>
      <c r="KI11" s="69">
        <f>'Investuotojas ir Finansuotojas'!KI24+'Investuotojas ir Finansuotojas'!KI37</f>
        <v>-5.9854149488576998E-11</v>
      </c>
      <c r="KJ11" s="69">
        <f>'Investuotojas ir Finansuotojas'!KJ24+'Investuotojas ir Finansuotojas'!KJ37</f>
        <v>-5.9854149488576998E-11</v>
      </c>
      <c r="KK11" s="69">
        <f>'Investuotojas ir Finansuotojas'!KK24+'Investuotojas ir Finansuotojas'!KK37</f>
        <v>-5.9854149488576998E-11</v>
      </c>
      <c r="KL11" s="69">
        <f>'Investuotojas ir Finansuotojas'!KL24+'Investuotojas ir Finansuotojas'!KL37</f>
        <v>-5.9854149488576998E-11</v>
      </c>
      <c r="KM11" s="69">
        <f>'Investuotojas ir Finansuotojas'!KM24+'Investuotojas ir Finansuotojas'!KM37</f>
        <v>-5.9854149488576998E-11</v>
      </c>
      <c r="KN11" s="69">
        <f>'Investuotojas ir Finansuotojas'!KN24+'Investuotojas ir Finansuotojas'!KN37</f>
        <v>-7.1824979386292413E-10</v>
      </c>
      <c r="KO11" s="69">
        <f>'Investuotojas ir Finansuotojas'!KO24+'Investuotojas ir Finansuotojas'!KO37</f>
        <v>-5.9854149488576998E-11</v>
      </c>
      <c r="KP11" s="69">
        <f>'Investuotojas ir Finansuotojas'!KP24+'Investuotojas ir Finansuotojas'!KP37</f>
        <v>-5.9854149488576998E-11</v>
      </c>
      <c r="KQ11" s="69">
        <f>'Investuotojas ir Finansuotojas'!KQ24+'Investuotojas ir Finansuotojas'!KQ37</f>
        <v>-5.9854149488576998E-11</v>
      </c>
      <c r="KR11" s="69">
        <f>'Investuotojas ir Finansuotojas'!KR24+'Investuotojas ir Finansuotojas'!KR37</f>
        <v>-5.9854149488576998E-11</v>
      </c>
      <c r="KS11" s="69">
        <f>'Investuotojas ir Finansuotojas'!KS24+'Investuotojas ir Finansuotojas'!KS37</f>
        <v>-5.9854149488576998E-11</v>
      </c>
      <c r="KT11" s="69">
        <f>'Investuotojas ir Finansuotojas'!KT24+'Investuotojas ir Finansuotojas'!KT37</f>
        <v>-5.9854149488576998E-11</v>
      </c>
      <c r="KU11" s="69">
        <f>'Investuotojas ir Finansuotojas'!KU24+'Investuotojas ir Finansuotojas'!KU37</f>
        <v>-5.9854149488576998E-11</v>
      </c>
      <c r="KV11" s="69">
        <f>'Investuotojas ir Finansuotojas'!KV24+'Investuotojas ir Finansuotojas'!KV37</f>
        <v>-5.9854149488576998E-11</v>
      </c>
      <c r="KW11" s="69">
        <f>'Investuotojas ir Finansuotojas'!KW24+'Investuotojas ir Finansuotojas'!KW37</f>
        <v>-5.9854149488576998E-11</v>
      </c>
      <c r="KX11" s="69">
        <f>'Investuotojas ir Finansuotojas'!KX24+'Investuotojas ir Finansuotojas'!KX37</f>
        <v>-5.9854149488576998E-11</v>
      </c>
      <c r="KY11" s="69">
        <f>'Investuotojas ir Finansuotojas'!KY24+'Investuotojas ir Finansuotojas'!KY37</f>
        <v>-5.9854149488576998E-11</v>
      </c>
      <c r="KZ11" s="69">
        <f>'Investuotojas ir Finansuotojas'!KZ24+'Investuotojas ir Finansuotojas'!KZ37</f>
        <v>-5.9854149488576998E-11</v>
      </c>
      <c r="LA11" s="69">
        <f>'Investuotojas ir Finansuotojas'!LA24+'Investuotojas ir Finansuotojas'!LA37</f>
        <v>-7.1824979386292413E-10</v>
      </c>
      <c r="LB11" s="69">
        <f>'Investuotojas ir Finansuotojas'!LB24+'Investuotojas ir Finansuotojas'!LB37</f>
        <v>-5.9854149488576998E-11</v>
      </c>
      <c r="LC11" s="69">
        <f>'Investuotojas ir Finansuotojas'!LC24+'Investuotojas ir Finansuotojas'!LC37</f>
        <v>-5.9854149488576998E-11</v>
      </c>
      <c r="LD11" s="69">
        <f>'Investuotojas ir Finansuotojas'!LD24+'Investuotojas ir Finansuotojas'!LD37</f>
        <v>-5.9854149488576998E-11</v>
      </c>
      <c r="LE11" s="69">
        <f>'Investuotojas ir Finansuotojas'!LE24+'Investuotojas ir Finansuotojas'!LE37</f>
        <v>-5.9854149488576998E-11</v>
      </c>
      <c r="LF11" s="69">
        <f>'Investuotojas ir Finansuotojas'!LF24+'Investuotojas ir Finansuotojas'!LF37</f>
        <v>-5.9854149488576998E-11</v>
      </c>
      <c r="LG11" s="69">
        <f>'Investuotojas ir Finansuotojas'!LG24+'Investuotojas ir Finansuotojas'!LG37</f>
        <v>-5.9854149488576998E-11</v>
      </c>
      <c r="LH11" s="69">
        <f>'Investuotojas ir Finansuotojas'!LH24+'Investuotojas ir Finansuotojas'!LH37</f>
        <v>-5.9854149488576998E-11</v>
      </c>
      <c r="LI11" s="69">
        <f>'Investuotojas ir Finansuotojas'!LI24+'Investuotojas ir Finansuotojas'!LI37</f>
        <v>-5.9854149488576998E-11</v>
      </c>
      <c r="LJ11" s="69">
        <f>'Investuotojas ir Finansuotojas'!LJ24+'Investuotojas ir Finansuotojas'!LJ37</f>
        <v>-5.9854149488576998E-11</v>
      </c>
      <c r="LK11" s="69">
        <f>'Investuotojas ir Finansuotojas'!LK24+'Investuotojas ir Finansuotojas'!LK37</f>
        <v>-5.9854149488576998E-11</v>
      </c>
      <c r="LL11" s="69">
        <f>'Investuotojas ir Finansuotojas'!LL24+'Investuotojas ir Finansuotojas'!LL37</f>
        <v>-5.9854149488576998E-11</v>
      </c>
      <c r="LM11" s="69">
        <f>'Investuotojas ir Finansuotojas'!LM24+'Investuotojas ir Finansuotojas'!LM37</f>
        <v>-5.9854149488576998E-11</v>
      </c>
      <c r="LN11" s="393">
        <f>'Investuotojas ir Finansuotojas'!LN24+'Investuotojas ir Finansuotojas'!LN37</f>
        <v>-7.1824979386292413E-10</v>
      </c>
    </row>
    <row r="12" spans="1:326" s="53" customFormat="1">
      <c r="A12" s="54" t="s">
        <v>430</v>
      </c>
      <c r="B12" s="55"/>
      <c r="C12" s="24"/>
      <c r="D12" s="24"/>
      <c r="E12" s="24"/>
      <c r="F12" s="24"/>
      <c r="G12" s="24"/>
      <c r="H12" s="24"/>
      <c r="I12" s="24"/>
      <c r="J12" s="24"/>
      <c r="K12" s="24"/>
      <c r="L12" s="24"/>
      <c r="M12" s="24"/>
      <c r="N12" s="255">
        <f>N7-N8</f>
        <v>-116400.01510402514</v>
      </c>
      <c r="O12" s="55"/>
      <c r="P12" s="24"/>
      <c r="Q12" s="24"/>
      <c r="R12" s="24"/>
      <c r="S12" s="24"/>
      <c r="T12" s="24"/>
      <c r="U12" s="24"/>
      <c r="V12" s="24"/>
      <c r="W12" s="24"/>
      <c r="X12" s="24"/>
      <c r="Y12" s="24"/>
      <c r="Z12" s="24"/>
      <c r="AA12" s="255">
        <f>AA7-AA8</f>
        <v>-147197.50415708125</v>
      </c>
      <c r="AB12" s="55"/>
      <c r="AC12" s="24"/>
      <c r="AD12" s="24"/>
      <c r="AE12" s="24"/>
      <c r="AF12" s="24"/>
      <c r="AG12" s="24"/>
      <c r="AH12" s="24"/>
      <c r="AI12" s="24"/>
      <c r="AJ12" s="24"/>
      <c r="AK12" s="24"/>
      <c r="AL12" s="24"/>
      <c r="AM12" s="24"/>
      <c r="AN12" s="255">
        <f>AN7-AN8</f>
        <v>27801.394789949991</v>
      </c>
      <c r="AO12" s="55"/>
      <c r="AP12" s="24"/>
      <c r="AQ12" s="24"/>
      <c r="AR12" s="24"/>
      <c r="AS12" s="24"/>
      <c r="AT12" s="24"/>
      <c r="AU12" s="24"/>
      <c r="AV12" s="24"/>
      <c r="AW12" s="24"/>
      <c r="AX12" s="24"/>
      <c r="AY12" s="24"/>
      <c r="AZ12" s="24"/>
      <c r="BA12" s="255">
        <f>BA7-BA8</f>
        <v>650169.76400329429</v>
      </c>
      <c r="BB12" s="55"/>
      <c r="BC12" s="24"/>
      <c r="BD12" s="24"/>
      <c r="BE12" s="24"/>
      <c r="BF12" s="24"/>
      <c r="BG12" s="24"/>
      <c r="BH12" s="24"/>
      <c r="BI12" s="24"/>
      <c r="BJ12" s="24"/>
      <c r="BK12" s="24"/>
      <c r="BL12" s="24"/>
      <c r="BM12" s="24"/>
      <c r="BN12" s="255">
        <f>BN7-BN8</f>
        <v>674392.87011783407</v>
      </c>
      <c r="BO12" s="55"/>
      <c r="BP12" s="24"/>
      <c r="BQ12" s="24"/>
      <c r="BR12" s="24"/>
      <c r="BS12" s="24"/>
      <c r="BT12" s="24"/>
      <c r="BU12" s="24"/>
      <c r="BV12" s="24"/>
      <c r="BW12" s="24"/>
      <c r="BX12" s="24"/>
      <c r="BY12" s="24"/>
      <c r="BZ12" s="24"/>
      <c r="CA12" s="255">
        <f>CA7-CA8</f>
        <v>720025.33164413145</v>
      </c>
      <c r="CB12" s="55"/>
      <c r="CC12" s="24"/>
      <c r="CD12" s="24"/>
      <c r="CE12" s="24"/>
      <c r="CF12" s="24"/>
      <c r="CG12" s="24"/>
      <c r="CH12" s="24"/>
      <c r="CI12" s="24"/>
      <c r="CJ12" s="24"/>
      <c r="CK12" s="24"/>
      <c r="CL12" s="24"/>
      <c r="CM12" s="24"/>
      <c r="CN12" s="255">
        <f>CN7-CN8</f>
        <v>714117.55662870058</v>
      </c>
      <c r="CO12" s="55"/>
      <c r="CP12" s="24"/>
      <c r="CQ12" s="24"/>
      <c r="CR12" s="24"/>
      <c r="CS12" s="24"/>
      <c r="CT12" s="24"/>
      <c r="CU12" s="24"/>
      <c r="CV12" s="24"/>
      <c r="CW12" s="24"/>
      <c r="CX12" s="24"/>
      <c r="CY12" s="24"/>
      <c r="CZ12" s="24"/>
      <c r="DA12" s="255">
        <f>DA7-DA8</f>
        <v>679666.69435583428</v>
      </c>
      <c r="DB12" s="55"/>
      <c r="DC12" s="24"/>
      <c r="DD12" s="24"/>
      <c r="DE12" s="24"/>
      <c r="DF12" s="24"/>
      <c r="DG12" s="24"/>
      <c r="DH12" s="24"/>
      <c r="DI12" s="24"/>
      <c r="DJ12" s="24"/>
      <c r="DK12" s="24"/>
      <c r="DL12" s="24"/>
      <c r="DM12" s="24"/>
      <c r="DN12" s="255">
        <f>DN7-DN8</f>
        <v>637136.7009838837</v>
      </c>
      <c r="DO12" s="55"/>
      <c r="DP12" s="24"/>
      <c r="DQ12" s="24"/>
      <c r="DR12" s="24"/>
      <c r="DS12" s="24"/>
      <c r="DT12" s="24"/>
      <c r="DU12" s="24"/>
      <c r="DV12" s="24"/>
      <c r="DW12" s="24"/>
      <c r="DX12" s="24"/>
      <c r="DY12" s="24"/>
      <c r="DZ12" s="24"/>
      <c r="EA12" s="255">
        <f>EA7-EA8</f>
        <v>585777.94808358187</v>
      </c>
      <c r="EB12" s="55"/>
      <c r="EC12" s="24"/>
      <c r="ED12" s="24"/>
      <c r="EE12" s="24"/>
      <c r="EF12" s="24"/>
      <c r="EG12" s="24"/>
      <c r="EH12" s="24"/>
      <c r="EI12" s="24"/>
      <c r="EJ12" s="24"/>
      <c r="EK12" s="24"/>
      <c r="EL12" s="24"/>
      <c r="EM12" s="24"/>
      <c r="EN12" s="255">
        <f>EN7-EN8</f>
        <v>527591.40262648487</v>
      </c>
      <c r="EO12" s="55"/>
      <c r="EP12" s="24"/>
      <c r="EQ12" s="24"/>
      <c r="ER12" s="24"/>
      <c r="ES12" s="24"/>
      <c r="ET12" s="24"/>
      <c r="EU12" s="24"/>
      <c r="EV12" s="24"/>
      <c r="EW12" s="24"/>
      <c r="EX12" s="24"/>
      <c r="EY12" s="24"/>
      <c r="EZ12" s="24"/>
      <c r="FA12" s="255">
        <f>FA7-FA8</f>
        <v>459207.80106986128</v>
      </c>
      <c r="FB12" s="55"/>
      <c r="FC12" s="24"/>
      <c r="FD12" s="24"/>
      <c r="FE12" s="24"/>
      <c r="FF12" s="24"/>
      <c r="FG12" s="24"/>
      <c r="FH12" s="24"/>
      <c r="FI12" s="24"/>
      <c r="FJ12" s="24"/>
      <c r="FK12" s="24"/>
      <c r="FL12" s="24"/>
      <c r="FM12" s="24"/>
      <c r="FN12" s="255">
        <f>FN7-FN8</f>
        <v>379683.75389613665</v>
      </c>
      <c r="FO12" s="55"/>
      <c r="FP12" s="24"/>
      <c r="FQ12" s="24"/>
      <c r="FR12" s="24"/>
      <c r="FS12" s="24"/>
      <c r="FT12" s="24"/>
      <c r="FU12" s="24"/>
      <c r="FV12" s="24"/>
      <c r="FW12" s="24"/>
      <c r="FX12" s="24"/>
      <c r="FY12" s="24"/>
      <c r="FZ12" s="24"/>
      <c r="GA12" s="255">
        <f>GA7-GA8</f>
        <v>287988.52076773706</v>
      </c>
      <c r="GB12" s="55"/>
      <c r="GC12" s="24"/>
      <c r="GD12" s="24"/>
      <c r="GE12" s="24"/>
      <c r="GF12" s="24"/>
      <c r="GG12" s="24"/>
      <c r="GH12" s="24"/>
      <c r="GI12" s="24"/>
      <c r="GJ12" s="24"/>
      <c r="GK12" s="24"/>
      <c r="GL12" s="24"/>
      <c r="GM12" s="24"/>
      <c r="GN12" s="255">
        <f>GN7-GN8</f>
        <v>164036.8269524569</v>
      </c>
      <c r="GO12" s="55"/>
      <c r="GP12" s="24"/>
      <c r="GQ12" s="24"/>
      <c r="GR12" s="24"/>
      <c r="GS12" s="24"/>
      <c r="GT12" s="24"/>
      <c r="GU12" s="24"/>
      <c r="GV12" s="24"/>
      <c r="GW12" s="24"/>
      <c r="GX12" s="24"/>
      <c r="GY12" s="24"/>
      <c r="GZ12" s="24"/>
      <c r="HA12" s="255">
        <f>HA7-HA8</f>
        <v>-2.9912643654423379E-9</v>
      </c>
      <c r="HB12" s="73"/>
      <c r="HC12" s="73"/>
      <c r="HD12" s="73"/>
      <c r="HE12" s="73"/>
      <c r="HF12" s="73"/>
      <c r="HG12" s="73"/>
      <c r="HH12" s="73"/>
      <c r="HI12" s="73"/>
      <c r="HJ12" s="73"/>
      <c r="HK12" s="73"/>
      <c r="HL12" s="73"/>
      <c r="HM12" s="73"/>
      <c r="HN12" s="73">
        <f>HN7-HN8</f>
        <v>7.1824979386292413E-10</v>
      </c>
      <c r="HO12" s="73"/>
      <c r="HP12" s="73"/>
      <c r="HQ12" s="73"/>
      <c r="HR12" s="73"/>
      <c r="HS12" s="73"/>
      <c r="HT12" s="73"/>
      <c r="HU12" s="73"/>
      <c r="HV12" s="73"/>
      <c r="HW12" s="73"/>
      <c r="HX12" s="73"/>
      <c r="HY12" s="73"/>
      <c r="HZ12" s="73"/>
      <c r="IA12" s="73">
        <f>IA7-IA8</f>
        <v>7.1824979386292413E-10</v>
      </c>
      <c r="IB12" s="73"/>
      <c r="IC12" s="73"/>
      <c r="ID12" s="73"/>
      <c r="IE12" s="73"/>
      <c r="IF12" s="73"/>
      <c r="IG12" s="73"/>
      <c r="IH12" s="73"/>
      <c r="II12" s="73"/>
      <c r="IJ12" s="73"/>
      <c r="IK12" s="73"/>
      <c r="IL12" s="73"/>
      <c r="IM12" s="73"/>
      <c r="IN12" s="73">
        <f>IN7-IN8</f>
        <v>7.1824979386292413E-10</v>
      </c>
      <c r="IO12" s="73"/>
      <c r="IP12" s="73"/>
      <c r="IQ12" s="73"/>
      <c r="IR12" s="73"/>
      <c r="IS12" s="73"/>
      <c r="IT12" s="73"/>
      <c r="IU12" s="73"/>
      <c r="IV12" s="73"/>
      <c r="IW12" s="73"/>
      <c r="IX12" s="73"/>
      <c r="IY12" s="73"/>
      <c r="IZ12" s="73"/>
      <c r="JA12" s="73">
        <f>JA7-JA8</f>
        <v>7.1824979386292413E-10</v>
      </c>
      <c r="JB12" s="73"/>
      <c r="JC12" s="73"/>
      <c r="JD12" s="73"/>
      <c r="JE12" s="73"/>
      <c r="JF12" s="73"/>
      <c r="JG12" s="73"/>
      <c r="JH12" s="73"/>
      <c r="JI12" s="73"/>
      <c r="JJ12" s="73"/>
      <c r="JK12" s="73"/>
      <c r="JL12" s="73"/>
      <c r="JM12" s="73"/>
      <c r="JN12" s="73">
        <f>JN7-JN8</f>
        <v>7.1824979386292413E-10</v>
      </c>
      <c r="JO12" s="73"/>
      <c r="JP12" s="73"/>
      <c r="JQ12" s="73"/>
      <c r="JR12" s="73"/>
      <c r="JS12" s="73"/>
      <c r="JT12" s="73"/>
      <c r="JU12" s="73"/>
      <c r="JV12" s="73"/>
      <c r="JW12" s="73"/>
      <c r="JX12" s="73"/>
      <c r="JY12" s="73"/>
      <c r="JZ12" s="73"/>
      <c r="KA12" s="73">
        <f>KA7-KA8</f>
        <v>7.1824979386292413E-10</v>
      </c>
      <c r="KB12" s="73"/>
      <c r="KC12" s="73"/>
      <c r="KD12" s="73"/>
      <c r="KE12" s="73"/>
      <c r="KF12" s="73"/>
      <c r="KG12" s="73"/>
      <c r="KH12" s="73"/>
      <c r="KI12" s="73"/>
      <c r="KJ12" s="73"/>
      <c r="KK12" s="73"/>
      <c r="KL12" s="73"/>
      <c r="KM12" s="73"/>
      <c r="KN12" s="73">
        <f>KN7-KN8</f>
        <v>7.1824979386292413E-10</v>
      </c>
      <c r="KO12" s="73"/>
      <c r="KP12" s="73"/>
      <c r="KQ12" s="73"/>
      <c r="KR12" s="73"/>
      <c r="KS12" s="73"/>
      <c r="KT12" s="73"/>
      <c r="KU12" s="73"/>
      <c r="KV12" s="73"/>
      <c r="KW12" s="73"/>
      <c r="KX12" s="73"/>
      <c r="KY12" s="73"/>
      <c r="KZ12" s="73"/>
      <c r="LA12" s="73">
        <f>LA7-LA8</f>
        <v>7.1824979386292413E-10</v>
      </c>
      <c r="LB12" s="73"/>
      <c r="LC12" s="73"/>
      <c r="LD12" s="73"/>
      <c r="LE12" s="73"/>
      <c r="LF12" s="73"/>
      <c r="LG12" s="73"/>
      <c r="LH12" s="73"/>
      <c r="LI12" s="73"/>
      <c r="LJ12" s="73"/>
      <c r="LK12" s="73"/>
      <c r="LL12" s="73"/>
      <c r="LM12" s="73"/>
      <c r="LN12" s="394">
        <f>LN7-LN8</f>
        <v>7.1824979386292413E-10</v>
      </c>
    </row>
    <row r="13" spans="1:326" s="53" customFormat="1">
      <c r="A13" s="54" t="s">
        <v>431</v>
      </c>
      <c r="B13" s="55"/>
      <c r="C13" s="24"/>
      <c r="D13" s="24"/>
      <c r="E13" s="24"/>
      <c r="F13" s="24"/>
      <c r="G13" s="24"/>
      <c r="H13" s="24"/>
      <c r="I13" s="24"/>
      <c r="J13" s="24"/>
      <c r="K13" s="24"/>
      <c r="L13" s="24"/>
      <c r="M13" s="24"/>
      <c r="N13" s="259">
        <f>IFERROR(IF(B17&lt;0,IF(N12&lt;0,0,IF(N12&gt;B17,-N12,0)),0)+N12+IF(B17=0,0,IF(N12&lt;0,0,IF(N12+B17&lt;0,0,N12+B17))),0)</f>
        <v>-116400.01510402514</v>
      </c>
      <c r="O13" s="73"/>
      <c r="P13" s="73"/>
      <c r="Q13" s="73"/>
      <c r="R13" s="73"/>
      <c r="S13" s="73"/>
      <c r="T13" s="73"/>
      <c r="U13" s="73"/>
      <c r="V13" s="73"/>
      <c r="W13" s="73"/>
      <c r="X13" s="73"/>
      <c r="Y13" s="73"/>
      <c r="Z13" s="73"/>
      <c r="AA13" s="73">
        <f>AA12+IF(AA12&lt;0,0,IF(N19&gt;0,0,IF(-AA12*0.7&gt;N19,-AA12*0.7,N19)))</f>
        <v>-147197.50415708125</v>
      </c>
      <c r="AB13" s="73"/>
      <c r="AC13" s="73"/>
      <c r="AD13" s="73"/>
      <c r="AE13" s="73"/>
      <c r="AF13" s="73"/>
      <c r="AG13" s="73"/>
      <c r="AH13" s="73"/>
      <c r="AI13" s="73"/>
      <c r="AJ13" s="73"/>
      <c r="AK13" s="73"/>
      <c r="AL13" s="73"/>
      <c r="AM13" s="73"/>
      <c r="AN13" s="73">
        <f>AN12+IF(AN12&lt;0,0,IF(AA19&gt;0,0,IF(-AN12*0.7&gt;AA19,-AN12*0.7,AA19)))</f>
        <v>8340.4184369849972</v>
      </c>
      <c r="AO13" s="73"/>
      <c r="AP13" s="73"/>
      <c r="AQ13" s="73"/>
      <c r="AR13" s="73"/>
      <c r="AS13" s="73"/>
      <c r="AT13" s="73"/>
      <c r="AU13" s="73"/>
      <c r="AV13" s="73"/>
      <c r="AW13" s="73"/>
      <c r="AX13" s="73"/>
      <c r="AY13" s="73"/>
      <c r="AZ13" s="73"/>
      <c r="BA13" s="73">
        <f>BA12+IF(BA12&lt;0,0,IF(AN19&gt;0,0,IF(-BA12*0.7&gt;AN19,-BA12*0.7,AN19)))</f>
        <v>406033.2210951529</v>
      </c>
      <c r="BB13" s="73"/>
      <c r="BC13" s="73"/>
      <c r="BD13" s="73"/>
      <c r="BE13" s="73"/>
      <c r="BF13" s="73"/>
      <c r="BG13" s="73"/>
      <c r="BH13" s="73"/>
      <c r="BI13" s="73"/>
      <c r="BJ13" s="73"/>
      <c r="BK13" s="73"/>
      <c r="BL13" s="73"/>
      <c r="BM13" s="73"/>
      <c r="BN13" s="73">
        <f>BN12+IF(BN12&lt;0,0,IF(BA19&gt;0,0,IF(-BN12*0.7&gt;BA19,-BN12*0.7,BA19)))</f>
        <v>674392.87011783407</v>
      </c>
      <c r="BO13" s="73"/>
      <c r="BP13" s="73"/>
      <c r="BQ13" s="73"/>
      <c r="BR13" s="73"/>
      <c r="BS13" s="73"/>
      <c r="BT13" s="73"/>
      <c r="BU13" s="73"/>
      <c r="BV13" s="73"/>
      <c r="BW13" s="73"/>
      <c r="BX13" s="73"/>
      <c r="BY13" s="73"/>
      <c r="BZ13" s="73"/>
      <c r="CA13" s="73">
        <f>CA12+IF(CA12&lt;0,0,IF(BN19&gt;0,0,IF(-CA12*0.7&gt;BN19,-CA12*0.7,BN19)))</f>
        <v>720025.33164413145</v>
      </c>
      <c r="CB13" s="73"/>
      <c r="CC13" s="73"/>
      <c r="CD13" s="73"/>
      <c r="CE13" s="73"/>
      <c r="CF13" s="73"/>
      <c r="CG13" s="73"/>
      <c r="CH13" s="73"/>
      <c r="CI13" s="73"/>
      <c r="CJ13" s="73"/>
      <c r="CK13" s="73"/>
      <c r="CL13" s="73"/>
      <c r="CM13" s="73"/>
      <c r="CN13" s="73">
        <f>CN12+IF(CN12&lt;0,0,IF(CA19&gt;0,0,IF(-CN12*0.7&gt;CA19,-CN12*0.7,CA19)))</f>
        <v>714117.55662870058</v>
      </c>
      <c r="CO13" s="73"/>
      <c r="CP13" s="73"/>
      <c r="CQ13" s="73"/>
      <c r="CR13" s="73"/>
      <c r="CS13" s="73"/>
      <c r="CT13" s="73"/>
      <c r="CU13" s="73"/>
      <c r="CV13" s="73"/>
      <c r="CW13" s="73"/>
      <c r="CX13" s="73"/>
      <c r="CY13" s="73"/>
      <c r="CZ13" s="73"/>
      <c r="DA13" s="73">
        <f>DA12+IF(DA12&lt;0,0,IF(CN19&gt;0,0,IF(-DA12*0.7&gt;CN19,-DA12*0.7,CN19)))</f>
        <v>679666.69435583428</v>
      </c>
      <c r="DB13" s="73"/>
      <c r="DC13" s="73"/>
      <c r="DD13" s="73"/>
      <c r="DE13" s="73"/>
      <c r="DF13" s="73"/>
      <c r="DG13" s="73"/>
      <c r="DH13" s="73"/>
      <c r="DI13" s="73"/>
      <c r="DJ13" s="73"/>
      <c r="DK13" s="73"/>
      <c r="DL13" s="73"/>
      <c r="DM13" s="73"/>
      <c r="DN13" s="73">
        <f>DN12+IF(DN12&lt;0,0,IF(DA19&gt;0,0,IF(-DN12*0.7&gt;DA19,-DN12*0.7,DA19)))</f>
        <v>637136.7009838837</v>
      </c>
      <c r="DO13" s="73"/>
      <c r="DP13" s="73"/>
      <c r="DQ13" s="73"/>
      <c r="DR13" s="73"/>
      <c r="DS13" s="73"/>
      <c r="DT13" s="73"/>
      <c r="DU13" s="73"/>
      <c r="DV13" s="73"/>
      <c r="DW13" s="73"/>
      <c r="DX13" s="73"/>
      <c r="DY13" s="73"/>
      <c r="DZ13" s="73"/>
      <c r="EA13" s="73">
        <f>EA12+IF(EA12&lt;0,0,IF(DN19&gt;0,0,IF(-EA12*0.7&gt;DN19,-EA12*0.7,DN19)))</f>
        <v>585777.94808358187</v>
      </c>
      <c r="EB13" s="73"/>
      <c r="EC13" s="73"/>
      <c r="ED13" s="73"/>
      <c r="EE13" s="73"/>
      <c r="EF13" s="73"/>
      <c r="EG13" s="73"/>
      <c r="EH13" s="73"/>
      <c r="EI13" s="73"/>
      <c r="EJ13" s="73"/>
      <c r="EK13" s="73"/>
      <c r="EL13" s="73"/>
      <c r="EM13" s="73"/>
      <c r="EN13" s="73">
        <f>EN12+IF(EN12&lt;0,0,IF(EA19&gt;0,0,IF(-EN12*0.7&gt;EA19,-EN12*0.7,EA19)))</f>
        <v>527591.40262648487</v>
      </c>
      <c r="EO13" s="73"/>
      <c r="EP13" s="73"/>
      <c r="EQ13" s="73"/>
      <c r="ER13" s="73"/>
      <c r="ES13" s="73"/>
      <c r="ET13" s="73"/>
      <c r="EU13" s="73"/>
      <c r="EV13" s="73"/>
      <c r="EW13" s="73"/>
      <c r="EX13" s="73"/>
      <c r="EY13" s="73"/>
      <c r="EZ13" s="73"/>
      <c r="FA13" s="73">
        <f>FA12+IF(FA12&lt;0,0,IF(EN19&gt;0,0,IF(-FA12*0.7&gt;EN19,-FA12*0.7,EN19)))</f>
        <v>459207.80106986128</v>
      </c>
      <c r="FB13" s="73"/>
      <c r="FC13" s="73"/>
      <c r="FD13" s="73"/>
      <c r="FE13" s="73"/>
      <c r="FF13" s="73"/>
      <c r="FG13" s="73"/>
      <c r="FH13" s="73"/>
      <c r="FI13" s="73"/>
      <c r="FJ13" s="73"/>
      <c r="FK13" s="73"/>
      <c r="FL13" s="73"/>
      <c r="FM13" s="73"/>
      <c r="FN13" s="73">
        <f>FN12+IF(FN12&lt;0,0,IF(FA19&gt;0,0,IF(-FN12*0.7&gt;FA19,-FN12*0.7,FA19)))</f>
        <v>379683.75389613665</v>
      </c>
      <c r="FO13" s="73"/>
      <c r="FP13" s="73"/>
      <c r="FQ13" s="73"/>
      <c r="FR13" s="73"/>
      <c r="FS13" s="73"/>
      <c r="FT13" s="73"/>
      <c r="FU13" s="73"/>
      <c r="FV13" s="73"/>
      <c r="FW13" s="73"/>
      <c r="FX13" s="73"/>
      <c r="FY13" s="73"/>
      <c r="FZ13" s="73"/>
      <c r="GA13" s="73">
        <f>GA12+IF(GA12&lt;0,0,IF(FN19&gt;0,0,IF(-GA12*0.7&gt;FN19,-GA12*0.7,FN19)))</f>
        <v>287988.52076773706</v>
      </c>
      <c r="GB13" s="73"/>
      <c r="GC13" s="73"/>
      <c r="GD13" s="73"/>
      <c r="GE13" s="73"/>
      <c r="GF13" s="73"/>
      <c r="GG13" s="73"/>
      <c r="GH13" s="73"/>
      <c r="GI13" s="73"/>
      <c r="GJ13" s="73"/>
      <c r="GK13" s="73"/>
      <c r="GL13" s="73"/>
      <c r="GM13" s="73"/>
      <c r="GN13" s="73">
        <f>GN12+IF(GN12&lt;0,0,IF(GA19&gt;0,0,IF(-GN12*0.7&gt;GA19,-GN12*0.7,GA19)))</f>
        <v>164036.8269524569</v>
      </c>
      <c r="GO13" s="73"/>
      <c r="GP13" s="73"/>
      <c r="GQ13" s="73"/>
      <c r="GR13" s="73"/>
      <c r="GS13" s="73"/>
      <c r="GT13" s="73"/>
      <c r="GU13" s="73"/>
      <c r="GV13" s="73"/>
      <c r="GW13" s="73"/>
      <c r="GX13" s="73"/>
      <c r="GY13" s="73"/>
      <c r="GZ13" s="73"/>
      <c r="HA13" s="73">
        <f t="shared" ref="HA13:IF13" si="225">HA12+IF(HA12&lt;0,0,IF(GN19&gt;0,0,IF(-HA12*0.7&gt;GN19,-HA12*0.7,GN19)))</f>
        <v>-2.9912643654423379E-9</v>
      </c>
      <c r="HB13" s="73">
        <f t="shared" si="225"/>
        <v>0</v>
      </c>
      <c r="HC13" s="73">
        <f t="shared" si="225"/>
        <v>0</v>
      </c>
      <c r="HD13" s="73">
        <f t="shared" si="225"/>
        <v>0</v>
      </c>
      <c r="HE13" s="73">
        <f t="shared" si="225"/>
        <v>0</v>
      </c>
      <c r="HF13" s="73">
        <f t="shared" si="225"/>
        <v>0</v>
      </c>
      <c r="HG13" s="73">
        <f t="shared" si="225"/>
        <v>0</v>
      </c>
      <c r="HH13" s="73">
        <f t="shared" si="225"/>
        <v>0</v>
      </c>
      <c r="HI13" s="73">
        <f t="shared" si="225"/>
        <v>0</v>
      </c>
      <c r="HJ13" s="73">
        <f t="shared" si="225"/>
        <v>0</v>
      </c>
      <c r="HK13" s="73">
        <f t="shared" si="225"/>
        <v>0</v>
      </c>
      <c r="HL13" s="73">
        <f t="shared" si="225"/>
        <v>0</v>
      </c>
      <c r="HM13" s="73">
        <f t="shared" si="225"/>
        <v>0</v>
      </c>
      <c r="HN13" s="73">
        <f t="shared" si="225"/>
        <v>2.1547493815887728E-10</v>
      </c>
      <c r="HO13" s="73">
        <f t="shared" si="225"/>
        <v>0</v>
      </c>
      <c r="HP13" s="73">
        <f t="shared" si="225"/>
        <v>0</v>
      </c>
      <c r="HQ13" s="73">
        <f t="shared" si="225"/>
        <v>0</v>
      </c>
      <c r="HR13" s="73">
        <f t="shared" si="225"/>
        <v>0</v>
      </c>
      <c r="HS13" s="73">
        <f t="shared" si="225"/>
        <v>0</v>
      </c>
      <c r="HT13" s="73">
        <f t="shared" si="225"/>
        <v>0</v>
      </c>
      <c r="HU13" s="73">
        <f t="shared" si="225"/>
        <v>0</v>
      </c>
      <c r="HV13" s="73">
        <f t="shared" si="225"/>
        <v>0</v>
      </c>
      <c r="HW13" s="73">
        <f t="shared" si="225"/>
        <v>0</v>
      </c>
      <c r="HX13" s="73">
        <f t="shared" si="225"/>
        <v>0</v>
      </c>
      <c r="HY13" s="73">
        <f t="shared" si="225"/>
        <v>0</v>
      </c>
      <c r="HZ13" s="73">
        <f t="shared" si="225"/>
        <v>0</v>
      </c>
      <c r="IA13" s="73">
        <f t="shared" si="225"/>
        <v>2.1547493815887728E-10</v>
      </c>
      <c r="IB13" s="73">
        <f t="shared" si="225"/>
        <v>0</v>
      </c>
      <c r="IC13" s="73">
        <f t="shared" si="225"/>
        <v>0</v>
      </c>
      <c r="ID13" s="73">
        <f t="shared" si="225"/>
        <v>0</v>
      </c>
      <c r="IE13" s="73">
        <f t="shared" si="225"/>
        <v>0</v>
      </c>
      <c r="IF13" s="73">
        <f t="shared" si="225"/>
        <v>0</v>
      </c>
      <c r="IG13" s="73">
        <f t="shared" ref="IG13:JL13" si="226">IG12+IF(IG12&lt;0,0,IF(HT19&gt;0,0,IF(-IG12*0.7&gt;HT19,-IG12*0.7,HT19)))</f>
        <v>0</v>
      </c>
      <c r="IH13" s="73">
        <f t="shared" si="226"/>
        <v>0</v>
      </c>
      <c r="II13" s="73">
        <f t="shared" si="226"/>
        <v>0</v>
      </c>
      <c r="IJ13" s="73">
        <f t="shared" si="226"/>
        <v>0</v>
      </c>
      <c r="IK13" s="73">
        <f t="shared" si="226"/>
        <v>0</v>
      </c>
      <c r="IL13" s="73">
        <f t="shared" si="226"/>
        <v>0</v>
      </c>
      <c r="IM13" s="73">
        <f t="shared" si="226"/>
        <v>0</v>
      </c>
      <c r="IN13" s="73">
        <f t="shared" si="226"/>
        <v>2.1547493815887728E-10</v>
      </c>
      <c r="IO13" s="73">
        <f t="shared" si="226"/>
        <v>0</v>
      </c>
      <c r="IP13" s="73">
        <f t="shared" si="226"/>
        <v>0</v>
      </c>
      <c r="IQ13" s="73">
        <f t="shared" si="226"/>
        <v>0</v>
      </c>
      <c r="IR13" s="73">
        <f t="shared" si="226"/>
        <v>0</v>
      </c>
      <c r="IS13" s="73">
        <f t="shared" si="226"/>
        <v>0</v>
      </c>
      <c r="IT13" s="73">
        <f t="shared" si="226"/>
        <v>0</v>
      </c>
      <c r="IU13" s="73">
        <f t="shared" si="226"/>
        <v>0</v>
      </c>
      <c r="IV13" s="73">
        <f t="shared" si="226"/>
        <v>0</v>
      </c>
      <c r="IW13" s="73">
        <f t="shared" si="226"/>
        <v>0</v>
      </c>
      <c r="IX13" s="73">
        <f t="shared" si="226"/>
        <v>0</v>
      </c>
      <c r="IY13" s="73">
        <f t="shared" si="226"/>
        <v>0</v>
      </c>
      <c r="IZ13" s="73">
        <f t="shared" si="226"/>
        <v>0</v>
      </c>
      <c r="JA13" s="73">
        <f t="shared" si="226"/>
        <v>2.1547493815887728E-10</v>
      </c>
      <c r="JB13" s="73">
        <f t="shared" si="226"/>
        <v>0</v>
      </c>
      <c r="JC13" s="73">
        <f t="shared" si="226"/>
        <v>0</v>
      </c>
      <c r="JD13" s="73">
        <f t="shared" si="226"/>
        <v>0</v>
      </c>
      <c r="JE13" s="73">
        <f t="shared" si="226"/>
        <v>0</v>
      </c>
      <c r="JF13" s="73">
        <f t="shared" si="226"/>
        <v>0</v>
      </c>
      <c r="JG13" s="73">
        <f t="shared" si="226"/>
        <v>0</v>
      </c>
      <c r="JH13" s="73">
        <f t="shared" si="226"/>
        <v>0</v>
      </c>
      <c r="JI13" s="73">
        <f t="shared" si="226"/>
        <v>0</v>
      </c>
      <c r="JJ13" s="73">
        <f t="shared" si="226"/>
        <v>0</v>
      </c>
      <c r="JK13" s="73">
        <f t="shared" si="226"/>
        <v>0</v>
      </c>
      <c r="JL13" s="73">
        <f t="shared" si="226"/>
        <v>0</v>
      </c>
      <c r="JM13" s="73">
        <f t="shared" ref="JM13:KR13" si="227">JM12+IF(JM12&lt;0,0,IF(IZ19&gt;0,0,IF(-JM12*0.7&gt;IZ19,-JM12*0.7,IZ19)))</f>
        <v>0</v>
      </c>
      <c r="JN13" s="73">
        <f t="shared" si="227"/>
        <v>2.1547493815887728E-10</v>
      </c>
      <c r="JO13" s="73">
        <f t="shared" si="227"/>
        <v>0</v>
      </c>
      <c r="JP13" s="73">
        <f t="shared" si="227"/>
        <v>0</v>
      </c>
      <c r="JQ13" s="73">
        <f t="shared" si="227"/>
        <v>0</v>
      </c>
      <c r="JR13" s="73">
        <f t="shared" si="227"/>
        <v>0</v>
      </c>
      <c r="JS13" s="73">
        <f t="shared" si="227"/>
        <v>0</v>
      </c>
      <c r="JT13" s="73">
        <f t="shared" si="227"/>
        <v>0</v>
      </c>
      <c r="JU13" s="73">
        <f t="shared" si="227"/>
        <v>0</v>
      </c>
      <c r="JV13" s="73">
        <f t="shared" si="227"/>
        <v>0</v>
      </c>
      <c r="JW13" s="73">
        <f t="shared" si="227"/>
        <v>0</v>
      </c>
      <c r="JX13" s="73">
        <f t="shared" si="227"/>
        <v>0</v>
      </c>
      <c r="JY13" s="73">
        <f t="shared" si="227"/>
        <v>0</v>
      </c>
      <c r="JZ13" s="73">
        <f t="shared" si="227"/>
        <v>0</v>
      </c>
      <c r="KA13" s="73">
        <f t="shared" si="227"/>
        <v>2.4085970694082086E-10</v>
      </c>
      <c r="KB13" s="73">
        <f t="shared" si="227"/>
        <v>0</v>
      </c>
      <c r="KC13" s="73">
        <f t="shared" si="227"/>
        <v>0</v>
      </c>
      <c r="KD13" s="73">
        <f t="shared" si="227"/>
        <v>0</v>
      </c>
      <c r="KE13" s="73">
        <f t="shared" si="227"/>
        <v>0</v>
      </c>
      <c r="KF13" s="73">
        <f t="shared" si="227"/>
        <v>0</v>
      </c>
      <c r="KG13" s="73">
        <f t="shared" si="227"/>
        <v>0</v>
      </c>
      <c r="KH13" s="73">
        <f t="shared" si="227"/>
        <v>0</v>
      </c>
      <c r="KI13" s="73">
        <f t="shared" si="227"/>
        <v>0</v>
      </c>
      <c r="KJ13" s="73">
        <f t="shared" si="227"/>
        <v>0</v>
      </c>
      <c r="KK13" s="73">
        <f t="shared" si="227"/>
        <v>0</v>
      </c>
      <c r="KL13" s="73">
        <f t="shared" si="227"/>
        <v>0</v>
      </c>
      <c r="KM13" s="73">
        <f t="shared" si="227"/>
        <v>0</v>
      </c>
      <c r="KN13" s="73">
        <f t="shared" si="227"/>
        <v>7.1824979386292413E-10</v>
      </c>
      <c r="KO13" s="73">
        <f t="shared" si="227"/>
        <v>0</v>
      </c>
      <c r="KP13" s="73">
        <f t="shared" si="227"/>
        <v>0</v>
      </c>
      <c r="KQ13" s="73">
        <f t="shared" si="227"/>
        <v>0</v>
      </c>
      <c r="KR13" s="73">
        <f t="shared" si="227"/>
        <v>0</v>
      </c>
      <c r="KS13" s="73">
        <f t="shared" ref="KS13:LN13" si="228">KS12+IF(KS12&lt;0,0,IF(KF19&gt;0,0,IF(-KS12*0.7&gt;KF19,-KS12*0.7,KF19)))</f>
        <v>0</v>
      </c>
      <c r="KT13" s="73">
        <f t="shared" si="228"/>
        <v>0</v>
      </c>
      <c r="KU13" s="73">
        <f t="shared" si="228"/>
        <v>0</v>
      </c>
      <c r="KV13" s="73">
        <f t="shared" si="228"/>
        <v>0</v>
      </c>
      <c r="KW13" s="73">
        <f t="shared" si="228"/>
        <v>0</v>
      </c>
      <c r="KX13" s="73">
        <f t="shared" si="228"/>
        <v>0</v>
      </c>
      <c r="KY13" s="73">
        <f t="shared" si="228"/>
        <v>0</v>
      </c>
      <c r="KZ13" s="73">
        <f t="shared" si="228"/>
        <v>0</v>
      </c>
      <c r="LA13" s="73">
        <f t="shared" si="228"/>
        <v>7.1824979386292413E-10</v>
      </c>
      <c r="LB13" s="73">
        <f t="shared" si="228"/>
        <v>0</v>
      </c>
      <c r="LC13" s="73">
        <f t="shared" si="228"/>
        <v>0</v>
      </c>
      <c r="LD13" s="73">
        <f t="shared" si="228"/>
        <v>0</v>
      </c>
      <c r="LE13" s="73">
        <f t="shared" si="228"/>
        <v>0</v>
      </c>
      <c r="LF13" s="73">
        <f t="shared" si="228"/>
        <v>0</v>
      </c>
      <c r="LG13" s="73">
        <f t="shared" si="228"/>
        <v>0</v>
      </c>
      <c r="LH13" s="73">
        <f t="shared" si="228"/>
        <v>0</v>
      </c>
      <c r="LI13" s="73">
        <f t="shared" si="228"/>
        <v>0</v>
      </c>
      <c r="LJ13" s="73">
        <f t="shared" si="228"/>
        <v>0</v>
      </c>
      <c r="LK13" s="73">
        <f t="shared" si="228"/>
        <v>0</v>
      </c>
      <c r="LL13" s="73">
        <f t="shared" si="228"/>
        <v>0</v>
      </c>
      <c r="LM13" s="73">
        <f t="shared" si="228"/>
        <v>0</v>
      </c>
      <c r="LN13" s="73">
        <f t="shared" si="228"/>
        <v>7.1824979386292413E-10</v>
      </c>
    </row>
    <row r="14" spans="1:326">
      <c r="A14" s="47" t="s">
        <v>292</v>
      </c>
      <c r="B14" s="2"/>
      <c r="C14" s="3"/>
      <c r="D14" s="3"/>
      <c r="E14" s="3"/>
      <c r="F14" s="3"/>
      <c r="G14" s="3"/>
      <c r="H14" s="3"/>
      <c r="I14" s="3"/>
      <c r="J14" s="3"/>
      <c r="K14" s="3"/>
      <c r="L14" s="3"/>
      <c r="M14" s="3"/>
      <c r="N14" s="255">
        <f>IF(N12&lt;0,0,N13*'Bazinės prielaidos'!$E$18)</f>
        <v>0</v>
      </c>
      <c r="O14" s="25"/>
      <c r="P14" s="25"/>
      <c r="Q14" s="25"/>
      <c r="R14" s="25"/>
      <c r="S14" s="25"/>
      <c r="T14" s="25"/>
      <c r="U14" s="25"/>
      <c r="V14" s="25"/>
      <c r="W14" s="25"/>
      <c r="X14" s="25"/>
      <c r="Y14" s="25"/>
      <c r="Z14" s="25"/>
      <c r="AA14" s="29">
        <f>IF(AA12&lt;0,0,AA13*'Bazinės prielaidos'!$E$18)</f>
        <v>0</v>
      </c>
      <c r="AB14" s="25"/>
      <c r="AC14" s="25"/>
      <c r="AD14" s="25"/>
      <c r="AE14" s="25"/>
      <c r="AF14" s="25"/>
      <c r="AG14" s="25"/>
      <c r="AH14" s="25"/>
      <c r="AI14" s="25"/>
      <c r="AJ14" s="25"/>
      <c r="AK14" s="25"/>
      <c r="AL14" s="25"/>
      <c r="AM14" s="25"/>
      <c r="AN14" s="29">
        <f>IF(AN12&lt;0,0,AN13*'Bazinės prielaidos'!$E$18)</f>
        <v>1251.0627655477494</v>
      </c>
      <c r="AO14" s="25"/>
      <c r="AP14" s="25"/>
      <c r="AQ14" s="25"/>
      <c r="AR14" s="25"/>
      <c r="AS14" s="25"/>
      <c r="AT14" s="25"/>
      <c r="AU14" s="25"/>
      <c r="AV14" s="25"/>
      <c r="AW14" s="25"/>
      <c r="AX14" s="25"/>
      <c r="AY14" s="25"/>
      <c r="AZ14" s="25"/>
      <c r="BA14" s="29">
        <f>IF(BA12&lt;0,0,BA13*'Bazinės prielaidos'!$E$18)</f>
        <v>60904.983164272933</v>
      </c>
      <c r="BB14" s="25"/>
      <c r="BC14" s="25"/>
      <c r="BD14" s="25"/>
      <c r="BE14" s="25"/>
      <c r="BF14" s="25"/>
      <c r="BG14" s="25"/>
      <c r="BH14" s="25"/>
      <c r="BI14" s="25"/>
      <c r="BJ14" s="25"/>
      <c r="BK14" s="25"/>
      <c r="BL14" s="25"/>
      <c r="BM14" s="25"/>
      <c r="BN14" s="29">
        <f>IF(BN12&lt;0,0,BN13*'Bazinės prielaidos'!$E$18)</f>
        <v>101158.93051767511</v>
      </c>
      <c r="BO14" s="25"/>
      <c r="BP14" s="25"/>
      <c r="BQ14" s="25"/>
      <c r="BR14" s="25"/>
      <c r="BS14" s="25"/>
      <c r="BT14" s="25"/>
      <c r="BU14" s="25"/>
      <c r="BV14" s="25"/>
      <c r="BW14" s="25"/>
      <c r="BX14" s="25"/>
      <c r="BY14" s="25"/>
      <c r="BZ14" s="25"/>
      <c r="CA14" s="29">
        <f>IF(CA12&lt;0,0,CA13*'Bazinės prielaidos'!$E$18)</f>
        <v>108003.79974661971</v>
      </c>
      <c r="CB14" s="25"/>
      <c r="CC14" s="25"/>
      <c r="CD14" s="25"/>
      <c r="CE14" s="25"/>
      <c r="CF14" s="25"/>
      <c r="CG14" s="25"/>
      <c r="CH14" s="25"/>
      <c r="CI14" s="25"/>
      <c r="CJ14" s="25"/>
      <c r="CK14" s="25"/>
      <c r="CL14" s="25"/>
      <c r="CM14" s="25"/>
      <c r="CN14" s="29">
        <f>IF(CN12&lt;0,0,CN13*'Bazinės prielaidos'!$E$18)</f>
        <v>107117.63349430509</v>
      </c>
      <c r="CO14" s="25"/>
      <c r="CP14" s="25"/>
      <c r="CQ14" s="25"/>
      <c r="CR14" s="25"/>
      <c r="CS14" s="25"/>
      <c r="CT14" s="25"/>
      <c r="CU14" s="25"/>
      <c r="CV14" s="25"/>
      <c r="CW14" s="25"/>
      <c r="CX14" s="25"/>
      <c r="CY14" s="25"/>
      <c r="CZ14" s="25"/>
      <c r="DA14" s="29">
        <f>IF(DA12&lt;0,0,DA13*'Bazinės prielaidos'!$E$18)</f>
        <v>101950.00415337514</v>
      </c>
      <c r="DB14" s="25"/>
      <c r="DC14" s="25"/>
      <c r="DD14" s="25"/>
      <c r="DE14" s="25"/>
      <c r="DF14" s="25"/>
      <c r="DG14" s="25"/>
      <c r="DH14" s="25"/>
      <c r="DI14" s="25"/>
      <c r="DJ14" s="25"/>
      <c r="DK14" s="25"/>
      <c r="DL14" s="25"/>
      <c r="DM14" s="25"/>
      <c r="DN14" s="29">
        <f>IF(DN12&lt;0,0,DN13*'Bazinės prielaidos'!$E$18)</f>
        <v>95570.505147582546</v>
      </c>
      <c r="DO14" s="25"/>
      <c r="DP14" s="25"/>
      <c r="DQ14" s="25"/>
      <c r="DR14" s="25"/>
      <c r="DS14" s="25"/>
      <c r="DT14" s="25"/>
      <c r="DU14" s="25"/>
      <c r="DV14" s="25"/>
      <c r="DW14" s="25"/>
      <c r="DX14" s="25"/>
      <c r="DY14" s="25"/>
      <c r="DZ14" s="25"/>
      <c r="EA14" s="29">
        <f>IF(EA12&lt;0,0,EA13*'Bazinės prielaidos'!$E$18)</f>
        <v>87866.69221253728</v>
      </c>
      <c r="EB14" s="25"/>
      <c r="EC14" s="25"/>
      <c r="ED14" s="25"/>
      <c r="EE14" s="25"/>
      <c r="EF14" s="25"/>
      <c r="EG14" s="25"/>
      <c r="EH14" s="25"/>
      <c r="EI14" s="25"/>
      <c r="EJ14" s="25"/>
      <c r="EK14" s="25"/>
      <c r="EL14" s="25"/>
      <c r="EM14" s="25"/>
      <c r="EN14" s="29">
        <f>IF(EN12&lt;0,0,EN13*'Bazinės prielaidos'!$E$18)</f>
        <v>79138.710393972724</v>
      </c>
      <c r="EO14" s="25"/>
      <c r="EP14" s="25"/>
      <c r="EQ14" s="25"/>
      <c r="ER14" s="25"/>
      <c r="ES14" s="25"/>
      <c r="ET14" s="25"/>
      <c r="EU14" s="25"/>
      <c r="EV14" s="25"/>
      <c r="EW14" s="25"/>
      <c r="EX14" s="25"/>
      <c r="EY14" s="25"/>
      <c r="EZ14" s="25"/>
      <c r="FA14" s="29">
        <f>IF(FA12&lt;0,0,FA13*'Bazinės prielaidos'!$E$18)</f>
        <v>68881.170160479189</v>
      </c>
      <c r="FB14" s="25"/>
      <c r="FC14" s="25"/>
      <c r="FD14" s="25"/>
      <c r="FE14" s="25"/>
      <c r="FF14" s="25"/>
      <c r="FG14" s="25"/>
      <c r="FH14" s="25"/>
      <c r="FI14" s="25"/>
      <c r="FJ14" s="25"/>
      <c r="FK14" s="25"/>
      <c r="FL14" s="25"/>
      <c r="FM14" s="25"/>
      <c r="FN14" s="29">
        <f>IF(FN12&lt;0,0,FN13*'Bazinės prielaidos'!$E$18)</f>
        <v>56952.563084420493</v>
      </c>
      <c r="FO14" s="25"/>
      <c r="FP14" s="25"/>
      <c r="FQ14" s="25"/>
      <c r="FR14" s="25"/>
      <c r="FS14" s="25"/>
      <c r="FT14" s="25"/>
      <c r="FU14" s="25"/>
      <c r="FV14" s="25"/>
      <c r="FW14" s="25"/>
      <c r="FX14" s="25"/>
      <c r="FY14" s="25"/>
      <c r="FZ14" s="25"/>
      <c r="GA14" s="29">
        <f>IF(GA12&lt;0,0,GA13*'Bazinės prielaidos'!$E$18)</f>
        <v>43198.27811516056</v>
      </c>
      <c r="GB14" s="25"/>
      <c r="GC14" s="25"/>
      <c r="GD14" s="25"/>
      <c r="GE14" s="25"/>
      <c r="GF14" s="25"/>
      <c r="GG14" s="25"/>
      <c r="GH14" s="25"/>
      <c r="GI14" s="25"/>
      <c r="GJ14" s="25"/>
      <c r="GK14" s="25"/>
      <c r="GL14" s="25"/>
      <c r="GM14" s="25"/>
      <c r="GN14" s="29">
        <f>IF(GN12&lt;0,0,GN13*'Bazinės prielaidos'!$E$18)</f>
        <v>24605.524042868536</v>
      </c>
      <c r="GO14" s="25"/>
      <c r="GP14" s="25"/>
      <c r="GQ14" s="25"/>
      <c r="GR14" s="25"/>
      <c r="GS14" s="25"/>
      <c r="GT14" s="25"/>
      <c r="GU14" s="25"/>
      <c r="GV14" s="25"/>
      <c r="GW14" s="25"/>
      <c r="GX14" s="25"/>
      <c r="GY14" s="25"/>
      <c r="GZ14" s="25"/>
      <c r="HA14" s="29">
        <f>IF(HA12&lt;0,0,HA13*'Bazinės prielaidos'!$E$18)</f>
        <v>0</v>
      </c>
      <c r="HB14" s="25"/>
      <c r="HC14" s="25"/>
      <c r="HD14" s="25"/>
      <c r="HE14" s="25"/>
      <c r="HF14" s="25"/>
      <c r="HG14" s="25"/>
      <c r="HH14" s="25"/>
      <c r="HI14" s="25"/>
      <c r="HJ14" s="25"/>
      <c r="HK14" s="25"/>
      <c r="HL14" s="25"/>
      <c r="HM14" s="25"/>
      <c r="HN14" s="29">
        <f>IF(HN12&lt;0,0,HN13*'Bazinės prielaidos'!$E$18)</f>
        <v>3.2321240723831591E-11</v>
      </c>
      <c r="HO14" s="25"/>
      <c r="HP14" s="25"/>
      <c r="HQ14" s="25"/>
      <c r="HR14" s="25"/>
      <c r="HS14" s="25"/>
      <c r="HT14" s="25"/>
      <c r="HU14" s="25"/>
      <c r="HV14" s="25"/>
      <c r="HW14" s="25"/>
      <c r="HX14" s="25"/>
      <c r="HY14" s="25"/>
      <c r="HZ14" s="25"/>
      <c r="IA14" s="29">
        <f>IF(IA12&lt;0,0,IA13*'Bazinės prielaidos'!$E$18)</f>
        <v>3.2321240723831591E-11</v>
      </c>
      <c r="IB14" s="25"/>
      <c r="IC14" s="25"/>
      <c r="ID14" s="25"/>
      <c r="IE14" s="25"/>
      <c r="IF14" s="25"/>
      <c r="IG14" s="25"/>
      <c r="IH14" s="25"/>
      <c r="II14" s="25"/>
      <c r="IJ14" s="25"/>
      <c r="IK14" s="25"/>
      <c r="IL14" s="25"/>
      <c r="IM14" s="25"/>
      <c r="IN14" s="29">
        <f>IF(IN12&lt;0,0,IN13*'Bazinės prielaidos'!$E$18)</f>
        <v>3.2321240723831591E-11</v>
      </c>
      <c r="IO14" s="25"/>
      <c r="IP14" s="25"/>
      <c r="IQ14" s="25"/>
      <c r="IR14" s="25"/>
      <c r="IS14" s="25"/>
      <c r="IT14" s="25"/>
      <c r="IU14" s="25"/>
      <c r="IV14" s="25"/>
      <c r="IW14" s="25"/>
      <c r="IX14" s="25"/>
      <c r="IY14" s="25"/>
      <c r="IZ14" s="25"/>
      <c r="JA14" s="29">
        <f>IF(JA12&lt;0,0,JA13*'Bazinės prielaidos'!$E$18)</f>
        <v>3.2321240723831591E-11</v>
      </c>
      <c r="JB14" s="25"/>
      <c r="JC14" s="25"/>
      <c r="JD14" s="25"/>
      <c r="JE14" s="25"/>
      <c r="JF14" s="25"/>
      <c r="JG14" s="25"/>
      <c r="JH14" s="25"/>
      <c r="JI14" s="25"/>
      <c r="JJ14" s="25"/>
      <c r="JK14" s="25"/>
      <c r="JL14" s="25"/>
      <c r="JM14" s="25"/>
      <c r="JN14" s="29">
        <f>IF(JN12&lt;0,0,JN13*'Bazinės prielaidos'!$E$18)</f>
        <v>3.2321240723831591E-11</v>
      </c>
      <c r="JO14" s="25"/>
      <c r="JP14" s="25"/>
      <c r="JQ14" s="25"/>
      <c r="JR14" s="25"/>
      <c r="JS14" s="25"/>
      <c r="JT14" s="25"/>
      <c r="JU14" s="25"/>
      <c r="JV14" s="25"/>
      <c r="JW14" s="25"/>
      <c r="JX14" s="25"/>
      <c r="JY14" s="25"/>
      <c r="JZ14" s="25"/>
      <c r="KA14" s="29">
        <f>IF(KA12&lt;0,0,KA13*'Bazinės prielaidos'!$E$18)</f>
        <v>3.612895604112313E-11</v>
      </c>
      <c r="KB14" s="25"/>
      <c r="KC14" s="25"/>
      <c r="KD14" s="25"/>
      <c r="KE14" s="25"/>
      <c r="KF14" s="25"/>
      <c r="KG14" s="25"/>
      <c r="KH14" s="25"/>
      <c r="KI14" s="25"/>
      <c r="KJ14" s="25"/>
      <c r="KK14" s="25"/>
      <c r="KL14" s="25"/>
      <c r="KM14" s="25"/>
      <c r="KN14" s="29">
        <f>IF(KN12&lt;0,0,KN13*'Bazinės prielaidos'!$E$18)</f>
        <v>1.0773746907943861E-10</v>
      </c>
      <c r="KO14" s="25"/>
      <c r="KP14" s="25"/>
      <c r="KQ14" s="25"/>
      <c r="KR14" s="25"/>
      <c r="KS14" s="25"/>
      <c r="KT14" s="25"/>
      <c r="KU14" s="25"/>
      <c r="KV14" s="25"/>
      <c r="KW14" s="25"/>
      <c r="KX14" s="25"/>
      <c r="KY14" s="25"/>
      <c r="KZ14" s="25"/>
      <c r="LA14" s="29">
        <f>IF(LA12&lt;0,0,LA13*'Bazinės prielaidos'!$E$18)</f>
        <v>1.0773746907943861E-10</v>
      </c>
      <c r="LB14" s="25"/>
      <c r="LC14" s="25"/>
      <c r="LD14" s="25"/>
      <c r="LE14" s="25"/>
      <c r="LF14" s="25"/>
      <c r="LG14" s="25"/>
      <c r="LH14" s="25"/>
      <c r="LI14" s="25"/>
      <c r="LJ14" s="25"/>
      <c r="LK14" s="25"/>
      <c r="LL14" s="25"/>
      <c r="LM14" s="25"/>
      <c r="LN14" s="30">
        <f>IF(LN12&lt;0,0,LN13*'Bazinės prielaidos'!$E$18)</f>
        <v>1.0773746907943861E-10</v>
      </c>
    </row>
    <row r="15" spans="1:326" s="53" customFormat="1" ht="15.75" thickBot="1">
      <c r="A15" s="50" t="s">
        <v>335</v>
      </c>
      <c r="B15" s="51"/>
      <c r="C15" s="52"/>
      <c r="D15" s="52"/>
      <c r="E15" s="52"/>
      <c r="F15" s="52"/>
      <c r="G15" s="52"/>
      <c r="H15" s="52"/>
      <c r="I15" s="52"/>
      <c r="J15" s="52"/>
      <c r="K15" s="52"/>
      <c r="L15" s="52"/>
      <c r="M15" s="52"/>
      <c r="N15" s="260">
        <f>N13-N14</f>
        <v>-116400.01510402514</v>
      </c>
      <c r="O15" s="74"/>
      <c r="P15" s="74"/>
      <c r="Q15" s="74"/>
      <c r="R15" s="74"/>
      <c r="S15" s="74"/>
      <c r="T15" s="74"/>
      <c r="U15" s="74"/>
      <c r="V15" s="74"/>
      <c r="W15" s="74"/>
      <c r="X15" s="74"/>
      <c r="Y15" s="74"/>
      <c r="Z15" s="74"/>
      <c r="AA15" s="74">
        <f>AA13-AA14</f>
        <v>-147197.50415708125</v>
      </c>
      <c r="AB15" s="74"/>
      <c r="AC15" s="74"/>
      <c r="AD15" s="74"/>
      <c r="AE15" s="74"/>
      <c r="AF15" s="74"/>
      <c r="AG15" s="74"/>
      <c r="AH15" s="74"/>
      <c r="AI15" s="74"/>
      <c r="AJ15" s="74"/>
      <c r="AK15" s="74"/>
      <c r="AL15" s="74"/>
      <c r="AM15" s="74"/>
      <c r="AN15" s="74">
        <f>AN13-AN14</f>
        <v>7089.355671437248</v>
      </c>
      <c r="AO15" s="74"/>
      <c r="AP15" s="74"/>
      <c r="AQ15" s="74"/>
      <c r="AR15" s="74"/>
      <c r="AS15" s="74"/>
      <c r="AT15" s="74"/>
      <c r="AU15" s="74"/>
      <c r="AV15" s="74"/>
      <c r="AW15" s="74"/>
      <c r="AX15" s="74"/>
      <c r="AY15" s="74"/>
      <c r="AZ15" s="74"/>
      <c r="BA15" s="74">
        <f>BA13-BA14</f>
        <v>345128.23793087999</v>
      </c>
      <c r="BB15" s="74"/>
      <c r="BC15" s="74"/>
      <c r="BD15" s="74"/>
      <c r="BE15" s="74"/>
      <c r="BF15" s="74"/>
      <c r="BG15" s="74"/>
      <c r="BH15" s="74"/>
      <c r="BI15" s="74"/>
      <c r="BJ15" s="74"/>
      <c r="BK15" s="74"/>
      <c r="BL15" s="74"/>
      <c r="BM15" s="74"/>
      <c r="BN15" s="74">
        <f>BN13-BN14</f>
        <v>573233.93960015895</v>
      </c>
      <c r="BO15" s="74"/>
      <c r="BP15" s="74"/>
      <c r="BQ15" s="74"/>
      <c r="BR15" s="74"/>
      <c r="BS15" s="74"/>
      <c r="BT15" s="74"/>
      <c r="BU15" s="74"/>
      <c r="BV15" s="74"/>
      <c r="BW15" s="74"/>
      <c r="BX15" s="74"/>
      <c r="BY15" s="74"/>
      <c r="BZ15" s="74"/>
      <c r="CA15" s="74">
        <f>CA13-CA14</f>
        <v>612021.5318975118</v>
      </c>
      <c r="CB15" s="74"/>
      <c r="CC15" s="74"/>
      <c r="CD15" s="74"/>
      <c r="CE15" s="74"/>
      <c r="CF15" s="74"/>
      <c r="CG15" s="74"/>
      <c r="CH15" s="74"/>
      <c r="CI15" s="74"/>
      <c r="CJ15" s="74"/>
      <c r="CK15" s="74"/>
      <c r="CL15" s="74"/>
      <c r="CM15" s="74"/>
      <c r="CN15" s="74">
        <f>CN13-CN14</f>
        <v>606999.9231343955</v>
      </c>
      <c r="CO15" s="74"/>
      <c r="CP15" s="74"/>
      <c r="CQ15" s="74"/>
      <c r="CR15" s="74"/>
      <c r="CS15" s="74"/>
      <c r="CT15" s="74"/>
      <c r="CU15" s="74"/>
      <c r="CV15" s="74"/>
      <c r="CW15" s="74"/>
      <c r="CX15" s="74"/>
      <c r="CY15" s="74"/>
      <c r="CZ15" s="74"/>
      <c r="DA15" s="74">
        <f>DA13-DA14</f>
        <v>577716.69020245911</v>
      </c>
      <c r="DB15" s="74"/>
      <c r="DC15" s="74"/>
      <c r="DD15" s="74"/>
      <c r="DE15" s="74"/>
      <c r="DF15" s="74"/>
      <c r="DG15" s="74"/>
      <c r="DH15" s="74"/>
      <c r="DI15" s="74"/>
      <c r="DJ15" s="74"/>
      <c r="DK15" s="74"/>
      <c r="DL15" s="74"/>
      <c r="DM15" s="74"/>
      <c r="DN15" s="74">
        <f>DN13-DN14</f>
        <v>541566.19583630119</v>
      </c>
      <c r="DO15" s="74"/>
      <c r="DP15" s="74"/>
      <c r="DQ15" s="74"/>
      <c r="DR15" s="74"/>
      <c r="DS15" s="74"/>
      <c r="DT15" s="74"/>
      <c r="DU15" s="74"/>
      <c r="DV15" s="74"/>
      <c r="DW15" s="74"/>
      <c r="DX15" s="74"/>
      <c r="DY15" s="74"/>
      <c r="DZ15" s="74"/>
      <c r="EA15" s="74">
        <f>EA13-EA14</f>
        <v>497911.25587104459</v>
      </c>
      <c r="EB15" s="74"/>
      <c r="EC15" s="74"/>
      <c r="ED15" s="74"/>
      <c r="EE15" s="74"/>
      <c r="EF15" s="74"/>
      <c r="EG15" s="74"/>
      <c r="EH15" s="74"/>
      <c r="EI15" s="74"/>
      <c r="EJ15" s="74"/>
      <c r="EK15" s="74"/>
      <c r="EL15" s="74"/>
      <c r="EM15" s="74"/>
      <c r="EN15" s="74">
        <f>EN13-EN14</f>
        <v>448452.69223251217</v>
      </c>
      <c r="EO15" s="74"/>
      <c r="EP15" s="74"/>
      <c r="EQ15" s="74"/>
      <c r="ER15" s="74"/>
      <c r="ES15" s="74"/>
      <c r="ET15" s="74"/>
      <c r="EU15" s="74"/>
      <c r="EV15" s="74"/>
      <c r="EW15" s="74"/>
      <c r="EX15" s="74"/>
      <c r="EY15" s="74"/>
      <c r="EZ15" s="74"/>
      <c r="FA15" s="74">
        <f>FA13-FA14</f>
        <v>390326.63090938207</v>
      </c>
      <c r="FB15" s="74"/>
      <c r="FC15" s="74"/>
      <c r="FD15" s="74"/>
      <c r="FE15" s="74"/>
      <c r="FF15" s="74"/>
      <c r="FG15" s="74"/>
      <c r="FH15" s="74"/>
      <c r="FI15" s="74"/>
      <c r="FJ15" s="74"/>
      <c r="FK15" s="74"/>
      <c r="FL15" s="74"/>
      <c r="FM15" s="74"/>
      <c r="FN15" s="74">
        <f>FN13-FN14</f>
        <v>322731.19081171614</v>
      </c>
      <c r="FO15" s="74"/>
      <c r="FP15" s="74"/>
      <c r="FQ15" s="74"/>
      <c r="FR15" s="74"/>
      <c r="FS15" s="74"/>
      <c r="FT15" s="74"/>
      <c r="FU15" s="74"/>
      <c r="FV15" s="74"/>
      <c r="FW15" s="74"/>
      <c r="FX15" s="74"/>
      <c r="FY15" s="74"/>
      <c r="FZ15" s="74"/>
      <c r="GA15" s="74">
        <f>GA13-GA14</f>
        <v>244790.2426525765</v>
      </c>
      <c r="GB15" s="74"/>
      <c r="GC15" s="74"/>
      <c r="GD15" s="74"/>
      <c r="GE15" s="74"/>
      <c r="GF15" s="74"/>
      <c r="GG15" s="74"/>
      <c r="GH15" s="74"/>
      <c r="GI15" s="74"/>
      <c r="GJ15" s="74"/>
      <c r="GK15" s="74"/>
      <c r="GL15" s="74"/>
      <c r="GM15" s="74"/>
      <c r="GN15" s="74">
        <f>GN13-GN14</f>
        <v>139431.30290958838</v>
      </c>
      <c r="GO15" s="74"/>
      <c r="GP15" s="74"/>
      <c r="GQ15" s="74"/>
      <c r="GR15" s="74"/>
      <c r="GS15" s="74"/>
      <c r="GT15" s="74"/>
      <c r="GU15" s="74"/>
      <c r="GV15" s="74"/>
      <c r="GW15" s="74"/>
      <c r="GX15" s="74"/>
      <c r="GY15" s="74"/>
      <c r="GZ15" s="74"/>
      <c r="HA15" s="74">
        <f>HA13-HA14</f>
        <v>-2.9912643654423379E-9</v>
      </c>
      <c r="HB15" s="74"/>
      <c r="HC15" s="74"/>
      <c r="HD15" s="74"/>
      <c r="HE15" s="74"/>
      <c r="HF15" s="74"/>
      <c r="HG15" s="74"/>
      <c r="HH15" s="74"/>
      <c r="HI15" s="74"/>
      <c r="HJ15" s="74"/>
      <c r="HK15" s="74"/>
      <c r="HL15" s="74"/>
      <c r="HM15" s="74"/>
      <c r="HN15" s="74">
        <f>HN13-HN14</f>
        <v>1.8315369743504568E-10</v>
      </c>
      <c r="HO15" s="74"/>
      <c r="HP15" s="74"/>
      <c r="HQ15" s="74"/>
      <c r="HR15" s="74"/>
      <c r="HS15" s="74"/>
      <c r="HT15" s="74"/>
      <c r="HU15" s="74"/>
      <c r="HV15" s="74"/>
      <c r="HW15" s="74"/>
      <c r="HX15" s="74"/>
      <c r="HY15" s="74"/>
      <c r="HZ15" s="74"/>
      <c r="IA15" s="74">
        <f>IA13-IA14</f>
        <v>1.8315369743504568E-10</v>
      </c>
      <c r="IB15" s="74"/>
      <c r="IC15" s="74"/>
      <c r="ID15" s="74"/>
      <c r="IE15" s="74"/>
      <c r="IF15" s="74"/>
      <c r="IG15" s="74"/>
      <c r="IH15" s="74"/>
      <c r="II15" s="74"/>
      <c r="IJ15" s="74"/>
      <c r="IK15" s="74"/>
      <c r="IL15" s="74"/>
      <c r="IM15" s="74"/>
      <c r="IN15" s="74">
        <f>IN13-IN14</f>
        <v>1.8315369743504568E-10</v>
      </c>
      <c r="IO15" s="74"/>
      <c r="IP15" s="74"/>
      <c r="IQ15" s="74"/>
      <c r="IR15" s="74"/>
      <c r="IS15" s="74"/>
      <c r="IT15" s="74"/>
      <c r="IU15" s="74"/>
      <c r="IV15" s="74"/>
      <c r="IW15" s="74"/>
      <c r="IX15" s="74"/>
      <c r="IY15" s="74"/>
      <c r="IZ15" s="74"/>
      <c r="JA15" s="74">
        <f>JA13-JA14</f>
        <v>1.8315369743504568E-10</v>
      </c>
      <c r="JB15" s="74"/>
      <c r="JC15" s="74"/>
      <c r="JD15" s="74"/>
      <c r="JE15" s="74"/>
      <c r="JF15" s="74"/>
      <c r="JG15" s="74"/>
      <c r="JH15" s="74"/>
      <c r="JI15" s="74"/>
      <c r="JJ15" s="74"/>
      <c r="JK15" s="74"/>
      <c r="JL15" s="74"/>
      <c r="JM15" s="74"/>
      <c r="JN15" s="74">
        <f>JN13-JN14</f>
        <v>1.8315369743504568E-10</v>
      </c>
      <c r="JO15" s="74"/>
      <c r="JP15" s="74"/>
      <c r="JQ15" s="74"/>
      <c r="JR15" s="74"/>
      <c r="JS15" s="74"/>
      <c r="JT15" s="74"/>
      <c r="JU15" s="74"/>
      <c r="JV15" s="74"/>
      <c r="JW15" s="74"/>
      <c r="JX15" s="74"/>
      <c r="JY15" s="74"/>
      <c r="JZ15" s="74"/>
      <c r="KA15" s="74">
        <f>KA13-KA14</f>
        <v>2.0473075089969773E-10</v>
      </c>
      <c r="KB15" s="74"/>
      <c r="KC15" s="74"/>
      <c r="KD15" s="74"/>
      <c r="KE15" s="74"/>
      <c r="KF15" s="74"/>
      <c r="KG15" s="74"/>
      <c r="KH15" s="74"/>
      <c r="KI15" s="74"/>
      <c r="KJ15" s="74"/>
      <c r="KK15" s="74"/>
      <c r="KL15" s="74"/>
      <c r="KM15" s="74"/>
      <c r="KN15" s="74">
        <f>KN13-KN14</f>
        <v>6.1051232478348549E-10</v>
      </c>
      <c r="KO15" s="74"/>
      <c r="KP15" s="74"/>
      <c r="KQ15" s="74"/>
      <c r="KR15" s="74"/>
      <c r="KS15" s="74"/>
      <c r="KT15" s="74"/>
      <c r="KU15" s="74"/>
      <c r="KV15" s="74"/>
      <c r="KW15" s="74"/>
      <c r="KX15" s="74"/>
      <c r="KY15" s="74"/>
      <c r="KZ15" s="74"/>
      <c r="LA15" s="74">
        <f>LA13-LA14</f>
        <v>6.1051232478348549E-10</v>
      </c>
      <c r="LB15" s="74"/>
      <c r="LC15" s="74"/>
      <c r="LD15" s="74"/>
      <c r="LE15" s="74"/>
      <c r="LF15" s="74"/>
      <c r="LG15" s="74"/>
      <c r="LH15" s="74"/>
      <c r="LI15" s="74"/>
      <c r="LJ15" s="74"/>
      <c r="LK15" s="74"/>
      <c r="LL15" s="74"/>
      <c r="LM15" s="74"/>
      <c r="LN15" s="75">
        <f>LN13-LN14</f>
        <v>6.1051232478348549E-10</v>
      </c>
    </row>
    <row r="16" spans="1:326" ht="15.75" thickBot="1">
      <c r="N16" s="37"/>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row>
    <row r="17" spans="1:326">
      <c r="A17" s="6" t="s">
        <v>432</v>
      </c>
      <c r="B17" s="5"/>
      <c r="C17" s="28"/>
      <c r="D17" s="28"/>
      <c r="E17" s="28"/>
      <c r="F17" s="28"/>
      <c r="G17" s="28"/>
      <c r="H17" s="28"/>
      <c r="I17" s="28"/>
      <c r="J17" s="28"/>
      <c r="K17" s="28"/>
      <c r="L17" s="28"/>
      <c r="M17" s="28"/>
      <c r="N17" s="261"/>
      <c r="O17" s="61"/>
      <c r="P17" s="61"/>
      <c r="Q17" s="61"/>
      <c r="R17" s="61"/>
      <c r="S17" s="61"/>
      <c r="T17" s="61"/>
      <c r="U17" s="61"/>
      <c r="V17" s="61"/>
      <c r="W17" s="61"/>
      <c r="X17" s="61"/>
      <c r="Y17" s="61"/>
      <c r="Z17" s="61"/>
      <c r="AA17" s="31">
        <f>N19</f>
        <v>-116400.01510402514</v>
      </c>
      <c r="AB17" s="61"/>
      <c r="AC17" s="61"/>
      <c r="AD17" s="61"/>
      <c r="AE17" s="61"/>
      <c r="AF17" s="61"/>
      <c r="AG17" s="61"/>
      <c r="AH17" s="61"/>
      <c r="AI17" s="61"/>
      <c r="AJ17" s="61"/>
      <c r="AK17" s="61"/>
      <c r="AL17" s="61"/>
      <c r="AM17" s="61"/>
      <c r="AN17" s="31">
        <f>AA19</f>
        <v>-263597.51926110638</v>
      </c>
      <c r="AO17" s="61"/>
      <c r="AP17" s="61"/>
      <c r="AQ17" s="61"/>
      <c r="AR17" s="61"/>
      <c r="AS17" s="61"/>
      <c r="AT17" s="61"/>
      <c r="AU17" s="61"/>
      <c r="AV17" s="61"/>
      <c r="AW17" s="61"/>
      <c r="AX17" s="61"/>
      <c r="AY17" s="61"/>
      <c r="AZ17" s="61"/>
      <c r="BA17" s="31">
        <f>AN19</f>
        <v>-244136.54290814139</v>
      </c>
      <c r="BB17" s="61"/>
      <c r="BC17" s="61"/>
      <c r="BD17" s="61"/>
      <c r="BE17" s="61"/>
      <c r="BF17" s="61"/>
      <c r="BG17" s="61"/>
      <c r="BH17" s="61"/>
      <c r="BI17" s="61"/>
      <c r="BJ17" s="61"/>
      <c r="BK17" s="61"/>
      <c r="BL17" s="61"/>
      <c r="BM17" s="61"/>
      <c r="BN17" s="31">
        <f>BA19</f>
        <v>0</v>
      </c>
      <c r="BO17" s="61"/>
      <c r="BP17" s="61"/>
      <c r="BQ17" s="61"/>
      <c r="BR17" s="61"/>
      <c r="BS17" s="61"/>
      <c r="BT17" s="61"/>
      <c r="BU17" s="61"/>
      <c r="BV17" s="61"/>
      <c r="BW17" s="61"/>
      <c r="BX17" s="61"/>
      <c r="BY17" s="61"/>
      <c r="BZ17" s="61"/>
      <c r="CA17" s="31">
        <f>BN19</f>
        <v>0</v>
      </c>
      <c r="CB17" s="61"/>
      <c r="CC17" s="61"/>
      <c r="CD17" s="61"/>
      <c r="CE17" s="61"/>
      <c r="CF17" s="61"/>
      <c r="CG17" s="61"/>
      <c r="CH17" s="61"/>
      <c r="CI17" s="61"/>
      <c r="CJ17" s="61"/>
      <c r="CK17" s="61"/>
      <c r="CL17" s="61"/>
      <c r="CM17" s="61"/>
      <c r="CN17" s="31">
        <f>CA19</f>
        <v>0</v>
      </c>
      <c r="CO17" s="61"/>
      <c r="CP17" s="61"/>
      <c r="CQ17" s="61"/>
      <c r="CR17" s="61"/>
      <c r="CS17" s="61"/>
      <c r="CT17" s="61"/>
      <c r="CU17" s="61"/>
      <c r="CV17" s="61"/>
      <c r="CW17" s="61"/>
      <c r="CX17" s="61"/>
      <c r="CY17" s="61"/>
      <c r="CZ17" s="61"/>
      <c r="DA17" s="31">
        <f>CN19</f>
        <v>0</v>
      </c>
      <c r="DB17" s="61"/>
      <c r="DC17" s="61"/>
      <c r="DD17" s="61"/>
      <c r="DE17" s="61"/>
      <c r="DF17" s="61"/>
      <c r="DG17" s="61"/>
      <c r="DH17" s="61"/>
      <c r="DI17" s="61"/>
      <c r="DJ17" s="61"/>
      <c r="DK17" s="61"/>
      <c r="DL17" s="61"/>
      <c r="DM17" s="61"/>
      <c r="DN17" s="31">
        <f>DA19</f>
        <v>0</v>
      </c>
      <c r="DO17" s="61"/>
      <c r="DP17" s="61"/>
      <c r="DQ17" s="61"/>
      <c r="DR17" s="61"/>
      <c r="DS17" s="61"/>
      <c r="DT17" s="61"/>
      <c r="DU17" s="61"/>
      <c r="DV17" s="61"/>
      <c r="DW17" s="61"/>
      <c r="DX17" s="61"/>
      <c r="DY17" s="61"/>
      <c r="DZ17" s="61"/>
      <c r="EA17" s="31">
        <f>DN19</f>
        <v>0</v>
      </c>
      <c r="EB17" s="61"/>
      <c r="EC17" s="61"/>
      <c r="ED17" s="61"/>
      <c r="EE17" s="61"/>
      <c r="EF17" s="61"/>
      <c r="EG17" s="61"/>
      <c r="EH17" s="61"/>
      <c r="EI17" s="61"/>
      <c r="EJ17" s="61"/>
      <c r="EK17" s="61"/>
      <c r="EL17" s="61"/>
      <c r="EM17" s="61"/>
      <c r="EN17" s="31">
        <f>EA19</f>
        <v>0</v>
      </c>
      <c r="EO17" s="61"/>
      <c r="EP17" s="61"/>
      <c r="EQ17" s="61"/>
      <c r="ER17" s="61"/>
      <c r="ES17" s="61"/>
      <c r="ET17" s="61"/>
      <c r="EU17" s="61"/>
      <c r="EV17" s="61"/>
      <c r="EW17" s="61"/>
      <c r="EX17" s="61"/>
      <c r="EY17" s="61"/>
      <c r="EZ17" s="61"/>
      <c r="FA17" s="31">
        <f>EN19</f>
        <v>0</v>
      </c>
      <c r="FB17" s="61"/>
      <c r="FC17" s="61"/>
      <c r="FD17" s="61"/>
      <c r="FE17" s="61"/>
      <c r="FF17" s="61"/>
      <c r="FG17" s="61"/>
      <c r="FH17" s="61"/>
      <c r="FI17" s="61"/>
      <c r="FJ17" s="61"/>
      <c r="FK17" s="61"/>
      <c r="FL17" s="61"/>
      <c r="FM17" s="61"/>
      <c r="FN17" s="31">
        <f>FA19</f>
        <v>0</v>
      </c>
      <c r="FO17" s="61"/>
      <c r="FP17" s="61"/>
      <c r="FQ17" s="61"/>
      <c r="FR17" s="61"/>
      <c r="FS17" s="61"/>
      <c r="FT17" s="61"/>
      <c r="FU17" s="61"/>
      <c r="FV17" s="61"/>
      <c r="FW17" s="61"/>
      <c r="FX17" s="61"/>
      <c r="FY17" s="61"/>
      <c r="FZ17" s="61"/>
      <c r="GA17" s="31">
        <f>FN19</f>
        <v>0</v>
      </c>
      <c r="GB17" s="61"/>
      <c r="GC17" s="61"/>
      <c r="GD17" s="61"/>
      <c r="GE17" s="61"/>
      <c r="GF17" s="61"/>
      <c r="GG17" s="61"/>
      <c r="GH17" s="61"/>
      <c r="GI17" s="61"/>
      <c r="GJ17" s="61"/>
      <c r="GK17" s="61"/>
      <c r="GL17" s="61"/>
      <c r="GM17" s="61"/>
      <c r="GN17" s="31">
        <f>GA19</f>
        <v>0</v>
      </c>
      <c r="GO17" s="61"/>
      <c r="GP17" s="61"/>
      <c r="GQ17" s="61"/>
      <c r="GR17" s="61"/>
      <c r="GS17" s="61"/>
      <c r="GT17" s="61"/>
      <c r="GU17" s="61"/>
      <c r="GV17" s="61"/>
      <c r="GW17" s="61"/>
      <c r="GX17" s="61"/>
      <c r="GY17" s="61"/>
      <c r="GZ17" s="61"/>
      <c r="HA17" s="31">
        <f>GN19</f>
        <v>0</v>
      </c>
      <c r="HB17" s="61"/>
      <c r="HC17" s="61"/>
      <c r="HD17" s="61"/>
      <c r="HE17" s="61"/>
      <c r="HF17" s="61"/>
      <c r="HG17" s="61"/>
      <c r="HH17" s="61"/>
      <c r="HI17" s="61"/>
      <c r="HJ17" s="61"/>
      <c r="HK17" s="61"/>
      <c r="HL17" s="61"/>
      <c r="HM17" s="61"/>
      <c r="HN17" s="31">
        <f>HA19</f>
        <v>-2.9912643654423379E-9</v>
      </c>
      <c r="HO17" s="61"/>
      <c r="HP17" s="61"/>
      <c r="HQ17" s="61"/>
      <c r="HR17" s="61"/>
      <c r="HS17" s="61"/>
      <c r="HT17" s="61"/>
      <c r="HU17" s="61"/>
      <c r="HV17" s="61"/>
      <c r="HW17" s="61"/>
      <c r="HX17" s="61"/>
      <c r="HY17" s="61"/>
      <c r="HZ17" s="61"/>
      <c r="IA17" s="31">
        <f>HN19</f>
        <v>-2.4884895097382909E-9</v>
      </c>
      <c r="IB17" s="61"/>
      <c r="IC17" s="61"/>
      <c r="ID17" s="61"/>
      <c r="IE17" s="61"/>
      <c r="IF17" s="61"/>
      <c r="IG17" s="61"/>
      <c r="IH17" s="61"/>
      <c r="II17" s="61"/>
      <c r="IJ17" s="61"/>
      <c r="IK17" s="61"/>
      <c r="IL17" s="61"/>
      <c r="IM17" s="61"/>
      <c r="IN17" s="31">
        <f>IA19</f>
        <v>-1.9857146540342438E-9</v>
      </c>
      <c r="IO17" s="61"/>
      <c r="IP17" s="61"/>
      <c r="IQ17" s="61"/>
      <c r="IR17" s="61"/>
      <c r="IS17" s="61"/>
      <c r="IT17" s="61"/>
      <c r="IU17" s="61"/>
      <c r="IV17" s="61"/>
      <c r="IW17" s="61"/>
      <c r="IX17" s="61"/>
      <c r="IY17" s="61"/>
      <c r="IZ17" s="61"/>
      <c r="JA17" s="31">
        <f>IN19</f>
        <v>-1.482939798330197E-9</v>
      </c>
      <c r="JB17" s="61"/>
      <c r="JC17" s="61"/>
      <c r="JD17" s="61"/>
      <c r="JE17" s="61"/>
      <c r="JF17" s="61"/>
      <c r="JG17" s="61"/>
      <c r="JH17" s="61"/>
      <c r="JI17" s="61"/>
      <c r="JJ17" s="61"/>
      <c r="JK17" s="61"/>
      <c r="JL17" s="61"/>
      <c r="JM17" s="61"/>
      <c r="JN17" s="31">
        <f>JA19</f>
        <v>-9.8016494262615011E-10</v>
      </c>
      <c r="JO17" s="61"/>
      <c r="JP17" s="61"/>
      <c r="JQ17" s="61"/>
      <c r="JR17" s="61"/>
      <c r="JS17" s="61"/>
      <c r="JT17" s="61"/>
      <c r="JU17" s="61"/>
      <c r="JV17" s="61"/>
      <c r="JW17" s="61"/>
      <c r="JX17" s="61"/>
      <c r="JY17" s="61"/>
      <c r="JZ17" s="61"/>
      <c r="KA17" s="31">
        <f>JN19</f>
        <v>-4.7739008692210326E-10</v>
      </c>
      <c r="KB17" s="61"/>
      <c r="KC17" s="61"/>
      <c r="KD17" s="61"/>
      <c r="KE17" s="61"/>
      <c r="KF17" s="61"/>
      <c r="KG17" s="61"/>
      <c r="KH17" s="61"/>
      <c r="KI17" s="61"/>
      <c r="KJ17" s="61"/>
      <c r="KK17" s="61"/>
      <c r="KL17" s="61"/>
      <c r="KM17" s="61"/>
      <c r="KN17" s="31">
        <f>KA19</f>
        <v>0</v>
      </c>
      <c r="KO17" s="61"/>
      <c r="KP17" s="61"/>
      <c r="KQ17" s="61"/>
      <c r="KR17" s="61"/>
      <c r="KS17" s="61"/>
      <c r="KT17" s="61"/>
      <c r="KU17" s="61"/>
      <c r="KV17" s="61"/>
      <c r="KW17" s="61"/>
      <c r="KX17" s="61"/>
      <c r="KY17" s="61"/>
      <c r="KZ17" s="61"/>
      <c r="LA17" s="31">
        <f>KN19</f>
        <v>0</v>
      </c>
      <c r="LB17" s="61"/>
      <c r="LC17" s="61"/>
      <c r="LD17" s="61"/>
      <c r="LE17" s="61"/>
      <c r="LF17" s="61"/>
      <c r="LG17" s="61"/>
      <c r="LH17" s="61"/>
      <c r="LI17" s="61"/>
      <c r="LJ17" s="61"/>
      <c r="LK17" s="61"/>
      <c r="LL17" s="61"/>
      <c r="LM17" s="61"/>
      <c r="LN17" s="32">
        <f>LA19</f>
        <v>0</v>
      </c>
    </row>
    <row r="18" spans="1:326">
      <c r="A18" s="7" t="s">
        <v>433</v>
      </c>
      <c r="B18" s="2"/>
      <c r="C18" s="3"/>
      <c r="D18" s="3"/>
      <c r="E18" s="3"/>
      <c r="F18" s="3"/>
      <c r="G18" s="3"/>
      <c r="H18" s="3"/>
      <c r="I18" s="3"/>
      <c r="J18" s="3"/>
      <c r="K18" s="3"/>
      <c r="L18" s="3"/>
      <c r="M18" s="3"/>
      <c r="N18" s="255">
        <f>IF(N15&lt;0,N15,0)</f>
        <v>-116400.01510402514</v>
      </c>
      <c r="O18" s="25"/>
      <c r="P18" s="25"/>
      <c r="Q18" s="25"/>
      <c r="R18" s="25"/>
      <c r="S18" s="25"/>
      <c r="T18" s="25"/>
      <c r="U18" s="25"/>
      <c r="V18" s="25"/>
      <c r="W18" s="25"/>
      <c r="X18" s="25"/>
      <c r="Y18" s="25"/>
      <c r="Z18" s="25"/>
      <c r="AA18" s="29">
        <f>+IF(AND(AA12&gt;0,AA13&gt;0),AA12-AA13,AA13)</f>
        <v>-147197.50415708125</v>
      </c>
      <c r="AB18" s="25"/>
      <c r="AC18" s="25"/>
      <c r="AD18" s="25"/>
      <c r="AE18" s="25"/>
      <c r="AF18" s="25"/>
      <c r="AG18" s="25"/>
      <c r="AH18" s="25"/>
      <c r="AI18" s="25"/>
      <c r="AJ18" s="25"/>
      <c r="AK18" s="25"/>
      <c r="AL18" s="25"/>
      <c r="AM18" s="25"/>
      <c r="AN18" s="29">
        <f>+IF(AND(AN12&gt;0,AN13&gt;0),AN12-AN13,AN13)</f>
        <v>19460.976352964994</v>
      </c>
      <c r="AO18" s="25"/>
      <c r="AP18" s="25"/>
      <c r="AQ18" s="25"/>
      <c r="AR18" s="25"/>
      <c r="AS18" s="25"/>
      <c r="AT18" s="25"/>
      <c r="AU18" s="25"/>
      <c r="AV18" s="25"/>
      <c r="AW18" s="25"/>
      <c r="AX18" s="25"/>
      <c r="AY18" s="25"/>
      <c r="AZ18" s="25"/>
      <c r="BA18" s="29">
        <f>+IF(AND(BA12&gt;0,BA13&gt;0),BA12-BA13,BA13)</f>
        <v>244136.54290814139</v>
      </c>
      <c r="BB18" s="25"/>
      <c r="BC18" s="25"/>
      <c r="BD18" s="25"/>
      <c r="BE18" s="25"/>
      <c r="BF18" s="25"/>
      <c r="BG18" s="25"/>
      <c r="BH18" s="25"/>
      <c r="BI18" s="25"/>
      <c r="BJ18" s="25"/>
      <c r="BK18" s="25"/>
      <c r="BL18" s="25"/>
      <c r="BM18" s="25"/>
      <c r="BN18" s="29">
        <f>+IF(AND(BN12&gt;0,BN13&gt;0),BN12-BN13,BN13)</f>
        <v>0</v>
      </c>
      <c r="BO18" s="25"/>
      <c r="BP18" s="25"/>
      <c r="BQ18" s="25"/>
      <c r="BR18" s="25"/>
      <c r="BS18" s="25"/>
      <c r="BT18" s="25"/>
      <c r="BU18" s="25"/>
      <c r="BV18" s="25"/>
      <c r="BW18" s="25"/>
      <c r="BX18" s="25"/>
      <c r="BY18" s="25"/>
      <c r="BZ18" s="25"/>
      <c r="CA18" s="29">
        <f>+IF(AND(CA12&gt;0,CA13&gt;0),CA12-CA13,CA13)</f>
        <v>0</v>
      </c>
      <c r="CB18" s="25"/>
      <c r="CC18" s="25"/>
      <c r="CD18" s="25"/>
      <c r="CE18" s="25"/>
      <c r="CF18" s="25"/>
      <c r="CG18" s="25"/>
      <c r="CH18" s="25"/>
      <c r="CI18" s="25"/>
      <c r="CJ18" s="25"/>
      <c r="CK18" s="25"/>
      <c r="CL18" s="25"/>
      <c r="CM18" s="25"/>
      <c r="CN18" s="29">
        <f>+IF(AND(CN12&gt;0,CN13&gt;0),CN12-CN13,CN13)</f>
        <v>0</v>
      </c>
      <c r="CO18" s="25"/>
      <c r="CP18" s="25"/>
      <c r="CQ18" s="25"/>
      <c r="CR18" s="25"/>
      <c r="CS18" s="25"/>
      <c r="CT18" s="25"/>
      <c r="CU18" s="25"/>
      <c r="CV18" s="25"/>
      <c r="CW18" s="25"/>
      <c r="CX18" s="25"/>
      <c r="CY18" s="25"/>
      <c r="CZ18" s="25"/>
      <c r="DA18" s="29">
        <f>+IF(AND(DA12&gt;0,DA13&gt;0),DA12-DA13,DA13)</f>
        <v>0</v>
      </c>
      <c r="DB18" s="25"/>
      <c r="DC18" s="25"/>
      <c r="DD18" s="25"/>
      <c r="DE18" s="25"/>
      <c r="DF18" s="25"/>
      <c r="DG18" s="25"/>
      <c r="DH18" s="25"/>
      <c r="DI18" s="25"/>
      <c r="DJ18" s="25"/>
      <c r="DK18" s="25"/>
      <c r="DL18" s="25"/>
      <c r="DM18" s="25"/>
      <c r="DN18" s="29">
        <f>+IF(AND(DN12&gt;0,DN13&gt;0),DN12-DN13,DN13)</f>
        <v>0</v>
      </c>
      <c r="DO18" s="25"/>
      <c r="DP18" s="25"/>
      <c r="DQ18" s="25"/>
      <c r="DR18" s="25"/>
      <c r="DS18" s="25"/>
      <c r="DT18" s="25"/>
      <c r="DU18" s="25"/>
      <c r="DV18" s="25"/>
      <c r="DW18" s="25"/>
      <c r="DX18" s="25"/>
      <c r="DY18" s="25"/>
      <c r="DZ18" s="25"/>
      <c r="EA18" s="29">
        <f>+IF(AND(EA12&gt;0,EA13&gt;0),EA12-EA13,EA13)</f>
        <v>0</v>
      </c>
      <c r="EB18" s="25"/>
      <c r="EC18" s="25"/>
      <c r="ED18" s="25"/>
      <c r="EE18" s="25"/>
      <c r="EF18" s="25"/>
      <c r="EG18" s="25"/>
      <c r="EH18" s="25"/>
      <c r="EI18" s="25"/>
      <c r="EJ18" s="25"/>
      <c r="EK18" s="25"/>
      <c r="EL18" s="25"/>
      <c r="EM18" s="25"/>
      <c r="EN18" s="29">
        <f>+IF(AND(EN12&gt;0,EN13&gt;0),EN12-EN13,EN13)</f>
        <v>0</v>
      </c>
      <c r="EO18" s="25"/>
      <c r="EP18" s="25"/>
      <c r="EQ18" s="25"/>
      <c r="ER18" s="25"/>
      <c r="ES18" s="25"/>
      <c r="ET18" s="25"/>
      <c r="EU18" s="25"/>
      <c r="EV18" s="25"/>
      <c r="EW18" s="25"/>
      <c r="EX18" s="25"/>
      <c r="EY18" s="25"/>
      <c r="EZ18" s="25"/>
      <c r="FA18" s="29">
        <f>+IF(AND(FA12&gt;0,FA13&gt;0),FA12-FA13,FA13)</f>
        <v>0</v>
      </c>
      <c r="FB18" s="25"/>
      <c r="FC18" s="25"/>
      <c r="FD18" s="25"/>
      <c r="FE18" s="25"/>
      <c r="FF18" s="25"/>
      <c r="FG18" s="25"/>
      <c r="FH18" s="25"/>
      <c r="FI18" s="25"/>
      <c r="FJ18" s="25"/>
      <c r="FK18" s="25"/>
      <c r="FL18" s="25"/>
      <c r="FM18" s="25"/>
      <c r="FN18" s="29">
        <f>+IF(AND(FN12&gt;0,FN13&gt;0),FN12-FN13,FN13)</f>
        <v>0</v>
      </c>
      <c r="FO18" s="25"/>
      <c r="FP18" s="25"/>
      <c r="FQ18" s="25"/>
      <c r="FR18" s="25"/>
      <c r="FS18" s="25"/>
      <c r="FT18" s="25"/>
      <c r="FU18" s="25"/>
      <c r="FV18" s="25"/>
      <c r="FW18" s="25"/>
      <c r="FX18" s="25"/>
      <c r="FY18" s="25"/>
      <c r="FZ18" s="25"/>
      <c r="GA18" s="29">
        <f>+IF(AND(GA12&gt;0,GA13&gt;0),GA12-GA13,GA13)</f>
        <v>0</v>
      </c>
      <c r="GB18" s="25"/>
      <c r="GC18" s="25"/>
      <c r="GD18" s="25"/>
      <c r="GE18" s="25"/>
      <c r="GF18" s="25"/>
      <c r="GG18" s="25"/>
      <c r="GH18" s="25"/>
      <c r="GI18" s="25"/>
      <c r="GJ18" s="25"/>
      <c r="GK18" s="25"/>
      <c r="GL18" s="25"/>
      <c r="GM18" s="25"/>
      <c r="GN18" s="29">
        <f>+IF(AND(GN12&gt;0,GN13&gt;0),GN12-GN13,GN13)</f>
        <v>0</v>
      </c>
      <c r="GO18" s="25"/>
      <c r="GP18" s="25"/>
      <c r="GQ18" s="25"/>
      <c r="GR18" s="25"/>
      <c r="GS18" s="25"/>
      <c r="GT18" s="25"/>
      <c r="GU18" s="25"/>
      <c r="GV18" s="25"/>
      <c r="GW18" s="25"/>
      <c r="GX18" s="25"/>
      <c r="GY18" s="25"/>
      <c r="GZ18" s="25"/>
      <c r="HA18" s="29">
        <f>+IF(AND(HA12&gt;0,HA13&gt;0),HA12-HA13,HA13)</f>
        <v>-2.9912643654423379E-9</v>
      </c>
      <c r="HB18" s="29">
        <f t="shared" ref="HB18:IG18" si="229">IF(HB15&lt;0,HB15,0)+(HB12-HB13)</f>
        <v>0</v>
      </c>
      <c r="HC18" s="29">
        <f t="shared" si="229"/>
        <v>0</v>
      </c>
      <c r="HD18" s="29">
        <f t="shared" si="229"/>
        <v>0</v>
      </c>
      <c r="HE18" s="29">
        <f t="shared" si="229"/>
        <v>0</v>
      </c>
      <c r="HF18" s="29">
        <f t="shared" si="229"/>
        <v>0</v>
      </c>
      <c r="HG18" s="29">
        <f t="shared" si="229"/>
        <v>0</v>
      </c>
      <c r="HH18" s="29">
        <f t="shared" si="229"/>
        <v>0</v>
      </c>
      <c r="HI18" s="29">
        <f t="shared" si="229"/>
        <v>0</v>
      </c>
      <c r="HJ18" s="29">
        <f t="shared" si="229"/>
        <v>0</v>
      </c>
      <c r="HK18" s="29">
        <f t="shared" si="229"/>
        <v>0</v>
      </c>
      <c r="HL18" s="29">
        <f t="shared" si="229"/>
        <v>0</v>
      </c>
      <c r="HM18" s="29">
        <f t="shared" si="229"/>
        <v>0</v>
      </c>
      <c r="HN18" s="29">
        <f t="shared" si="229"/>
        <v>5.0277485570404685E-10</v>
      </c>
      <c r="HO18" s="29">
        <f t="shared" si="229"/>
        <v>0</v>
      </c>
      <c r="HP18" s="29">
        <f t="shared" si="229"/>
        <v>0</v>
      </c>
      <c r="HQ18" s="29">
        <f t="shared" si="229"/>
        <v>0</v>
      </c>
      <c r="HR18" s="29">
        <f t="shared" si="229"/>
        <v>0</v>
      </c>
      <c r="HS18" s="29">
        <f t="shared" si="229"/>
        <v>0</v>
      </c>
      <c r="HT18" s="29">
        <f t="shared" si="229"/>
        <v>0</v>
      </c>
      <c r="HU18" s="29">
        <f t="shared" si="229"/>
        <v>0</v>
      </c>
      <c r="HV18" s="29">
        <f t="shared" si="229"/>
        <v>0</v>
      </c>
      <c r="HW18" s="29">
        <f t="shared" si="229"/>
        <v>0</v>
      </c>
      <c r="HX18" s="29">
        <f t="shared" si="229"/>
        <v>0</v>
      </c>
      <c r="HY18" s="29">
        <f t="shared" si="229"/>
        <v>0</v>
      </c>
      <c r="HZ18" s="29">
        <f t="shared" si="229"/>
        <v>0</v>
      </c>
      <c r="IA18" s="29">
        <f t="shared" si="229"/>
        <v>5.0277485570404685E-10</v>
      </c>
      <c r="IB18" s="29">
        <f t="shared" si="229"/>
        <v>0</v>
      </c>
      <c r="IC18" s="29">
        <f t="shared" si="229"/>
        <v>0</v>
      </c>
      <c r="ID18" s="29">
        <f t="shared" si="229"/>
        <v>0</v>
      </c>
      <c r="IE18" s="29">
        <f t="shared" si="229"/>
        <v>0</v>
      </c>
      <c r="IF18" s="29">
        <f t="shared" si="229"/>
        <v>0</v>
      </c>
      <c r="IG18" s="29">
        <f t="shared" si="229"/>
        <v>0</v>
      </c>
      <c r="IH18" s="29">
        <f t="shared" ref="IH18:JM18" si="230">IF(IH15&lt;0,IH15,0)+(IH12-IH13)</f>
        <v>0</v>
      </c>
      <c r="II18" s="29">
        <f t="shared" si="230"/>
        <v>0</v>
      </c>
      <c r="IJ18" s="29">
        <f t="shared" si="230"/>
        <v>0</v>
      </c>
      <c r="IK18" s="29">
        <f t="shared" si="230"/>
        <v>0</v>
      </c>
      <c r="IL18" s="29">
        <f t="shared" si="230"/>
        <v>0</v>
      </c>
      <c r="IM18" s="29">
        <f t="shared" si="230"/>
        <v>0</v>
      </c>
      <c r="IN18" s="29">
        <f t="shared" si="230"/>
        <v>5.0277485570404685E-10</v>
      </c>
      <c r="IO18" s="29">
        <f t="shared" si="230"/>
        <v>0</v>
      </c>
      <c r="IP18" s="29">
        <f t="shared" si="230"/>
        <v>0</v>
      </c>
      <c r="IQ18" s="29">
        <f t="shared" si="230"/>
        <v>0</v>
      </c>
      <c r="IR18" s="29">
        <f t="shared" si="230"/>
        <v>0</v>
      </c>
      <c r="IS18" s="29">
        <f t="shared" si="230"/>
        <v>0</v>
      </c>
      <c r="IT18" s="29">
        <f t="shared" si="230"/>
        <v>0</v>
      </c>
      <c r="IU18" s="29">
        <f t="shared" si="230"/>
        <v>0</v>
      </c>
      <c r="IV18" s="29">
        <f t="shared" si="230"/>
        <v>0</v>
      </c>
      <c r="IW18" s="29">
        <f t="shared" si="230"/>
        <v>0</v>
      </c>
      <c r="IX18" s="29">
        <f t="shared" si="230"/>
        <v>0</v>
      </c>
      <c r="IY18" s="29">
        <f t="shared" si="230"/>
        <v>0</v>
      </c>
      <c r="IZ18" s="29">
        <f t="shared" si="230"/>
        <v>0</v>
      </c>
      <c r="JA18" s="29">
        <f t="shared" si="230"/>
        <v>5.0277485570404685E-10</v>
      </c>
      <c r="JB18" s="29">
        <f t="shared" si="230"/>
        <v>0</v>
      </c>
      <c r="JC18" s="29">
        <f t="shared" si="230"/>
        <v>0</v>
      </c>
      <c r="JD18" s="29">
        <f t="shared" si="230"/>
        <v>0</v>
      </c>
      <c r="JE18" s="29">
        <f t="shared" si="230"/>
        <v>0</v>
      </c>
      <c r="JF18" s="29">
        <f t="shared" si="230"/>
        <v>0</v>
      </c>
      <c r="JG18" s="29">
        <f t="shared" si="230"/>
        <v>0</v>
      </c>
      <c r="JH18" s="29">
        <f t="shared" si="230"/>
        <v>0</v>
      </c>
      <c r="JI18" s="29">
        <f t="shared" si="230"/>
        <v>0</v>
      </c>
      <c r="JJ18" s="29">
        <f t="shared" si="230"/>
        <v>0</v>
      </c>
      <c r="JK18" s="29">
        <f t="shared" si="230"/>
        <v>0</v>
      </c>
      <c r="JL18" s="29">
        <f t="shared" si="230"/>
        <v>0</v>
      </c>
      <c r="JM18" s="29">
        <f t="shared" si="230"/>
        <v>0</v>
      </c>
      <c r="JN18" s="29">
        <f t="shared" ref="JN18:KS18" si="231">IF(JN15&lt;0,JN15,0)+(JN12-JN13)</f>
        <v>5.0277485570404685E-10</v>
      </c>
      <c r="JO18" s="29">
        <f t="shared" si="231"/>
        <v>0</v>
      </c>
      <c r="JP18" s="29">
        <f t="shared" si="231"/>
        <v>0</v>
      </c>
      <c r="JQ18" s="29">
        <f t="shared" si="231"/>
        <v>0</v>
      </c>
      <c r="JR18" s="29">
        <f t="shared" si="231"/>
        <v>0</v>
      </c>
      <c r="JS18" s="29">
        <f t="shared" si="231"/>
        <v>0</v>
      </c>
      <c r="JT18" s="29">
        <f t="shared" si="231"/>
        <v>0</v>
      </c>
      <c r="JU18" s="29">
        <f t="shared" si="231"/>
        <v>0</v>
      </c>
      <c r="JV18" s="29">
        <f t="shared" si="231"/>
        <v>0</v>
      </c>
      <c r="JW18" s="29">
        <f t="shared" si="231"/>
        <v>0</v>
      </c>
      <c r="JX18" s="29">
        <f t="shared" si="231"/>
        <v>0</v>
      </c>
      <c r="JY18" s="29">
        <f t="shared" si="231"/>
        <v>0</v>
      </c>
      <c r="JZ18" s="29">
        <f t="shared" si="231"/>
        <v>0</v>
      </c>
      <c r="KA18" s="29">
        <f t="shared" si="231"/>
        <v>4.7739008692210326E-10</v>
      </c>
      <c r="KB18" s="29">
        <f t="shared" si="231"/>
        <v>0</v>
      </c>
      <c r="KC18" s="29">
        <f t="shared" si="231"/>
        <v>0</v>
      </c>
      <c r="KD18" s="29">
        <f t="shared" si="231"/>
        <v>0</v>
      </c>
      <c r="KE18" s="29">
        <f t="shared" si="231"/>
        <v>0</v>
      </c>
      <c r="KF18" s="29">
        <f t="shared" si="231"/>
        <v>0</v>
      </c>
      <c r="KG18" s="29">
        <f t="shared" si="231"/>
        <v>0</v>
      </c>
      <c r="KH18" s="29">
        <f t="shared" si="231"/>
        <v>0</v>
      </c>
      <c r="KI18" s="29">
        <f t="shared" si="231"/>
        <v>0</v>
      </c>
      <c r="KJ18" s="29">
        <f t="shared" si="231"/>
        <v>0</v>
      </c>
      <c r="KK18" s="29">
        <f t="shared" si="231"/>
        <v>0</v>
      </c>
      <c r="KL18" s="29">
        <f t="shared" si="231"/>
        <v>0</v>
      </c>
      <c r="KM18" s="29">
        <f t="shared" si="231"/>
        <v>0</v>
      </c>
      <c r="KN18" s="29">
        <f t="shared" si="231"/>
        <v>0</v>
      </c>
      <c r="KO18" s="29">
        <f t="shared" si="231"/>
        <v>0</v>
      </c>
      <c r="KP18" s="29">
        <f t="shared" si="231"/>
        <v>0</v>
      </c>
      <c r="KQ18" s="29">
        <f t="shared" si="231"/>
        <v>0</v>
      </c>
      <c r="KR18" s="29">
        <f t="shared" si="231"/>
        <v>0</v>
      </c>
      <c r="KS18" s="29">
        <f t="shared" si="231"/>
        <v>0</v>
      </c>
      <c r="KT18" s="29">
        <f t="shared" ref="KT18:LN18" si="232">IF(KT15&lt;0,KT15,0)+(KT12-KT13)</f>
        <v>0</v>
      </c>
      <c r="KU18" s="29">
        <f t="shared" si="232"/>
        <v>0</v>
      </c>
      <c r="KV18" s="29">
        <f t="shared" si="232"/>
        <v>0</v>
      </c>
      <c r="KW18" s="29">
        <f t="shared" si="232"/>
        <v>0</v>
      </c>
      <c r="KX18" s="29">
        <f t="shared" si="232"/>
        <v>0</v>
      </c>
      <c r="KY18" s="29">
        <f t="shared" si="232"/>
        <v>0</v>
      </c>
      <c r="KZ18" s="29">
        <f t="shared" si="232"/>
        <v>0</v>
      </c>
      <c r="LA18" s="29">
        <f t="shared" si="232"/>
        <v>0</v>
      </c>
      <c r="LB18" s="29">
        <f t="shared" si="232"/>
        <v>0</v>
      </c>
      <c r="LC18" s="29">
        <f t="shared" si="232"/>
        <v>0</v>
      </c>
      <c r="LD18" s="29">
        <f t="shared" si="232"/>
        <v>0</v>
      </c>
      <c r="LE18" s="29">
        <f t="shared" si="232"/>
        <v>0</v>
      </c>
      <c r="LF18" s="29">
        <f t="shared" si="232"/>
        <v>0</v>
      </c>
      <c r="LG18" s="29">
        <f t="shared" si="232"/>
        <v>0</v>
      </c>
      <c r="LH18" s="29">
        <f t="shared" si="232"/>
        <v>0</v>
      </c>
      <c r="LI18" s="29">
        <f t="shared" si="232"/>
        <v>0</v>
      </c>
      <c r="LJ18" s="29">
        <f t="shared" si="232"/>
        <v>0</v>
      </c>
      <c r="LK18" s="29">
        <f t="shared" si="232"/>
        <v>0</v>
      </c>
      <c r="LL18" s="29">
        <f t="shared" si="232"/>
        <v>0</v>
      </c>
      <c r="LM18" s="29">
        <f t="shared" si="232"/>
        <v>0</v>
      </c>
      <c r="LN18" s="30">
        <f t="shared" si="232"/>
        <v>0</v>
      </c>
    </row>
    <row r="19" spans="1:326" ht="15.75" thickBot="1">
      <c r="A19" s="8" t="s">
        <v>434</v>
      </c>
      <c r="B19" s="4"/>
      <c r="C19" s="27"/>
      <c r="D19" s="27"/>
      <c r="E19" s="27"/>
      <c r="F19" s="27"/>
      <c r="G19" s="27"/>
      <c r="H19" s="27"/>
      <c r="I19" s="27"/>
      <c r="J19" s="27"/>
      <c r="K19" s="27"/>
      <c r="L19" s="27"/>
      <c r="M19" s="27"/>
      <c r="N19" s="260">
        <f>N17+N18</f>
        <v>-116400.01510402514</v>
      </c>
      <c r="O19" s="33"/>
      <c r="P19" s="33"/>
      <c r="Q19" s="33"/>
      <c r="R19" s="33"/>
      <c r="S19" s="33"/>
      <c r="T19" s="33"/>
      <c r="U19" s="33"/>
      <c r="V19" s="33"/>
      <c r="W19" s="33"/>
      <c r="X19" s="33"/>
      <c r="Y19" s="33"/>
      <c r="Z19" s="33"/>
      <c r="AA19" s="34">
        <f>AA17+AA18</f>
        <v>-263597.51926110638</v>
      </c>
      <c r="AB19" s="33"/>
      <c r="AC19" s="33"/>
      <c r="AD19" s="33"/>
      <c r="AE19" s="33"/>
      <c r="AF19" s="33"/>
      <c r="AG19" s="33"/>
      <c r="AH19" s="33"/>
      <c r="AI19" s="33"/>
      <c r="AJ19" s="33"/>
      <c r="AK19" s="33"/>
      <c r="AL19" s="33"/>
      <c r="AM19" s="33"/>
      <c r="AN19" s="34">
        <f>AN17+AN18</f>
        <v>-244136.54290814139</v>
      </c>
      <c r="AO19" s="33"/>
      <c r="AP19" s="33"/>
      <c r="AQ19" s="33"/>
      <c r="AR19" s="33"/>
      <c r="AS19" s="33"/>
      <c r="AT19" s="33"/>
      <c r="AU19" s="33"/>
      <c r="AV19" s="33"/>
      <c r="AW19" s="33"/>
      <c r="AX19" s="33"/>
      <c r="AY19" s="33"/>
      <c r="AZ19" s="33"/>
      <c r="BA19" s="34">
        <f>BA17+BA18</f>
        <v>0</v>
      </c>
      <c r="BB19" s="33"/>
      <c r="BC19" s="33"/>
      <c r="BD19" s="33"/>
      <c r="BE19" s="33"/>
      <c r="BF19" s="33"/>
      <c r="BG19" s="33"/>
      <c r="BH19" s="33"/>
      <c r="BI19" s="33"/>
      <c r="BJ19" s="33"/>
      <c r="BK19" s="33"/>
      <c r="BL19" s="33"/>
      <c r="BM19" s="33"/>
      <c r="BN19" s="34">
        <f>BN17+BN18</f>
        <v>0</v>
      </c>
      <c r="BO19" s="33"/>
      <c r="BP19" s="33"/>
      <c r="BQ19" s="33"/>
      <c r="BR19" s="33"/>
      <c r="BS19" s="33"/>
      <c r="BT19" s="33"/>
      <c r="BU19" s="33"/>
      <c r="BV19" s="33"/>
      <c r="BW19" s="33"/>
      <c r="BX19" s="33"/>
      <c r="BY19" s="33"/>
      <c r="BZ19" s="33"/>
      <c r="CA19" s="34">
        <f>CA17+CA18</f>
        <v>0</v>
      </c>
      <c r="CB19" s="33"/>
      <c r="CC19" s="33"/>
      <c r="CD19" s="33"/>
      <c r="CE19" s="33"/>
      <c r="CF19" s="33"/>
      <c r="CG19" s="33"/>
      <c r="CH19" s="33"/>
      <c r="CI19" s="33"/>
      <c r="CJ19" s="33"/>
      <c r="CK19" s="33"/>
      <c r="CL19" s="33"/>
      <c r="CM19" s="33"/>
      <c r="CN19" s="34">
        <f>CN17+CN18</f>
        <v>0</v>
      </c>
      <c r="CO19" s="33"/>
      <c r="CP19" s="33"/>
      <c r="CQ19" s="33"/>
      <c r="CR19" s="33"/>
      <c r="CS19" s="33"/>
      <c r="CT19" s="33"/>
      <c r="CU19" s="33"/>
      <c r="CV19" s="33"/>
      <c r="CW19" s="33"/>
      <c r="CX19" s="33"/>
      <c r="CY19" s="33"/>
      <c r="CZ19" s="33"/>
      <c r="DA19" s="34">
        <f>DA17+DA18</f>
        <v>0</v>
      </c>
      <c r="DB19" s="33"/>
      <c r="DC19" s="33"/>
      <c r="DD19" s="33"/>
      <c r="DE19" s="33"/>
      <c r="DF19" s="33"/>
      <c r="DG19" s="33"/>
      <c r="DH19" s="33"/>
      <c r="DI19" s="33"/>
      <c r="DJ19" s="33"/>
      <c r="DK19" s="33"/>
      <c r="DL19" s="33"/>
      <c r="DM19" s="33"/>
      <c r="DN19" s="34">
        <f>DN17+DN18</f>
        <v>0</v>
      </c>
      <c r="DO19" s="33"/>
      <c r="DP19" s="33"/>
      <c r="DQ19" s="33"/>
      <c r="DR19" s="33"/>
      <c r="DS19" s="33"/>
      <c r="DT19" s="33"/>
      <c r="DU19" s="33"/>
      <c r="DV19" s="33"/>
      <c r="DW19" s="33"/>
      <c r="DX19" s="33"/>
      <c r="DY19" s="33"/>
      <c r="DZ19" s="33"/>
      <c r="EA19" s="34">
        <f>EA17+EA18</f>
        <v>0</v>
      </c>
      <c r="EB19" s="33"/>
      <c r="EC19" s="33"/>
      <c r="ED19" s="33"/>
      <c r="EE19" s="33"/>
      <c r="EF19" s="33"/>
      <c r="EG19" s="33"/>
      <c r="EH19" s="33"/>
      <c r="EI19" s="33"/>
      <c r="EJ19" s="33"/>
      <c r="EK19" s="33"/>
      <c r="EL19" s="33"/>
      <c r="EM19" s="33"/>
      <c r="EN19" s="34">
        <f>EN17+EN18</f>
        <v>0</v>
      </c>
      <c r="EO19" s="33"/>
      <c r="EP19" s="33"/>
      <c r="EQ19" s="33"/>
      <c r="ER19" s="33"/>
      <c r="ES19" s="33"/>
      <c r="ET19" s="33"/>
      <c r="EU19" s="33"/>
      <c r="EV19" s="33"/>
      <c r="EW19" s="33"/>
      <c r="EX19" s="33"/>
      <c r="EY19" s="33"/>
      <c r="EZ19" s="33"/>
      <c r="FA19" s="34">
        <f>FA17+FA18</f>
        <v>0</v>
      </c>
      <c r="FB19" s="33"/>
      <c r="FC19" s="33"/>
      <c r="FD19" s="33"/>
      <c r="FE19" s="33"/>
      <c r="FF19" s="33"/>
      <c r="FG19" s="33"/>
      <c r="FH19" s="33"/>
      <c r="FI19" s="33"/>
      <c r="FJ19" s="33"/>
      <c r="FK19" s="33"/>
      <c r="FL19" s="33"/>
      <c r="FM19" s="33"/>
      <c r="FN19" s="34">
        <f>FN17+FN18</f>
        <v>0</v>
      </c>
      <c r="FO19" s="33"/>
      <c r="FP19" s="33"/>
      <c r="FQ19" s="33"/>
      <c r="FR19" s="33"/>
      <c r="FS19" s="33"/>
      <c r="FT19" s="33"/>
      <c r="FU19" s="33"/>
      <c r="FV19" s="33"/>
      <c r="FW19" s="33"/>
      <c r="FX19" s="33"/>
      <c r="FY19" s="33"/>
      <c r="FZ19" s="33"/>
      <c r="GA19" s="34">
        <f>GA17+GA18</f>
        <v>0</v>
      </c>
      <c r="GB19" s="33"/>
      <c r="GC19" s="33"/>
      <c r="GD19" s="33"/>
      <c r="GE19" s="33"/>
      <c r="GF19" s="33"/>
      <c r="GG19" s="33"/>
      <c r="GH19" s="33"/>
      <c r="GI19" s="33"/>
      <c r="GJ19" s="33"/>
      <c r="GK19" s="33"/>
      <c r="GL19" s="33"/>
      <c r="GM19" s="33"/>
      <c r="GN19" s="34">
        <f>GN17+GN18</f>
        <v>0</v>
      </c>
      <c r="GO19" s="33"/>
      <c r="GP19" s="33"/>
      <c r="GQ19" s="33"/>
      <c r="GR19" s="33"/>
      <c r="GS19" s="33"/>
      <c r="GT19" s="33"/>
      <c r="GU19" s="33"/>
      <c r="GV19" s="33"/>
      <c r="GW19" s="33"/>
      <c r="GX19" s="33"/>
      <c r="GY19" s="33"/>
      <c r="GZ19" s="33"/>
      <c r="HA19" s="34">
        <f>HA17+HA18</f>
        <v>-2.9912643654423379E-9</v>
      </c>
      <c r="HB19" s="33"/>
      <c r="HC19" s="33"/>
      <c r="HD19" s="33"/>
      <c r="HE19" s="33"/>
      <c r="HF19" s="33"/>
      <c r="HG19" s="33"/>
      <c r="HH19" s="33"/>
      <c r="HI19" s="33"/>
      <c r="HJ19" s="33"/>
      <c r="HK19" s="33"/>
      <c r="HL19" s="33"/>
      <c r="HM19" s="33"/>
      <c r="HN19" s="34">
        <f>HN17+HN18</f>
        <v>-2.4884895097382909E-9</v>
      </c>
      <c r="HO19" s="33"/>
      <c r="HP19" s="33"/>
      <c r="HQ19" s="33"/>
      <c r="HR19" s="33"/>
      <c r="HS19" s="33"/>
      <c r="HT19" s="33"/>
      <c r="HU19" s="33"/>
      <c r="HV19" s="33"/>
      <c r="HW19" s="33"/>
      <c r="HX19" s="33"/>
      <c r="HY19" s="33"/>
      <c r="HZ19" s="33"/>
      <c r="IA19" s="34">
        <f>IA17+IA18</f>
        <v>-1.9857146540342438E-9</v>
      </c>
      <c r="IB19" s="33"/>
      <c r="IC19" s="33"/>
      <c r="ID19" s="33"/>
      <c r="IE19" s="33"/>
      <c r="IF19" s="33"/>
      <c r="IG19" s="33"/>
      <c r="IH19" s="33"/>
      <c r="II19" s="33"/>
      <c r="IJ19" s="33"/>
      <c r="IK19" s="33"/>
      <c r="IL19" s="33"/>
      <c r="IM19" s="33"/>
      <c r="IN19" s="34">
        <f>IN17+IN18</f>
        <v>-1.482939798330197E-9</v>
      </c>
      <c r="IO19" s="33"/>
      <c r="IP19" s="33"/>
      <c r="IQ19" s="33"/>
      <c r="IR19" s="33"/>
      <c r="IS19" s="33"/>
      <c r="IT19" s="33"/>
      <c r="IU19" s="33"/>
      <c r="IV19" s="33"/>
      <c r="IW19" s="33"/>
      <c r="IX19" s="33"/>
      <c r="IY19" s="33"/>
      <c r="IZ19" s="33"/>
      <c r="JA19" s="34">
        <f>JA17+JA18</f>
        <v>-9.8016494262615011E-10</v>
      </c>
      <c r="JB19" s="33"/>
      <c r="JC19" s="33"/>
      <c r="JD19" s="33"/>
      <c r="JE19" s="33"/>
      <c r="JF19" s="33"/>
      <c r="JG19" s="33"/>
      <c r="JH19" s="33"/>
      <c r="JI19" s="33"/>
      <c r="JJ19" s="33"/>
      <c r="JK19" s="33"/>
      <c r="JL19" s="33"/>
      <c r="JM19" s="33"/>
      <c r="JN19" s="34">
        <f>JN17+JN18</f>
        <v>-4.7739008692210326E-10</v>
      </c>
      <c r="JO19" s="33"/>
      <c r="JP19" s="33"/>
      <c r="JQ19" s="33"/>
      <c r="JR19" s="33"/>
      <c r="JS19" s="33"/>
      <c r="JT19" s="33"/>
      <c r="JU19" s="33"/>
      <c r="JV19" s="33"/>
      <c r="JW19" s="33"/>
      <c r="JX19" s="33"/>
      <c r="JY19" s="33"/>
      <c r="JZ19" s="33"/>
      <c r="KA19" s="34">
        <f>KA17+KA18</f>
        <v>0</v>
      </c>
      <c r="KB19" s="33"/>
      <c r="KC19" s="33"/>
      <c r="KD19" s="33"/>
      <c r="KE19" s="33"/>
      <c r="KF19" s="33"/>
      <c r="KG19" s="33"/>
      <c r="KH19" s="33"/>
      <c r="KI19" s="33"/>
      <c r="KJ19" s="33"/>
      <c r="KK19" s="33"/>
      <c r="KL19" s="33"/>
      <c r="KM19" s="33"/>
      <c r="KN19" s="34">
        <f>KN17+KN18</f>
        <v>0</v>
      </c>
      <c r="KO19" s="33"/>
      <c r="KP19" s="33"/>
      <c r="KQ19" s="33"/>
      <c r="KR19" s="33"/>
      <c r="KS19" s="33"/>
      <c r="KT19" s="33"/>
      <c r="KU19" s="33"/>
      <c r="KV19" s="33"/>
      <c r="KW19" s="33"/>
      <c r="KX19" s="33"/>
      <c r="KY19" s="33"/>
      <c r="KZ19" s="33"/>
      <c r="LA19" s="34">
        <f>LA17+LA18</f>
        <v>0</v>
      </c>
      <c r="LB19" s="33"/>
      <c r="LC19" s="33"/>
      <c r="LD19" s="33"/>
      <c r="LE19" s="33"/>
      <c r="LF19" s="33"/>
      <c r="LG19" s="33"/>
      <c r="LH19" s="33"/>
      <c r="LI19" s="33"/>
      <c r="LJ19" s="33"/>
      <c r="LK19" s="33"/>
      <c r="LL19" s="33"/>
      <c r="LM19" s="33"/>
      <c r="LN19" s="35">
        <f>LN17+LN18</f>
        <v>0</v>
      </c>
    </row>
    <row r="24" spans="1:326">
      <c r="N24" s="37"/>
    </row>
    <row r="25" spans="1:326">
      <c r="AG25" s="15"/>
    </row>
    <row r="26" spans="1:326">
      <c r="N26" s="37"/>
      <c r="AA26" s="15"/>
    </row>
    <row r="27" spans="1:326">
      <c r="N27" s="37"/>
      <c r="AA27" s="15"/>
    </row>
    <row r="28" spans="1:326">
      <c r="N28" s="37"/>
      <c r="AA28" s="15"/>
    </row>
    <row r="29" spans="1:326">
      <c r="N29" s="37"/>
      <c r="AA29" s="15"/>
    </row>
    <row r="30" spans="1:326">
      <c r="N30" s="37"/>
    </row>
    <row r="31" spans="1:326">
      <c r="N31" s="37"/>
      <c r="AA31" s="37"/>
    </row>
    <row r="32" spans="1:326">
      <c r="N32" s="37"/>
      <c r="AA32" s="37"/>
    </row>
    <row r="33" spans="14:27">
      <c r="N33" s="37"/>
      <c r="AA33" s="37"/>
    </row>
  </sheetData>
  <hyperlinks>
    <hyperlink ref="A1" location="'Valdymo darbalaukis'!A1" display="Atgal į valdymo darbalaukį" xr:uid="{00000000-0004-0000-0C00-000000000000}"/>
  </hyperlinks>
  <pageMargins left="0.7" right="0.7" top="0.75" bottom="0.75" header="0.3" footer="0.3"/>
  <pageSetup paperSize="9" orientation="portrait" r:id="rId1"/>
  <ignoredErrors>
    <ignoredError sqref="N8:GN8"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21"/>
  <sheetViews>
    <sheetView workbookViewId="0">
      <selection activeCell="A20" sqref="A20"/>
    </sheetView>
  </sheetViews>
  <sheetFormatPr defaultRowHeight="15"/>
  <cols>
    <col min="1" max="1" width="31.5703125" bestFit="1" customWidth="1"/>
    <col min="2" max="2" width="11.85546875" customWidth="1"/>
    <col min="3" max="16" width="12.28515625" bestFit="1" customWidth="1"/>
    <col min="17" max="26" width="2.5703125" bestFit="1" customWidth="1"/>
  </cols>
  <sheetData>
    <row r="1" spans="1:26">
      <c r="A1" s="1" t="s">
        <v>1</v>
      </c>
    </row>
    <row r="3" spans="1:26">
      <c r="A3" s="12" t="s">
        <v>435</v>
      </c>
      <c r="B3" s="12"/>
      <c r="C3" s="12"/>
      <c r="D3" s="12"/>
      <c r="E3" s="12"/>
    </row>
    <row r="4" spans="1:26" ht="15.75" thickBot="1"/>
    <row r="5" spans="1:26" ht="15.75" thickBot="1">
      <c r="A5" s="482"/>
      <c r="B5" s="121">
        <v>1</v>
      </c>
      <c r="C5" s="122">
        <v>2</v>
      </c>
      <c r="D5" s="122">
        <v>3</v>
      </c>
      <c r="E5" s="122">
        <v>4</v>
      </c>
      <c r="F5" s="122">
        <v>5</v>
      </c>
      <c r="G5" s="122">
        <v>6</v>
      </c>
      <c r="H5" s="122">
        <v>7</v>
      </c>
      <c r="I5" s="122">
        <v>8</v>
      </c>
      <c r="J5" s="122">
        <v>9</v>
      </c>
      <c r="K5" s="122">
        <v>10</v>
      </c>
      <c r="L5" s="122">
        <v>11</v>
      </c>
      <c r="M5" s="122">
        <v>12</v>
      </c>
      <c r="N5" s="122">
        <v>13</v>
      </c>
      <c r="O5" s="122">
        <v>14</v>
      </c>
      <c r="P5" s="122">
        <v>15</v>
      </c>
      <c r="Q5" s="122">
        <v>16</v>
      </c>
      <c r="R5" s="122">
        <v>17</v>
      </c>
      <c r="S5" s="122">
        <v>18</v>
      </c>
      <c r="T5" s="122">
        <v>19</v>
      </c>
      <c r="U5" s="122">
        <v>20</v>
      </c>
      <c r="V5" s="122">
        <v>21</v>
      </c>
      <c r="W5" s="122">
        <v>22</v>
      </c>
      <c r="X5" s="122">
        <v>23</v>
      </c>
      <c r="Y5" s="122">
        <v>24</v>
      </c>
      <c r="Z5" s="123">
        <v>25</v>
      </c>
    </row>
    <row r="6" spans="1:26">
      <c r="A6" s="18" t="s">
        <v>436</v>
      </c>
      <c r="B6" s="19">
        <f t="shared" ref="B6:Z6" si="0">B7+B8</f>
        <v>-458315.01126094459</v>
      </c>
      <c r="C6" s="109">
        <f t="shared" si="0"/>
        <v>-3902874.5472200857</v>
      </c>
      <c r="D6" s="109">
        <f t="shared" si="0"/>
        <v>-317409.35242809879</v>
      </c>
      <c r="E6" s="109">
        <f t="shared" si="0"/>
        <v>567404.9137771395</v>
      </c>
      <c r="F6" s="109">
        <f t="shared" si="0"/>
        <v>766100.09832103259</v>
      </c>
      <c r="G6" s="109">
        <f t="shared" si="0"/>
        <v>522207.77127017226</v>
      </c>
      <c r="H6" s="109">
        <f t="shared" si="0"/>
        <v>703032.59213221201</v>
      </c>
      <c r="I6" s="109">
        <f t="shared" si="0"/>
        <v>806602.38841499598</v>
      </c>
      <c r="J6" s="109">
        <f t="shared" si="0"/>
        <v>854627.54149376345</v>
      </c>
      <c r="K6" s="109">
        <f t="shared" si="0"/>
        <v>880629.56049341988</v>
      </c>
      <c r="L6" s="109">
        <f t="shared" si="0"/>
        <v>911039.28917876747</v>
      </c>
      <c r="M6" s="109">
        <f t="shared" si="0"/>
        <v>957448.38384056417</v>
      </c>
      <c r="N6" s="109">
        <f t="shared" si="0"/>
        <v>1004065.8482900553</v>
      </c>
      <c r="O6" s="109">
        <f t="shared" si="0"/>
        <v>1054272.6704418084</v>
      </c>
      <c r="P6" s="109">
        <f t="shared" si="0"/>
        <v>2665653.6887060506</v>
      </c>
      <c r="Q6" s="109">
        <f t="shared" si="0"/>
        <v>3.4133336157537993E-10</v>
      </c>
      <c r="R6" s="109">
        <f t="shared" si="0"/>
        <v>3.4133336157537993E-10</v>
      </c>
      <c r="S6" s="109">
        <f t="shared" si="0"/>
        <v>3.4133336157537993E-10</v>
      </c>
      <c r="T6" s="109">
        <f t="shared" si="0"/>
        <v>3.4133336157537993E-10</v>
      </c>
      <c r="U6" s="109">
        <f t="shared" si="0"/>
        <v>3.4133336157537993E-10</v>
      </c>
      <c r="V6" s="109">
        <f t="shared" si="0"/>
        <v>3.4133336157537993E-10</v>
      </c>
      <c r="W6" s="109">
        <f t="shared" si="0"/>
        <v>3.4133336157537993E-10</v>
      </c>
      <c r="X6" s="109">
        <f t="shared" si="0"/>
        <v>3.4133336157537993E-10</v>
      </c>
      <c r="Y6" s="109">
        <f t="shared" si="0"/>
        <v>3.4133336157537993E-10</v>
      </c>
      <c r="Z6" s="110">
        <f t="shared" si="0"/>
        <v>3.4133336157537993E-10</v>
      </c>
    </row>
    <row r="7" spans="1:26" s="114" customFormat="1">
      <c r="A7" s="117" t="s">
        <v>437</v>
      </c>
      <c r="B7" s="111">
        <f>-'Investuotojas ir Finansuotojas'!N47-'Investuotojas ir Finansuotojas'!N48+'Investuotojas ir Finansuotojas'!N49</f>
        <v>-347315.01126094459</v>
      </c>
      <c r="C7" s="112">
        <f>-'Investuotojas ir Finansuotojas'!AA47-'Investuotojas ir Finansuotojas'!AA48+'Investuotojas ir Finansuotojas'!AA49</f>
        <v>-2659684.9887390551</v>
      </c>
      <c r="D7" s="112">
        <f>-'Investuotojas ir Finansuotojas'!AN47-'Investuotojas ir Finansuotojas'!AN48+'Investuotojas ir Finansuotojas'!AN49</f>
        <v>-4.6566128730773926E-10</v>
      </c>
      <c r="E7" s="112">
        <f>-'Investuotojas ir Finansuotojas'!BA47-'Investuotojas ir Finansuotojas'!BA48+'Investuotojas ir Finansuotojas'!BA49</f>
        <v>0</v>
      </c>
      <c r="F7" s="112">
        <f>-'Investuotojas ir Finansuotojas'!BN47-'Investuotojas ir Finansuotojas'!BN48+'Investuotojas ir Finansuotojas'!BN49</f>
        <v>0</v>
      </c>
      <c r="G7" s="112">
        <f>-'Investuotojas ir Finansuotojas'!CA47-'Investuotojas ir Finansuotojas'!CA48+'Investuotojas ir Finansuotojas'!CA49</f>
        <v>0</v>
      </c>
      <c r="H7" s="112">
        <f>-'Investuotojas ir Finansuotojas'!CN47-'Investuotojas ir Finansuotojas'!CN48+'Investuotojas ir Finansuotojas'!CN49</f>
        <v>468929.28485549602</v>
      </c>
      <c r="I7" s="112">
        <f>-'Investuotojas ir Finansuotojas'!DA47-'Investuotojas ir Finansuotojas'!DA48+'Investuotojas ir Finansuotojas'!DA49</f>
        <v>586440.29618261021</v>
      </c>
      <c r="J7" s="112">
        <f>-'Investuotojas ir Finansuotojas'!DN47-'Investuotojas ir Finansuotojas'!DN48+'Investuotojas ir Finansuotojas'!DN49</f>
        <v>648393.01788810804</v>
      </c>
      <c r="K7" s="112">
        <f>-'Investuotojas ir Finansuotojas'!EA47-'Investuotojas ir Finansuotojas'!EA48+'Investuotojas ir Finansuotojas'!EA49</f>
        <v>717596.90665958705</v>
      </c>
      <c r="L7" s="112">
        <f>-'Investuotojas ir Finansuotojas'!EN47-'Investuotojas ir Finansuotojas'!EN48+'Investuotojas ir Finansuotojas'!EN49</f>
        <v>763975.34599827987</v>
      </c>
      <c r="M7" s="112">
        <f>-'Investuotojas ir Finansuotojas'!FA47-'Investuotojas ir Finansuotojas'!FA48+'Investuotojas ir Finansuotojas'!FA49</f>
        <v>825209.30515157478</v>
      </c>
      <c r="N7" s="112">
        <f>-'Investuotojas ir Finansuotojas'!FN47-'Investuotojas ir Finansuotojas'!FN48+'Investuotojas ir Finansuotojas'!FN49</f>
        <v>886664.49715837929</v>
      </c>
      <c r="O7" s="112">
        <f>-'Investuotojas ir Finansuotojas'!GA47-'Investuotojas ir Finansuotojas'!GA48+'Investuotojas ir Finansuotojas'!GA49</f>
        <v>951722.29582523543</v>
      </c>
      <c r="P7" s="112">
        <f>-'Investuotojas ir Finansuotojas'!GN47-'Investuotojas ir Finansuotojas'!GN48+'Investuotojas ir Finansuotojas'!GN49</f>
        <v>2577967.9370311042</v>
      </c>
      <c r="Q7" s="112">
        <f>-'Investuotojas ir Finansuotojas'!HA47-'Investuotojas ir Finansuotojas'!HA48+'Investuotojas ir Finansuotojas'!HA49</f>
        <v>0</v>
      </c>
      <c r="R7" s="112">
        <f>-'Investuotojas ir Finansuotojas'!HN47-'Investuotojas ir Finansuotojas'!HN48+'Investuotojas ir Finansuotojas'!HN49</f>
        <v>0</v>
      </c>
      <c r="S7" s="112">
        <f>-'Investuotojas ir Finansuotojas'!IA47-'Investuotojas ir Finansuotojas'!IA48+'Investuotojas ir Finansuotojas'!IA49</f>
        <v>0</v>
      </c>
      <c r="T7" s="112">
        <f>-'Investuotojas ir Finansuotojas'!IN47-'Investuotojas ir Finansuotojas'!IN48+'Investuotojas ir Finansuotojas'!IN49</f>
        <v>0</v>
      </c>
      <c r="U7" s="112">
        <f>-'Investuotojas ir Finansuotojas'!JA47-'Investuotojas ir Finansuotojas'!JA48+'Investuotojas ir Finansuotojas'!JA49</f>
        <v>0</v>
      </c>
      <c r="V7" s="112">
        <f>-'Investuotojas ir Finansuotojas'!JN47-'Investuotojas ir Finansuotojas'!JN48+'Investuotojas ir Finansuotojas'!JN49</f>
        <v>0</v>
      </c>
      <c r="W7" s="112">
        <f>-'Investuotojas ir Finansuotojas'!KA47-'Investuotojas ir Finansuotojas'!KA48+'Investuotojas ir Finansuotojas'!KA49</f>
        <v>0</v>
      </c>
      <c r="X7" s="112">
        <f>-'Investuotojas ir Finansuotojas'!KN47-'Investuotojas ir Finansuotojas'!KN48+'Investuotojas ir Finansuotojas'!KN49</f>
        <v>0</v>
      </c>
      <c r="Y7" s="112">
        <f>-'Investuotojas ir Finansuotojas'!LA47-'Investuotojas ir Finansuotojas'!LA48+'Investuotojas ir Finansuotojas'!LA49</f>
        <v>0</v>
      </c>
      <c r="Z7" s="113">
        <f>-'Investuotojas ir Finansuotojas'!LN47-'Investuotojas ir Finansuotojas'!LN48+'Investuotojas ir Finansuotojas'!LN49</f>
        <v>0</v>
      </c>
    </row>
    <row r="8" spans="1:26" s="114" customFormat="1" ht="15.75" thickBot="1">
      <c r="A8" s="118" t="s">
        <v>438</v>
      </c>
      <c r="B8" s="249">
        <f>-'Investuotojas ir Finansuotojas'!N34-'Investuotojas ir Finansuotojas'!N35+'Investuotojas ir Finansuotojas'!N37-'Investuotojas ir Finansuotojas'!N41+'Investuotojas ir Finansuotojas'!N43-'Investuotojas ir Finansuotojas'!N68</f>
        <v>-111000</v>
      </c>
      <c r="C8" s="115">
        <f>-'Investuotojas ir Finansuotojas'!AA34-'Investuotojas ir Finansuotojas'!AA35+'Investuotojas ir Finansuotojas'!AA37-'Investuotojas ir Finansuotojas'!AA41+'Investuotojas ir Finansuotojas'!AA43-'Investuotojas ir Finansuotojas'!AA68</f>
        <v>-1243189.5584810304</v>
      </c>
      <c r="D8" s="115">
        <f>-'Investuotojas ir Finansuotojas'!AN34-'Investuotojas ir Finansuotojas'!AN35+'Investuotojas ir Finansuotojas'!AN37-'Investuotojas ir Finansuotojas'!AN41+'Investuotojas ir Finansuotojas'!AN43-'Investuotojas ir Finansuotojas'!AN68</f>
        <v>-317409.35242809833</v>
      </c>
      <c r="E8" s="115">
        <f>-'Investuotojas ir Finansuotojas'!BA34-'Investuotojas ir Finansuotojas'!BA35+'Investuotojas ir Finansuotojas'!BA37-'Investuotojas ir Finansuotojas'!BA41+'Investuotojas ir Finansuotojas'!BA43-'Investuotojas ir Finansuotojas'!BA68</f>
        <v>567404.9137771395</v>
      </c>
      <c r="F8" s="115">
        <f>-'Investuotojas ir Finansuotojas'!BN34-'Investuotojas ir Finansuotojas'!BN35+'Investuotojas ir Finansuotojas'!BN37-'Investuotojas ir Finansuotojas'!BN41+'Investuotojas ir Finansuotojas'!BN43-'Investuotojas ir Finansuotojas'!BN68</f>
        <v>766100.09832103259</v>
      </c>
      <c r="G8" s="115">
        <f>-'Investuotojas ir Finansuotojas'!CA34-'Investuotojas ir Finansuotojas'!CA35+'Investuotojas ir Finansuotojas'!CA37-'Investuotojas ir Finansuotojas'!CA41+'Investuotojas ir Finansuotojas'!CA43-'Investuotojas ir Finansuotojas'!CA68</f>
        <v>522207.77127017226</v>
      </c>
      <c r="H8" s="115">
        <f>-'Investuotojas ir Finansuotojas'!CN34-'Investuotojas ir Finansuotojas'!CN35+'Investuotojas ir Finansuotojas'!CN37-'Investuotojas ir Finansuotojas'!CN41+'Investuotojas ir Finansuotojas'!CN43-'Investuotojas ir Finansuotojas'!CN68</f>
        <v>234103.30727671599</v>
      </c>
      <c r="I8" s="115">
        <f>-'Investuotojas ir Finansuotojas'!DA34-'Investuotojas ir Finansuotojas'!DA35+'Investuotojas ir Finansuotojas'!DA37-'Investuotojas ir Finansuotojas'!DA41+'Investuotojas ir Finansuotojas'!DA43-'Investuotojas ir Finansuotojas'!DA68</f>
        <v>220162.09223238571</v>
      </c>
      <c r="J8" s="115">
        <f>-'Investuotojas ir Finansuotojas'!DN34-'Investuotojas ir Finansuotojas'!DN35+'Investuotojas ir Finansuotojas'!DN37-'Investuotojas ir Finansuotojas'!DN41+'Investuotojas ir Finansuotojas'!DN43-'Investuotojas ir Finansuotojas'!DN68</f>
        <v>206234.52360565535</v>
      </c>
      <c r="K8" s="115">
        <f>-'Investuotojas ir Finansuotojas'!EA34-'Investuotojas ir Finansuotojas'!EA35+'Investuotojas ir Finansuotojas'!EA37-'Investuotojas ir Finansuotojas'!EA41+'Investuotojas ir Finansuotojas'!EA43-'Investuotojas ir Finansuotojas'!EA68</f>
        <v>163032.65383383288</v>
      </c>
      <c r="L8" s="115">
        <f>-'Investuotojas ir Finansuotojas'!EN34-'Investuotojas ir Finansuotojas'!EN35+'Investuotojas ir Finansuotojas'!EN37-'Investuotojas ir Finansuotojas'!EN41+'Investuotojas ir Finansuotojas'!EN43-'Investuotojas ir Finansuotojas'!EN68</f>
        <v>147063.94318048761</v>
      </c>
      <c r="M8" s="115">
        <f>-'Investuotojas ir Finansuotojas'!FA34-'Investuotojas ir Finansuotojas'!FA35+'Investuotojas ir Finansuotojas'!FA37-'Investuotojas ir Finansuotojas'!FA41+'Investuotojas ir Finansuotojas'!FA43-'Investuotojas ir Finansuotojas'!FA68</f>
        <v>132239.07868898936</v>
      </c>
      <c r="N8" s="115">
        <f>-'Investuotojas ir Finansuotojas'!FN34-'Investuotojas ir Finansuotojas'!FN35+'Investuotojas ir Finansuotojas'!FN37-'Investuotojas ir Finansuotojas'!FN41+'Investuotojas ir Finansuotojas'!FN43-'Investuotojas ir Finansuotojas'!FN68</f>
        <v>117401.351131676</v>
      </c>
      <c r="O8" s="115">
        <f>-'Investuotojas ir Finansuotojas'!GA34-'Investuotojas ir Finansuotojas'!GA35+'Investuotojas ir Finansuotojas'!GA37-'Investuotojas ir Finansuotojas'!GA41+'Investuotojas ir Finansuotojas'!GA43-'Investuotojas ir Finansuotojas'!GA68</f>
        <v>102550.37461657295</v>
      </c>
      <c r="P8" s="115">
        <f>-'Investuotojas ir Finansuotojas'!GN34-'Investuotojas ir Finansuotojas'!GN35+'Investuotojas ir Finansuotojas'!GN37-'Investuotojas ir Finansuotojas'!GN41+'Investuotojas ir Finansuotojas'!GN43-'Investuotojas ir Finansuotojas'!GN68</f>
        <v>87685.751674946587</v>
      </c>
      <c r="Q8" s="115">
        <f>-'Investuotojas ir Finansuotojas'!HA34+'Investuotojas ir Finansuotojas'!HA35+'Investuotojas ir Finansuotojas'!HA37</f>
        <v>3.4133336157537993E-10</v>
      </c>
      <c r="R8" s="115">
        <f>-'Investuotojas ir Finansuotojas'!HN34+'Investuotojas ir Finansuotojas'!HN35+'Investuotojas ir Finansuotojas'!HN37</f>
        <v>3.4133336157537993E-10</v>
      </c>
      <c r="S8" s="115">
        <f>-'Investuotojas ir Finansuotojas'!IA34+'Investuotojas ir Finansuotojas'!IA35+'Investuotojas ir Finansuotojas'!IA37</f>
        <v>3.4133336157537993E-10</v>
      </c>
      <c r="T8" s="115">
        <f>-'Investuotojas ir Finansuotojas'!IN34+'Investuotojas ir Finansuotojas'!IN35+'Investuotojas ir Finansuotojas'!IN37</f>
        <v>3.4133336157537993E-10</v>
      </c>
      <c r="U8" s="115">
        <f>-'Investuotojas ir Finansuotojas'!JA34+'Investuotojas ir Finansuotojas'!JA35+'Investuotojas ir Finansuotojas'!JA37</f>
        <v>3.4133336157537993E-10</v>
      </c>
      <c r="V8" s="115">
        <f>-'Investuotojas ir Finansuotojas'!JN34+'Investuotojas ir Finansuotojas'!JN35+'Investuotojas ir Finansuotojas'!JN37</f>
        <v>3.4133336157537993E-10</v>
      </c>
      <c r="W8" s="115">
        <f>-'Investuotojas ir Finansuotojas'!KA34+'Investuotojas ir Finansuotojas'!KA35+'Investuotojas ir Finansuotojas'!KA37</f>
        <v>3.4133336157537993E-10</v>
      </c>
      <c r="X8" s="115">
        <f>-'Investuotojas ir Finansuotojas'!KN34+'Investuotojas ir Finansuotojas'!KN35+'Investuotojas ir Finansuotojas'!KN37</f>
        <v>3.4133336157537993E-10</v>
      </c>
      <c r="Y8" s="115">
        <f>-'Investuotojas ir Finansuotojas'!LA34+'Investuotojas ir Finansuotojas'!LA35+'Investuotojas ir Finansuotojas'!LA37</f>
        <v>3.4133336157537993E-10</v>
      </c>
      <c r="Z8" s="116">
        <f>-'Investuotojas ir Finansuotojas'!LN34+'Investuotojas ir Finansuotojas'!LN35+'Investuotojas ir Finansuotojas'!LN37</f>
        <v>3.4133336157537993E-10</v>
      </c>
    </row>
    <row r="9" spans="1:26" ht="15.75" thickBot="1"/>
    <row r="10" spans="1:26" ht="15.75" thickBot="1">
      <c r="A10" s="80" t="s">
        <v>439</v>
      </c>
      <c r="B10" s="453">
        <f>IRR(B6:Z6)</f>
        <v>0.11956885824989971</v>
      </c>
    </row>
    <row r="11" spans="1:26">
      <c r="A11" s="18" t="s">
        <v>440</v>
      </c>
      <c r="B11" s="120">
        <f>IRR(B7:Z7)</f>
        <v>0.10911407318066679</v>
      </c>
    </row>
    <row r="12" spans="1:26" ht="15.75" thickBot="1">
      <c r="A12" s="8" t="s">
        <v>441</v>
      </c>
      <c r="B12" s="119">
        <f>IRR(B8:Z8)</f>
        <v>0.160252839873541</v>
      </c>
    </row>
    <row r="14" spans="1:26" ht="15.75" thickBot="1"/>
    <row r="15" spans="1:26" ht="15.75" thickBot="1">
      <c r="A15" s="547" t="s">
        <v>442</v>
      </c>
      <c r="E15" s="15"/>
    </row>
    <row r="16" spans="1:26">
      <c r="A16" s="548" t="s">
        <v>422</v>
      </c>
      <c r="B16" s="549">
        <f>-'Ilgalaikio turto apskaita'!N8</f>
        <v>-347315.01126094459</v>
      </c>
      <c r="C16" s="549">
        <f>-'Ilgalaikio turto apskaita'!AA8</f>
        <v>-5816738.5250085024</v>
      </c>
      <c r="D16" s="549">
        <f>-'Ilgalaikio turto apskaita'!AN8</f>
        <v>-7694635.3728786586</v>
      </c>
      <c r="E16" s="549"/>
      <c r="F16" s="549"/>
      <c r="G16" s="549"/>
      <c r="H16" s="549"/>
      <c r="I16" s="549"/>
      <c r="J16" s="549"/>
      <c r="K16" s="549"/>
      <c r="L16" s="549"/>
      <c r="M16" s="549"/>
      <c r="N16" s="549"/>
      <c r="O16" s="549"/>
      <c r="P16" s="550"/>
    </row>
    <row r="17" spans="1:16">
      <c r="A17" s="551" t="s">
        <v>443</v>
      </c>
      <c r="B17" s="552"/>
      <c r="C17" s="552"/>
      <c r="D17" s="552"/>
      <c r="E17" s="552">
        <f>-('Dalyvio prielaidos'!$G$10+'Dalyvio prielaidos'!$G$13)*Indeksacija!G9</f>
        <v>-288949.19961015001</v>
      </c>
      <c r="F17" s="552">
        <f>-('Dalyvio prielaidos'!$G$10+'Dalyvio prielaidos'!$G$13)*Indeksacija!H9</f>
        <v>-297617.67559845449</v>
      </c>
      <c r="G17" s="552">
        <f>-('Dalyvio prielaidos'!$G$10+'Dalyvio prielaidos'!$G$13)*Indeksacija!I9</f>
        <v>-306546.20586640813</v>
      </c>
      <c r="H17" s="552">
        <f>-('Dalyvio prielaidos'!$G$10+'Dalyvio prielaidos'!$G$13)*Indeksacija!J9</f>
        <v>-315742.59204240039</v>
      </c>
      <c r="I17" s="552">
        <f>-('Dalyvio prielaidos'!$G$10+'Dalyvio prielaidos'!$G$13)*Indeksacija!K9</f>
        <v>-325214.86980367242</v>
      </c>
      <c r="J17" s="552">
        <f>-('Dalyvio prielaidos'!$G$10+'Dalyvio prielaidos'!$G$13)*Indeksacija!L9</f>
        <v>-334971.31589778251</v>
      </c>
      <c r="K17" s="552">
        <f>-('Dalyvio prielaidos'!$G$10+'Dalyvio prielaidos'!$G$13)*Indeksacija!M9</f>
        <v>-345020.45537471602</v>
      </c>
      <c r="L17" s="552">
        <f>-('Dalyvio prielaidos'!$G$10+'Dalyvio prielaidos'!$G$13)*Indeksacija!N9</f>
        <v>-355371.06903595751</v>
      </c>
      <c r="M17" s="552">
        <f>-('Dalyvio prielaidos'!$G$10+'Dalyvio prielaidos'!$G$13)*Indeksacija!O9</f>
        <v>-366032.20110703626</v>
      </c>
      <c r="N17" s="552">
        <f>-('Dalyvio prielaidos'!$G$10+'Dalyvio prielaidos'!$G$13)*Indeksacija!P9</f>
        <v>-377013.16714024724</v>
      </c>
      <c r="O17" s="552">
        <f>-('Dalyvio prielaidos'!$G$10+'Dalyvio prielaidos'!$G$13)*Indeksacija!Q9</f>
        <v>-388323.56215445464</v>
      </c>
      <c r="P17" s="553">
        <f>-('Dalyvio prielaidos'!$G$10+'Dalyvio prielaidos'!$G$13)*Indeksacija!R9</f>
        <v>-399973.26901908836</v>
      </c>
    </row>
    <row r="18" spans="1:16">
      <c r="A18" s="551" t="s">
        <v>444</v>
      </c>
      <c r="B18" s="552"/>
      <c r="C18" s="552"/>
      <c r="D18" s="552"/>
      <c r="E18" s="552">
        <f>+Rezultatai!E88</f>
        <v>2307429.6238769153</v>
      </c>
      <c r="F18" s="552">
        <f>+Rezultatai!F88</f>
        <v>2307429.2151728733</v>
      </c>
      <c r="G18" s="552">
        <f>+Rezultatai!G88</f>
        <v>2307429.2583033126</v>
      </c>
      <c r="H18" s="552">
        <f>+Rezultatai!H88</f>
        <v>2307429.8110429221</v>
      </c>
      <c r="I18" s="552">
        <f>+Rezultatai!I88</f>
        <v>2307429.2744025243</v>
      </c>
      <c r="J18" s="552">
        <f>+Rezultatai!J88</f>
        <v>2307429.3691316326</v>
      </c>
      <c r="K18" s="552">
        <f>+Rezultatai!K88</f>
        <v>2307429.3001541267</v>
      </c>
      <c r="L18" s="552">
        <f>+Rezultatai!L88</f>
        <v>2307429.0843668915</v>
      </c>
      <c r="M18" s="552">
        <f>+Rezultatai!M88</f>
        <v>2307429.4383533169</v>
      </c>
      <c r="N18" s="552">
        <f>+Rezultatai!N88</f>
        <v>2307429.5716154943</v>
      </c>
      <c r="O18" s="552">
        <f>+Rezultatai!O88</f>
        <v>2307429.4422347397</v>
      </c>
      <c r="P18" s="553">
        <f>+Rezultatai!P88</f>
        <v>2307429.6537924376</v>
      </c>
    </row>
    <row r="19" spans="1:16" ht="15.75" thickBot="1">
      <c r="A19" s="554" t="s">
        <v>445</v>
      </c>
      <c r="B19" s="555">
        <f>+B16+B17+B18</f>
        <v>-347315.01126094459</v>
      </c>
      <c r="C19" s="555">
        <f t="shared" ref="C19:P19" si="1">+C16+C17+C18</f>
        <v>-5816738.5250085024</v>
      </c>
      <c r="D19" s="555">
        <f t="shared" si="1"/>
        <v>-7694635.3728786586</v>
      </c>
      <c r="E19" s="555">
        <f t="shared" si="1"/>
        <v>2018480.4242667654</v>
      </c>
      <c r="F19" s="555">
        <f t="shared" si="1"/>
        <v>2009811.5395744189</v>
      </c>
      <c r="G19" s="555">
        <f t="shared" si="1"/>
        <v>2000883.0524369045</v>
      </c>
      <c r="H19" s="555">
        <f t="shared" si="1"/>
        <v>1991687.2190005216</v>
      </c>
      <c r="I19" s="555">
        <f t="shared" si="1"/>
        <v>1982214.4045988519</v>
      </c>
      <c r="J19" s="555">
        <f t="shared" si="1"/>
        <v>1972458.05323385</v>
      </c>
      <c r="K19" s="555">
        <f t="shared" si="1"/>
        <v>1962408.8447794106</v>
      </c>
      <c r="L19" s="555">
        <f t="shared" si="1"/>
        <v>1952058.015330934</v>
      </c>
      <c r="M19" s="555">
        <f t="shared" si="1"/>
        <v>1941397.2372462805</v>
      </c>
      <c r="N19" s="555">
        <f t="shared" si="1"/>
        <v>1930416.404475247</v>
      </c>
      <c r="O19" s="555">
        <f t="shared" si="1"/>
        <v>1919105.880080285</v>
      </c>
      <c r="P19" s="556">
        <f t="shared" si="1"/>
        <v>1907456.3847733494</v>
      </c>
    </row>
    <row r="20" spans="1:16" ht="15.75" thickBot="1"/>
    <row r="21" spans="1:16" ht="15.75" thickBot="1">
      <c r="A21" s="547" t="s">
        <v>446</v>
      </c>
      <c r="B21" s="453">
        <f>IRR(B19:P19)</f>
        <v>8.6171276281326925E-2</v>
      </c>
    </row>
  </sheetData>
  <hyperlinks>
    <hyperlink ref="A1" location="'Valdymo darbalaukis'!A1" display="Atgal į valdymo darbalaukį"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103"/>
  <sheetViews>
    <sheetView tabSelected="1" topLeftCell="L1" zoomScale="85" zoomScaleNormal="85" workbookViewId="0">
      <selection activeCell="AA71" sqref="AA71"/>
    </sheetView>
  </sheetViews>
  <sheetFormatPr defaultRowHeight="15"/>
  <cols>
    <col min="1" max="1" width="41.85546875" bestFit="1" customWidth="1"/>
    <col min="2" max="2" width="11.140625" style="42" bestFit="1" customWidth="1"/>
    <col min="3" max="3" width="8.5703125" style="42" customWidth="1"/>
    <col min="4" max="4" width="10.85546875" style="42" customWidth="1"/>
    <col min="5" max="16" width="10.85546875" style="42" bestFit="1" customWidth="1"/>
    <col min="17" max="18" width="5.85546875" style="42" bestFit="1" customWidth="1"/>
    <col min="19" max="26" width="4.5703125" style="42" customWidth="1"/>
    <col min="27" max="27" width="12.85546875" bestFit="1" customWidth="1"/>
    <col min="29" max="29" width="10.7109375" bestFit="1" customWidth="1"/>
    <col min="30" max="30" width="9.85546875" bestFit="1" customWidth="1"/>
    <col min="34" max="45" width="9.28515625" bestFit="1" customWidth="1"/>
  </cols>
  <sheetData>
    <row r="1" spans="1:26">
      <c r="A1" s="1" t="s">
        <v>1</v>
      </c>
    </row>
    <row r="3" spans="1:26" ht="18.75">
      <c r="A3" s="374" t="s">
        <v>447</v>
      </c>
    </row>
    <row r="4" spans="1:26" ht="15.75" thickBot="1"/>
    <row r="5" spans="1:26" ht="15.75" thickBot="1">
      <c r="B5" s="342">
        <v>1</v>
      </c>
      <c r="C5" s="125">
        <v>2</v>
      </c>
      <c r="D5" s="125">
        <v>3</v>
      </c>
      <c r="E5" s="125">
        <v>4</v>
      </c>
      <c r="F5" s="125">
        <v>5</v>
      </c>
      <c r="G5" s="125">
        <v>6</v>
      </c>
      <c r="H5" s="125">
        <v>7</v>
      </c>
      <c r="I5" s="125">
        <v>8</v>
      </c>
      <c r="J5" s="125">
        <v>9</v>
      </c>
      <c r="K5" s="125">
        <v>10</v>
      </c>
      <c r="L5" s="125">
        <v>11</v>
      </c>
      <c r="M5" s="125">
        <v>12</v>
      </c>
      <c r="N5" s="125">
        <v>13</v>
      </c>
      <c r="O5" s="125">
        <v>14</v>
      </c>
      <c r="P5" s="125">
        <v>15</v>
      </c>
      <c r="Q5" s="125">
        <v>16</v>
      </c>
      <c r="R5" s="125">
        <v>17</v>
      </c>
      <c r="S5" s="125">
        <v>18</v>
      </c>
      <c r="T5" s="125">
        <v>19</v>
      </c>
      <c r="U5" s="125">
        <v>20</v>
      </c>
      <c r="V5" s="125">
        <v>21</v>
      </c>
      <c r="W5" s="125">
        <v>22</v>
      </c>
      <c r="X5" s="125">
        <v>23</v>
      </c>
      <c r="Y5" s="125">
        <v>24</v>
      </c>
      <c r="Z5" s="126">
        <v>25</v>
      </c>
    </row>
    <row r="6" spans="1:26">
      <c r="A6" t="s">
        <v>448</v>
      </c>
      <c r="B6" s="42" t="str">
        <f>IF(OR(B5*12&lt;='Bazinės prielaidos'!$E$11,AND(B5*12&gt;'Bazinės prielaidos'!$E$11,A5*12&lt;'Bazinės prielaidos'!$E$11)),"TRUE","FALSE")</f>
        <v>TRUE</v>
      </c>
      <c r="C6" s="42" t="str">
        <f>IF(OR(C5*12&lt;='Bazinės prielaidos'!$E$11,AND(C5*12&gt;'Bazinės prielaidos'!$E$11,B5*12&lt;'Bazinės prielaidos'!$E$11)),"TRUE","FALSE")</f>
        <v>TRUE</v>
      </c>
      <c r="D6" s="42" t="str">
        <f>IF(OR(D5*12&lt;='Bazinės prielaidos'!$E$11,AND(D5*12&gt;'Bazinės prielaidos'!$E$11,C5*12&lt;'Bazinės prielaidos'!$E$11)),"TRUE","FALSE")</f>
        <v>TRUE</v>
      </c>
      <c r="E6" s="42" t="str">
        <f>IF(OR(E5*12&lt;='Bazinės prielaidos'!$E$11,AND(E5*12&gt;'Bazinės prielaidos'!$E$11,D5*12&lt;'Bazinės prielaidos'!$E$11)),"TRUE","FALSE")</f>
        <v>FALSE</v>
      </c>
      <c r="F6" s="42" t="str">
        <f>IF(OR(F5*12&lt;='Bazinės prielaidos'!$E$11,AND(F5*12&gt;'Bazinės prielaidos'!$E$11,E5*12&lt;'Bazinės prielaidos'!$E$11)),"TRUE","FALSE")</f>
        <v>FALSE</v>
      </c>
      <c r="G6" s="42" t="str">
        <f>IF(OR(G5*12&lt;='Bazinės prielaidos'!$E$11,AND(G5*12&gt;'Bazinės prielaidos'!$E$11,F5*12&lt;'Bazinės prielaidos'!$E$11)),"TRUE","FALSE")</f>
        <v>FALSE</v>
      </c>
      <c r="H6" s="42" t="str">
        <f>IF(OR(H5*12&lt;='Bazinės prielaidos'!$E$11,AND(H5*12&gt;'Bazinės prielaidos'!$E$11,G5*12&lt;'Bazinės prielaidos'!$E$11)),"TRUE","FALSE")</f>
        <v>FALSE</v>
      </c>
      <c r="I6" s="42" t="str">
        <f>IF(OR(I5*12&lt;='Bazinės prielaidos'!$E$11,AND(I5*12&gt;'Bazinės prielaidos'!$E$11,H5*12&lt;'Bazinės prielaidos'!$E$11)),"TRUE","FALSE")</f>
        <v>FALSE</v>
      </c>
      <c r="J6" s="42" t="str">
        <f>IF(OR(J5*12&lt;='Bazinės prielaidos'!$E$11,AND(J5*12&gt;'Bazinės prielaidos'!$E$11,I5*12&lt;'Bazinės prielaidos'!$E$11)),"TRUE","FALSE")</f>
        <v>FALSE</v>
      </c>
      <c r="K6" s="42" t="str">
        <f>IF(OR(K5*12&lt;='Bazinės prielaidos'!$E$11,AND(K5*12&gt;'Bazinės prielaidos'!$E$11,J5*12&lt;'Bazinės prielaidos'!$E$11)),"TRUE","FALSE")</f>
        <v>FALSE</v>
      </c>
      <c r="L6" s="42" t="str">
        <f>IF(OR(L5*12&lt;='Bazinės prielaidos'!$E$11,AND(L5*12&gt;'Bazinės prielaidos'!$E$11,K5*12&lt;'Bazinės prielaidos'!$E$11)),"TRUE","FALSE")</f>
        <v>FALSE</v>
      </c>
      <c r="M6" s="42" t="str">
        <f>IF(OR(M5*12&lt;='Bazinės prielaidos'!$E$11,AND(M5*12&gt;'Bazinės prielaidos'!$E$11,L5*12&lt;'Bazinės prielaidos'!$E$11)),"TRUE","FALSE")</f>
        <v>FALSE</v>
      </c>
      <c r="N6" s="42" t="str">
        <f>IF(OR(N5*12&lt;='Bazinės prielaidos'!$E$11,AND(N5*12&gt;'Bazinės prielaidos'!$E$11,M5*12&lt;'Bazinės prielaidos'!$E$11)),"TRUE","FALSE")</f>
        <v>FALSE</v>
      </c>
      <c r="O6" s="42" t="str">
        <f>IF(OR(O5*12&lt;='Bazinės prielaidos'!$E$11,AND(O5*12&gt;'Bazinės prielaidos'!$E$11,N5*12&lt;'Bazinės prielaidos'!$E$11)),"TRUE","FALSE")</f>
        <v>FALSE</v>
      </c>
      <c r="P6" s="42" t="str">
        <f>IF(OR(P5*12&lt;='Bazinės prielaidos'!$E$11,AND(P5*12&gt;'Bazinės prielaidos'!$E$11,O5*12&lt;'Bazinės prielaidos'!$E$11)),"TRUE","FALSE")</f>
        <v>FALSE</v>
      </c>
      <c r="Q6" s="42" t="str">
        <f>IF(OR(Q5*12&lt;='Bazinės prielaidos'!$E$11,AND(Q5*12&gt;'Bazinės prielaidos'!$E$11,P5*12&lt;'Bazinės prielaidos'!$E$11)),"TRUE","FALSE")</f>
        <v>FALSE</v>
      </c>
      <c r="R6" s="42" t="str">
        <f>IF(OR(R5*12&lt;='Bazinės prielaidos'!$E$11,AND(R5*12&gt;'Bazinės prielaidos'!$E$11,Q5*12&lt;'Bazinės prielaidos'!$E$11)),"TRUE","FALSE")</f>
        <v>FALSE</v>
      </c>
      <c r="S6" s="42" t="str">
        <f>IF(OR(S5*12&lt;='Bazinės prielaidos'!$E$11,AND(S5*12&gt;'Bazinės prielaidos'!$E$11,R5*12&lt;'Bazinės prielaidos'!$E$11)),"TRUE","FALSE")</f>
        <v>FALSE</v>
      </c>
      <c r="T6" s="42" t="str">
        <f>IF(OR(T5*12&lt;='Bazinės prielaidos'!$E$11,AND(T5*12&gt;'Bazinės prielaidos'!$E$11,S5*12&lt;'Bazinės prielaidos'!$E$11)),"TRUE","FALSE")</f>
        <v>FALSE</v>
      </c>
      <c r="U6" s="42" t="str">
        <f>IF(OR(U5*12&lt;='Bazinės prielaidos'!$E$11,AND(U5*12&gt;'Bazinės prielaidos'!$E$11,T5*12&lt;'Bazinės prielaidos'!$E$11)),"TRUE","FALSE")</f>
        <v>FALSE</v>
      </c>
      <c r="V6" s="42" t="str">
        <f>IF(OR(V5*12&lt;='Bazinės prielaidos'!$E$11,AND(V5*12&gt;'Bazinės prielaidos'!$E$11,U5*12&lt;'Bazinės prielaidos'!$E$11)),"TRUE","FALSE")</f>
        <v>FALSE</v>
      </c>
      <c r="W6" s="42" t="str">
        <f>IF(OR(W5*12&lt;='Bazinės prielaidos'!$E$11,AND(W5*12&gt;'Bazinės prielaidos'!$E$11,V5*12&lt;'Bazinės prielaidos'!$E$11)),"TRUE","FALSE")</f>
        <v>FALSE</v>
      </c>
      <c r="X6" s="42" t="str">
        <f>IF(OR(X5*12&lt;='Bazinės prielaidos'!$E$11,AND(X5*12&gt;'Bazinės prielaidos'!$E$11,W5*12&lt;'Bazinės prielaidos'!$E$11)),"TRUE","FALSE")</f>
        <v>FALSE</v>
      </c>
      <c r="Y6" s="42" t="str">
        <f>IF(OR(Y5*12&lt;='Bazinės prielaidos'!$E$11,AND(Y5*12&gt;'Bazinės prielaidos'!$E$11,X5*12&lt;'Bazinės prielaidos'!$E$11)),"TRUE","FALSE")</f>
        <v>FALSE</v>
      </c>
      <c r="Z6" s="42" t="str">
        <f>IF(OR(Z5*12&lt;='Bazinės prielaidos'!$E$11,AND(Z5*12&gt;'Bazinės prielaidos'!$E$11,Y5*12&lt;'Bazinės prielaidos'!$E$11)),"TRUE","FALSE")</f>
        <v>FALSE</v>
      </c>
    </row>
    <row r="26" spans="1:27" ht="15.75" thickBot="1">
      <c r="B26" s="653" t="s">
        <v>449</v>
      </c>
      <c r="C26" s="653"/>
      <c r="D26" s="653"/>
      <c r="E26" s="653"/>
      <c r="F26" s="653"/>
      <c r="G26" s="653"/>
      <c r="H26" s="653"/>
      <c r="I26" s="653"/>
      <c r="J26" s="653"/>
      <c r="K26" s="653"/>
      <c r="L26" s="653"/>
      <c r="M26" s="653"/>
      <c r="N26" s="653"/>
      <c r="O26" s="653"/>
      <c r="P26" s="653"/>
      <c r="Q26" s="653"/>
      <c r="R26" s="653"/>
      <c r="S26" s="653"/>
      <c r="T26" s="653"/>
      <c r="U26" s="653"/>
      <c r="V26" s="653"/>
      <c r="W26" s="653"/>
      <c r="X26" s="653"/>
      <c r="Y26" s="653"/>
      <c r="Z26" s="653"/>
    </row>
    <row r="27" spans="1:27" ht="15.75" thickBot="1">
      <c r="A27" s="501" t="s">
        <v>450</v>
      </c>
      <c r="B27" s="124">
        <v>1</v>
      </c>
      <c r="C27" s="125">
        <v>2</v>
      </c>
      <c r="D27" s="125">
        <v>3</v>
      </c>
      <c r="E27" s="125">
        <v>4</v>
      </c>
      <c r="F27" s="125">
        <v>5</v>
      </c>
      <c r="G27" s="125">
        <v>6</v>
      </c>
      <c r="H27" s="125">
        <v>7</v>
      </c>
      <c r="I27" s="125">
        <v>8</v>
      </c>
      <c r="J27" s="125">
        <v>9</v>
      </c>
      <c r="K27" s="125">
        <v>10</v>
      </c>
      <c r="L27" s="125">
        <v>11</v>
      </c>
      <c r="M27" s="125">
        <v>12</v>
      </c>
      <c r="N27" s="125">
        <v>13</v>
      </c>
      <c r="O27" s="125">
        <v>14</v>
      </c>
      <c r="P27" s="125">
        <v>15</v>
      </c>
      <c r="Q27" s="125">
        <v>16</v>
      </c>
      <c r="R27" s="125">
        <v>17</v>
      </c>
      <c r="S27" s="125">
        <v>18</v>
      </c>
      <c r="T27" s="125">
        <v>19</v>
      </c>
      <c r="U27" s="125">
        <v>20</v>
      </c>
      <c r="V27" s="125">
        <v>21</v>
      </c>
      <c r="W27" s="125">
        <v>22</v>
      </c>
      <c r="X27" s="125">
        <v>23</v>
      </c>
      <c r="Y27" s="125">
        <v>24</v>
      </c>
      <c r="Z27" s="126">
        <v>25</v>
      </c>
      <c r="AA27" s="129" t="s">
        <v>79</v>
      </c>
    </row>
    <row r="28" spans="1:27" ht="15.75" customHeight="1">
      <c r="A28" s="18" t="s">
        <v>451</v>
      </c>
      <c r="B28" s="502">
        <f>'Metinis atlyginimas'!N33</f>
        <v>0</v>
      </c>
      <c r="C28" s="396">
        <f>'Metinis atlyginimas'!AA33</f>
        <v>0</v>
      </c>
      <c r="D28" s="396">
        <f>'Metinis atlyginimas'!AN33</f>
        <v>0</v>
      </c>
      <c r="E28" s="396">
        <f>ROUND('Metinis atlyginimas'!BA33,0)</f>
        <v>977792</v>
      </c>
      <c r="F28" s="396">
        <f>ROUND('Metinis atlyginimas'!BN33,0)</f>
        <v>977792</v>
      </c>
      <c r="G28" s="396">
        <f>ROUND('Metinis atlyginimas'!CA33,)</f>
        <v>977792</v>
      </c>
      <c r="H28" s="396">
        <f>ROUND('Metinis atlyginimas'!CN33,0)</f>
        <v>977792</v>
      </c>
      <c r="I28" s="396">
        <f>ROUND('Metinis atlyginimas'!DA33,)</f>
        <v>977792</v>
      </c>
      <c r="J28" s="396">
        <f>ROUND('Metinis atlyginimas'!DN33,0)</f>
        <v>977792</v>
      </c>
      <c r="K28" s="396">
        <f>ROUND('Metinis atlyginimas'!EA33,0)</f>
        <v>977792</v>
      </c>
      <c r="L28" s="396">
        <f>ROUND('Metinis atlyginimas'!EN33,0)</f>
        <v>977792</v>
      </c>
      <c r="M28" s="396">
        <f>ROUND('Metinis atlyginimas'!FA33,0)</f>
        <v>1632887</v>
      </c>
      <c r="N28" s="396">
        <f>ROUND('Metinis atlyginimas'!FN33,0)</f>
        <v>1632887</v>
      </c>
      <c r="O28" s="396">
        <f>ROUND('Metinis atlyginimas'!GA33,0)</f>
        <v>1632887</v>
      </c>
      <c r="P28" s="396">
        <f>ROUND('Metinis atlyginimas'!GN33,0)</f>
        <v>1250189</v>
      </c>
      <c r="Q28" s="396">
        <f>'Metinis atlyginimas'!HA33</f>
        <v>0</v>
      </c>
      <c r="R28" s="396">
        <f>'Metinis atlyginimas'!HN33</f>
        <v>0</v>
      </c>
      <c r="S28" s="396">
        <f>'Metinis atlyginimas'!IA33</f>
        <v>0</v>
      </c>
      <c r="T28" s="396">
        <f>'Metinis atlyginimas'!IN33</f>
        <v>0</v>
      </c>
      <c r="U28" s="396">
        <f>'Metinis atlyginimas'!JA33</f>
        <v>0</v>
      </c>
      <c r="V28" s="396">
        <f>'Metinis atlyginimas'!JN33</f>
        <v>0</v>
      </c>
      <c r="W28" s="396">
        <f>'Metinis atlyginimas'!KA33</f>
        <v>0</v>
      </c>
      <c r="X28" s="396">
        <f>'Metinis atlyginimas'!KN33</f>
        <v>0</v>
      </c>
      <c r="Y28" s="396">
        <f>'Metinis atlyginimas'!LA33</f>
        <v>0</v>
      </c>
      <c r="Z28" s="397">
        <f>'Metinis atlyginimas'!LN33</f>
        <v>0</v>
      </c>
      <c r="AA28" s="398">
        <f>SUM(B28:Z28)</f>
        <v>13971186</v>
      </c>
    </row>
    <row r="29" spans="1:27" ht="15.75" customHeight="1">
      <c r="A29" s="245" t="str">
        <f>+'Metinis atlyginimas'!A35</f>
        <v>M3 - Finansinės ir investicinės veiklos pajamos</v>
      </c>
      <c r="B29" s="399">
        <f>'Metinis atlyginimas'!N35</f>
        <v>0</v>
      </c>
      <c r="C29" s="396">
        <f>'Metinis atlyginimas'!AA35</f>
        <v>0</v>
      </c>
      <c r="D29" s="375">
        <f>'Metinis atlyginimas'!AN35</f>
        <v>0</v>
      </c>
      <c r="E29" s="375">
        <f>ROUND('Metinis atlyginimas'!BA35,0)</f>
        <v>1065208</v>
      </c>
      <c r="F29" s="375">
        <f>ROUND('Metinis atlyginimas'!BN35,0)</f>
        <v>1065208</v>
      </c>
      <c r="G29" s="375">
        <f>ROUND('Metinis atlyginimas'!CA35,0)</f>
        <v>1065208</v>
      </c>
      <c r="H29" s="375">
        <f>ROUND('Metinis atlyginimas'!CN35,0)</f>
        <v>1065208</v>
      </c>
      <c r="I29" s="375">
        <f>ROUND('Metinis atlyginimas'!DA35,0)</f>
        <v>1065208</v>
      </c>
      <c r="J29" s="375">
        <f>ROUND('Metinis atlyginimas'!DN35,0)</f>
        <v>1065208</v>
      </c>
      <c r="K29" s="375">
        <f>ROUND('Metinis atlyginimas'!EA35,0)</f>
        <v>1065208</v>
      </c>
      <c r="L29" s="375">
        <f>ROUND('Metinis atlyginimas'!EN35,0)</f>
        <v>1065208</v>
      </c>
      <c r="M29" s="375">
        <f>ROUND('Metinis atlyginimas'!FA35,0)</f>
        <v>410113</v>
      </c>
      <c r="N29" s="375">
        <f>ROUND('Metinis atlyginimas'!FN35,0)</f>
        <v>410113</v>
      </c>
      <c r="O29" s="375">
        <f>ROUND('Metinis atlyginimas'!GA35,0)</f>
        <v>410113</v>
      </c>
      <c r="P29" s="375">
        <f>ROUND('Metinis atlyginimas'!GN35,0)</f>
        <v>792811</v>
      </c>
      <c r="Q29" s="375">
        <f>'Metinis atlyginimas'!HA35</f>
        <v>0</v>
      </c>
      <c r="R29" s="375">
        <f>'Metinis atlyginimas'!HN35</f>
        <v>0</v>
      </c>
      <c r="S29" s="375">
        <f>'Metinis atlyginimas'!IA35</f>
        <v>0</v>
      </c>
      <c r="T29" s="375">
        <f>'Metinis atlyginimas'!IN35</f>
        <v>0</v>
      </c>
      <c r="U29" s="375">
        <f>'Metinis atlyginimas'!JA35</f>
        <v>0</v>
      </c>
      <c r="V29" s="375">
        <f>'Metinis atlyginimas'!JN35</f>
        <v>0</v>
      </c>
      <c r="W29" s="375">
        <f>'Metinis atlyginimas'!KA35</f>
        <v>0</v>
      </c>
      <c r="X29" s="375">
        <f>'Metinis atlyginimas'!KN35</f>
        <v>0</v>
      </c>
      <c r="Y29" s="375">
        <f>'Metinis atlyginimas'!LA35</f>
        <v>0</v>
      </c>
      <c r="Z29" s="400">
        <f>'Metinis atlyginimas'!LN35</f>
        <v>0</v>
      </c>
      <c r="AA29" s="401">
        <f t="shared" ref="AA29:AA36" si="0">SUM(B29:Z29)</f>
        <v>10544814</v>
      </c>
    </row>
    <row r="30" spans="1:27" ht="15.75" customHeight="1">
      <c r="A30" s="296" t="s">
        <v>452</v>
      </c>
      <c r="B30" s="399">
        <f>+'Investuotojas ir Finansuotojas'!N76</f>
        <v>0</v>
      </c>
      <c r="C30" s="396">
        <f>+'Investuotojas ir Finansuotojas'!AA76</f>
        <v>0</v>
      </c>
      <c r="D30" s="375">
        <f>+'Investuotojas ir Finansuotojas'!AN76</f>
        <v>0</v>
      </c>
      <c r="E30" s="403">
        <f>+ROUND('Investuotojas ir Finansuotojas'!BA76,0)</f>
        <v>689696</v>
      </c>
      <c r="F30" s="403">
        <f>+ROUND('Investuotojas ir Finansuotojas'!BN76,0)</f>
        <v>599057</v>
      </c>
      <c r="G30" s="403">
        <f>+ROUND('Investuotojas ir Finansuotojas'!CA76,0)</f>
        <v>480817</v>
      </c>
      <c r="H30" s="403">
        <f>+ROUND('Investuotojas ir Finansuotojas'!CN76,0)</f>
        <v>407353</v>
      </c>
      <c r="I30" s="403">
        <f>+ROUND('Investuotojas ir Finansuotojas'!DA76,0)</f>
        <v>355039</v>
      </c>
      <c r="J30" s="403">
        <f>+ROUND('Investuotojas ir Finansuotojas'!DN76,0)</f>
        <v>302724</v>
      </c>
      <c r="K30" s="403">
        <f>+ROUND('Investuotojas ir Finansuotojas'!EA76,0)</f>
        <v>250410</v>
      </c>
      <c r="L30" s="403">
        <f>+ROUND('Investuotojas ir Finansuotojas'!EN76,0)</f>
        <v>198096</v>
      </c>
      <c r="M30" s="403">
        <f>+ROUND('Investuotojas ir Finansuotojas'!FA76,0)</f>
        <v>145782</v>
      </c>
      <c r="N30" s="403">
        <f>+ROUND('Investuotojas ir Finansuotojas'!FN76,0)</f>
        <v>93467</v>
      </c>
      <c r="O30" s="403">
        <f>+ROUND('Investuotojas ir Finansuotojas'!GA76,0)</f>
        <v>41153</v>
      </c>
      <c r="P30" s="403">
        <f>+ROUND('Investuotojas ir Finansuotojas'!GN76,0)</f>
        <v>7798</v>
      </c>
      <c r="Q30" s="403">
        <f>+'Investuotojas ir Finansuotojas'!HA76</f>
        <v>0</v>
      </c>
      <c r="R30" s="403">
        <f>+'Investuotojas ir Finansuotojas'!HB76</f>
        <v>0</v>
      </c>
      <c r="S30" s="403">
        <f>+'Investuotojas ir Finansuotojas'!HC76</f>
        <v>0</v>
      </c>
      <c r="T30" s="403">
        <f>+'Investuotojas ir Finansuotojas'!HD76</f>
        <v>0</v>
      </c>
      <c r="U30" s="403">
        <f>+'Investuotojas ir Finansuotojas'!HE76</f>
        <v>0</v>
      </c>
      <c r="V30" s="403">
        <f>+'Investuotojas ir Finansuotojas'!HF76</f>
        <v>0</v>
      </c>
      <c r="W30" s="403">
        <f>+'Investuotojas ir Finansuotojas'!HG76</f>
        <v>0</v>
      </c>
      <c r="X30" s="403">
        <f>+'Investuotojas ir Finansuotojas'!HH76</f>
        <v>0</v>
      </c>
      <c r="Y30" s="403">
        <f>+'Investuotojas ir Finansuotojas'!HI76</f>
        <v>0</v>
      </c>
      <c r="Z30" s="404">
        <f>+'Investuotojas ir Finansuotojas'!HJ76</f>
        <v>0</v>
      </c>
      <c r="AA30" s="405">
        <f t="shared" ref="AA30" si="1">SUM(B30:Z30)</f>
        <v>3571392</v>
      </c>
    </row>
    <row r="31" spans="1:27" ht="15.75" customHeight="1">
      <c r="A31" s="296" t="s">
        <v>453</v>
      </c>
      <c r="B31" s="399">
        <f t="shared" ref="B31:Z31" si="2">+B29-B30</f>
        <v>0</v>
      </c>
      <c r="C31" s="396">
        <f t="shared" si="2"/>
        <v>0</v>
      </c>
      <c r="D31" s="375">
        <f t="shared" si="2"/>
        <v>0</v>
      </c>
      <c r="E31" s="403">
        <f t="shared" si="2"/>
        <v>375512</v>
      </c>
      <c r="F31" s="403">
        <f t="shared" si="2"/>
        <v>466151</v>
      </c>
      <c r="G31" s="403">
        <f t="shared" si="2"/>
        <v>584391</v>
      </c>
      <c r="H31" s="403">
        <f t="shared" si="2"/>
        <v>657855</v>
      </c>
      <c r="I31" s="403">
        <f t="shared" si="2"/>
        <v>710169</v>
      </c>
      <c r="J31" s="403">
        <f t="shared" si="2"/>
        <v>762484</v>
      </c>
      <c r="K31" s="403">
        <f t="shared" si="2"/>
        <v>814798</v>
      </c>
      <c r="L31" s="403">
        <f t="shared" si="2"/>
        <v>867112</v>
      </c>
      <c r="M31" s="403">
        <f t="shared" si="2"/>
        <v>264331</v>
      </c>
      <c r="N31" s="403">
        <f t="shared" si="2"/>
        <v>316646</v>
      </c>
      <c r="O31" s="403">
        <f t="shared" si="2"/>
        <v>368960</v>
      </c>
      <c r="P31" s="403">
        <f t="shared" si="2"/>
        <v>785013</v>
      </c>
      <c r="Q31" s="403">
        <f t="shared" si="2"/>
        <v>0</v>
      </c>
      <c r="R31" s="403">
        <f t="shared" si="2"/>
        <v>0</v>
      </c>
      <c r="S31" s="403">
        <f t="shared" si="2"/>
        <v>0</v>
      </c>
      <c r="T31" s="403">
        <f t="shared" si="2"/>
        <v>0</v>
      </c>
      <c r="U31" s="403">
        <f t="shared" si="2"/>
        <v>0</v>
      </c>
      <c r="V31" s="403">
        <f t="shared" si="2"/>
        <v>0</v>
      </c>
      <c r="W31" s="403">
        <f t="shared" si="2"/>
        <v>0</v>
      </c>
      <c r="X31" s="403">
        <f t="shared" si="2"/>
        <v>0</v>
      </c>
      <c r="Y31" s="403">
        <f t="shared" si="2"/>
        <v>0</v>
      </c>
      <c r="Z31" s="404">
        <f t="shared" si="2"/>
        <v>0</v>
      </c>
      <c r="AA31" s="405">
        <f t="shared" ref="AA31" si="3">SUM(B31:Z31)</f>
        <v>6973422</v>
      </c>
    </row>
    <row r="32" spans="1:27" ht="15.75" customHeight="1">
      <c r="A32" s="245" t="str">
        <f>+'Metinis atlyginimas'!A36</f>
        <v>M4 - Paslaugų teikimo ir priežiūros pajamos</v>
      </c>
      <c r="B32" s="399">
        <f>'Metinis atlyginimas'!N36</f>
        <v>0</v>
      </c>
      <c r="C32" s="396">
        <f>'Metinis atlyginimas'!AA36</f>
        <v>0</v>
      </c>
      <c r="D32" s="375">
        <f>'Metinis atlyginimas'!AN36</f>
        <v>0</v>
      </c>
      <c r="E32" s="375">
        <f>ROUND('Metinis atlyginimas'!BA36,0)</f>
        <v>256167</v>
      </c>
      <c r="F32" s="375">
        <f>ROUND('Metinis atlyginimas'!BN36,0)</f>
        <v>263852</v>
      </c>
      <c r="G32" s="375">
        <f>ROUND('Metinis atlyginimas'!CA36,0)</f>
        <v>271768</v>
      </c>
      <c r="H32" s="375">
        <f>ROUND('Metinis atlyginimas'!CN36,0)</f>
        <v>279921</v>
      </c>
      <c r="I32" s="375">
        <f>ROUND('Metinis atlyginimas'!DA36,0)</f>
        <v>288319</v>
      </c>
      <c r="J32" s="375">
        <f>ROUND('Metinis atlyginimas'!DN36,0)</f>
        <v>296968</v>
      </c>
      <c r="K32" s="375">
        <f>ROUND('Metinis atlyginimas'!EA36,0)</f>
        <v>305877</v>
      </c>
      <c r="L32" s="375">
        <f>ROUND('Metinis atlyginimas'!EN36,0)</f>
        <v>315054</v>
      </c>
      <c r="M32" s="375">
        <f>ROUND('Metinis atlyginimas'!FA36,0)</f>
        <v>324505</v>
      </c>
      <c r="N32" s="375">
        <f>ROUND('Metinis atlyginimas'!FN36,0)</f>
        <v>334240</v>
      </c>
      <c r="O32" s="375">
        <f>ROUND('Metinis atlyginimas'!GA36,0)</f>
        <v>344268</v>
      </c>
      <c r="P32" s="375">
        <f>ROUND('Metinis atlyginimas'!GN36,0)</f>
        <v>354596</v>
      </c>
      <c r="Q32" s="375">
        <f>'Metinis atlyginimas'!HA36</f>
        <v>0</v>
      </c>
      <c r="R32" s="375">
        <f>'Metinis atlyginimas'!HN36</f>
        <v>0</v>
      </c>
      <c r="S32" s="375">
        <f>'Metinis atlyginimas'!IA36</f>
        <v>0</v>
      </c>
      <c r="T32" s="375">
        <f>'Metinis atlyginimas'!IN36</f>
        <v>0</v>
      </c>
      <c r="U32" s="375">
        <f>'Metinis atlyginimas'!JA36</f>
        <v>0</v>
      </c>
      <c r="V32" s="375">
        <f>'Metinis atlyginimas'!JN36</f>
        <v>0</v>
      </c>
      <c r="W32" s="375">
        <f>'Metinis atlyginimas'!KA36</f>
        <v>0</v>
      </c>
      <c r="X32" s="375">
        <f>'Metinis atlyginimas'!KN36</f>
        <v>0</v>
      </c>
      <c r="Y32" s="375">
        <f>'Metinis atlyginimas'!LA36</f>
        <v>0</v>
      </c>
      <c r="Z32" s="400">
        <f>'Metinis atlyginimas'!LN36</f>
        <v>0</v>
      </c>
      <c r="AA32" s="401">
        <f t="shared" si="0"/>
        <v>3635535</v>
      </c>
    </row>
    <row r="33" spans="1:29" s="386" customFormat="1" ht="15.75" customHeight="1">
      <c r="A33" s="296" t="str">
        <f>+'Metinis atlyginimas'!A37</f>
        <v>M4.1 - Paslaugų teikimo pajamos</v>
      </c>
      <c r="B33" s="399">
        <f>'Metinis atlyginimas'!N37</f>
        <v>0</v>
      </c>
      <c r="C33" s="396">
        <f>'Metinis atlyginimas'!AA37</f>
        <v>0</v>
      </c>
      <c r="D33" s="375">
        <f>'Metinis atlyginimas'!AN37</f>
        <v>0</v>
      </c>
      <c r="E33" s="403">
        <f>'Metinis atlyginimas'!BA37</f>
        <v>216794.41425519998</v>
      </c>
      <c r="F33" s="403">
        <f>'Metinis atlyginimas'!BN37</f>
        <v>223298.24668285597</v>
      </c>
      <c r="G33" s="403">
        <f>'Metinis atlyginimas'!CA37</f>
        <v>229997.19408334175</v>
      </c>
      <c r="H33" s="403">
        <f>'Metinis atlyginimas'!CN37</f>
        <v>236897.10990584196</v>
      </c>
      <c r="I33" s="403">
        <f>'Metinis atlyginimas'!DA37</f>
        <v>244004.02320301719</v>
      </c>
      <c r="J33" s="403">
        <f>'Metinis atlyginimas'!DN37</f>
        <v>251324.14389910773</v>
      </c>
      <c r="K33" s="403">
        <f>'Metinis atlyginimas'!EA37</f>
        <v>258863.86821608094</v>
      </c>
      <c r="L33" s="403">
        <f>'Metinis atlyginimas'!EN37</f>
        <v>266629.78426256328</v>
      </c>
      <c r="M33" s="403">
        <f>'Metinis atlyginimas'!FA37</f>
        <v>274628.67779044021</v>
      </c>
      <c r="N33" s="403">
        <f>'Metinis atlyginimas'!FN37</f>
        <v>282867.53812415351</v>
      </c>
      <c r="O33" s="403">
        <f>'Metinis atlyginimas'!GA37</f>
        <v>291353.56426787801</v>
      </c>
      <c r="P33" s="403">
        <f>'Metinis atlyginimas'!GN37</f>
        <v>300094.17119591433</v>
      </c>
      <c r="Q33" s="403">
        <f>'Metinis atlyginimas'!HA37</f>
        <v>0</v>
      </c>
      <c r="R33" s="403">
        <f>'Metinis atlyginimas'!HN37</f>
        <v>0</v>
      </c>
      <c r="S33" s="403">
        <f>'Metinis atlyginimas'!IA37</f>
        <v>0</v>
      </c>
      <c r="T33" s="403">
        <f>'Metinis atlyginimas'!IN37</f>
        <v>0</v>
      </c>
      <c r="U33" s="403">
        <f>'Metinis atlyginimas'!JA37</f>
        <v>0</v>
      </c>
      <c r="V33" s="403">
        <f>'Metinis atlyginimas'!JN37</f>
        <v>0</v>
      </c>
      <c r="W33" s="403">
        <f>'Metinis atlyginimas'!KA37</f>
        <v>0</v>
      </c>
      <c r="X33" s="403">
        <f>'Metinis atlyginimas'!KN37</f>
        <v>0</v>
      </c>
      <c r="Y33" s="403">
        <f>'Metinis atlyginimas'!LA37</f>
        <v>0</v>
      </c>
      <c r="Z33" s="404">
        <f>'Metinis atlyginimas'!LN37</f>
        <v>0</v>
      </c>
      <c r="AA33" s="405">
        <f t="shared" si="0"/>
        <v>3076752.7358863954</v>
      </c>
    </row>
    <row r="34" spans="1:29" s="386" customFormat="1" ht="15.75" customHeight="1">
      <c r="A34" s="296" t="str">
        <f>+'Metinis atlyginimas'!A38</f>
        <v>M4.2 - Atnaujinimo ir remonto pajamos</v>
      </c>
      <c r="B34" s="399">
        <f>'Metinis atlyginimas'!N38</f>
        <v>0</v>
      </c>
      <c r="C34" s="396">
        <f>'Metinis atlyginimas'!AA38</f>
        <v>0</v>
      </c>
      <c r="D34" s="375">
        <f>'Metinis atlyginimas'!AN38</f>
        <v>0</v>
      </c>
      <c r="E34" s="403">
        <f>'Metinis atlyginimas'!BA38</f>
        <v>39372.975354950002</v>
      </c>
      <c r="F34" s="403">
        <f>'Metinis atlyginimas'!BN38</f>
        <v>40554.164615598485</v>
      </c>
      <c r="G34" s="403">
        <f>'Metinis atlyginimas'!CA38</f>
        <v>41770.789554066454</v>
      </c>
      <c r="H34" s="403">
        <f>'Metinis atlyginimas'!CN38</f>
        <v>43023.913240688446</v>
      </c>
      <c r="I34" s="403">
        <f>'Metinis atlyginimas'!DA38</f>
        <v>44314.630637909104</v>
      </c>
      <c r="J34" s="403">
        <f>'Metinis atlyginimas'!DN38</f>
        <v>45644.069557046372</v>
      </c>
      <c r="K34" s="403">
        <f>'Metinis atlyginimas'!EA38</f>
        <v>47013.391643757765</v>
      </c>
      <c r="L34" s="403">
        <f>'Metinis atlyginimas'!EN38</f>
        <v>48423.793393070489</v>
      </c>
      <c r="M34" s="403">
        <f>'Metinis atlyginimas'!FA38</f>
        <v>49876.507194862592</v>
      </c>
      <c r="N34" s="403">
        <f>'Metinis atlyginimas'!FN38</f>
        <v>51372.8024107085</v>
      </c>
      <c r="O34" s="403">
        <f>'Metinis atlyginimas'!GA38</f>
        <v>52913.986483029752</v>
      </c>
      <c r="P34" s="403">
        <f>'Metinis atlyginimas'!GN38</f>
        <v>54501.406077520638</v>
      </c>
      <c r="Q34" s="403">
        <f>'Metinis atlyginimas'!HA38</f>
        <v>0</v>
      </c>
      <c r="R34" s="403">
        <f>'Metinis atlyginimas'!HN38</f>
        <v>0</v>
      </c>
      <c r="S34" s="403">
        <f>'Metinis atlyginimas'!IA38</f>
        <v>0</v>
      </c>
      <c r="T34" s="403">
        <f>'Metinis atlyginimas'!IN38</f>
        <v>0</v>
      </c>
      <c r="U34" s="403">
        <f>'Metinis atlyginimas'!JA38</f>
        <v>0</v>
      </c>
      <c r="V34" s="403">
        <f>'Metinis atlyginimas'!JN38</f>
        <v>0</v>
      </c>
      <c r="W34" s="403">
        <f>'Metinis atlyginimas'!KA38</f>
        <v>0</v>
      </c>
      <c r="X34" s="403">
        <f>'Metinis atlyginimas'!KN38</f>
        <v>0</v>
      </c>
      <c r="Y34" s="403">
        <f>'Metinis atlyginimas'!LA38</f>
        <v>0</v>
      </c>
      <c r="Z34" s="404">
        <f>'Metinis atlyginimas'!LN38</f>
        <v>0</v>
      </c>
      <c r="AA34" s="405">
        <f t="shared" si="0"/>
        <v>558782.43016320863</v>
      </c>
    </row>
    <row r="35" spans="1:29" ht="15.75" customHeight="1" thickBot="1">
      <c r="A35" s="245" t="str">
        <f>+'Metinis atlyginimas'!A39</f>
        <v>M5 - Administravimo ir valdymo pajamos</v>
      </c>
      <c r="B35" s="399">
        <f>'Metinis atlyginimas'!N39</f>
        <v>0</v>
      </c>
      <c r="C35" s="396">
        <f>'Metinis atlyginimas'!AA39</f>
        <v>0</v>
      </c>
      <c r="D35" s="375">
        <f>'Metinis atlyginimas'!AN39</f>
        <v>0</v>
      </c>
      <c r="E35" s="375">
        <f>ROUND('Metinis atlyginimas'!BA39,0)</f>
        <v>32782</v>
      </c>
      <c r="F35" s="375">
        <f>ROUND('Metinis atlyginimas'!BN39,0)</f>
        <v>33765</v>
      </c>
      <c r="G35" s="375">
        <f>ROUND('Metinis atlyginimas'!CA39,0)</f>
        <v>34778</v>
      </c>
      <c r="H35" s="375">
        <f>ROUND('Metinis atlyginimas'!CN39,0)</f>
        <v>35822</v>
      </c>
      <c r="I35" s="375">
        <f>ROUND('Metinis atlyginimas'!DA39,0)</f>
        <v>36896</v>
      </c>
      <c r="J35" s="375">
        <f>ROUND('Metinis atlyginimas'!DN39,0)</f>
        <v>38003</v>
      </c>
      <c r="K35" s="375">
        <f>ROUND('Metinis atlyginimas'!EA39,0)</f>
        <v>39143</v>
      </c>
      <c r="L35" s="375">
        <f>ROUND('Metinis atlyginimas'!EN39,0)</f>
        <v>40317</v>
      </c>
      <c r="M35" s="375">
        <f>ROUND('Metinis atlyginimas'!FA39,0)</f>
        <v>41527</v>
      </c>
      <c r="N35" s="375">
        <f>ROUND('Metinis atlyginimas'!FN39,0)</f>
        <v>42773</v>
      </c>
      <c r="O35" s="375">
        <f>ROUND('Metinis atlyginimas'!GA39,0)</f>
        <v>44056</v>
      </c>
      <c r="P35" s="375">
        <f>ROUND('Metinis atlyginimas'!GN39,0)</f>
        <v>45378</v>
      </c>
      <c r="Q35" s="375">
        <f>'Metinis atlyginimas'!HA39</f>
        <v>0</v>
      </c>
      <c r="R35" s="375">
        <f>'Metinis atlyginimas'!HN39</f>
        <v>0</v>
      </c>
      <c r="S35" s="375">
        <f>'Metinis atlyginimas'!IA39</f>
        <v>0</v>
      </c>
      <c r="T35" s="375">
        <f>'Metinis atlyginimas'!IN39</f>
        <v>0</v>
      </c>
      <c r="U35" s="375">
        <f>'Metinis atlyginimas'!JA39</f>
        <v>0</v>
      </c>
      <c r="V35" s="375">
        <f>'Metinis atlyginimas'!JN39</f>
        <v>0</v>
      </c>
      <c r="W35" s="375">
        <f>'Metinis atlyginimas'!KA39</f>
        <v>0</v>
      </c>
      <c r="X35" s="375">
        <f>'Metinis atlyginimas'!KN39</f>
        <v>0</v>
      </c>
      <c r="Y35" s="375">
        <f>'Metinis atlyginimas'!LA39</f>
        <v>0</v>
      </c>
      <c r="Z35" s="400">
        <f>'Metinis atlyginimas'!LN39</f>
        <v>0</v>
      </c>
      <c r="AA35" s="401">
        <f t="shared" si="0"/>
        <v>465240</v>
      </c>
    </row>
    <row r="36" spans="1:29" s="12" customFormat="1" ht="15.75" customHeight="1" thickBot="1">
      <c r="A36" s="127" t="s">
        <v>79</v>
      </c>
      <c r="B36" s="407">
        <f t="shared" ref="B36:Z36" si="4">SUM(B28:B29,B32,B35)</f>
        <v>0</v>
      </c>
      <c r="C36" s="407">
        <f t="shared" si="4"/>
        <v>0</v>
      </c>
      <c r="D36" s="407">
        <f t="shared" si="4"/>
        <v>0</v>
      </c>
      <c r="E36" s="407">
        <f t="shared" si="4"/>
        <v>2331949</v>
      </c>
      <c r="F36" s="407">
        <f t="shared" si="4"/>
        <v>2340617</v>
      </c>
      <c r="G36" s="407">
        <f t="shared" si="4"/>
        <v>2349546</v>
      </c>
      <c r="H36" s="407">
        <f t="shared" si="4"/>
        <v>2358743</v>
      </c>
      <c r="I36" s="407">
        <f t="shared" si="4"/>
        <v>2368215</v>
      </c>
      <c r="J36" s="407">
        <f t="shared" si="4"/>
        <v>2377971</v>
      </c>
      <c r="K36" s="407">
        <f t="shared" si="4"/>
        <v>2388020</v>
      </c>
      <c r="L36" s="407">
        <f t="shared" si="4"/>
        <v>2398371</v>
      </c>
      <c r="M36" s="407">
        <f t="shared" si="4"/>
        <v>2409032</v>
      </c>
      <c r="N36" s="407">
        <f t="shared" si="4"/>
        <v>2420013</v>
      </c>
      <c r="O36" s="407">
        <f t="shared" si="4"/>
        <v>2431324</v>
      </c>
      <c r="P36" s="407">
        <f t="shared" si="4"/>
        <v>2442974</v>
      </c>
      <c r="Q36" s="407">
        <f t="shared" si="4"/>
        <v>0</v>
      </c>
      <c r="R36" s="407">
        <f t="shared" si="4"/>
        <v>0</v>
      </c>
      <c r="S36" s="407">
        <f t="shared" si="4"/>
        <v>0</v>
      </c>
      <c r="T36" s="407">
        <f t="shared" si="4"/>
        <v>0</v>
      </c>
      <c r="U36" s="407">
        <f t="shared" si="4"/>
        <v>0</v>
      </c>
      <c r="V36" s="407">
        <f t="shared" si="4"/>
        <v>0</v>
      </c>
      <c r="W36" s="407">
        <f t="shared" si="4"/>
        <v>0</v>
      </c>
      <c r="X36" s="407">
        <f t="shared" si="4"/>
        <v>0</v>
      </c>
      <c r="Y36" s="407">
        <f t="shared" si="4"/>
        <v>0</v>
      </c>
      <c r="Z36" s="407">
        <f t="shared" si="4"/>
        <v>0</v>
      </c>
      <c r="AA36" s="406">
        <f t="shared" si="0"/>
        <v>28616775</v>
      </c>
      <c r="AC36" s="419"/>
    </row>
    <row r="37" spans="1:29">
      <c r="AC37" s="420"/>
    </row>
    <row r="38" spans="1:29">
      <c r="AC38" s="420"/>
    </row>
    <row r="39" spans="1:29">
      <c r="AC39" s="420"/>
    </row>
    <row r="40" spans="1:29">
      <c r="AC40" s="420"/>
    </row>
    <row r="41" spans="1:29">
      <c r="AC41" s="420"/>
    </row>
    <row r="42" spans="1:29">
      <c r="AC42" s="420"/>
    </row>
    <row r="43" spans="1:29">
      <c r="AC43" s="420"/>
    </row>
    <row r="44" spans="1:29">
      <c r="AC44" s="420"/>
    </row>
    <row r="45" spans="1:29">
      <c r="AC45" s="420"/>
    </row>
    <row r="46" spans="1:29">
      <c r="AC46" s="420"/>
    </row>
    <row r="55" spans="1:27">
      <c r="B55" s="42">
        <f>IF(B6,1,0)</f>
        <v>1</v>
      </c>
      <c r="C55" s="42">
        <f>IF(C6,1,0)</f>
        <v>1</v>
      </c>
      <c r="D55" s="42">
        <f>IF(D6,1,0)</f>
        <v>1</v>
      </c>
      <c r="E55" s="42">
        <f>IF(E6,1,0)</f>
        <v>0</v>
      </c>
    </row>
    <row r="56" spans="1:27" ht="15.75" thickBot="1">
      <c r="B56" s="653" t="s">
        <v>454</v>
      </c>
      <c r="C56" s="653"/>
      <c r="D56" s="653"/>
      <c r="E56" s="653"/>
      <c r="F56" s="653"/>
      <c r="G56" s="653"/>
      <c r="H56" s="653"/>
      <c r="I56" s="653"/>
      <c r="J56" s="653"/>
      <c r="K56" s="653"/>
      <c r="L56" s="653"/>
      <c r="M56" s="653"/>
      <c r="N56" s="653"/>
      <c r="O56" s="653"/>
      <c r="P56" s="653"/>
      <c r="Q56" s="653"/>
      <c r="R56" s="653"/>
      <c r="S56" s="653"/>
      <c r="T56" s="653"/>
      <c r="U56" s="653"/>
      <c r="V56" s="653"/>
      <c r="W56" s="653"/>
      <c r="X56" s="653"/>
      <c r="Y56" s="653"/>
      <c r="Z56" s="653"/>
    </row>
    <row r="57" spans="1:27" ht="15.75" thickBot="1">
      <c r="A57" s="501" t="str">
        <f>A27</f>
        <v>Metinio atlyginimo dalis</v>
      </c>
      <c r="B57" s="124">
        <v>1</v>
      </c>
      <c r="C57" s="125">
        <v>2</v>
      </c>
      <c r="D57" s="125">
        <v>3</v>
      </c>
      <c r="E57" s="125">
        <v>4</v>
      </c>
      <c r="F57" s="125">
        <v>5</v>
      </c>
      <c r="G57" s="125">
        <v>6</v>
      </c>
      <c r="H57" s="125">
        <v>7</v>
      </c>
      <c r="I57" s="125">
        <v>8</v>
      </c>
      <c r="J57" s="125">
        <v>9</v>
      </c>
      <c r="K57" s="125">
        <v>10</v>
      </c>
      <c r="L57" s="125">
        <v>11</v>
      </c>
      <c r="M57" s="125">
        <v>12</v>
      </c>
      <c r="N57" s="125">
        <v>13</v>
      </c>
      <c r="O57" s="125">
        <v>14</v>
      </c>
      <c r="P57" s="125">
        <v>15</v>
      </c>
      <c r="Q57" s="125">
        <v>16</v>
      </c>
      <c r="R57" s="125">
        <v>17</v>
      </c>
      <c r="S57" s="125">
        <v>18</v>
      </c>
      <c r="T57" s="125">
        <v>19</v>
      </c>
      <c r="U57" s="125">
        <v>20</v>
      </c>
      <c r="V57" s="125">
        <v>21</v>
      </c>
      <c r="W57" s="125">
        <v>22</v>
      </c>
      <c r="X57" s="125">
        <v>23</v>
      </c>
      <c r="Y57" s="125">
        <v>24</v>
      </c>
      <c r="Z57" s="128">
        <v>25</v>
      </c>
      <c r="AA57" s="129" t="s">
        <v>79</v>
      </c>
    </row>
    <row r="58" spans="1:27">
      <c r="A58" s="18" t="str">
        <f t="shared" ref="A58:A65" si="5">A28</f>
        <v>M1 ir M2 - nuosavo ir skolinto kapitalo srautai</v>
      </c>
      <c r="B58" s="408">
        <f>+B28+'Infrastruk. sukūrimo sąnaudos'!N18*'Bazinės prielaidos'!$E$19</f>
        <v>0</v>
      </c>
      <c r="C58" s="408">
        <f>+C28+'Infrastruk. sukūrimo sąnaudos'!AA18*'Bazinės prielaidos'!$E$19</f>
        <v>0</v>
      </c>
      <c r="D58" s="408">
        <f>D28*(1+'Bazinės prielaidos'!$E$19)</f>
        <v>0</v>
      </c>
      <c r="E58" s="408">
        <f>E28*(1+'Bazinės prielaidos'!$E$19)</f>
        <v>1183128.32</v>
      </c>
      <c r="F58" s="408">
        <f>F28*(1+'Bazinės prielaidos'!$E$19)</f>
        <v>1183128.32</v>
      </c>
      <c r="G58" s="408">
        <f>G28*(1+'Bazinės prielaidos'!$E$19)</f>
        <v>1183128.32</v>
      </c>
      <c r="H58" s="408">
        <f>H28*(1+'Bazinės prielaidos'!$E$19)</f>
        <v>1183128.32</v>
      </c>
      <c r="I58" s="408">
        <f>I28*(1+'Bazinės prielaidos'!$E$19)</f>
        <v>1183128.32</v>
      </c>
      <c r="J58" s="408">
        <f>J28*(1+'Bazinės prielaidos'!$E$19)</f>
        <v>1183128.32</v>
      </c>
      <c r="K58" s="408">
        <f>K28*(1+'Bazinės prielaidos'!$E$19)</f>
        <v>1183128.32</v>
      </c>
      <c r="L58" s="408">
        <f>L28*(1+'Bazinės prielaidos'!$E$19)</f>
        <v>1183128.32</v>
      </c>
      <c r="M58" s="408">
        <f>M28*(1+'Bazinės prielaidos'!$E$19)</f>
        <v>1975793.27</v>
      </c>
      <c r="N58" s="408">
        <f>N28*(1+'Bazinės prielaidos'!$E$19)</f>
        <v>1975793.27</v>
      </c>
      <c r="O58" s="408">
        <f>O28*(1+'Bazinės prielaidos'!$E$19)</f>
        <v>1975793.27</v>
      </c>
      <c r="P58" s="408">
        <f>P28*(1+'Bazinės prielaidos'!$E$19)</f>
        <v>1512728.69</v>
      </c>
      <c r="Q58" s="408">
        <f>Q28*(1+'Bazinės prielaidos'!$E$19)</f>
        <v>0</v>
      </c>
      <c r="R58" s="408">
        <f>R28*(1+'Bazinės prielaidos'!$E$19)</f>
        <v>0</v>
      </c>
      <c r="S58" s="408">
        <f>S28*(1+'Bazinės prielaidos'!$E$19)</f>
        <v>0</v>
      </c>
      <c r="T58" s="408">
        <f>T28*(1+'Bazinės prielaidos'!$E$19)</f>
        <v>0</v>
      </c>
      <c r="U58" s="408">
        <f>U28*(1+'Bazinės prielaidos'!$E$19)</f>
        <v>0</v>
      </c>
      <c r="V58" s="408">
        <f>V28*(1+'Bazinės prielaidos'!$E$19)</f>
        <v>0</v>
      </c>
      <c r="W58" s="408">
        <f>W28*(1+'Bazinės prielaidos'!$E$19)</f>
        <v>0</v>
      </c>
      <c r="X58" s="408">
        <f>X28*(1+'Bazinės prielaidos'!$E$19)</f>
        <v>0</v>
      </c>
      <c r="Y58" s="408">
        <f>Y28*(1+'Bazinės prielaidos'!$E$19)</f>
        <v>0</v>
      </c>
      <c r="Z58" s="409">
        <f>Z28*(1+'Bazinės prielaidos'!$E$19)</f>
        <v>0</v>
      </c>
      <c r="AA58" s="398">
        <f>SUM(B58:Z58)</f>
        <v>16905135.059999999</v>
      </c>
    </row>
    <row r="59" spans="1:27">
      <c r="A59" s="18" t="str">
        <f t="shared" si="5"/>
        <v>M3 - Finansinės ir investicinės veiklos pajamos</v>
      </c>
      <c r="B59" s="408">
        <f>SUM(B60:B61)</f>
        <v>0</v>
      </c>
      <c r="C59" s="408">
        <f t="shared" ref="C59:D59" si="6">SUM(C60:C61)</f>
        <v>0</v>
      </c>
      <c r="D59" s="408">
        <f t="shared" si="6"/>
        <v>0</v>
      </c>
      <c r="E59" s="408">
        <f t="shared" ref="E59:Z59" si="7">SUM(E60:E61)</f>
        <v>1288901.68</v>
      </c>
      <c r="F59" s="408">
        <f t="shared" si="7"/>
        <v>1288901.68</v>
      </c>
      <c r="G59" s="408">
        <f t="shared" si="7"/>
        <v>1288901.68</v>
      </c>
      <c r="H59" s="408">
        <f t="shared" si="7"/>
        <v>1288901.68</v>
      </c>
      <c r="I59" s="408">
        <f t="shared" si="7"/>
        <v>1288901.68</v>
      </c>
      <c r="J59" s="408">
        <f t="shared" si="7"/>
        <v>1288901.68</v>
      </c>
      <c r="K59" s="408">
        <f t="shared" si="7"/>
        <v>1288901.68</v>
      </c>
      <c r="L59" s="408">
        <f t="shared" si="7"/>
        <v>1288901.68</v>
      </c>
      <c r="M59" s="408">
        <f t="shared" si="7"/>
        <v>496236.73</v>
      </c>
      <c r="N59" s="408">
        <f t="shared" si="7"/>
        <v>496236.73</v>
      </c>
      <c r="O59" s="408">
        <f t="shared" si="7"/>
        <v>496236.73</v>
      </c>
      <c r="P59" s="408">
        <f t="shared" si="7"/>
        <v>959301.30999999994</v>
      </c>
      <c r="Q59" s="408">
        <f t="shared" si="7"/>
        <v>0</v>
      </c>
      <c r="R59" s="408">
        <f t="shared" si="7"/>
        <v>0</v>
      </c>
      <c r="S59" s="408">
        <f t="shared" si="7"/>
        <v>0</v>
      </c>
      <c r="T59" s="408">
        <f t="shared" si="7"/>
        <v>0</v>
      </c>
      <c r="U59" s="408">
        <f t="shared" si="7"/>
        <v>0</v>
      </c>
      <c r="V59" s="408">
        <f t="shared" si="7"/>
        <v>0</v>
      </c>
      <c r="W59" s="408">
        <f t="shared" si="7"/>
        <v>0</v>
      </c>
      <c r="X59" s="408">
        <f t="shared" si="7"/>
        <v>0</v>
      </c>
      <c r="Y59" s="408">
        <f t="shared" si="7"/>
        <v>0</v>
      </c>
      <c r="Z59" s="409">
        <f t="shared" si="7"/>
        <v>0</v>
      </c>
      <c r="AA59" s="401">
        <f t="shared" ref="AA59:AA66" si="8">SUM(B59:Z59)</f>
        <v>12759224.940000001</v>
      </c>
    </row>
    <row r="60" spans="1:27">
      <c r="A60" s="18" t="str">
        <f t="shared" si="5"/>
        <v>M3n1 - Finansinės veiklos (palūkanų) pajamos</v>
      </c>
      <c r="B60" s="410">
        <f>+B30</f>
        <v>0</v>
      </c>
      <c r="C60" s="411">
        <f>+C30</f>
        <v>0</v>
      </c>
      <c r="D60" s="412">
        <f>D30*(1+'Bazinės prielaidos'!$E$19)</f>
        <v>0</v>
      </c>
      <c r="E60" s="412">
        <f>E30*(1+'Bazinės prielaidos'!$E$19)</f>
        <v>834532.16</v>
      </c>
      <c r="F60" s="412">
        <f>F30*(1+'Bazinės prielaidos'!$E$19)</f>
        <v>724858.97</v>
      </c>
      <c r="G60" s="412">
        <f>G30*(1+'Bazinės prielaidos'!$E$19)</f>
        <v>581788.56999999995</v>
      </c>
      <c r="H60" s="412">
        <f>H30*(1+'Bazinės prielaidos'!$E$19)</f>
        <v>492897.13</v>
      </c>
      <c r="I60" s="412">
        <f>I30*(1+'Bazinės prielaidos'!$E$19)</f>
        <v>429597.19</v>
      </c>
      <c r="J60" s="412">
        <f>J30*(1+'Bazinės prielaidos'!$E$19)</f>
        <v>366296.04</v>
      </c>
      <c r="K60" s="412">
        <f>K30*(1+'Bazinės prielaidos'!$E$19)</f>
        <v>302996.09999999998</v>
      </c>
      <c r="L60" s="412">
        <f>L30*(1+'Bazinės prielaidos'!$E$19)</f>
        <v>239696.16</v>
      </c>
      <c r="M60" s="412">
        <f>M30*(1+'Bazinės prielaidos'!$E$19)</f>
        <v>176396.22</v>
      </c>
      <c r="N60" s="412">
        <f>N30*(1+'Bazinės prielaidos'!$E$19)</f>
        <v>113095.06999999999</v>
      </c>
      <c r="O60" s="412">
        <f>O30*(1+'Bazinės prielaidos'!$E$19)</f>
        <v>49795.13</v>
      </c>
      <c r="P60" s="412">
        <f>P30*(1+'Bazinės prielaidos'!$E$19)</f>
        <v>9435.58</v>
      </c>
      <c r="Q60" s="412">
        <f>Q30*(1+'Bazinės prielaidos'!$E$19)</f>
        <v>0</v>
      </c>
      <c r="R60" s="412">
        <f>R30*(1+'Bazinės prielaidos'!$E$19)</f>
        <v>0</v>
      </c>
      <c r="S60" s="412">
        <f>S30*(1+'Bazinės prielaidos'!$E$19)</f>
        <v>0</v>
      </c>
      <c r="T60" s="412">
        <f>T30*(1+'Bazinės prielaidos'!$E$19)</f>
        <v>0</v>
      </c>
      <c r="U60" s="412">
        <f>U30*(1+'Bazinės prielaidos'!$E$19)</f>
        <v>0</v>
      </c>
      <c r="V60" s="412">
        <f>V30*(1+'Bazinės prielaidos'!$E$19)</f>
        <v>0</v>
      </c>
      <c r="W60" s="412">
        <f>W30*(1+'Bazinės prielaidos'!$E$19)</f>
        <v>0</v>
      </c>
      <c r="X60" s="412">
        <f>X30*(1+'Bazinės prielaidos'!$E$19)</f>
        <v>0</v>
      </c>
      <c r="Y60" s="412">
        <f>Y30*(1+'Bazinės prielaidos'!$E$19)</f>
        <v>0</v>
      </c>
      <c r="Z60" s="413">
        <f>Z30*(1+'Bazinės prielaidos'!$E$19)</f>
        <v>0</v>
      </c>
      <c r="AA60" s="405">
        <f t="shared" ref="AA60:AA61" si="9">SUM(B60:Z60)</f>
        <v>4321384.32</v>
      </c>
    </row>
    <row r="61" spans="1:27">
      <c r="A61" s="18" t="str">
        <f t="shared" si="5"/>
        <v>M3n2 - Investicinės veiklos ir nuosavo kapitalo pajamos</v>
      </c>
      <c r="B61" s="410">
        <f>B31*(1+'Bazinės prielaidos'!$E$19)</f>
        <v>0</v>
      </c>
      <c r="C61" s="411">
        <f>C31*(1+'Bazinės prielaidos'!$E$19)</f>
        <v>0</v>
      </c>
      <c r="D61" s="412">
        <f>D31*(1+'Bazinės prielaidos'!$E$19)</f>
        <v>0</v>
      </c>
      <c r="E61" s="412">
        <f>E31*(1+'Bazinės prielaidos'!$E$19)</f>
        <v>454369.51999999996</v>
      </c>
      <c r="F61" s="412">
        <f>F31*(1+'Bazinės prielaidos'!$E$19)</f>
        <v>564042.71</v>
      </c>
      <c r="G61" s="412">
        <f>G31*(1+'Bazinės prielaidos'!$E$19)</f>
        <v>707113.11</v>
      </c>
      <c r="H61" s="412">
        <f>H31*(1+'Bazinės prielaidos'!$E$19)</f>
        <v>796004.54999999993</v>
      </c>
      <c r="I61" s="412">
        <f>I31*(1+'Bazinės prielaidos'!$E$19)</f>
        <v>859304.49</v>
      </c>
      <c r="J61" s="412">
        <f>J31*(1+'Bazinės prielaidos'!$E$19)</f>
        <v>922605.64</v>
      </c>
      <c r="K61" s="412">
        <f>K31*(1+'Bazinės prielaidos'!$E$19)</f>
        <v>985905.58</v>
      </c>
      <c r="L61" s="412">
        <f>L31*(1+'Bazinės prielaidos'!$E$19)</f>
        <v>1049205.52</v>
      </c>
      <c r="M61" s="412">
        <f>M31*(1+'Bazinės prielaidos'!$E$19)</f>
        <v>319840.51</v>
      </c>
      <c r="N61" s="412">
        <f>N31*(1+'Bazinės prielaidos'!$E$19)</f>
        <v>383141.66</v>
      </c>
      <c r="O61" s="412">
        <f>O31*(1+'Bazinės prielaidos'!$E$19)</f>
        <v>446441.6</v>
      </c>
      <c r="P61" s="412">
        <f>P31*(1+'Bazinės prielaidos'!$E$19)</f>
        <v>949865.73</v>
      </c>
      <c r="Q61" s="412">
        <f>Q31*(1+'Bazinės prielaidos'!$E$19)</f>
        <v>0</v>
      </c>
      <c r="R61" s="412">
        <f>R31*(1+'Bazinės prielaidos'!$E$19)</f>
        <v>0</v>
      </c>
      <c r="S61" s="412">
        <f>S31*(1+'Bazinės prielaidos'!$E$19)</f>
        <v>0</v>
      </c>
      <c r="T61" s="412">
        <f>T31*(1+'Bazinės prielaidos'!$E$19)</f>
        <v>0</v>
      </c>
      <c r="U61" s="412">
        <f>U31*(1+'Bazinės prielaidos'!$E$19)</f>
        <v>0</v>
      </c>
      <c r="V61" s="412">
        <f>V31*(1+'Bazinės prielaidos'!$E$19)</f>
        <v>0</v>
      </c>
      <c r="W61" s="412">
        <f>W31*(1+'Bazinės prielaidos'!$E$19)</f>
        <v>0</v>
      </c>
      <c r="X61" s="412">
        <f>X31*(1+'Bazinės prielaidos'!$E$19)</f>
        <v>0</v>
      </c>
      <c r="Y61" s="412">
        <f>Y31*(1+'Bazinės prielaidos'!$E$19)</f>
        <v>0</v>
      </c>
      <c r="Z61" s="413">
        <f>Z31*(1+'Bazinės prielaidos'!$E$19)</f>
        <v>0</v>
      </c>
      <c r="AA61" s="405">
        <f t="shared" si="9"/>
        <v>8437840.6199999992</v>
      </c>
    </row>
    <row r="62" spans="1:27">
      <c r="A62" s="18" t="str">
        <f t="shared" si="5"/>
        <v>M4 - Paslaugų teikimo ir priežiūros pajamos</v>
      </c>
      <c r="B62" s="408">
        <f>B32*(1+'Bazinės prielaidos'!$E$19)</f>
        <v>0</v>
      </c>
      <c r="C62" s="408">
        <f>C32*(1+'Bazinės prielaidos'!$E$19)</f>
        <v>0</v>
      </c>
      <c r="D62" s="408">
        <f>D32*(1+'Bazinės prielaidos'!$E$19)</f>
        <v>0</v>
      </c>
      <c r="E62" s="408">
        <f>E32*(1+'Bazinės prielaidos'!$E$19)</f>
        <v>309962.07</v>
      </c>
      <c r="F62" s="408">
        <f>F32*(1+'Bazinės prielaidos'!$E$19)</f>
        <v>319260.92</v>
      </c>
      <c r="G62" s="408">
        <f>G32*(1+'Bazinės prielaidos'!$E$19)</f>
        <v>328839.27999999997</v>
      </c>
      <c r="H62" s="408">
        <f>H32*(1+'Bazinės prielaidos'!$E$19)</f>
        <v>338704.41</v>
      </c>
      <c r="I62" s="408">
        <f>I32*(1+'Bazinės prielaidos'!$E$19)</f>
        <v>348865.99</v>
      </c>
      <c r="J62" s="408">
        <f>J32*(1+'Bazinės prielaidos'!$E$19)</f>
        <v>359331.27999999997</v>
      </c>
      <c r="K62" s="408">
        <f>K32*(1+'Bazinės prielaidos'!$E$19)</f>
        <v>370111.17</v>
      </c>
      <c r="L62" s="408">
        <f>L32*(1+'Bazinės prielaidos'!$E$19)</f>
        <v>381215.33999999997</v>
      </c>
      <c r="M62" s="408">
        <f>M32*(1+'Bazinės prielaidos'!$E$19)</f>
        <v>392651.05</v>
      </c>
      <c r="N62" s="408">
        <f>N32*(1+'Bazinės prielaidos'!$E$19)</f>
        <v>404430.39999999997</v>
      </c>
      <c r="O62" s="408">
        <f>O32*(1+'Bazinės prielaidos'!$E$19)</f>
        <v>416564.27999999997</v>
      </c>
      <c r="P62" s="408">
        <f>P32*(1+'Bazinės prielaidos'!$E$19)</f>
        <v>429061.16</v>
      </c>
      <c r="Q62" s="408">
        <f>Q32*(1+'Bazinės prielaidos'!$E$19)</f>
        <v>0</v>
      </c>
      <c r="R62" s="408">
        <f>R32*(1+'Bazinės prielaidos'!$E$19)</f>
        <v>0</v>
      </c>
      <c r="S62" s="408">
        <f>S32*(1+'Bazinės prielaidos'!$E$19)</f>
        <v>0</v>
      </c>
      <c r="T62" s="408">
        <f>T32*(1+'Bazinės prielaidos'!$E$19)</f>
        <v>0</v>
      </c>
      <c r="U62" s="408">
        <f>U32*(1+'Bazinės prielaidos'!$E$19)</f>
        <v>0</v>
      </c>
      <c r="V62" s="408">
        <f>V32*(1+'Bazinės prielaidos'!$E$19)</f>
        <v>0</v>
      </c>
      <c r="W62" s="408">
        <f>W32*(1+'Bazinės prielaidos'!$E$19)</f>
        <v>0</v>
      </c>
      <c r="X62" s="408">
        <f>X32*(1+'Bazinės prielaidos'!$E$19)</f>
        <v>0</v>
      </c>
      <c r="Y62" s="408">
        <f>Y32*(1+'Bazinės prielaidos'!$E$19)</f>
        <v>0</v>
      </c>
      <c r="Z62" s="408">
        <f>Z32*(1+'Bazinės prielaidos'!$E$19)</f>
        <v>0</v>
      </c>
      <c r="AA62" s="401">
        <f t="shared" si="8"/>
        <v>4398997.3499999996</v>
      </c>
    </row>
    <row r="63" spans="1:27" s="386" customFormat="1">
      <c r="A63" s="18" t="str">
        <f t="shared" si="5"/>
        <v>M4.1 - Paslaugų teikimo pajamos</v>
      </c>
      <c r="B63" s="414">
        <f>B33*(1+'Bazinės prielaidos'!$E$19)</f>
        <v>0</v>
      </c>
      <c r="C63" s="414">
        <f>C33*(1+'Bazinės prielaidos'!$E$19)</f>
        <v>0</v>
      </c>
      <c r="D63" s="414">
        <f>D33*(1+'Bazinės prielaidos'!$E$19)</f>
        <v>0</v>
      </c>
      <c r="E63" s="414">
        <f>E33*(1+'Bazinės prielaidos'!$E$19)</f>
        <v>262321.24124879198</v>
      </c>
      <c r="F63" s="414">
        <f>F33*(1+'Bazinės prielaidos'!$E$19)</f>
        <v>270190.87848625571</v>
      </c>
      <c r="G63" s="414">
        <f>G33*(1+'Bazinės prielaidos'!$E$19)</f>
        <v>278296.60484084353</v>
      </c>
      <c r="H63" s="414">
        <f>H33*(1+'Bazinės prielaidos'!$E$19)</f>
        <v>286645.50298606878</v>
      </c>
      <c r="I63" s="414">
        <f>I33*(1+'Bazinės prielaidos'!$E$19)</f>
        <v>295244.86807565077</v>
      </c>
      <c r="J63" s="414">
        <f>J33*(1+'Bazinės prielaidos'!$E$19)</f>
        <v>304102.21411792032</v>
      </c>
      <c r="K63" s="414">
        <f>K33*(1+'Bazinės prielaidos'!$E$19)</f>
        <v>313225.28054145793</v>
      </c>
      <c r="L63" s="414">
        <f>L33*(1+'Bazinės prielaidos'!$E$19)</f>
        <v>322622.03895770153</v>
      </c>
      <c r="M63" s="414">
        <f>M33*(1+'Bazinės prielaidos'!$E$19)</f>
        <v>332300.70012643264</v>
      </c>
      <c r="N63" s="414">
        <f>N33*(1+'Bazinės prielaidos'!$E$19)</f>
        <v>342269.72113022575</v>
      </c>
      <c r="O63" s="414">
        <f>O33*(1+'Bazinės prielaidos'!$E$19)</f>
        <v>352537.8127641324</v>
      </c>
      <c r="P63" s="414">
        <f>P33*(1+'Bazinės prielaidos'!$E$19)</f>
        <v>363113.94714705634</v>
      </c>
      <c r="Q63" s="414">
        <f>Q33*(1+'Bazinės prielaidos'!$E$19)</f>
        <v>0</v>
      </c>
      <c r="R63" s="414">
        <f>R33*(1+'Bazinės prielaidos'!$E$19)</f>
        <v>0</v>
      </c>
      <c r="S63" s="414">
        <f>S33*(1+'Bazinės prielaidos'!$E$19)</f>
        <v>0</v>
      </c>
      <c r="T63" s="414">
        <f>T33*(1+'Bazinės prielaidos'!$E$19)</f>
        <v>0</v>
      </c>
      <c r="U63" s="414">
        <f>U33*(1+'Bazinės prielaidos'!$E$19)</f>
        <v>0</v>
      </c>
      <c r="V63" s="414">
        <f>V33*(1+'Bazinės prielaidos'!$E$19)</f>
        <v>0</v>
      </c>
      <c r="W63" s="414">
        <f>W33*(1+'Bazinės prielaidos'!$E$19)</f>
        <v>0</v>
      </c>
      <c r="X63" s="414">
        <f>X33*(1+'Bazinės prielaidos'!$E$19)</f>
        <v>0</v>
      </c>
      <c r="Y63" s="414">
        <f>Y33*(1+'Bazinės prielaidos'!$E$19)</f>
        <v>0</v>
      </c>
      <c r="Z63" s="414">
        <f>Z33*(1+'Bazinės prielaidos'!$E$19)</f>
        <v>0</v>
      </c>
      <c r="AA63" s="405">
        <f t="shared" si="8"/>
        <v>3722870.8104225378</v>
      </c>
    </row>
    <row r="64" spans="1:27" s="386" customFormat="1">
      <c r="A64" s="18" t="str">
        <f t="shared" si="5"/>
        <v>M4.2 - Atnaujinimo ir remonto pajamos</v>
      </c>
      <c r="B64" s="414">
        <f>B34*(1+'Bazinės prielaidos'!$E$19)</f>
        <v>0</v>
      </c>
      <c r="C64" s="414">
        <f>C34*(1+'Bazinės prielaidos'!$E$19)</f>
        <v>0</v>
      </c>
      <c r="D64" s="414">
        <f>D34*(1+'Bazinės prielaidos'!$E$19)</f>
        <v>0</v>
      </c>
      <c r="E64" s="414">
        <f>E34*(1+'Bazinės prielaidos'!$E$19)</f>
        <v>47641.300179489503</v>
      </c>
      <c r="F64" s="414">
        <f>F34*(1+'Bazinės prielaidos'!$E$19)</f>
        <v>49070.539184874164</v>
      </c>
      <c r="G64" s="414">
        <f>G34*(1+'Bazinės prielaidos'!$E$19)</f>
        <v>50542.655360420409</v>
      </c>
      <c r="H64" s="414">
        <f>H34*(1+'Bazinės prielaidos'!$E$19)</f>
        <v>52058.935021233017</v>
      </c>
      <c r="I64" s="414">
        <f>I34*(1+'Bazinės prielaidos'!$E$19)</f>
        <v>53620.703071870012</v>
      </c>
      <c r="J64" s="414">
        <f>J34*(1+'Bazinės prielaidos'!$E$19)</f>
        <v>55229.324164026111</v>
      </c>
      <c r="K64" s="414">
        <f>K34*(1+'Bazinės prielaidos'!$E$19)</f>
        <v>56886.203888946897</v>
      </c>
      <c r="L64" s="414">
        <f>L34*(1+'Bazinės prielaidos'!$E$19)</f>
        <v>58592.790005615294</v>
      </c>
      <c r="M64" s="414">
        <f>M34*(1+'Bazinės prielaidos'!$E$19)</f>
        <v>60350.573705783732</v>
      </c>
      <c r="N64" s="414">
        <f>N34*(1+'Bazinės prielaidos'!$E$19)</f>
        <v>62161.090916957284</v>
      </c>
      <c r="O64" s="414">
        <f>O34*(1+'Bazinės prielaidos'!$E$19)</f>
        <v>64025.923644465998</v>
      </c>
      <c r="P64" s="414">
        <f>P34*(1+'Bazinės prielaidos'!$E$19)</f>
        <v>65946.701353799974</v>
      </c>
      <c r="Q64" s="414">
        <f>Q34*(1+'Bazinės prielaidos'!$E$19)</f>
        <v>0</v>
      </c>
      <c r="R64" s="414">
        <f>R34*(1+'Bazinės prielaidos'!$E$19)</f>
        <v>0</v>
      </c>
      <c r="S64" s="414">
        <f>S34*(1+'Bazinės prielaidos'!$E$19)</f>
        <v>0</v>
      </c>
      <c r="T64" s="414">
        <f>T34*(1+'Bazinės prielaidos'!$E$19)</f>
        <v>0</v>
      </c>
      <c r="U64" s="414">
        <f>U34*(1+'Bazinės prielaidos'!$E$19)</f>
        <v>0</v>
      </c>
      <c r="V64" s="414">
        <f>V34*(1+'Bazinės prielaidos'!$E$19)</f>
        <v>0</v>
      </c>
      <c r="W64" s="414">
        <f>W34*(1+'Bazinės prielaidos'!$E$19)</f>
        <v>0</v>
      </c>
      <c r="X64" s="414">
        <f>X34*(1+'Bazinės prielaidos'!$E$19)</f>
        <v>0</v>
      </c>
      <c r="Y64" s="414">
        <f>Y34*(1+'Bazinės prielaidos'!$E$19)</f>
        <v>0</v>
      </c>
      <c r="Z64" s="414">
        <f>Z34*(1+'Bazinės prielaidos'!$E$19)</f>
        <v>0</v>
      </c>
      <c r="AA64" s="405">
        <f t="shared" si="8"/>
        <v>676126.74049748247</v>
      </c>
    </row>
    <row r="65" spans="1:45" ht="15.75" thickBot="1">
      <c r="A65" s="18" t="str">
        <f t="shared" si="5"/>
        <v>M5 - Administravimo ir valdymo pajamos</v>
      </c>
      <c r="B65" s="408">
        <f>B35*(1+'Bazinės prielaidos'!$E$19)</f>
        <v>0</v>
      </c>
      <c r="C65" s="408">
        <f>C35*(1+'Bazinės prielaidos'!$E$19)</f>
        <v>0</v>
      </c>
      <c r="D65" s="408">
        <f>D35*(1+'Bazinės prielaidos'!$E$19)</f>
        <v>0</v>
      </c>
      <c r="E65" s="408">
        <f>E35*(1+'Bazinės prielaidos'!$E$19)</f>
        <v>39666.22</v>
      </c>
      <c r="F65" s="408">
        <f>F35*(1+'Bazinės prielaidos'!$E$19)</f>
        <v>40855.65</v>
      </c>
      <c r="G65" s="408">
        <f>G35*(1+'Bazinės prielaidos'!$E$19)</f>
        <v>42081.38</v>
      </c>
      <c r="H65" s="408">
        <f>H35*(1+'Bazinės prielaidos'!$E$19)</f>
        <v>43344.619999999995</v>
      </c>
      <c r="I65" s="408">
        <f>I35*(1+'Bazinės prielaidos'!$E$19)</f>
        <v>44644.159999999996</v>
      </c>
      <c r="J65" s="408">
        <f>J35*(1+'Bazinės prielaidos'!$E$19)</f>
        <v>45983.63</v>
      </c>
      <c r="K65" s="408">
        <f>K35*(1+'Bazinės prielaidos'!$E$19)</f>
        <v>47363.03</v>
      </c>
      <c r="L65" s="408">
        <f>L35*(1+'Bazinės prielaidos'!$E$19)</f>
        <v>48783.57</v>
      </c>
      <c r="M65" s="408">
        <f>M35*(1+'Bazinės prielaidos'!$E$19)</f>
        <v>50247.67</v>
      </c>
      <c r="N65" s="408">
        <f>N35*(1+'Bazinės prielaidos'!$E$19)</f>
        <v>51755.33</v>
      </c>
      <c r="O65" s="408">
        <f>O35*(1+'Bazinės prielaidos'!$E$19)</f>
        <v>53307.76</v>
      </c>
      <c r="P65" s="408">
        <f>P35*(1+'Bazinės prielaidos'!$E$19)</f>
        <v>54907.38</v>
      </c>
      <c r="Q65" s="408">
        <f>Q35*(1+'Bazinės prielaidos'!$E$19)</f>
        <v>0</v>
      </c>
      <c r="R65" s="408">
        <f>R35*(1+'Bazinės prielaidos'!$E$19)</f>
        <v>0</v>
      </c>
      <c r="S65" s="408">
        <f>S35*(1+'Bazinės prielaidos'!$E$19)</f>
        <v>0</v>
      </c>
      <c r="T65" s="408">
        <f>T35*(1+'Bazinės prielaidos'!$E$19)</f>
        <v>0</v>
      </c>
      <c r="U65" s="408">
        <f>U35*(1+'Bazinės prielaidos'!$E$19)</f>
        <v>0</v>
      </c>
      <c r="V65" s="408">
        <f>V35*(1+'Bazinės prielaidos'!$E$19)</f>
        <v>0</v>
      </c>
      <c r="W65" s="408">
        <f>W35*(1+'Bazinės prielaidos'!$E$19)</f>
        <v>0</v>
      </c>
      <c r="X65" s="408">
        <f>X35*(1+'Bazinės prielaidos'!$E$19)</f>
        <v>0</v>
      </c>
      <c r="Y65" s="408">
        <f>Y35*(1+'Bazinės prielaidos'!$E$19)</f>
        <v>0</v>
      </c>
      <c r="Z65" s="409">
        <f>Z35*(1+'Bazinės prielaidos'!$E$19)</f>
        <v>0</v>
      </c>
      <c r="AA65" s="401">
        <f t="shared" si="8"/>
        <v>562940.4</v>
      </c>
      <c r="AC65" s="386"/>
      <c r="AD65" s="386"/>
      <c r="AE65" s="386"/>
    </row>
    <row r="66" spans="1:45" s="12" customFormat="1" ht="15.75" thickBot="1">
      <c r="A66" s="127" t="s">
        <v>79</v>
      </c>
      <c r="B66" s="407">
        <f t="shared" ref="B66:Z66" si="10">SUM(B58:B59,B62,B65)</f>
        <v>0</v>
      </c>
      <c r="C66" s="407">
        <f t="shared" si="10"/>
        <v>0</v>
      </c>
      <c r="D66" s="407">
        <f t="shared" si="10"/>
        <v>0</v>
      </c>
      <c r="E66" s="407">
        <f t="shared" si="10"/>
        <v>2821658.29</v>
      </c>
      <c r="F66" s="407">
        <f t="shared" si="10"/>
        <v>2832146.57</v>
      </c>
      <c r="G66" s="407">
        <f t="shared" si="10"/>
        <v>2842950.6599999997</v>
      </c>
      <c r="H66" s="407">
        <f t="shared" si="10"/>
        <v>2854079.0300000003</v>
      </c>
      <c r="I66" s="407">
        <f t="shared" si="10"/>
        <v>2865540.1500000004</v>
      </c>
      <c r="J66" s="407">
        <f t="shared" si="10"/>
        <v>2877344.9099999997</v>
      </c>
      <c r="K66" s="407">
        <f t="shared" si="10"/>
        <v>2889504.1999999997</v>
      </c>
      <c r="L66" s="407">
        <f t="shared" si="10"/>
        <v>2902028.9099999997</v>
      </c>
      <c r="M66" s="407">
        <f t="shared" si="10"/>
        <v>2914928.7199999997</v>
      </c>
      <c r="N66" s="407">
        <f t="shared" si="10"/>
        <v>2928215.73</v>
      </c>
      <c r="O66" s="407">
        <f t="shared" si="10"/>
        <v>2941902.0399999996</v>
      </c>
      <c r="P66" s="407">
        <f t="shared" si="10"/>
        <v>2955998.54</v>
      </c>
      <c r="Q66" s="407">
        <f t="shared" si="10"/>
        <v>0</v>
      </c>
      <c r="R66" s="407">
        <f t="shared" si="10"/>
        <v>0</v>
      </c>
      <c r="S66" s="407">
        <f t="shared" si="10"/>
        <v>0</v>
      </c>
      <c r="T66" s="407">
        <f t="shared" si="10"/>
        <v>0</v>
      </c>
      <c r="U66" s="407">
        <f t="shared" si="10"/>
        <v>0</v>
      </c>
      <c r="V66" s="407">
        <f t="shared" si="10"/>
        <v>0</v>
      </c>
      <c r="W66" s="407">
        <f t="shared" si="10"/>
        <v>0</v>
      </c>
      <c r="X66" s="407">
        <f t="shared" si="10"/>
        <v>0</v>
      </c>
      <c r="Y66" s="407">
        <f t="shared" si="10"/>
        <v>0</v>
      </c>
      <c r="Z66" s="407">
        <f t="shared" si="10"/>
        <v>0</v>
      </c>
      <c r="AA66" s="415">
        <f t="shared" si="8"/>
        <v>34626297.75</v>
      </c>
      <c r="AC66" s="386"/>
      <c r="AD66" s="386"/>
      <c r="AE66" s="386"/>
    </row>
    <row r="67" spans="1:45">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C67" s="386"/>
      <c r="AD67" s="386"/>
      <c r="AE67" s="386"/>
    </row>
    <row r="68" spans="1:45">
      <c r="A68" s="262" t="s">
        <v>455</v>
      </c>
      <c r="B68" s="291">
        <f>(1+'Bazinės prielaidos'!$E$35)*(1+'Bazinės prielaidos'!$E$26)-1</f>
        <v>7.1200000000000152E-2</v>
      </c>
      <c r="C68" s="292"/>
      <c r="D68" s="292"/>
      <c r="E68" s="292"/>
      <c r="F68" s="292"/>
      <c r="G68" s="292"/>
      <c r="H68" s="292"/>
      <c r="I68" s="292"/>
      <c r="J68" s="292"/>
      <c r="K68" s="292"/>
      <c r="L68" s="292"/>
      <c r="M68" s="292"/>
      <c r="N68" s="292"/>
      <c r="O68" s="292"/>
      <c r="P68" s="292"/>
      <c r="Q68" s="292"/>
      <c r="R68" s="292"/>
      <c r="S68" s="292"/>
      <c r="T68" s="292"/>
      <c r="U68" s="292"/>
      <c r="V68" s="292"/>
      <c r="W68" s="292"/>
      <c r="X68" s="292"/>
      <c r="Y68" s="292"/>
      <c r="Z68" s="292"/>
      <c r="AA68" s="293">
        <f>+NPV(B68,$B$66:$P$66)</f>
        <v>18463948.510667954</v>
      </c>
      <c r="AC68" s="386"/>
      <c r="AD68" s="386"/>
      <c r="AE68" s="386"/>
    </row>
    <row r="69" spans="1:45">
      <c r="AC69" s="386"/>
      <c r="AD69" s="386"/>
      <c r="AE69" s="386"/>
    </row>
    <row r="70" spans="1:45">
      <c r="A70" s="262" t="s">
        <v>41</v>
      </c>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3">
        <f>'Bazinės prielaidos'!E34</f>
        <v>21886113</v>
      </c>
      <c r="AC70" s="386"/>
      <c r="AD70" s="386"/>
      <c r="AE70" s="386"/>
    </row>
    <row r="71" spans="1:45">
      <c r="A71" s="262" t="s">
        <v>456</v>
      </c>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4" t="str">
        <f>+IF(ROUND(AA70-AA68,0)&lt;0, "NE", "TAIP")</f>
        <v>TAIP</v>
      </c>
      <c r="AC71" s="386"/>
      <c r="AD71" s="386"/>
      <c r="AE71" s="386"/>
    </row>
    <row r="72" spans="1:45">
      <c r="AC72" s="386"/>
      <c r="AD72" s="386"/>
      <c r="AE72" s="386"/>
    </row>
    <row r="73" spans="1:45">
      <c r="E73" s="423"/>
      <c r="F73" s="423"/>
      <c r="G73" s="423"/>
      <c r="H73" s="423"/>
      <c r="I73" s="423"/>
      <c r="J73" s="423"/>
      <c r="K73" s="423"/>
      <c r="L73" s="423"/>
      <c r="M73" s="423"/>
      <c r="N73" s="423"/>
      <c r="O73" s="423"/>
      <c r="P73" s="423"/>
      <c r="AA73" s="15"/>
      <c r="AC73" s="386"/>
      <c r="AD73" s="386"/>
      <c r="AE73" s="386"/>
    </row>
    <row r="76" spans="1:45" ht="15.75" thickBot="1">
      <c r="B76" s="653" t="s">
        <v>457</v>
      </c>
      <c r="C76" s="653"/>
      <c r="D76" s="653"/>
      <c r="E76" s="653"/>
      <c r="F76" s="653"/>
      <c r="G76" s="653"/>
      <c r="H76" s="653"/>
      <c r="I76" s="653"/>
      <c r="J76" s="653"/>
      <c r="K76" s="653"/>
      <c r="L76" s="653"/>
      <c r="M76" s="653"/>
      <c r="N76" s="653"/>
      <c r="O76" s="653"/>
      <c r="P76" s="653"/>
      <c r="Q76" s="653"/>
      <c r="R76" s="653"/>
      <c r="S76" s="653"/>
      <c r="T76" s="653"/>
      <c r="U76" s="653"/>
      <c r="V76" s="653"/>
      <c r="W76" s="653"/>
      <c r="X76" s="653"/>
      <c r="Y76" s="653"/>
      <c r="Z76" s="653"/>
    </row>
    <row r="77" spans="1:45" ht="15.75" thickBot="1">
      <c r="A77" s="501" t="str">
        <f>A57</f>
        <v>Metinio atlyginimo dalis</v>
      </c>
      <c r="B77" s="124">
        <v>1</v>
      </c>
      <c r="C77" s="125">
        <v>2</v>
      </c>
      <c r="D77" s="125">
        <v>3</v>
      </c>
      <c r="E77" s="125">
        <v>4</v>
      </c>
      <c r="F77" s="125">
        <v>5</v>
      </c>
      <c r="G77" s="125">
        <v>6</v>
      </c>
      <c r="H77" s="125">
        <v>7</v>
      </c>
      <c r="I77" s="125">
        <v>8</v>
      </c>
      <c r="J77" s="125">
        <v>9</v>
      </c>
      <c r="K77" s="125">
        <v>10</v>
      </c>
      <c r="L77" s="125">
        <v>11</v>
      </c>
      <c r="M77" s="125">
        <v>12</v>
      </c>
      <c r="N77" s="125">
        <v>13</v>
      </c>
      <c r="O77" s="125">
        <v>14</v>
      </c>
      <c r="P77" s="125">
        <v>15</v>
      </c>
      <c r="Q77" s="125">
        <v>16</v>
      </c>
      <c r="R77" s="125">
        <v>17</v>
      </c>
      <c r="S77" s="125">
        <v>18</v>
      </c>
      <c r="T77" s="125">
        <v>19</v>
      </c>
      <c r="U77" s="125">
        <v>20</v>
      </c>
      <c r="V77" s="125">
        <v>21</v>
      </c>
      <c r="W77" s="125">
        <v>22</v>
      </c>
      <c r="X77" s="125">
        <v>23</v>
      </c>
      <c r="Y77" s="125">
        <v>24</v>
      </c>
      <c r="Z77" s="126">
        <v>25</v>
      </c>
      <c r="AA77" s="129" t="s">
        <v>79</v>
      </c>
    </row>
    <row r="78" spans="1:45" ht="15.75" thickBot="1">
      <c r="A78" s="18" t="str">
        <f t="shared" ref="A78:Z78" si="11">+A28</f>
        <v>M1 ir M2 - nuosavo ir skolinto kapitalo srautai</v>
      </c>
      <c r="B78" s="502">
        <f t="shared" si="11"/>
        <v>0</v>
      </c>
      <c r="C78" s="396">
        <f t="shared" si="11"/>
        <v>0</v>
      </c>
      <c r="D78" s="396">
        <f t="shared" si="11"/>
        <v>0</v>
      </c>
      <c r="E78" s="396">
        <f t="shared" si="11"/>
        <v>977792</v>
      </c>
      <c r="F78" s="396">
        <f t="shared" si="11"/>
        <v>977792</v>
      </c>
      <c r="G78" s="396">
        <f t="shared" si="11"/>
        <v>977792</v>
      </c>
      <c r="H78" s="396">
        <f t="shared" si="11"/>
        <v>977792</v>
      </c>
      <c r="I78" s="396">
        <f t="shared" si="11"/>
        <v>977792</v>
      </c>
      <c r="J78" s="396">
        <f t="shared" si="11"/>
        <v>977792</v>
      </c>
      <c r="K78" s="396">
        <f t="shared" si="11"/>
        <v>977792</v>
      </c>
      <c r="L78" s="396">
        <f t="shared" si="11"/>
        <v>977792</v>
      </c>
      <c r="M78" s="396">
        <f t="shared" si="11"/>
        <v>1632887</v>
      </c>
      <c r="N78" s="396">
        <f t="shared" si="11"/>
        <v>1632887</v>
      </c>
      <c r="O78" s="396">
        <f t="shared" si="11"/>
        <v>1632887</v>
      </c>
      <c r="P78" s="396">
        <f t="shared" si="11"/>
        <v>1250189</v>
      </c>
      <c r="Q78" s="396">
        <f t="shared" si="11"/>
        <v>0</v>
      </c>
      <c r="R78" s="396">
        <f t="shared" si="11"/>
        <v>0</v>
      </c>
      <c r="S78" s="396">
        <f t="shared" si="11"/>
        <v>0</v>
      </c>
      <c r="T78" s="396">
        <f t="shared" si="11"/>
        <v>0</v>
      </c>
      <c r="U78" s="396">
        <f t="shared" si="11"/>
        <v>0</v>
      </c>
      <c r="V78" s="396">
        <f t="shared" si="11"/>
        <v>0</v>
      </c>
      <c r="W78" s="396">
        <f t="shared" si="11"/>
        <v>0</v>
      </c>
      <c r="X78" s="396">
        <f t="shared" si="11"/>
        <v>0</v>
      </c>
      <c r="Y78" s="396">
        <f t="shared" si="11"/>
        <v>0</v>
      </c>
      <c r="Z78" s="397">
        <f t="shared" si="11"/>
        <v>0</v>
      </c>
      <c r="AA78" s="398">
        <f>SUM(B78:Z78)</f>
        <v>13971186</v>
      </c>
      <c r="AC78" s="15"/>
    </row>
    <row r="79" spans="1:45" s="386" customFormat="1" ht="15.75" thickBot="1">
      <c r="A79" s="424" t="s">
        <v>458</v>
      </c>
      <c r="B79" s="502"/>
      <c r="C79" s="396"/>
      <c r="D79" s="396">
        <f>+'Investuotojas ir Finansuotojas'!AN55</f>
        <v>0</v>
      </c>
      <c r="E79" s="402">
        <f>+'Investuotojas ir Finansuotojas'!BA55</f>
        <v>881818.29624261463</v>
      </c>
      <c r="F79" s="402">
        <f>+'Investuotojas ir Finansuotojas'!BN55</f>
        <v>881818.29624261463</v>
      </c>
      <c r="G79" s="402">
        <f>+'Investuotojas ir Finansuotojas'!CA55</f>
        <v>881818.29624261463</v>
      </c>
      <c r="H79" s="402">
        <f>+'Investuotojas ir Finansuotojas'!CN55</f>
        <v>881818.29624261463</v>
      </c>
      <c r="I79" s="402">
        <f>+'Investuotojas ir Finansuotojas'!DA55</f>
        <v>881818.29624261463</v>
      </c>
      <c r="J79" s="402">
        <f>+'Investuotojas ir Finansuotojas'!DN55</f>
        <v>881818.29624261463</v>
      </c>
      <c r="K79" s="402">
        <f>+'Investuotojas ir Finansuotojas'!EA55</f>
        <v>881818.29624261463</v>
      </c>
      <c r="L79" s="402">
        <f>+'Investuotojas ir Finansuotojas'!EN55</f>
        <v>881818.29624261463</v>
      </c>
      <c r="M79" s="402">
        <f>+'Investuotojas ir Finansuotojas'!FA55</f>
        <v>881818.29624261463</v>
      </c>
      <c r="N79" s="402">
        <f>+'Investuotojas ir Finansuotojas'!FN55</f>
        <v>881818.29624261463</v>
      </c>
      <c r="O79" s="402">
        <f>+'Investuotojas ir Finansuotojas'!GA55</f>
        <v>881818.29624261463</v>
      </c>
      <c r="P79" s="402">
        <f>+'Investuotojas ir Finansuotojas'!GN55</f>
        <v>0</v>
      </c>
      <c r="Q79" s="402"/>
      <c r="R79" s="402"/>
      <c r="S79" s="402"/>
      <c r="T79" s="402"/>
      <c r="U79" s="402"/>
      <c r="V79" s="402"/>
      <c r="W79" s="402"/>
      <c r="X79" s="402"/>
      <c r="Y79" s="402"/>
      <c r="Z79" s="425"/>
      <c r="AA79" s="405">
        <f t="shared" ref="AA79:AA82" si="12">SUM(B79:Z79)</f>
        <v>9700001.2586687598</v>
      </c>
      <c r="AC79" s="559"/>
      <c r="AD79" s="380"/>
      <c r="AE79" s="380"/>
      <c r="AF79" s="380"/>
      <c r="AG79" s="380"/>
      <c r="AH79" s="380"/>
      <c r="AI79" s="380"/>
      <c r="AJ79" s="380"/>
      <c r="AK79" s="380"/>
      <c r="AL79" s="380"/>
      <c r="AM79" s="380"/>
      <c r="AN79" s="380"/>
      <c r="AO79" s="380"/>
      <c r="AP79" s="380"/>
      <c r="AQ79" s="380"/>
      <c r="AR79" s="380"/>
      <c r="AS79" s="380"/>
    </row>
    <row r="80" spans="1:45" s="386" customFormat="1" ht="15.75" thickBot="1">
      <c r="A80" s="424" t="s">
        <v>459</v>
      </c>
      <c r="B80" s="502"/>
      <c r="C80" s="396"/>
      <c r="D80" s="396">
        <f>+'Investuotojas ir Finansuotojas'!AN56</f>
        <v>0</v>
      </c>
      <c r="E80" s="402">
        <f>+'Investuotojas ir Finansuotojas'!BA56</f>
        <v>95973.97087327874</v>
      </c>
      <c r="F80" s="402">
        <f>+'Investuotojas ir Finansuotojas'!BN56</f>
        <v>95973.97087327874</v>
      </c>
      <c r="G80" s="402">
        <f>+'Investuotojas ir Finansuotojas'!CA56</f>
        <v>95973.97087327874</v>
      </c>
      <c r="H80" s="402">
        <f>+'Investuotojas ir Finansuotojas'!CN56</f>
        <v>95973.97087327874</v>
      </c>
      <c r="I80" s="402">
        <f>+'Investuotojas ir Finansuotojas'!DA56</f>
        <v>95973.97087327874</v>
      </c>
      <c r="J80" s="402">
        <f>+'Investuotojas ir Finansuotojas'!DN56</f>
        <v>95973.97087327874</v>
      </c>
      <c r="K80" s="402">
        <f>+'Investuotojas ir Finansuotojas'!EA56</f>
        <v>95973.97087327874</v>
      </c>
      <c r="L80" s="402">
        <f>+'Investuotojas ir Finansuotojas'!EN56</f>
        <v>95973.97087327874</v>
      </c>
      <c r="M80" s="402">
        <f>+'Investuotojas ir Finansuotojas'!FA56</f>
        <v>751068.97087327845</v>
      </c>
      <c r="N80" s="402">
        <f>+'Investuotojas ir Finansuotojas'!FN56</f>
        <v>751068.97087327845</v>
      </c>
      <c r="O80" s="402">
        <f>+'Investuotojas ir Finansuotojas'!GA56</f>
        <v>751068.97087327845</v>
      </c>
      <c r="P80" s="402">
        <f>+'Investuotojas ir Finansuotojas'!GN56</f>
        <v>1250188.9708732793</v>
      </c>
      <c r="Q80" s="402"/>
      <c r="R80" s="402"/>
      <c r="S80" s="402"/>
      <c r="T80" s="402"/>
      <c r="U80" s="402"/>
      <c r="V80" s="402"/>
      <c r="W80" s="402"/>
      <c r="X80" s="402"/>
      <c r="Y80" s="402"/>
      <c r="Z80" s="425"/>
      <c r="AA80" s="405">
        <f t="shared" si="12"/>
        <v>4271187.6504793447</v>
      </c>
      <c r="AC80" s="560" t="s">
        <v>460</v>
      </c>
      <c r="AD80" s="380">
        <f>+AA80</f>
        <v>4271187.6504793447</v>
      </c>
      <c r="AE80" s="380"/>
      <c r="AF80" s="380"/>
      <c r="AG80" s="380"/>
      <c r="AH80" s="380">
        <f>+E80+E79</f>
        <v>977792.26711589331</v>
      </c>
      <c r="AI80" s="380">
        <f t="shared" ref="AI80:AS80" si="13">+F80+F79</f>
        <v>977792.26711589331</v>
      </c>
      <c r="AJ80" s="380">
        <f t="shared" si="13"/>
        <v>977792.26711589331</v>
      </c>
      <c r="AK80" s="380">
        <f t="shared" si="13"/>
        <v>977792.26711589331</v>
      </c>
      <c r="AL80" s="380">
        <f t="shared" si="13"/>
        <v>977792.26711589331</v>
      </c>
      <c r="AM80" s="380">
        <f t="shared" si="13"/>
        <v>977792.26711589331</v>
      </c>
      <c r="AN80" s="380">
        <f t="shared" si="13"/>
        <v>977792.26711589331</v>
      </c>
      <c r="AO80" s="380">
        <f t="shared" si="13"/>
        <v>977792.26711589331</v>
      </c>
      <c r="AP80" s="380">
        <f t="shared" si="13"/>
        <v>1632887.2671158931</v>
      </c>
      <c r="AQ80" s="380">
        <f t="shared" si="13"/>
        <v>1632887.2671158931</v>
      </c>
      <c r="AR80" s="380">
        <f t="shared" si="13"/>
        <v>1632887.2671158931</v>
      </c>
      <c r="AS80" s="380">
        <f t="shared" si="13"/>
        <v>1250188.9708732793</v>
      </c>
    </row>
    <row r="81" spans="1:45" ht="16.5" thickBot="1">
      <c r="A81" s="245" t="str">
        <f t="shared" ref="A81:Z81" si="14">+A29</f>
        <v>M3 - Finansinės ir investicinės veiklos pajamos</v>
      </c>
      <c r="B81" s="399">
        <f t="shared" si="14"/>
        <v>0</v>
      </c>
      <c r="C81" s="396">
        <f t="shared" si="14"/>
        <v>0</v>
      </c>
      <c r="D81" s="375">
        <f t="shared" si="14"/>
        <v>0</v>
      </c>
      <c r="E81" s="375">
        <f t="shared" si="14"/>
        <v>1065208</v>
      </c>
      <c r="F81" s="375">
        <f t="shared" si="14"/>
        <v>1065208</v>
      </c>
      <c r="G81" s="375">
        <f t="shared" si="14"/>
        <v>1065208</v>
      </c>
      <c r="H81" s="375">
        <f t="shared" si="14"/>
        <v>1065208</v>
      </c>
      <c r="I81" s="375">
        <f t="shared" si="14"/>
        <v>1065208</v>
      </c>
      <c r="J81" s="375">
        <f t="shared" si="14"/>
        <v>1065208</v>
      </c>
      <c r="K81" s="375">
        <f t="shared" si="14"/>
        <v>1065208</v>
      </c>
      <c r="L81" s="375">
        <f t="shared" si="14"/>
        <v>1065208</v>
      </c>
      <c r="M81" s="375">
        <f t="shared" si="14"/>
        <v>410113</v>
      </c>
      <c r="N81" s="375">
        <f t="shared" si="14"/>
        <v>410113</v>
      </c>
      <c r="O81" s="375">
        <f t="shared" si="14"/>
        <v>410113</v>
      </c>
      <c r="P81" s="375">
        <f t="shared" si="14"/>
        <v>792811</v>
      </c>
      <c r="Q81" s="375">
        <f t="shared" si="14"/>
        <v>0</v>
      </c>
      <c r="R81" s="375">
        <f t="shared" si="14"/>
        <v>0</v>
      </c>
      <c r="S81" s="375">
        <f t="shared" si="14"/>
        <v>0</v>
      </c>
      <c r="T81" s="375">
        <f t="shared" si="14"/>
        <v>0</v>
      </c>
      <c r="U81" s="375">
        <f t="shared" si="14"/>
        <v>0</v>
      </c>
      <c r="V81" s="375">
        <f t="shared" si="14"/>
        <v>0</v>
      </c>
      <c r="W81" s="375">
        <f t="shared" si="14"/>
        <v>0</v>
      </c>
      <c r="X81" s="375">
        <f t="shared" si="14"/>
        <v>0</v>
      </c>
      <c r="Y81" s="375">
        <f t="shared" si="14"/>
        <v>0</v>
      </c>
      <c r="Z81" s="400">
        <f t="shared" si="14"/>
        <v>0</v>
      </c>
      <c r="AA81" s="401">
        <f t="shared" si="12"/>
        <v>10544814</v>
      </c>
      <c r="AC81" s="560" t="s">
        <v>461</v>
      </c>
      <c r="AD81" s="380">
        <f>+AA82</f>
        <v>3571392</v>
      </c>
      <c r="AE81" s="380"/>
      <c r="AF81" s="380"/>
      <c r="AG81" s="380"/>
      <c r="AH81" s="380">
        <f t="shared" ref="AH81:AS82" si="15">+E82</f>
        <v>689696</v>
      </c>
      <c r="AI81" s="380">
        <f t="shared" si="15"/>
        <v>599057</v>
      </c>
      <c r="AJ81" s="380">
        <f t="shared" si="15"/>
        <v>480817</v>
      </c>
      <c r="AK81" s="380">
        <f t="shared" si="15"/>
        <v>407353</v>
      </c>
      <c r="AL81" s="380">
        <f t="shared" si="15"/>
        <v>355039</v>
      </c>
      <c r="AM81" s="380">
        <f t="shared" si="15"/>
        <v>302724</v>
      </c>
      <c r="AN81" s="380">
        <f t="shared" si="15"/>
        <v>250410</v>
      </c>
      <c r="AO81" s="380">
        <f t="shared" si="15"/>
        <v>198096</v>
      </c>
      <c r="AP81" s="380">
        <f t="shared" si="15"/>
        <v>145782</v>
      </c>
      <c r="AQ81" s="380">
        <f t="shared" si="15"/>
        <v>93467</v>
      </c>
      <c r="AR81" s="380">
        <f t="shared" si="15"/>
        <v>41153</v>
      </c>
      <c r="AS81" s="380">
        <f t="shared" si="15"/>
        <v>7798</v>
      </c>
    </row>
    <row r="82" spans="1:45" ht="16.5" thickBot="1">
      <c r="A82" s="296" t="str">
        <f t="shared" ref="A82:Z82" si="16">+A30</f>
        <v>M3n1 - Finansinės veiklos (palūkanų) pajamos</v>
      </c>
      <c r="B82" s="399">
        <f t="shared" si="16"/>
        <v>0</v>
      </c>
      <c r="C82" s="396">
        <f t="shared" si="16"/>
        <v>0</v>
      </c>
      <c r="D82" s="375">
        <f t="shared" si="16"/>
        <v>0</v>
      </c>
      <c r="E82" s="403">
        <f t="shared" si="16"/>
        <v>689696</v>
      </c>
      <c r="F82" s="403">
        <f t="shared" si="16"/>
        <v>599057</v>
      </c>
      <c r="G82" s="403">
        <f t="shared" si="16"/>
        <v>480817</v>
      </c>
      <c r="H82" s="403">
        <f t="shared" si="16"/>
        <v>407353</v>
      </c>
      <c r="I82" s="403">
        <f t="shared" si="16"/>
        <v>355039</v>
      </c>
      <c r="J82" s="403">
        <f t="shared" si="16"/>
        <v>302724</v>
      </c>
      <c r="K82" s="403">
        <f t="shared" si="16"/>
        <v>250410</v>
      </c>
      <c r="L82" s="403">
        <f t="shared" si="16"/>
        <v>198096</v>
      </c>
      <c r="M82" s="403">
        <f t="shared" si="16"/>
        <v>145782</v>
      </c>
      <c r="N82" s="403">
        <f t="shared" si="16"/>
        <v>93467</v>
      </c>
      <c r="O82" s="403">
        <f t="shared" si="16"/>
        <v>41153</v>
      </c>
      <c r="P82" s="403">
        <f t="shared" si="16"/>
        <v>7798</v>
      </c>
      <c r="Q82" s="403">
        <f t="shared" si="16"/>
        <v>0</v>
      </c>
      <c r="R82" s="403">
        <f t="shared" si="16"/>
        <v>0</v>
      </c>
      <c r="S82" s="403">
        <f t="shared" si="16"/>
        <v>0</v>
      </c>
      <c r="T82" s="403">
        <f t="shared" si="16"/>
        <v>0</v>
      </c>
      <c r="U82" s="403">
        <f t="shared" si="16"/>
        <v>0</v>
      </c>
      <c r="V82" s="403">
        <f t="shared" si="16"/>
        <v>0</v>
      </c>
      <c r="W82" s="403">
        <f t="shared" si="16"/>
        <v>0</v>
      </c>
      <c r="X82" s="403">
        <f t="shared" si="16"/>
        <v>0</v>
      </c>
      <c r="Y82" s="403">
        <f t="shared" si="16"/>
        <v>0</v>
      </c>
      <c r="Z82" s="404">
        <f t="shared" si="16"/>
        <v>0</v>
      </c>
      <c r="AA82" s="405">
        <f t="shared" si="12"/>
        <v>3571392</v>
      </c>
      <c r="AC82" s="560" t="s">
        <v>462</v>
      </c>
      <c r="AD82" s="380">
        <f>+AA83</f>
        <v>6973422</v>
      </c>
      <c r="AE82" s="380"/>
      <c r="AF82" s="380"/>
      <c r="AG82" s="380"/>
      <c r="AH82" s="380">
        <f t="shared" si="15"/>
        <v>375512</v>
      </c>
      <c r="AI82" s="380">
        <f t="shared" si="15"/>
        <v>466151</v>
      </c>
      <c r="AJ82" s="380">
        <f t="shared" si="15"/>
        <v>584391</v>
      </c>
      <c r="AK82" s="380">
        <f t="shared" si="15"/>
        <v>657855</v>
      </c>
      <c r="AL82" s="380">
        <f t="shared" si="15"/>
        <v>710169</v>
      </c>
      <c r="AM82" s="380">
        <f t="shared" si="15"/>
        <v>762484</v>
      </c>
      <c r="AN82" s="380">
        <f t="shared" si="15"/>
        <v>814798</v>
      </c>
      <c r="AO82" s="380">
        <f t="shared" si="15"/>
        <v>867112</v>
      </c>
      <c r="AP82" s="380">
        <f t="shared" si="15"/>
        <v>264331</v>
      </c>
      <c r="AQ82" s="380">
        <f t="shared" si="15"/>
        <v>316646</v>
      </c>
      <c r="AR82" s="380">
        <f t="shared" si="15"/>
        <v>368960</v>
      </c>
      <c r="AS82" s="380">
        <f t="shared" si="15"/>
        <v>785013</v>
      </c>
    </row>
    <row r="83" spans="1:45" ht="16.5" thickBot="1">
      <c r="A83" s="296" t="str">
        <f t="shared" ref="A83:Z83" si="17">+A31</f>
        <v>M3n2 - Investicinės veiklos ir nuosavo kapitalo pajamos</v>
      </c>
      <c r="B83" s="399">
        <f t="shared" si="17"/>
        <v>0</v>
      </c>
      <c r="C83" s="396">
        <f t="shared" si="17"/>
        <v>0</v>
      </c>
      <c r="D83" s="375">
        <f t="shared" si="17"/>
        <v>0</v>
      </c>
      <c r="E83" s="403">
        <f t="shared" si="17"/>
        <v>375512</v>
      </c>
      <c r="F83" s="403">
        <f t="shared" si="17"/>
        <v>466151</v>
      </c>
      <c r="G83" s="403">
        <f t="shared" si="17"/>
        <v>584391</v>
      </c>
      <c r="H83" s="403">
        <f t="shared" si="17"/>
        <v>657855</v>
      </c>
      <c r="I83" s="403">
        <f t="shared" si="17"/>
        <v>710169</v>
      </c>
      <c r="J83" s="403">
        <f t="shared" si="17"/>
        <v>762484</v>
      </c>
      <c r="K83" s="403">
        <f t="shared" si="17"/>
        <v>814798</v>
      </c>
      <c r="L83" s="403">
        <f t="shared" si="17"/>
        <v>867112</v>
      </c>
      <c r="M83" s="403">
        <f t="shared" si="17"/>
        <v>264331</v>
      </c>
      <c r="N83" s="403">
        <f t="shared" si="17"/>
        <v>316646</v>
      </c>
      <c r="O83" s="403">
        <f t="shared" si="17"/>
        <v>368960</v>
      </c>
      <c r="P83" s="403">
        <f t="shared" si="17"/>
        <v>785013</v>
      </c>
      <c r="Q83" s="403">
        <f t="shared" si="17"/>
        <v>0</v>
      </c>
      <c r="R83" s="403">
        <f t="shared" si="17"/>
        <v>0</v>
      </c>
      <c r="S83" s="403">
        <f t="shared" si="17"/>
        <v>0</v>
      </c>
      <c r="T83" s="403">
        <f t="shared" si="17"/>
        <v>0</v>
      </c>
      <c r="U83" s="403">
        <f t="shared" si="17"/>
        <v>0</v>
      </c>
      <c r="V83" s="403">
        <f t="shared" si="17"/>
        <v>0</v>
      </c>
      <c r="W83" s="403">
        <f t="shared" si="17"/>
        <v>0</v>
      </c>
      <c r="X83" s="403">
        <f t="shared" si="17"/>
        <v>0</v>
      </c>
      <c r="Y83" s="403">
        <f t="shared" si="17"/>
        <v>0</v>
      </c>
      <c r="Z83" s="404">
        <f t="shared" si="17"/>
        <v>0</v>
      </c>
      <c r="AA83" s="405">
        <f t="shared" ref="AA83" si="18">SUM(B83:Z83)</f>
        <v>6973422</v>
      </c>
      <c r="AC83" s="560" t="s">
        <v>463</v>
      </c>
      <c r="AD83" s="380">
        <f>+AA85</f>
        <v>2380771.2000000002</v>
      </c>
      <c r="AE83" s="380"/>
      <c r="AF83" s="380"/>
      <c r="AG83" s="380"/>
      <c r="AH83" s="380">
        <f t="shared" ref="AH83:AS86" si="19">+E85</f>
        <v>198397.59999999998</v>
      </c>
      <c r="AI83" s="380">
        <f t="shared" si="19"/>
        <v>198397.59999999998</v>
      </c>
      <c r="AJ83" s="380">
        <f t="shared" si="19"/>
        <v>198397.60000000009</v>
      </c>
      <c r="AK83" s="380">
        <f t="shared" si="19"/>
        <v>198397.60000000003</v>
      </c>
      <c r="AL83" s="380">
        <f t="shared" si="19"/>
        <v>198397.6</v>
      </c>
      <c r="AM83" s="380">
        <f t="shared" si="19"/>
        <v>198397.60000000003</v>
      </c>
      <c r="AN83" s="380">
        <f t="shared" si="19"/>
        <v>198397.60000000003</v>
      </c>
      <c r="AO83" s="380">
        <f t="shared" si="19"/>
        <v>198397.59999999995</v>
      </c>
      <c r="AP83" s="380">
        <f t="shared" si="19"/>
        <v>198397.59999999998</v>
      </c>
      <c r="AQ83" s="380">
        <f t="shared" si="19"/>
        <v>198397.60000000006</v>
      </c>
      <c r="AR83" s="380">
        <f t="shared" si="19"/>
        <v>198397.6</v>
      </c>
      <c r="AS83" s="380">
        <f t="shared" si="19"/>
        <v>198397.59999999998</v>
      </c>
    </row>
    <row r="84" spans="1:45" ht="16.5" thickBot="1">
      <c r="A84" s="245" t="str">
        <f>+A32</f>
        <v>M4 - Paslaugų teikimo ir priežiūros pajamos</v>
      </c>
      <c r="B84" s="399">
        <f>SUM(B85:B86)</f>
        <v>0</v>
      </c>
      <c r="C84" s="399">
        <f t="shared" ref="C84:Z84" si="20">SUM(C85:C86)</f>
        <v>0</v>
      </c>
      <c r="D84" s="399">
        <f t="shared" si="20"/>
        <v>0</v>
      </c>
      <c r="E84" s="399">
        <f t="shared" si="20"/>
        <v>234429.44999999998</v>
      </c>
      <c r="F84" s="399">
        <f t="shared" si="20"/>
        <v>234429.44999999995</v>
      </c>
      <c r="G84" s="399">
        <f t="shared" si="20"/>
        <v>234429.4500000001</v>
      </c>
      <c r="H84" s="399">
        <f t="shared" si="20"/>
        <v>234429.45000000004</v>
      </c>
      <c r="I84" s="399">
        <f t="shared" si="20"/>
        <v>234429.45</v>
      </c>
      <c r="J84" s="399">
        <f t="shared" si="20"/>
        <v>234429.45000000004</v>
      </c>
      <c r="K84" s="399">
        <f t="shared" si="20"/>
        <v>234429.45000000004</v>
      </c>
      <c r="L84" s="399">
        <f t="shared" si="20"/>
        <v>234429.44999999995</v>
      </c>
      <c r="M84" s="399">
        <f t="shared" si="20"/>
        <v>234429.44999999995</v>
      </c>
      <c r="N84" s="399">
        <f t="shared" si="20"/>
        <v>234429.45000000007</v>
      </c>
      <c r="O84" s="399">
        <f t="shared" si="20"/>
        <v>234429.45</v>
      </c>
      <c r="P84" s="399">
        <f t="shared" si="20"/>
        <v>234429.44999999998</v>
      </c>
      <c r="Q84" s="399">
        <f t="shared" si="20"/>
        <v>0</v>
      </c>
      <c r="R84" s="399">
        <f t="shared" si="20"/>
        <v>0</v>
      </c>
      <c r="S84" s="399">
        <f t="shared" si="20"/>
        <v>0</v>
      </c>
      <c r="T84" s="399">
        <f t="shared" si="20"/>
        <v>0</v>
      </c>
      <c r="U84" s="399">
        <f t="shared" si="20"/>
        <v>0</v>
      </c>
      <c r="V84" s="399">
        <f t="shared" si="20"/>
        <v>0</v>
      </c>
      <c r="W84" s="399">
        <f t="shared" si="20"/>
        <v>0</v>
      </c>
      <c r="X84" s="399">
        <f t="shared" si="20"/>
        <v>0</v>
      </c>
      <c r="Y84" s="399">
        <f t="shared" si="20"/>
        <v>0</v>
      </c>
      <c r="Z84" s="399">
        <f t="shared" si="20"/>
        <v>0</v>
      </c>
      <c r="AA84" s="401">
        <f t="shared" ref="AA84:AA88" si="21">SUM(B84:Z84)</f>
        <v>2813153.4000000004</v>
      </c>
      <c r="AC84" s="560" t="s">
        <v>464</v>
      </c>
      <c r="AD84" s="380">
        <f>+AA86</f>
        <v>432382.20000000007</v>
      </c>
      <c r="AE84" s="380"/>
      <c r="AF84" s="380"/>
      <c r="AG84" s="380"/>
      <c r="AH84" s="380">
        <f t="shared" si="19"/>
        <v>36031.85</v>
      </c>
      <c r="AI84" s="380">
        <f t="shared" si="19"/>
        <v>36031.849999999991</v>
      </c>
      <c r="AJ84" s="380">
        <f t="shared" si="19"/>
        <v>36031.850000000006</v>
      </c>
      <c r="AK84" s="380">
        <f t="shared" si="19"/>
        <v>36031.85</v>
      </c>
      <c r="AL84" s="380">
        <f t="shared" si="19"/>
        <v>36031.85</v>
      </c>
      <c r="AM84" s="380">
        <f t="shared" si="19"/>
        <v>36031.850000000006</v>
      </c>
      <c r="AN84" s="380">
        <f t="shared" si="19"/>
        <v>36031.85</v>
      </c>
      <c r="AO84" s="380">
        <f t="shared" si="19"/>
        <v>36031.85</v>
      </c>
      <c r="AP84" s="380">
        <f t="shared" si="19"/>
        <v>36031.849999999984</v>
      </c>
      <c r="AQ84" s="380">
        <f t="shared" si="19"/>
        <v>36031.850000000013</v>
      </c>
      <c r="AR84" s="380">
        <f t="shared" si="19"/>
        <v>36031.850000000013</v>
      </c>
      <c r="AS84" s="380">
        <f t="shared" si="19"/>
        <v>36031.850000000006</v>
      </c>
    </row>
    <row r="85" spans="1:45" s="386" customFormat="1" ht="15.75" thickBot="1">
      <c r="A85" s="296" t="str">
        <f>+A33</f>
        <v>M4.1 - Paslaugų teikimo pajamos</v>
      </c>
      <c r="B85" s="375">
        <f>IF(B33=0,0,B33/(Indeksacija!D9))</f>
        <v>0</v>
      </c>
      <c r="C85" s="375">
        <f>IF(C33=0,0,C33/(Indeksacija!E9))</f>
        <v>0</v>
      </c>
      <c r="D85" s="375">
        <f>IF(D33=0,0,D33/(Indeksacija!F9))</f>
        <v>0</v>
      </c>
      <c r="E85" s="403">
        <f>IF(E33=0,0,E33/(Indeksacija!G9))</f>
        <v>198397.59999999998</v>
      </c>
      <c r="F85" s="403">
        <f>IF(F33=0,0,F33/(Indeksacija!H9))</f>
        <v>198397.59999999998</v>
      </c>
      <c r="G85" s="403">
        <f>IF(G33=0,0,G33/(Indeksacija!I9))</f>
        <v>198397.60000000009</v>
      </c>
      <c r="H85" s="403">
        <f>IF(H33=0,0,H33/(Indeksacija!J9))</f>
        <v>198397.60000000003</v>
      </c>
      <c r="I85" s="403">
        <f>IF(I33=0,0,I33/(Indeksacija!K9))</f>
        <v>198397.6</v>
      </c>
      <c r="J85" s="403">
        <f>IF(J33=0,0,J33/(Indeksacija!L9))</f>
        <v>198397.60000000003</v>
      </c>
      <c r="K85" s="403">
        <f>IF(K33=0,0,K33/(Indeksacija!M9))</f>
        <v>198397.60000000003</v>
      </c>
      <c r="L85" s="403">
        <f>IF(L33=0,0,L33/(Indeksacija!N9))</f>
        <v>198397.59999999995</v>
      </c>
      <c r="M85" s="403">
        <f>IF(M33=0,0,M33/(Indeksacija!O9))</f>
        <v>198397.59999999998</v>
      </c>
      <c r="N85" s="403">
        <f>IF(N33=0,0,N33/(Indeksacija!P9))</f>
        <v>198397.60000000006</v>
      </c>
      <c r="O85" s="403">
        <f>IF(O33=0,0,O33/(Indeksacija!Q9))</f>
        <v>198397.6</v>
      </c>
      <c r="P85" s="403">
        <f>IF(P33=0,0,P33/(Indeksacija!R9))</f>
        <v>198397.59999999998</v>
      </c>
      <c r="Q85" s="403">
        <f>IF(Q33=0,0,Q33/(Indeksacija!S9))</f>
        <v>0</v>
      </c>
      <c r="R85" s="403">
        <f>IF(R33=0,0,R33/(Indeksacija!T9))</f>
        <v>0</v>
      </c>
      <c r="S85" s="403">
        <f>IF(S33=0,0,S33/(Indeksacija!U9))</f>
        <v>0</v>
      </c>
      <c r="T85" s="403">
        <f>IF(T33=0,0,T33/(Indeksacija!V9))</f>
        <v>0</v>
      </c>
      <c r="U85" s="403">
        <f>IF(U33=0,0,U33/(Indeksacija!W9))</f>
        <v>0</v>
      </c>
      <c r="V85" s="403">
        <f>IF(V33=0,0,V33/(Indeksacija!X9))</f>
        <v>0</v>
      </c>
      <c r="W85" s="403">
        <f>IF(W33=0,0,W33/(Indeksacija!Y9))</f>
        <v>0</v>
      </c>
      <c r="X85" s="403">
        <f>IF(X33=0,0,X33/(Indeksacija!Z9))</f>
        <v>0</v>
      </c>
      <c r="Y85" s="403">
        <f>IF(Y33=0,0,Y33/(Indeksacija!AA9))</f>
        <v>0</v>
      </c>
      <c r="Z85" s="403">
        <f>IF(Z33=0,0,Z33/(Indeksacija!AB9))</f>
        <v>0</v>
      </c>
      <c r="AA85" s="405">
        <f t="shared" si="21"/>
        <v>2380771.2000000002</v>
      </c>
      <c r="AC85" s="560" t="s">
        <v>78</v>
      </c>
      <c r="AD85" s="380">
        <f>+AA87</f>
        <v>359999.64244718524</v>
      </c>
      <c r="AE85" s="380"/>
      <c r="AF85" s="380"/>
      <c r="AG85" s="380"/>
      <c r="AH85" s="380">
        <f t="shared" si="19"/>
        <v>30000.173876915276</v>
      </c>
      <c r="AI85" s="380">
        <f t="shared" si="19"/>
        <v>29999.765172873238</v>
      </c>
      <c r="AJ85" s="380">
        <f t="shared" si="19"/>
        <v>29999.80830331246</v>
      </c>
      <c r="AK85" s="380">
        <f t="shared" si="19"/>
        <v>30000.361042921868</v>
      </c>
      <c r="AL85" s="380">
        <f t="shared" si="19"/>
        <v>29999.82440252438</v>
      </c>
      <c r="AM85" s="380">
        <f t="shared" si="19"/>
        <v>29999.919131632501</v>
      </c>
      <c r="AN85" s="380">
        <f t="shared" si="19"/>
        <v>29999.85015412659</v>
      </c>
      <c r="AO85" s="380">
        <f t="shared" si="19"/>
        <v>29999.63436689127</v>
      </c>
      <c r="AP85" s="380">
        <f t="shared" si="19"/>
        <v>29999.988353316803</v>
      </c>
      <c r="AQ85" s="380">
        <f t="shared" si="19"/>
        <v>30000.121615494045</v>
      </c>
      <c r="AR85" s="380">
        <f t="shared" si="19"/>
        <v>29999.992234739446</v>
      </c>
      <c r="AS85" s="380">
        <f t="shared" si="19"/>
        <v>30000.203792437303</v>
      </c>
    </row>
    <row r="86" spans="1:45" s="386" customFormat="1" ht="15.75" thickBot="1">
      <c r="A86" s="296" t="str">
        <f>+A34</f>
        <v>M4.2 - Atnaujinimo ir remonto pajamos</v>
      </c>
      <c r="B86" s="375">
        <f>IF(B34=0,0,B34/(Indeksacija!D10))</f>
        <v>0</v>
      </c>
      <c r="C86" s="375">
        <f>IF(C34=0,0,C34/(Indeksacija!E10))</f>
        <v>0</v>
      </c>
      <c r="D86" s="375">
        <f>IF(D34=0,0,D34/(Indeksacija!F10))</f>
        <v>0</v>
      </c>
      <c r="E86" s="403">
        <f>IF(E34=0,0,E34/(Indeksacija!G10))</f>
        <v>36031.85</v>
      </c>
      <c r="F86" s="403">
        <f>IF(F34=0,0,F34/(Indeksacija!H10))</f>
        <v>36031.849999999991</v>
      </c>
      <c r="G86" s="403">
        <f>IF(G34=0,0,G34/(Indeksacija!I10))</f>
        <v>36031.850000000006</v>
      </c>
      <c r="H86" s="403">
        <f>IF(H34=0,0,H34/(Indeksacija!J10))</f>
        <v>36031.85</v>
      </c>
      <c r="I86" s="403">
        <f>IF(I34=0,0,I34/(Indeksacija!K10))</f>
        <v>36031.85</v>
      </c>
      <c r="J86" s="403">
        <f>IF(J34=0,0,J34/(Indeksacija!L10))</f>
        <v>36031.850000000006</v>
      </c>
      <c r="K86" s="403">
        <f>IF(K34=0,0,K34/(Indeksacija!M10))</f>
        <v>36031.85</v>
      </c>
      <c r="L86" s="403">
        <f>IF(L34=0,0,L34/(Indeksacija!N10))</f>
        <v>36031.85</v>
      </c>
      <c r="M86" s="403">
        <f>IF(M34=0,0,M34/(Indeksacija!O10))</f>
        <v>36031.849999999984</v>
      </c>
      <c r="N86" s="403">
        <f>IF(N34=0,0,N34/(Indeksacija!P10))</f>
        <v>36031.850000000013</v>
      </c>
      <c r="O86" s="403">
        <f>IF(O34=0,0,O34/(Indeksacija!Q10))</f>
        <v>36031.850000000013</v>
      </c>
      <c r="P86" s="403">
        <f>IF(P34=0,0,P34/(Indeksacija!R10))</f>
        <v>36031.850000000006</v>
      </c>
      <c r="Q86" s="403">
        <f>IF(Q34=0,0,Q34/(Indeksacija!S10))</f>
        <v>0</v>
      </c>
      <c r="R86" s="403">
        <f>IF(R34=0,0,R34/(Indeksacija!T10))</f>
        <v>0</v>
      </c>
      <c r="S86" s="403">
        <f>IF(S34=0,0,S34/(Indeksacija!U10))</f>
        <v>0</v>
      </c>
      <c r="T86" s="403">
        <f>IF(T34=0,0,T34/(Indeksacija!V10))</f>
        <v>0</v>
      </c>
      <c r="U86" s="403">
        <f>IF(U34=0,0,U34/(Indeksacija!W10))</f>
        <v>0</v>
      </c>
      <c r="V86" s="403">
        <f>IF(V34=0,0,V34/(Indeksacija!X10))</f>
        <v>0</v>
      </c>
      <c r="W86" s="403">
        <f>IF(W34=0,0,W34/(Indeksacija!Y10))</f>
        <v>0</v>
      </c>
      <c r="X86" s="403">
        <f>IF(X34=0,0,X34/(Indeksacija!Z10))</f>
        <v>0</v>
      </c>
      <c r="Y86" s="403">
        <f>IF(Y34=0,0,Y34/(Indeksacija!AA10))</f>
        <v>0</v>
      </c>
      <c r="Z86" s="403">
        <f>IF(Z34=0,0,Z34/(Indeksacija!AB10))</f>
        <v>0</v>
      </c>
      <c r="AA86" s="405">
        <f t="shared" si="21"/>
        <v>432382.20000000007</v>
      </c>
      <c r="AC86" s="561" t="s">
        <v>465</v>
      </c>
      <c r="AD86" s="380">
        <f>+AA88</f>
        <v>27689153.042447183</v>
      </c>
      <c r="AE86" s="380"/>
      <c r="AF86" s="380"/>
      <c r="AG86" s="380"/>
      <c r="AH86" s="380">
        <f t="shared" si="19"/>
        <v>2307429.6238769153</v>
      </c>
      <c r="AI86" s="380">
        <f t="shared" ref="AI86" si="22">+F88</f>
        <v>2307429.2151728733</v>
      </c>
      <c r="AJ86" s="380">
        <f t="shared" ref="AJ86" si="23">+G88</f>
        <v>2307429.2583033126</v>
      </c>
      <c r="AK86" s="380">
        <f t="shared" ref="AK86" si="24">+H88</f>
        <v>2307429.8110429221</v>
      </c>
      <c r="AL86" s="380">
        <f t="shared" ref="AL86" si="25">+I88</f>
        <v>2307429.2744025243</v>
      </c>
      <c r="AM86" s="380">
        <f t="shared" ref="AM86" si="26">+J88</f>
        <v>2307429.3691316326</v>
      </c>
      <c r="AN86" s="380">
        <f t="shared" ref="AN86" si="27">+K88</f>
        <v>2307429.3001541267</v>
      </c>
      <c r="AO86" s="380">
        <f t="shared" ref="AO86" si="28">+L88</f>
        <v>2307429.0843668915</v>
      </c>
      <c r="AP86" s="380">
        <f t="shared" ref="AP86" si="29">+M88</f>
        <v>2307429.4383533169</v>
      </c>
      <c r="AQ86" s="380">
        <f t="shared" ref="AQ86" si="30">+N88</f>
        <v>2307429.5716154943</v>
      </c>
      <c r="AR86" s="380">
        <f t="shared" ref="AR86" si="31">+O88</f>
        <v>2307429.4422347397</v>
      </c>
      <c r="AS86" s="380">
        <f t="shared" ref="AS86" si="32">+P88</f>
        <v>2307429.6537924376</v>
      </c>
    </row>
    <row r="87" spans="1:45" ht="15.75" thickBot="1">
      <c r="A87" s="245" t="str">
        <f>+A35</f>
        <v>M5 - Administravimo ir valdymo pajamos</v>
      </c>
      <c r="B87" s="375">
        <f>IF(B35=0,0,B35/(Indeksacija!D11))</f>
        <v>0</v>
      </c>
      <c r="C87" s="375">
        <f>IF(C35=0,0,C35/(Indeksacija!E11))</f>
        <v>0</v>
      </c>
      <c r="D87" s="403">
        <f>IF(D35=0,0,D35/(Indeksacija!F10))</f>
        <v>0</v>
      </c>
      <c r="E87" s="403">
        <f>IF(E35=0,0,E35/(Indeksacija!G10))</f>
        <v>30000.173876915276</v>
      </c>
      <c r="F87" s="403">
        <f>IF(F35=0,0,F35/(Indeksacija!H10))</f>
        <v>29999.765172873238</v>
      </c>
      <c r="G87" s="403">
        <f>IF(G35=0,0,G35/(Indeksacija!I10))</f>
        <v>29999.80830331246</v>
      </c>
      <c r="H87" s="403">
        <f>IF(H35=0,0,H35/(Indeksacija!J10))</f>
        <v>30000.361042921868</v>
      </c>
      <c r="I87" s="403">
        <f>IF(I35=0,0,I35/(Indeksacija!K10))</f>
        <v>29999.82440252438</v>
      </c>
      <c r="J87" s="403">
        <f>IF(J35=0,0,J35/(Indeksacija!L10))</f>
        <v>29999.919131632501</v>
      </c>
      <c r="K87" s="403">
        <f>IF(K35=0,0,K35/(Indeksacija!M10))</f>
        <v>29999.85015412659</v>
      </c>
      <c r="L87" s="403">
        <f>IF(L35=0,0,L35/(Indeksacija!N10))</f>
        <v>29999.63436689127</v>
      </c>
      <c r="M87" s="403">
        <f>IF(M35=0,0,M35/(Indeksacija!O10))</f>
        <v>29999.988353316803</v>
      </c>
      <c r="N87" s="403">
        <f>IF(N35=0,0,N35/(Indeksacija!P10))</f>
        <v>30000.121615494045</v>
      </c>
      <c r="O87" s="403">
        <f>IF(O35=0,0,O35/(Indeksacija!Q10))</f>
        <v>29999.992234739446</v>
      </c>
      <c r="P87" s="403">
        <f>IF(P35=0,0,P35/(Indeksacija!R10))</f>
        <v>30000.203792437303</v>
      </c>
      <c r="Q87" s="375">
        <f t="shared" ref="Q87:Z87" si="33">+Q35</f>
        <v>0</v>
      </c>
      <c r="R87" s="375">
        <f t="shared" si="33"/>
        <v>0</v>
      </c>
      <c r="S87" s="375">
        <f t="shared" si="33"/>
        <v>0</v>
      </c>
      <c r="T87" s="375">
        <f t="shared" si="33"/>
        <v>0</v>
      </c>
      <c r="U87" s="375">
        <f t="shared" si="33"/>
        <v>0</v>
      </c>
      <c r="V87" s="375">
        <f t="shared" si="33"/>
        <v>0</v>
      </c>
      <c r="W87" s="375">
        <f t="shared" si="33"/>
        <v>0</v>
      </c>
      <c r="X87" s="375">
        <f t="shared" si="33"/>
        <v>0</v>
      </c>
      <c r="Y87" s="375">
        <f t="shared" si="33"/>
        <v>0</v>
      </c>
      <c r="Z87" s="400">
        <f t="shared" si="33"/>
        <v>0</v>
      </c>
      <c r="AA87" s="401">
        <f t="shared" si="21"/>
        <v>359999.64244718524</v>
      </c>
      <c r="AD87" s="15">
        <f>+AD86-AA88</f>
        <v>0</v>
      </c>
      <c r="AH87" s="15"/>
      <c r="AI87" s="15"/>
      <c r="AJ87" s="15"/>
      <c r="AK87" s="15"/>
      <c r="AL87" s="15"/>
      <c r="AM87" s="15"/>
      <c r="AN87" s="15"/>
      <c r="AO87" s="15"/>
      <c r="AP87" s="15"/>
      <c r="AQ87" s="15"/>
      <c r="AR87" s="15"/>
      <c r="AS87" s="15"/>
    </row>
    <row r="88" spans="1:45" ht="15.75" thickBot="1">
      <c r="A88" s="127" t="s">
        <v>79</v>
      </c>
      <c r="B88" s="407">
        <f>SUM(B78:B81,B84,B87)</f>
        <v>0</v>
      </c>
      <c r="C88" s="407">
        <f>SUM(C78:C81,C84,C87)</f>
        <v>0</v>
      </c>
      <c r="D88" s="407">
        <f t="shared" ref="D88:Y88" si="34">SUM(D78,D81,D84,D87)</f>
        <v>0</v>
      </c>
      <c r="E88" s="407">
        <f t="shared" si="34"/>
        <v>2307429.6238769153</v>
      </c>
      <c r="F88" s="407">
        <f t="shared" si="34"/>
        <v>2307429.2151728733</v>
      </c>
      <c r="G88" s="407">
        <f t="shared" si="34"/>
        <v>2307429.2583033126</v>
      </c>
      <c r="H88" s="407">
        <f t="shared" si="34"/>
        <v>2307429.8110429221</v>
      </c>
      <c r="I88" s="407">
        <f t="shared" si="34"/>
        <v>2307429.2744025243</v>
      </c>
      <c r="J88" s="407">
        <f t="shared" si="34"/>
        <v>2307429.3691316326</v>
      </c>
      <c r="K88" s="407">
        <f t="shared" si="34"/>
        <v>2307429.3001541267</v>
      </c>
      <c r="L88" s="407">
        <f t="shared" si="34"/>
        <v>2307429.0843668915</v>
      </c>
      <c r="M88" s="407">
        <f t="shared" si="34"/>
        <v>2307429.4383533169</v>
      </c>
      <c r="N88" s="407">
        <f t="shared" si="34"/>
        <v>2307429.5716154943</v>
      </c>
      <c r="O88" s="407">
        <f t="shared" si="34"/>
        <v>2307429.4422347397</v>
      </c>
      <c r="P88" s="407">
        <f t="shared" si="34"/>
        <v>2307429.6537924376</v>
      </c>
      <c r="Q88" s="407">
        <f t="shared" si="34"/>
        <v>0</v>
      </c>
      <c r="R88" s="407">
        <f t="shared" si="34"/>
        <v>0</v>
      </c>
      <c r="S88" s="407">
        <f t="shared" si="34"/>
        <v>0</v>
      </c>
      <c r="T88" s="407">
        <f t="shared" si="34"/>
        <v>0</v>
      </c>
      <c r="U88" s="407">
        <f t="shared" si="34"/>
        <v>0</v>
      </c>
      <c r="V88" s="407">
        <f t="shared" si="34"/>
        <v>0</v>
      </c>
      <c r="W88" s="407">
        <f t="shared" si="34"/>
        <v>0</v>
      </c>
      <c r="X88" s="407">
        <f t="shared" si="34"/>
        <v>0</v>
      </c>
      <c r="Y88" s="407">
        <f t="shared" si="34"/>
        <v>0</v>
      </c>
      <c r="Z88" s="407">
        <f>SUM(Z78:Z81,Z84,Z87)</f>
        <v>0</v>
      </c>
      <c r="AA88" s="415">
        <f t="shared" si="21"/>
        <v>27689153.042447183</v>
      </c>
    </row>
    <row r="91" spans="1:45" ht="15.75" thickBot="1">
      <c r="B91" s="653" t="s">
        <v>466</v>
      </c>
      <c r="C91" s="653"/>
      <c r="D91" s="653"/>
      <c r="E91" s="653"/>
      <c r="F91" s="653"/>
      <c r="G91" s="653"/>
      <c r="H91" s="653"/>
      <c r="I91" s="653"/>
      <c r="J91" s="653"/>
      <c r="K91" s="653"/>
      <c r="L91" s="653"/>
      <c r="M91" s="653"/>
      <c r="N91" s="653"/>
      <c r="O91" s="653"/>
      <c r="P91" s="653"/>
      <c r="Q91" s="653"/>
      <c r="R91" s="653"/>
      <c r="S91" s="653"/>
      <c r="T91" s="653"/>
      <c r="U91" s="653"/>
      <c r="V91" s="653"/>
      <c r="W91" s="653"/>
      <c r="X91" s="653"/>
      <c r="Y91" s="653"/>
      <c r="Z91" s="653"/>
    </row>
    <row r="92" spans="1:45" ht="15.75" thickBot="1">
      <c r="A92" s="501" t="str">
        <f>A77</f>
        <v>Metinio atlyginimo dalis</v>
      </c>
      <c r="B92" s="124">
        <v>1</v>
      </c>
      <c r="C92" s="125">
        <v>2</v>
      </c>
      <c r="D92" s="125">
        <v>3</v>
      </c>
      <c r="E92" s="125">
        <v>4</v>
      </c>
      <c r="F92" s="125">
        <v>5</v>
      </c>
      <c r="G92" s="125">
        <v>6</v>
      </c>
      <c r="H92" s="125">
        <v>7</v>
      </c>
      <c r="I92" s="125">
        <v>8</v>
      </c>
      <c r="J92" s="125">
        <v>9</v>
      </c>
      <c r="K92" s="125">
        <v>10</v>
      </c>
      <c r="L92" s="125">
        <v>11</v>
      </c>
      <c r="M92" s="125">
        <v>12</v>
      </c>
      <c r="N92" s="125">
        <v>13</v>
      </c>
      <c r="O92" s="125">
        <v>14</v>
      </c>
      <c r="P92" s="125">
        <v>15</v>
      </c>
      <c r="Q92" s="125">
        <v>16</v>
      </c>
      <c r="R92" s="125">
        <v>17</v>
      </c>
      <c r="S92" s="125">
        <v>18</v>
      </c>
      <c r="T92" s="125">
        <v>19</v>
      </c>
      <c r="U92" s="125">
        <v>20</v>
      </c>
      <c r="V92" s="125">
        <v>21</v>
      </c>
      <c r="W92" s="125">
        <v>22</v>
      </c>
      <c r="X92" s="125">
        <v>23</v>
      </c>
      <c r="Y92" s="125">
        <v>24</v>
      </c>
      <c r="Z92" s="128">
        <v>25</v>
      </c>
      <c r="AA92" s="129" t="s">
        <v>79</v>
      </c>
    </row>
    <row r="93" spans="1:45">
      <c r="A93" s="18" t="str">
        <f>+A58</f>
        <v>M1 ir M2 - nuosavo ir skolinto kapitalo srautai</v>
      </c>
      <c r="B93" s="408">
        <f>+B58</f>
        <v>0</v>
      </c>
      <c r="C93" s="408">
        <f>+C58</f>
        <v>0</v>
      </c>
      <c r="D93" s="408">
        <f>D78*(1+'Bazinės prielaidos'!$E$19)</f>
        <v>0</v>
      </c>
      <c r="E93" s="408">
        <f>E78*(1+'Bazinės prielaidos'!$E$19)</f>
        <v>1183128.32</v>
      </c>
      <c r="F93" s="408">
        <f>F78*(1+'Bazinės prielaidos'!$E$19)</f>
        <v>1183128.32</v>
      </c>
      <c r="G93" s="408">
        <f>G78*(1+'Bazinės prielaidos'!$E$19)</f>
        <v>1183128.32</v>
      </c>
      <c r="H93" s="408">
        <f>H78*(1+'Bazinės prielaidos'!$E$19)</f>
        <v>1183128.32</v>
      </c>
      <c r="I93" s="408">
        <f>I78*(1+'Bazinės prielaidos'!$E$19)</f>
        <v>1183128.32</v>
      </c>
      <c r="J93" s="408">
        <f>J78*(1+'Bazinės prielaidos'!$E$19)</f>
        <v>1183128.32</v>
      </c>
      <c r="K93" s="408">
        <f>K78*(1+'Bazinės prielaidos'!$E$19)</f>
        <v>1183128.32</v>
      </c>
      <c r="L93" s="408">
        <f>L78*(1+'Bazinės prielaidos'!$E$19)</f>
        <v>1183128.32</v>
      </c>
      <c r="M93" s="408">
        <f>M78*(1+'Bazinės prielaidos'!$E$19)</f>
        <v>1975793.27</v>
      </c>
      <c r="N93" s="408">
        <f>N78*(1+'Bazinės prielaidos'!$E$19)</f>
        <v>1975793.27</v>
      </c>
      <c r="O93" s="408">
        <f>O78*(1+'Bazinės prielaidos'!$E$19)</f>
        <v>1975793.27</v>
      </c>
      <c r="P93" s="408">
        <f>P78*(1+'Bazinės prielaidos'!$E$19)</f>
        <v>1512728.69</v>
      </c>
      <c r="Q93" s="408">
        <f>Q78*(1+'Bazinės prielaidos'!$E$19)</f>
        <v>0</v>
      </c>
      <c r="R93" s="408">
        <f>R78*(1+'Bazinės prielaidos'!$E$19)</f>
        <v>0</v>
      </c>
      <c r="S93" s="408">
        <f>S78*(1+'Bazinės prielaidos'!$E$19)</f>
        <v>0</v>
      </c>
      <c r="T93" s="408">
        <f>T78*(1+'Bazinės prielaidos'!$E$19)</f>
        <v>0</v>
      </c>
      <c r="U93" s="408">
        <f>U78*(1+'Bazinės prielaidos'!$E$19)</f>
        <v>0</v>
      </c>
      <c r="V93" s="408">
        <f>V78*(1+'Bazinės prielaidos'!$E$19)</f>
        <v>0</v>
      </c>
      <c r="W93" s="408">
        <f>W78*(1+'Bazinės prielaidos'!$E$19)</f>
        <v>0</v>
      </c>
      <c r="X93" s="408">
        <f>X78*(1+'Bazinės prielaidos'!$E$19)</f>
        <v>0</v>
      </c>
      <c r="Y93" s="408">
        <f>Y78*(1+'Bazinės prielaidos'!$E$19)</f>
        <v>0</v>
      </c>
      <c r="Z93" s="409">
        <f>Z78*(1+'Bazinės prielaidos'!$E$19)</f>
        <v>0</v>
      </c>
      <c r="AA93" s="398">
        <f>SUM(B93:Z93)</f>
        <v>16905135.059999999</v>
      </c>
    </row>
    <row r="94" spans="1:45" s="386" customFormat="1">
      <c r="A94" s="424" t="s">
        <v>458</v>
      </c>
      <c r="B94" s="502"/>
      <c r="C94" s="396"/>
      <c r="D94" s="396">
        <f>D79*(1+'Bazinės prielaidos'!$E$19)</f>
        <v>0</v>
      </c>
      <c r="E94" s="402">
        <f>E79*(1+'Bazinės prielaidos'!$E$19)</f>
        <v>1067000.1384535637</v>
      </c>
      <c r="F94" s="402">
        <f>F79*(1+'Bazinės prielaidos'!$E$19)</f>
        <v>1067000.1384535637</v>
      </c>
      <c r="G94" s="402">
        <f>G79*(1+'Bazinės prielaidos'!$E$19)</f>
        <v>1067000.1384535637</v>
      </c>
      <c r="H94" s="402">
        <f>H79*(1+'Bazinės prielaidos'!$E$19)</f>
        <v>1067000.1384535637</v>
      </c>
      <c r="I94" s="402">
        <f>I79*(1+'Bazinės prielaidos'!$E$19)</f>
        <v>1067000.1384535637</v>
      </c>
      <c r="J94" s="402">
        <f>J79*(1+'Bazinės prielaidos'!$E$19)</f>
        <v>1067000.1384535637</v>
      </c>
      <c r="K94" s="402">
        <f>K79*(1+'Bazinės prielaidos'!$E$19)</f>
        <v>1067000.1384535637</v>
      </c>
      <c r="L94" s="402">
        <f>L79*(1+'Bazinės prielaidos'!$E$19)</f>
        <v>1067000.1384535637</v>
      </c>
      <c r="M94" s="402">
        <f>M79*(1+'Bazinės prielaidos'!$E$19)</f>
        <v>1067000.1384535637</v>
      </c>
      <c r="N94" s="402">
        <f>N79*(1+'Bazinės prielaidos'!$E$19)</f>
        <v>1067000.1384535637</v>
      </c>
      <c r="O94" s="402">
        <f>O79*(1+'Bazinės prielaidos'!$E$19)</f>
        <v>1067000.1384535637</v>
      </c>
      <c r="P94" s="402">
        <f>P79*(1+'Bazinės prielaidos'!$E$19)</f>
        <v>0</v>
      </c>
      <c r="Q94" s="402">
        <f>Q79*(1+'Bazinės prielaidos'!$E$19)</f>
        <v>0</v>
      </c>
      <c r="R94" s="402">
        <f>R79*(1+'Bazinės prielaidos'!$E$19)</f>
        <v>0</v>
      </c>
      <c r="S94" s="402">
        <f>S79*(1+'Bazinės prielaidos'!$E$19)</f>
        <v>0</v>
      </c>
      <c r="T94" s="402">
        <f>T79*(1+'Bazinės prielaidos'!$E$19)</f>
        <v>0</v>
      </c>
      <c r="U94" s="402">
        <f>U79*(1+'Bazinės prielaidos'!$E$19)</f>
        <v>0</v>
      </c>
      <c r="V94" s="402">
        <f>V79*(1+'Bazinės prielaidos'!$E$19)</f>
        <v>0</v>
      </c>
      <c r="W94" s="402">
        <f>W79*(1+'Bazinės prielaidos'!$E$19)</f>
        <v>0</v>
      </c>
      <c r="X94" s="402">
        <f>X79*(1+'Bazinės prielaidos'!$E$19)</f>
        <v>0</v>
      </c>
      <c r="Y94" s="402">
        <f>Y79*(1+'Bazinės prielaidos'!$E$19)</f>
        <v>0</v>
      </c>
      <c r="Z94" s="425">
        <f>Z79*(1+'Bazinės prielaidos'!$E$19)</f>
        <v>0</v>
      </c>
      <c r="AA94" s="405">
        <f t="shared" ref="AA94:AA95" si="35">SUM(B94:Z94)</f>
        <v>11737001.5229892</v>
      </c>
    </row>
    <row r="95" spans="1:45" s="386" customFormat="1">
      <c r="A95" s="424" t="s">
        <v>459</v>
      </c>
      <c r="B95" s="502"/>
      <c r="C95" s="396"/>
      <c r="D95" s="396">
        <f>D80*(1+'Bazinės prielaidos'!$E$19)</f>
        <v>0</v>
      </c>
      <c r="E95" s="402">
        <f>E80*(1+'Bazinės prielaidos'!$E$19)</f>
        <v>116128.50475666727</v>
      </c>
      <c r="F95" s="402">
        <f>F80*(1+'Bazinės prielaidos'!$E$19)</f>
        <v>116128.50475666727</v>
      </c>
      <c r="G95" s="402">
        <f>G80*(1+'Bazinės prielaidos'!$E$19)</f>
        <v>116128.50475666727</v>
      </c>
      <c r="H95" s="402">
        <f>H80*(1+'Bazinės prielaidos'!$E$19)</f>
        <v>116128.50475666727</v>
      </c>
      <c r="I95" s="402">
        <f>I80*(1+'Bazinės prielaidos'!$E$19)</f>
        <v>116128.50475666727</v>
      </c>
      <c r="J95" s="402">
        <f>J80*(1+'Bazinės prielaidos'!$E$19)</f>
        <v>116128.50475666727</v>
      </c>
      <c r="K95" s="402">
        <f>K80*(1+'Bazinės prielaidos'!$E$19)</f>
        <v>116128.50475666727</v>
      </c>
      <c r="L95" s="402">
        <f>L80*(1+'Bazinės prielaidos'!$E$19)</f>
        <v>116128.50475666727</v>
      </c>
      <c r="M95" s="402">
        <f>M80*(1+'Bazinės prielaidos'!$E$19)</f>
        <v>908793.45475666691</v>
      </c>
      <c r="N95" s="402">
        <f>N80*(1+'Bazinės prielaidos'!$E$19)</f>
        <v>908793.45475666691</v>
      </c>
      <c r="O95" s="402">
        <f>O80*(1+'Bazinės prielaidos'!$E$19)</f>
        <v>908793.45475666691</v>
      </c>
      <c r="P95" s="402">
        <f>P80*(1+'Bazinės prielaidos'!$E$19)</f>
        <v>1512728.6547566678</v>
      </c>
      <c r="Q95" s="402">
        <f>Q80*(1+'Bazinės prielaidos'!$E$19)</f>
        <v>0</v>
      </c>
      <c r="R95" s="402">
        <f>R80*(1+'Bazinės prielaidos'!$E$19)</f>
        <v>0</v>
      </c>
      <c r="S95" s="402">
        <f>S80*(1+'Bazinės prielaidos'!$E$19)</f>
        <v>0</v>
      </c>
      <c r="T95" s="402">
        <f>T80*(1+'Bazinės prielaidos'!$E$19)</f>
        <v>0</v>
      </c>
      <c r="U95" s="402">
        <f>U80*(1+'Bazinės prielaidos'!$E$19)</f>
        <v>0</v>
      </c>
      <c r="V95" s="402">
        <f>V80*(1+'Bazinės prielaidos'!$E$19)</f>
        <v>0</v>
      </c>
      <c r="W95" s="402">
        <f>W80*(1+'Bazinės prielaidos'!$E$19)</f>
        <v>0</v>
      </c>
      <c r="X95" s="402">
        <f>X80*(1+'Bazinės prielaidos'!$E$19)</f>
        <v>0</v>
      </c>
      <c r="Y95" s="402">
        <f>Y80*(1+'Bazinės prielaidos'!$E$19)</f>
        <v>0</v>
      </c>
      <c r="Z95" s="425">
        <f>Z80*(1+'Bazinės prielaidos'!$E$19)</f>
        <v>0</v>
      </c>
      <c r="AA95" s="405">
        <f t="shared" si="35"/>
        <v>5168137.0570800072</v>
      </c>
    </row>
    <row r="96" spans="1:45">
      <c r="A96" s="245" t="str">
        <f t="shared" ref="A96:Z96" si="36">+A59</f>
        <v>M3 - Finansinės ir investicinės veiklos pajamos</v>
      </c>
      <c r="B96" s="408">
        <f t="shared" si="36"/>
        <v>0</v>
      </c>
      <c r="C96" s="408">
        <f t="shared" si="36"/>
        <v>0</v>
      </c>
      <c r="D96" s="408">
        <f t="shared" si="36"/>
        <v>0</v>
      </c>
      <c r="E96" s="408">
        <f t="shared" si="36"/>
        <v>1288901.68</v>
      </c>
      <c r="F96" s="408">
        <f t="shared" si="36"/>
        <v>1288901.68</v>
      </c>
      <c r="G96" s="408">
        <f t="shared" si="36"/>
        <v>1288901.68</v>
      </c>
      <c r="H96" s="408">
        <f t="shared" si="36"/>
        <v>1288901.68</v>
      </c>
      <c r="I96" s="408">
        <f t="shared" si="36"/>
        <v>1288901.68</v>
      </c>
      <c r="J96" s="408">
        <f t="shared" si="36"/>
        <v>1288901.68</v>
      </c>
      <c r="K96" s="408">
        <f t="shared" si="36"/>
        <v>1288901.68</v>
      </c>
      <c r="L96" s="408">
        <f t="shared" si="36"/>
        <v>1288901.68</v>
      </c>
      <c r="M96" s="408">
        <f t="shared" si="36"/>
        <v>496236.73</v>
      </c>
      <c r="N96" s="408">
        <f t="shared" si="36"/>
        <v>496236.73</v>
      </c>
      <c r="O96" s="408">
        <f t="shared" si="36"/>
        <v>496236.73</v>
      </c>
      <c r="P96" s="408">
        <f t="shared" si="36"/>
        <v>959301.30999999994</v>
      </c>
      <c r="Q96" s="408">
        <f t="shared" si="36"/>
        <v>0</v>
      </c>
      <c r="R96" s="408">
        <f t="shared" si="36"/>
        <v>0</v>
      </c>
      <c r="S96" s="408">
        <f t="shared" si="36"/>
        <v>0</v>
      </c>
      <c r="T96" s="408">
        <f t="shared" si="36"/>
        <v>0</v>
      </c>
      <c r="U96" s="408">
        <f t="shared" si="36"/>
        <v>0</v>
      </c>
      <c r="V96" s="408">
        <f t="shared" si="36"/>
        <v>0</v>
      </c>
      <c r="W96" s="408">
        <f t="shared" si="36"/>
        <v>0</v>
      </c>
      <c r="X96" s="408">
        <f t="shared" si="36"/>
        <v>0</v>
      </c>
      <c r="Y96" s="408">
        <f t="shared" si="36"/>
        <v>0</v>
      </c>
      <c r="Z96" s="409">
        <f t="shared" si="36"/>
        <v>0</v>
      </c>
      <c r="AA96" s="401">
        <f t="shared" ref="AA96:AA102" si="37">SUM(B96:Z96)</f>
        <v>12759224.940000001</v>
      </c>
    </row>
    <row r="97" spans="1:27">
      <c r="A97" s="296" t="str">
        <f t="shared" ref="A97:C98" si="38">+A60</f>
        <v>M3n1 - Finansinės veiklos (palūkanų) pajamos</v>
      </c>
      <c r="B97" s="503">
        <f t="shared" si="38"/>
        <v>0</v>
      </c>
      <c r="C97" s="504">
        <f t="shared" si="38"/>
        <v>0</v>
      </c>
      <c r="D97" s="505">
        <f>D82*(1+'Bazinės prielaidos'!$E$19)</f>
        <v>0</v>
      </c>
      <c r="E97" s="412">
        <f>E82*(1+'Bazinės prielaidos'!$E$19)</f>
        <v>834532.16</v>
      </c>
      <c r="F97" s="412">
        <f>F82*(1+'Bazinės prielaidos'!$E$19)</f>
        <v>724858.97</v>
      </c>
      <c r="G97" s="412">
        <f>G82*(1+'Bazinės prielaidos'!$E$19)</f>
        <v>581788.56999999995</v>
      </c>
      <c r="H97" s="412">
        <f>H82*(1+'Bazinės prielaidos'!$E$19)</f>
        <v>492897.13</v>
      </c>
      <c r="I97" s="412">
        <f>I82*(1+'Bazinės prielaidos'!$E$19)</f>
        <v>429597.19</v>
      </c>
      <c r="J97" s="412">
        <f>J82*(1+'Bazinės prielaidos'!$E$19)</f>
        <v>366296.04</v>
      </c>
      <c r="K97" s="412">
        <f>K82*(1+'Bazinės prielaidos'!$E$19)</f>
        <v>302996.09999999998</v>
      </c>
      <c r="L97" s="412">
        <f>L82*(1+'Bazinės prielaidos'!$E$19)</f>
        <v>239696.16</v>
      </c>
      <c r="M97" s="412">
        <f>M82*(1+'Bazinės prielaidos'!$E$19)</f>
        <v>176396.22</v>
      </c>
      <c r="N97" s="412">
        <f>N82*(1+'Bazinės prielaidos'!$E$19)</f>
        <v>113095.06999999999</v>
      </c>
      <c r="O97" s="412">
        <f>O82*(1+'Bazinės prielaidos'!$E$19)</f>
        <v>49795.13</v>
      </c>
      <c r="P97" s="412">
        <f>P82*(1+'Bazinės prielaidos'!$E$19)</f>
        <v>9435.58</v>
      </c>
      <c r="Q97" s="412">
        <f>Q82*(1+'Bazinės prielaidos'!$E$19)</f>
        <v>0</v>
      </c>
      <c r="R97" s="412">
        <f>R82*(1+'Bazinės prielaidos'!$E$19)</f>
        <v>0</v>
      </c>
      <c r="S97" s="412">
        <f>S82*(1+'Bazinės prielaidos'!$E$19)</f>
        <v>0</v>
      </c>
      <c r="T97" s="412">
        <f>T82*(1+'Bazinės prielaidos'!$E$19)</f>
        <v>0</v>
      </c>
      <c r="U97" s="412">
        <f>U82*(1+'Bazinės prielaidos'!$E$19)</f>
        <v>0</v>
      </c>
      <c r="V97" s="412">
        <f>V82*(1+'Bazinės prielaidos'!$E$19)</f>
        <v>0</v>
      </c>
      <c r="W97" s="412">
        <f>W82*(1+'Bazinės prielaidos'!$E$19)</f>
        <v>0</v>
      </c>
      <c r="X97" s="412">
        <f>X82*(1+'Bazinės prielaidos'!$E$19)</f>
        <v>0</v>
      </c>
      <c r="Y97" s="412">
        <f>Y82*(1+'Bazinės prielaidos'!$E$19)</f>
        <v>0</v>
      </c>
      <c r="Z97" s="413">
        <f>Z82*(1+'Bazinės prielaidos'!$E$19)</f>
        <v>0</v>
      </c>
      <c r="AA97" s="405">
        <f t="shared" si="37"/>
        <v>4321384.32</v>
      </c>
    </row>
    <row r="98" spans="1:27">
      <c r="A98" s="296" t="str">
        <f t="shared" si="38"/>
        <v>M3n2 - Investicinės veiklos ir nuosavo kapitalo pajamos</v>
      </c>
      <c r="B98" s="503">
        <f t="shared" si="38"/>
        <v>0</v>
      </c>
      <c r="C98" s="504">
        <f t="shared" si="38"/>
        <v>0</v>
      </c>
      <c r="D98" s="505">
        <f>D83*(1+'Bazinės prielaidos'!$E$19)</f>
        <v>0</v>
      </c>
      <c r="E98" s="412">
        <f>E83*(1+'Bazinės prielaidos'!$E$19)</f>
        <v>454369.51999999996</v>
      </c>
      <c r="F98" s="412">
        <f>F83*(1+'Bazinės prielaidos'!$E$19)</f>
        <v>564042.71</v>
      </c>
      <c r="G98" s="412">
        <f>G83*(1+'Bazinės prielaidos'!$E$19)</f>
        <v>707113.11</v>
      </c>
      <c r="H98" s="412">
        <f>H83*(1+'Bazinės prielaidos'!$E$19)</f>
        <v>796004.54999999993</v>
      </c>
      <c r="I98" s="412">
        <f>I83*(1+'Bazinės prielaidos'!$E$19)</f>
        <v>859304.49</v>
      </c>
      <c r="J98" s="412">
        <f>J83*(1+'Bazinės prielaidos'!$E$19)</f>
        <v>922605.64</v>
      </c>
      <c r="K98" s="412">
        <f>K83*(1+'Bazinės prielaidos'!$E$19)</f>
        <v>985905.58</v>
      </c>
      <c r="L98" s="412">
        <f>L83*(1+'Bazinės prielaidos'!$E$19)</f>
        <v>1049205.52</v>
      </c>
      <c r="M98" s="412">
        <f>M83*(1+'Bazinės prielaidos'!$E$19)</f>
        <v>319840.51</v>
      </c>
      <c r="N98" s="412">
        <f>N83*(1+'Bazinės prielaidos'!$E$19)</f>
        <v>383141.66</v>
      </c>
      <c r="O98" s="412">
        <f>O83*(1+'Bazinės prielaidos'!$E$19)</f>
        <v>446441.6</v>
      </c>
      <c r="P98" s="412">
        <f>P83*(1+'Bazinės prielaidos'!$E$19)</f>
        <v>949865.73</v>
      </c>
      <c r="Q98" s="412">
        <f>Q83*(1+'Bazinės prielaidos'!$E$19)</f>
        <v>0</v>
      </c>
      <c r="R98" s="412">
        <f>R83*(1+'Bazinės prielaidos'!$E$19)</f>
        <v>0</v>
      </c>
      <c r="S98" s="412">
        <f>S83*(1+'Bazinės prielaidos'!$E$19)</f>
        <v>0</v>
      </c>
      <c r="T98" s="412">
        <f>T83*(1+'Bazinės prielaidos'!$E$19)</f>
        <v>0</v>
      </c>
      <c r="U98" s="412">
        <f>U83*(1+'Bazinės prielaidos'!$E$19)</f>
        <v>0</v>
      </c>
      <c r="V98" s="412">
        <f>V83*(1+'Bazinės prielaidos'!$E$19)</f>
        <v>0</v>
      </c>
      <c r="W98" s="412">
        <f>W83*(1+'Bazinės prielaidos'!$E$19)</f>
        <v>0</v>
      </c>
      <c r="X98" s="412">
        <f>X83*(1+'Bazinės prielaidos'!$E$19)</f>
        <v>0</v>
      </c>
      <c r="Y98" s="412">
        <f>Y83*(1+'Bazinės prielaidos'!$E$19)</f>
        <v>0</v>
      </c>
      <c r="Z98" s="413">
        <f>Z83*(1+'Bazinės prielaidos'!$E$19)</f>
        <v>0</v>
      </c>
      <c r="AA98" s="405">
        <f t="shared" si="37"/>
        <v>8437840.6199999992</v>
      </c>
    </row>
    <row r="99" spans="1:27">
      <c r="A99" s="245" t="str">
        <f>+A62</f>
        <v>M4 - Paslaugų teikimo ir priežiūros pajamos</v>
      </c>
      <c r="B99" s="408">
        <f>SUM(B100:B101)</f>
        <v>0</v>
      </c>
      <c r="C99" s="408">
        <f t="shared" ref="C99:D99" si="39">SUM(C100:C101)</f>
        <v>0</v>
      </c>
      <c r="D99" s="408">
        <f t="shared" si="39"/>
        <v>0</v>
      </c>
      <c r="E99" s="408">
        <f t="shared" ref="E99:Z99" si="40">SUM(E100:E101)</f>
        <v>283659.63449999993</v>
      </c>
      <c r="F99" s="408">
        <f t="shared" si="40"/>
        <v>283659.63449999993</v>
      </c>
      <c r="G99" s="408">
        <f t="shared" si="40"/>
        <v>283659.6345000001</v>
      </c>
      <c r="H99" s="408">
        <f t="shared" si="40"/>
        <v>283659.63450000004</v>
      </c>
      <c r="I99" s="408">
        <f t="shared" si="40"/>
        <v>283659.63449999999</v>
      </c>
      <c r="J99" s="408">
        <f t="shared" si="40"/>
        <v>283659.63450000004</v>
      </c>
      <c r="K99" s="408">
        <f t="shared" si="40"/>
        <v>283659.63450000004</v>
      </c>
      <c r="L99" s="408">
        <f t="shared" si="40"/>
        <v>283659.63449999993</v>
      </c>
      <c r="M99" s="408">
        <f t="shared" si="40"/>
        <v>283659.63449999993</v>
      </c>
      <c r="N99" s="408">
        <f t="shared" si="40"/>
        <v>283659.6345000001</v>
      </c>
      <c r="O99" s="408">
        <f t="shared" si="40"/>
        <v>283659.63449999999</v>
      </c>
      <c r="P99" s="408">
        <f t="shared" si="40"/>
        <v>283659.63449999999</v>
      </c>
      <c r="Q99" s="408">
        <f t="shared" si="40"/>
        <v>0</v>
      </c>
      <c r="R99" s="408">
        <f t="shared" si="40"/>
        <v>0</v>
      </c>
      <c r="S99" s="408">
        <f t="shared" si="40"/>
        <v>0</v>
      </c>
      <c r="T99" s="408">
        <f t="shared" si="40"/>
        <v>0</v>
      </c>
      <c r="U99" s="408">
        <f t="shared" si="40"/>
        <v>0</v>
      </c>
      <c r="V99" s="408">
        <f t="shared" si="40"/>
        <v>0</v>
      </c>
      <c r="W99" s="408">
        <f t="shared" si="40"/>
        <v>0</v>
      </c>
      <c r="X99" s="408">
        <f t="shared" si="40"/>
        <v>0</v>
      </c>
      <c r="Y99" s="408">
        <f t="shared" si="40"/>
        <v>0</v>
      </c>
      <c r="Z99" s="408">
        <f t="shared" si="40"/>
        <v>0</v>
      </c>
      <c r="AA99" s="401">
        <f t="shared" si="37"/>
        <v>3403915.6140000005</v>
      </c>
    </row>
    <row r="100" spans="1:27" s="386" customFormat="1">
      <c r="A100" s="296" t="str">
        <f>+A63</f>
        <v>M4.1 - Paslaugų teikimo pajamos</v>
      </c>
      <c r="B100" s="408">
        <f>B85*(1+'Bazinės prielaidos'!$E$19)</f>
        <v>0</v>
      </c>
      <c r="C100" s="408">
        <f>C85*(1+'Bazinės prielaidos'!$E$19)</f>
        <v>0</v>
      </c>
      <c r="D100" s="408">
        <f>D85*(1+'Bazinės prielaidos'!$E$19)</f>
        <v>0</v>
      </c>
      <c r="E100" s="414">
        <f>E85*(1+'Bazinės prielaidos'!$E$19)</f>
        <v>240061.09599999996</v>
      </c>
      <c r="F100" s="414">
        <f>F85*(1+'Bazinės prielaidos'!$E$19)</f>
        <v>240061.09599999996</v>
      </c>
      <c r="G100" s="414">
        <f>G85*(1+'Bazinės prielaidos'!$E$19)</f>
        <v>240061.09600000011</v>
      </c>
      <c r="H100" s="414">
        <f>H85*(1+'Bazinės prielaidos'!$E$19)</f>
        <v>240061.09600000005</v>
      </c>
      <c r="I100" s="414">
        <f>I85*(1+'Bazinės prielaidos'!$E$19)</f>
        <v>240061.09599999999</v>
      </c>
      <c r="J100" s="414">
        <f>J85*(1+'Bazinės prielaidos'!$E$19)</f>
        <v>240061.09600000005</v>
      </c>
      <c r="K100" s="414">
        <f>K85*(1+'Bazinės prielaidos'!$E$19)</f>
        <v>240061.09600000005</v>
      </c>
      <c r="L100" s="414">
        <f>L85*(1+'Bazinės prielaidos'!$E$19)</f>
        <v>240061.09599999993</v>
      </c>
      <c r="M100" s="414">
        <f>M85*(1+'Bazinės prielaidos'!$E$19)</f>
        <v>240061.09599999996</v>
      </c>
      <c r="N100" s="414">
        <f>N85*(1+'Bazinės prielaidos'!$E$19)</f>
        <v>240061.09600000008</v>
      </c>
      <c r="O100" s="414">
        <f>O85*(1+'Bazinės prielaidos'!$E$19)</f>
        <v>240061.09599999999</v>
      </c>
      <c r="P100" s="414">
        <f>P85*(1+'Bazinės prielaidos'!$E$19)</f>
        <v>240061.09599999996</v>
      </c>
      <c r="Q100" s="414">
        <f>Q85*(1+'Bazinės prielaidos'!$E$19)</f>
        <v>0</v>
      </c>
      <c r="R100" s="414">
        <f>R85*(1+'Bazinės prielaidos'!$E$19)</f>
        <v>0</v>
      </c>
      <c r="S100" s="414">
        <f>S85*(1+'Bazinės prielaidos'!$E$19)</f>
        <v>0</v>
      </c>
      <c r="T100" s="414">
        <f>T85*(1+'Bazinės prielaidos'!$E$19)</f>
        <v>0</v>
      </c>
      <c r="U100" s="414">
        <f>U85*(1+'Bazinės prielaidos'!$E$19)</f>
        <v>0</v>
      </c>
      <c r="V100" s="414">
        <f>V85*(1+'Bazinės prielaidos'!$E$19)</f>
        <v>0</v>
      </c>
      <c r="W100" s="414">
        <f>W85*(1+'Bazinės prielaidos'!$E$19)</f>
        <v>0</v>
      </c>
      <c r="X100" s="414">
        <f>X85*(1+'Bazinės prielaidos'!$E$19)</f>
        <v>0</v>
      </c>
      <c r="Y100" s="414">
        <f>Y85*(1+'Bazinės prielaidos'!$E$19)</f>
        <v>0</v>
      </c>
      <c r="Z100" s="414">
        <f>Z85*(1+'Bazinės prielaidos'!$E$19)</f>
        <v>0</v>
      </c>
      <c r="AA100" s="405">
        <f t="shared" si="37"/>
        <v>2880733.1519999998</v>
      </c>
    </row>
    <row r="101" spans="1:27" s="386" customFormat="1">
      <c r="A101" s="296" t="str">
        <f>+A64</f>
        <v>M4.2 - Atnaujinimo ir remonto pajamos</v>
      </c>
      <c r="B101" s="408">
        <f>B86*(1+'Bazinės prielaidos'!$E$19)</f>
        <v>0</v>
      </c>
      <c r="C101" s="408">
        <f>C86*(1+'Bazinės prielaidos'!$E$19)</f>
        <v>0</v>
      </c>
      <c r="D101" s="408">
        <f>D86*(1+'Bazinės prielaidos'!$E$19)</f>
        <v>0</v>
      </c>
      <c r="E101" s="414">
        <f>E86*(1+'Bazinės prielaidos'!$E$19)</f>
        <v>43598.538499999995</v>
      </c>
      <c r="F101" s="414">
        <f>F86*(1+'Bazinės prielaidos'!$E$19)</f>
        <v>43598.538499999988</v>
      </c>
      <c r="G101" s="414">
        <f>G86*(1+'Bazinės prielaidos'!$E$19)</f>
        <v>43598.538500000002</v>
      </c>
      <c r="H101" s="414">
        <f>H86*(1+'Bazinės prielaidos'!$E$19)</f>
        <v>43598.538499999995</v>
      </c>
      <c r="I101" s="414">
        <f>I86*(1+'Bazinės prielaidos'!$E$19)</f>
        <v>43598.538499999995</v>
      </c>
      <c r="J101" s="414">
        <f>J86*(1+'Bazinės prielaidos'!$E$19)</f>
        <v>43598.538500000002</v>
      </c>
      <c r="K101" s="414">
        <f>K86*(1+'Bazinės prielaidos'!$E$19)</f>
        <v>43598.538499999995</v>
      </c>
      <c r="L101" s="414">
        <f>L86*(1+'Bazinės prielaidos'!$E$19)</f>
        <v>43598.538499999995</v>
      </c>
      <c r="M101" s="414">
        <f>M86*(1+'Bazinės prielaidos'!$E$19)</f>
        <v>43598.538499999981</v>
      </c>
      <c r="N101" s="414">
        <f>N86*(1+'Bazinės prielaidos'!$E$19)</f>
        <v>43598.538500000017</v>
      </c>
      <c r="O101" s="414">
        <f>O86*(1+'Bazinės prielaidos'!$E$19)</f>
        <v>43598.538500000017</v>
      </c>
      <c r="P101" s="414">
        <f>P86*(1+'Bazinės prielaidos'!$E$19)</f>
        <v>43598.538500000002</v>
      </c>
      <c r="Q101" s="414">
        <f>Q86*(1+'Bazinės prielaidos'!$E$19)</f>
        <v>0</v>
      </c>
      <c r="R101" s="414">
        <f>R86*(1+'Bazinės prielaidos'!$E$19)</f>
        <v>0</v>
      </c>
      <c r="S101" s="414">
        <f>S86*(1+'Bazinės prielaidos'!$E$19)</f>
        <v>0</v>
      </c>
      <c r="T101" s="414">
        <f>T86*(1+'Bazinės prielaidos'!$E$19)</f>
        <v>0</v>
      </c>
      <c r="U101" s="414">
        <f>U86*(1+'Bazinės prielaidos'!$E$19)</f>
        <v>0</v>
      </c>
      <c r="V101" s="414">
        <f>V86*(1+'Bazinės prielaidos'!$E$19)</f>
        <v>0</v>
      </c>
      <c r="W101" s="414">
        <f>W86*(1+'Bazinės prielaidos'!$E$19)</f>
        <v>0</v>
      </c>
      <c r="X101" s="414">
        <f>X86*(1+'Bazinės prielaidos'!$E$19)</f>
        <v>0</v>
      </c>
      <c r="Y101" s="414">
        <f>Y86*(1+'Bazinės prielaidos'!$E$19)</f>
        <v>0</v>
      </c>
      <c r="Z101" s="414">
        <f>Z86*(1+'Bazinės prielaidos'!$E$19)</f>
        <v>0</v>
      </c>
      <c r="AA101" s="405">
        <f t="shared" si="37"/>
        <v>523182.462</v>
      </c>
    </row>
    <row r="102" spans="1:27" ht="16.149999999999999" customHeight="1" thickBot="1">
      <c r="A102" s="245" t="str">
        <f>+A65</f>
        <v>M5 - Administravimo ir valdymo pajamos</v>
      </c>
      <c r="B102" s="408">
        <f>+B65</f>
        <v>0</v>
      </c>
      <c r="C102" s="408">
        <f>+C65</f>
        <v>0</v>
      </c>
      <c r="D102" s="408">
        <f>D87*(1+'Bazinės prielaidos'!$E$19)</f>
        <v>0</v>
      </c>
      <c r="E102" s="408">
        <f>E87*(1+'Bazinės prielaidos'!$E$19)</f>
        <v>36300.210391067485</v>
      </c>
      <c r="F102" s="408">
        <f>F87*(1+'Bazinės prielaidos'!$E$19)</f>
        <v>36299.71585917662</v>
      </c>
      <c r="G102" s="408">
        <f>G87*(1+'Bazinės prielaidos'!$E$19)</f>
        <v>36299.768047008074</v>
      </c>
      <c r="H102" s="408">
        <f>H87*(1+'Bazinės prielaidos'!$E$19)</f>
        <v>36300.436861935457</v>
      </c>
      <c r="I102" s="408">
        <f>I87*(1+'Bazinės prielaidos'!$E$19)</f>
        <v>36299.787527054497</v>
      </c>
      <c r="J102" s="408">
        <f>J87*(1+'Bazinės prielaidos'!$E$19)</f>
        <v>36299.902149275324</v>
      </c>
      <c r="K102" s="408">
        <f>K87*(1+'Bazinės prielaidos'!$E$19)</f>
        <v>36299.81868649317</v>
      </c>
      <c r="L102" s="408">
        <f>L87*(1+'Bazinės prielaidos'!$E$19)</f>
        <v>36299.557583938433</v>
      </c>
      <c r="M102" s="408">
        <f>M87*(1+'Bazinės prielaidos'!$E$19)</f>
        <v>36299.985907513328</v>
      </c>
      <c r="N102" s="408">
        <f>N87*(1+'Bazinės prielaidos'!$E$19)</f>
        <v>36300.147154747792</v>
      </c>
      <c r="O102" s="408">
        <f>O87*(1+'Bazinės prielaidos'!$E$19)</f>
        <v>36299.990604034727</v>
      </c>
      <c r="P102" s="408">
        <f>P87*(1+'Bazinės prielaidos'!$E$19)</f>
        <v>36300.246588849135</v>
      </c>
      <c r="Q102" s="408">
        <f>Q87*(1+'Bazinės prielaidos'!$E$19)</f>
        <v>0</v>
      </c>
      <c r="R102" s="408">
        <f>R87*(1+'Bazinės prielaidos'!$E$19)</f>
        <v>0</v>
      </c>
      <c r="S102" s="408">
        <f>S87*(1+'Bazinės prielaidos'!$E$19)</f>
        <v>0</v>
      </c>
      <c r="T102" s="408">
        <f>T87*(1+'Bazinės prielaidos'!$E$19)</f>
        <v>0</v>
      </c>
      <c r="U102" s="408">
        <f>U87*(1+'Bazinės prielaidos'!$E$19)</f>
        <v>0</v>
      </c>
      <c r="V102" s="408">
        <f>V87*(1+'Bazinės prielaidos'!$E$19)</f>
        <v>0</v>
      </c>
      <c r="W102" s="408">
        <f>W87*(1+'Bazinės prielaidos'!$E$19)</f>
        <v>0</v>
      </c>
      <c r="X102" s="408">
        <f>X87*(1+'Bazinės prielaidos'!$E$19)</f>
        <v>0</v>
      </c>
      <c r="Y102" s="408">
        <f>Y87*(1+'Bazinės prielaidos'!$E$19)</f>
        <v>0</v>
      </c>
      <c r="Z102" s="409">
        <f>Z87*(1+'Bazinės prielaidos'!$E$19)</f>
        <v>0</v>
      </c>
      <c r="AA102" s="401">
        <f t="shared" si="37"/>
        <v>435599.567361094</v>
      </c>
    </row>
    <row r="103" spans="1:27" ht="15.75" thickBot="1">
      <c r="A103" s="127" t="s">
        <v>79</v>
      </c>
      <c r="B103" s="407">
        <f>SUM(B93:B96,B99,B102)</f>
        <v>0</v>
      </c>
      <c r="C103" s="407">
        <f>SUM(C93:C96,C99,C102)</f>
        <v>0</v>
      </c>
      <c r="D103" s="407">
        <f t="shared" ref="D103:V103" si="41">SUM(D93,D96,D99,D102)</f>
        <v>0</v>
      </c>
      <c r="E103" s="407">
        <f t="shared" si="41"/>
        <v>2791989.8448910671</v>
      </c>
      <c r="F103" s="407">
        <f t="shared" si="41"/>
        <v>2791989.3503591763</v>
      </c>
      <c r="G103" s="407">
        <f t="shared" si="41"/>
        <v>2791989.4025470084</v>
      </c>
      <c r="H103" s="407">
        <f t="shared" si="41"/>
        <v>2791990.0713619357</v>
      </c>
      <c r="I103" s="407">
        <f t="shared" si="41"/>
        <v>2791989.4220270547</v>
      </c>
      <c r="J103" s="407">
        <f t="shared" si="41"/>
        <v>2791989.5366492756</v>
      </c>
      <c r="K103" s="407">
        <f t="shared" si="41"/>
        <v>2791989.4531864934</v>
      </c>
      <c r="L103" s="407">
        <f t="shared" si="41"/>
        <v>2791989.192083938</v>
      </c>
      <c r="M103" s="407">
        <f t="shared" si="41"/>
        <v>2791989.6204075129</v>
      </c>
      <c r="N103" s="407">
        <f t="shared" si="41"/>
        <v>2791989.7816547481</v>
      </c>
      <c r="O103" s="407">
        <f t="shared" si="41"/>
        <v>2791989.6251040348</v>
      </c>
      <c r="P103" s="407">
        <f t="shared" si="41"/>
        <v>2791989.8810888492</v>
      </c>
      <c r="Q103" s="407">
        <f t="shared" si="41"/>
        <v>0</v>
      </c>
      <c r="R103" s="407">
        <f t="shared" si="41"/>
        <v>0</v>
      </c>
      <c r="S103" s="407">
        <f t="shared" si="41"/>
        <v>0</v>
      </c>
      <c r="T103" s="407">
        <f t="shared" si="41"/>
        <v>0</v>
      </c>
      <c r="U103" s="407">
        <f t="shared" si="41"/>
        <v>0</v>
      </c>
      <c r="V103" s="407">
        <f t="shared" si="41"/>
        <v>0</v>
      </c>
      <c r="W103" s="407">
        <f>SUM(W93:W96,W99,W102)</f>
        <v>0</v>
      </c>
      <c r="X103" s="407">
        <f>SUM(X93:X96,X99,X102)</f>
        <v>0</v>
      </c>
      <c r="Y103" s="407">
        <f>SUM(Y93:Y96,Y99,Y102)</f>
        <v>0</v>
      </c>
      <c r="Z103" s="407">
        <f>SUM(Z93:Z96,Z99,Z102)</f>
        <v>0</v>
      </c>
      <c r="AA103" s="415">
        <f t="shared" ref="AA103" si="42">SUM(B103:Z103)</f>
        <v>33503875.181361098</v>
      </c>
    </row>
  </sheetData>
  <dataConsolidate/>
  <mergeCells count="4">
    <mergeCell ref="B26:Z26"/>
    <mergeCell ref="B56:Z56"/>
    <mergeCell ref="B76:Z76"/>
    <mergeCell ref="B91:Z91"/>
  </mergeCells>
  <hyperlinks>
    <hyperlink ref="A1" location="'Valdymo darbalaukis'!A1" display="Atgal į valdymo darbalaukį" xr:uid="{00000000-0004-0000-0E00-000000000000}"/>
  </hyperlinks>
  <pageMargins left="0.7" right="0.7" top="0.75" bottom="0.75" header="0.3" footer="0.3"/>
  <pageSetup orientation="portrait" r:id="rId1"/>
  <ignoredErrors>
    <ignoredError sqref="D59:P59 D96:Z96 D99:Z99 Q59:Z59 AA30"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workbookViewId="0">
      <selection activeCell="B3" sqref="B3"/>
    </sheetView>
  </sheetViews>
  <sheetFormatPr defaultColWidth="9.140625" defaultRowHeight="15"/>
  <cols>
    <col min="1" max="16384" width="9.140625" style="23"/>
  </cols>
  <sheetData>
    <row r="1" spans="1:11">
      <c r="A1" s="40" t="s">
        <v>1</v>
      </c>
    </row>
    <row r="2" spans="1:11" ht="15.75" thickBot="1"/>
    <row r="3" spans="1:11" ht="15" customHeight="1">
      <c r="B3" s="569" t="s">
        <v>2</v>
      </c>
      <c r="C3" s="570"/>
      <c r="D3" s="570"/>
      <c r="E3" s="570"/>
      <c r="F3" s="570"/>
      <c r="G3" s="570"/>
      <c r="H3" s="570"/>
      <c r="I3" s="570"/>
      <c r="J3" s="570"/>
      <c r="K3" s="571"/>
    </row>
    <row r="4" spans="1:11">
      <c r="B4" s="572"/>
      <c r="C4" s="573"/>
      <c r="D4" s="573"/>
      <c r="E4" s="573"/>
      <c r="F4" s="573"/>
      <c r="G4" s="573"/>
      <c r="H4" s="573"/>
      <c r="I4" s="573"/>
      <c r="J4" s="573"/>
      <c r="K4" s="574"/>
    </row>
    <row r="5" spans="1:11">
      <c r="B5" s="572"/>
      <c r="C5" s="573"/>
      <c r="D5" s="573"/>
      <c r="E5" s="573"/>
      <c r="F5" s="573"/>
      <c r="G5" s="573"/>
      <c r="H5" s="573"/>
      <c r="I5" s="573"/>
      <c r="J5" s="573"/>
      <c r="K5" s="574"/>
    </row>
    <row r="6" spans="1:11">
      <c r="B6" s="572"/>
      <c r="C6" s="573"/>
      <c r="D6" s="573"/>
      <c r="E6" s="573"/>
      <c r="F6" s="573"/>
      <c r="G6" s="573"/>
      <c r="H6" s="573"/>
      <c r="I6" s="573"/>
      <c r="J6" s="573"/>
      <c r="K6" s="574"/>
    </row>
    <row r="7" spans="1:11" ht="15.75" thickBot="1">
      <c r="B7" s="575"/>
      <c r="C7" s="576"/>
      <c r="D7" s="576"/>
      <c r="E7" s="576"/>
      <c r="F7" s="576"/>
      <c r="G7" s="576"/>
      <c r="H7" s="576"/>
      <c r="I7" s="576"/>
      <c r="J7" s="576"/>
      <c r="K7" s="577"/>
    </row>
    <row r="8" spans="1:11" ht="15.75" thickBot="1">
      <c r="B8" s="41"/>
      <c r="C8" s="41"/>
      <c r="D8" s="41"/>
      <c r="E8" s="41"/>
      <c r="F8" s="41"/>
      <c r="G8" s="41"/>
      <c r="H8" s="41"/>
      <c r="I8" s="41"/>
      <c r="J8" s="41"/>
      <c r="K8" s="41"/>
    </row>
    <row r="9" spans="1:11" ht="15" customHeight="1">
      <c r="B9" s="569" t="s">
        <v>3</v>
      </c>
      <c r="C9" s="570"/>
      <c r="D9" s="570"/>
      <c r="E9" s="570"/>
      <c r="F9" s="570"/>
      <c r="G9" s="570"/>
      <c r="H9" s="570"/>
      <c r="I9" s="570"/>
      <c r="J9" s="570"/>
      <c r="K9" s="571"/>
    </row>
    <row r="10" spans="1:11">
      <c r="B10" s="572"/>
      <c r="C10" s="573"/>
      <c r="D10" s="573"/>
      <c r="E10" s="573"/>
      <c r="F10" s="573"/>
      <c r="G10" s="573"/>
      <c r="H10" s="573"/>
      <c r="I10" s="573"/>
      <c r="J10" s="573"/>
      <c r="K10" s="574"/>
    </row>
    <row r="11" spans="1:11" ht="15.75" thickBot="1">
      <c r="B11" s="575"/>
      <c r="C11" s="576"/>
      <c r="D11" s="576"/>
      <c r="E11" s="576"/>
      <c r="F11" s="576"/>
      <c r="G11" s="576"/>
      <c r="H11" s="576"/>
      <c r="I11" s="576"/>
      <c r="J11" s="576"/>
      <c r="K11" s="577"/>
    </row>
    <row r="12" spans="1:11" ht="15.75" thickBot="1"/>
    <row r="13" spans="1:11" ht="15" customHeight="1">
      <c r="B13" s="569" t="s">
        <v>4</v>
      </c>
      <c r="C13" s="570"/>
      <c r="D13" s="570"/>
      <c r="E13" s="570"/>
      <c r="F13" s="570"/>
      <c r="G13" s="570"/>
      <c r="H13" s="570"/>
      <c r="I13" s="570"/>
      <c r="J13" s="570"/>
      <c r="K13" s="571"/>
    </row>
    <row r="14" spans="1:11">
      <c r="B14" s="572"/>
      <c r="C14" s="573"/>
      <c r="D14" s="573"/>
      <c r="E14" s="573"/>
      <c r="F14" s="573"/>
      <c r="G14" s="573"/>
      <c r="H14" s="573"/>
      <c r="I14" s="573"/>
      <c r="J14" s="573"/>
      <c r="K14" s="574"/>
    </row>
    <row r="15" spans="1:11">
      <c r="B15" s="572"/>
      <c r="C15" s="573"/>
      <c r="D15" s="573"/>
      <c r="E15" s="573"/>
      <c r="F15" s="573"/>
      <c r="G15" s="573"/>
      <c r="H15" s="573"/>
      <c r="I15" s="573"/>
      <c r="J15" s="573"/>
      <c r="K15" s="574"/>
    </row>
    <row r="16" spans="1:11">
      <c r="B16" s="572"/>
      <c r="C16" s="573"/>
      <c r="D16" s="573"/>
      <c r="E16" s="573"/>
      <c r="F16" s="573"/>
      <c r="G16" s="573"/>
      <c r="H16" s="573"/>
      <c r="I16" s="573"/>
      <c r="J16" s="573"/>
      <c r="K16" s="574"/>
    </row>
    <row r="17" spans="2:11" ht="15.75" thickBot="1">
      <c r="B17" s="575"/>
      <c r="C17" s="576"/>
      <c r="D17" s="576"/>
      <c r="E17" s="576"/>
      <c r="F17" s="576"/>
      <c r="G17" s="576"/>
      <c r="H17" s="576"/>
      <c r="I17" s="576"/>
      <c r="J17" s="576"/>
      <c r="K17" s="577"/>
    </row>
    <row r="18" spans="2:11" ht="15.75" thickBot="1"/>
    <row r="19" spans="2:11" ht="15" customHeight="1">
      <c r="B19" s="578" t="s">
        <v>5</v>
      </c>
      <c r="C19" s="579"/>
      <c r="D19" s="579"/>
      <c r="E19" s="579"/>
      <c r="F19" s="579"/>
      <c r="G19" s="579"/>
      <c r="H19" s="579"/>
      <c r="I19" s="579"/>
      <c r="J19" s="579"/>
      <c r="K19" s="580"/>
    </row>
    <row r="20" spans="2:11">
      <c r="B20" s="581"/>
      <c r="C20" s="582"/>
      <c r="D20" s="582"/>
      <c r="E20" s="582"/>
      <c r="F20" s="582"/>
      <c r="G20" s="582"/>
      <c r="H20" s="582"/>
      <c r="I20" s="582"/>
      <c r="J20" s="582"/>
      <c r="K20" s="583"/>
    </row>
    <row r="21" spans="2:11">
      <c r="B21" s="581"/>
      <c r="C21" s="582"/>
      <c r="D21" s="582"/>
      <c r="E21" s="582"/>
      <c r="F21" s="582"/>
      <c r="G21" s="582"/>
      <c r="H21" s="582"/>
      <c r="I21" s="582"/>
      <c r="J21" s="582"/>
      <c r="K21" s="583"/>
    </row>
    <row r="22" spans="2:11">
      <c r="B22" s="581"/>
      <c r="C22" s="582"/>
      <c r="D22" s="582"/>
      <c r="E22" s="582"/>
      <c r="F22" s="582"/>
      <c r="G22" s="582"/>
      <c r="H22" s="582"/>
      <c r="I22" s="582"/>
      <c r="J22" s="582"/>
      <c r="K22" s="583"/>
    </row>
    <row r="23" spans="2:11" ht="15.75" thickBot="1">
      <c r="B23" s="584"/>
      <c r="C23" s="585"/>
      <c r="D23" s="585"/>
      <c r="E23" s="585"/>
      <c r="F23" s="585"/>
      <c r="G23" s="585"/>
      <c r="H23" s="585"/>
      <c r="I23" s="585"/>
      <c r="J23" s="585"/>
      <c r="K23" s="586"/>
    </row>
    <row r="24" spans="2:11" ht="15.75" thickBot="1"/>
    <row r="25" spans="2:11" ht="14.25" customHeight="1">
      <c r="B25" s="578" t="s">
        <v>6</v>
      </c>
      <c r="C25" s="570"/>
      <c r="D25" s="570"/>
      <c r="E25" s="570"/>
      <c r="F25" s="570"/>
      <c r="G25" s="570"/>
      <c r="H25" s="570"/>
      <c r="I25" s="570"/>
      <c r="J25" s="570"/>
      <c r="K25" s="571"/>
    </row>
    <row r="26" spans="2:11">
      <c r="B26" s="572"/>
      <c r="C26" s="573"/>
      <c r="D26" s="573"/>
      <c r="E26" s="573"/>
      <c r="F26" s="573"/>
      <c r="G26" s="573"/>
      <c r="H26" s="573"/>
      <c r="I26" s="573"/>
      <c r="J26" s="573"/>
      <c r="K26" s="574"/>
    </row>
    <row r="27" spans="2:11">
      <c r="B27" s="572"/>
      <c r="C27" s="573"/>
      <c r="D27" s="573"/>
      <c r="E27" s="573"/>
      <c r="F27" s="573"/>
      <c r="G27" s="573"/>
      <c r="H27" s="573"/>
      <c r="I27" s="573"/>
      <c r="J27" s="573"/>
      <c r="K27" s="574"/>
    </row>
    <row r="28" spans="2:11" ht="15.75" thickBot="1">
      <c r="B28" s="575"/>
      <c r="C28" s="576"/>
      <c r="D28" s="576"/>
      <c r="E28" s="576"/>
      <c r="F28" s="576"/>
      <c r="G28" s="576"/>
      <c r="H28" s="576"/>
      <c r="I28" s="576"/>
      <c r="J28" s="576"/>
      <c r="K28" s="577"/>
    </row>
    <row r="29" spans="2:11" ht="15.75" thickBot="1"/>
    <row r="30" spans="2:11" ht="14.25" customHeight="1">
      <c r="B30" s="578" t="s">
        <v>7</v>
      </c>
      <c r="C30" s="570"/>
      <c r="D30" s="570"/>
      <c r="E30" s="570"/>
      <c r="F30" s="570"/>
      <c r="G30" s="570"/>
      <c r="H30" s="570"/>
      <c r="I30" s="570"/>
      <c r="J30" s="570"/>
      <c r="K30" s="571"/>
    </row>
    <row r="31" spans="2:11">
      <c r="B31" s="572"/>
      <c r="C31" s="573"/>
      <c r="D31" s="573"/>
      <c r="E31" s="573"/>
      <c r="F31" s="573"/>
      <c r="G31" s="573"/>
      <c r="H31" s="573"/>
      <c r="I31" s="573"/>
      <c r="J31" s="573"/>
      <c r="K31" s="574"/>
    </row>
    <row r="32" spans="2:11">
      <c r="B32" s="572"/>
      <c r="C32" s="573"/>
      <c r="D32" s="573"/>
      <c r="E32" s="573"/>
      <c r="F32" s="573"/>
      <c r="G32" s="573"/>
      <c r="H32" s="573"/>
      <c r="I32" s="573"/>
      <c r="J32" s="573"/>
      <c r="K32" s="574"/>
    </row>
    <row r="33" spans="2:11" ht="15.75" thickBot="1">
      <c r="B33" s="575"/>
      <c r="C33" s="576"/>
      <c r="D33" s="576"/>
      <c r="E33" s="576"/>
      <c r="F33" s="576"/>
      <c r="G33" s="576"/>
      <c r="H33" s="576"/>
      <c r="I33" s="576"/>
      <c r="J33" s="576"/>
      <c r="K33" s="577"/>
    </row>
    <row r="34" spans="2:11" ht="15.75" thickBot="1"/>
    <row r="35" spans="2:11" ht="14.25" customHeight="1">
      <c r="B35" s="578" t="s">
        <v>8</v>
      </c>
      <c r="C35" s="570"/>
      <c r="D35" s="570"/>
      <c r="E35" s="570"/>
      <c r="F35" s="570"/>
      <c r="G35" s="570"/>
      <c r="H35" s="570"/>
      <c r="I35" s="570"/>
      <c r="J35" s="570"/>
      <c r="K35" s="571"/>
    </row>
    <row r="36" spans="2:11">
      <c r="B36" s="572"/>
      <c r="C36" s="573"/>
      <c r="D36" s="573"/>
      <c r="E36" s="573"/>
      <c r="F36" s="573"/>
      <c r="G36" s="573"/>
      <c r="H36" s="573"/>
      <c r="I36" s="573"/>
      <c r="J36" s="573"/>
      <c r="K36" s="574"/>
    </row>
    <row r="37" spans="2:11">
      <c r="B37" s="572"/>
      <c r="C37" s="573"/>
      <c r="D37" s="573"/>
      <c r="E37" s="573"/>
      <c r="F37" s="573"/>
      <c r="G37" s="573"/>
      <c r="H37" s="573"/>
      <c r="I37" s="573"/>
      <c r="J37" s="573"/>
      <c r="K37" s="574"/>
    </row>
    <row r="38" spans="2:11" ht="15.75" thickBot="1">
      <c r="B38" s="575"/>
      <c r="C38" s="576"/>
      <c r="D38" s="576"/>
      <c r="E38" s="576"/>
      <c r="F38" s="576"/>
      <c r="G38" s="576"/>
      <c r="H38" s="576"/>
      <c r="I38" s="576"/>
      <c r="J38" s="576"/>
      <c r="K38" s="577"/>
    </row>
    <row r="39" spans="2:11" ht="15.75" thickBot="1"/>
    <row r="40" spans="2:11" ht="14.25" customHeight="1">
      <c r="B40" s="578" t="s">
        <v>9</v>
      </c>
      <c r="C40" s="570"/>
      <c r="D40" s="570"/>
      <c r="E40" s="570"/>
      <c r="F40" s="570"/>
      <c r="G40" s="570"/>
      <c r="H40" s="570"/>
      <c r="I40" s="570"/>
      <c r="J40" s="570"/>
      <c r="K40" s="571"/>
    </row>
    <row r="41" spans="2:11">
      <c r="B41" s="572"/>
      <c r="C41" s="573"/>
      <c r="D41" s="573"/>
      <c r="E41" s="573"/>
      <c r="F41" s="573"/>
      <c r="G41" s="573"/>
      <c r="H41" s="573"/>
      <c r="I41" s="573"/>
      <c r="J41" s="573"/>
      <c r="K41" s="574"/>
    </row>
    <row r="42" spans="2:11">
      <c r="B42" s="572"/>
      <c r="C42" s="573"/>
      <c r="D42" s="573"/>
      <c r="E42" s="573"/>
      <c r="F42" s="573"/>
      <c r="G42" s="573"/>
      <c r="H42" s="573"/>
      <c r="I42" s="573"/>
      <c r="J42" s="573"/>
      <c r="K42" s="574"/>
    </row>
    <row r="43" spans="2:11" ht="15.75" thickBot="1">
      <c r="B43" s="575"/>
      <c r="C43" s="576"/>
      <c r="D43" s="576"/>
      <c r="E43" s="576"/>
      <c r="F43" s="576"/>
      <c r="G43" s="576"/>
      <c r="H43" s="576"/>
      <c r="I43" s="576"/>
      <c r="J43" s="576"/>
      <c r="K43" s="577"/>
    </row>
    <row r="44" spans="2:11" ht="15.75" thickBot="1"/>
    <row r="45" spans="2:11" ht="14.25" customHeight="1">
      <c r="B45" s="578" t="s">
        <v>10</v>
      </c>
      <c r="C45" s="579"/>
      <c r="D45" s="579"/>
      <c r="E45" s="579"/>
      <c r="F45" s="579"/>
      <c r="G45" s="579"/>
      <c r="H45" s="579"/>
      <c r="I45" s="579"/>
      <c r="J45" s="579"/>
      <c r="K45" s="580"/>
    </row>
    <row r="46" spans="2:11">
      <c r="B46" s="581"/>
      <c r="C46" s="582"/>
      <c r="D46" s="582"/>
      <c r="E46" s="582"/>
      <c r="F46" s="582"/>
      <c r="G46" s="582"/>
      <c r="H46" s="582"/>
      <c r="I46" s="582"/>
      <c r="J46" s="582"/>
      <c r="K46" s="583"/>
    </row>
    <row r="47" spans="2:11">
      <c r="B47" s="581"/>
      <c r="C47" s="582"/>
      <c r="D47" s="582"/>
      <c r="E47" s="582"/>
      <c r="F47" s="582"/>
      <c r="G47" s="582"/>
      <c r="H47" s="582"/>
      <c r="I47" s="582"/>
      <c r="J47" s="582"/>
      <c r="K47" s="583"/>
    </row>
    <row r="48" spans="2:11" ht="15.75" thickBot="1">
      <c r="B48" s="584"/>
      <c r="C48" s="585"/>
      <c r="D48" s="585"/>
      <c r="E48" s="585"/>
      <c r="F48" s="585"/>
      <c r="G48" s="585"/>
      <c r="H48" s="585"/>
      <c r="I48" s="585"/>
      <c r="J48" s="585"/>
      <c r="K48" s="586"/>
    </row>
    <row r="49" spans="2:11" ht="15.75" thickBot="1"/>
    <row r="50" spans="2:11" ht="14.25" customHeight="1">
      <c r="B50" s="578" t="s">
        <v>11</v>
      </c>
      <c r="C50" s="579"/>
      <c r="D50" s="579"/>
      <c r="E50" s="579"/>
      <c r="F50" s="579"/>
      <c r="G50" s="579"/>
      <c r="H50" s="579"/>
      <c r="I50" s="579"/>
      <c r="J50" s="579"/>
      <c r="K50" s="580"/>
    </row>
    <row r="51" spans="2:11">
      <c r="B51" s="581"/>
      <c r="C51" s="582"/>
      <c r="D51" s="582"/>
      <c r="E51" s="582"/>
      <c r="F51" s="582"/>
      <c r="G51" s="582"/>
      <c r="H51" s="582"/>
      <c r="I51" s="582"/>
      <c r="J51" s="582"/>
      <c r="K51" s="583"/>
    </row>
    <row r="52" spans="2:11">
      <c r="B52" s="581"/>
      <c r="C52" s="582"/>
      <c r="D52" s="582"/>
      <c r="E52" s="582"/>
      <c r="F52" s="582"/>
      <c r="G52" s="582"/>
      <c r="H52" s="582"/>
      <c r="I52" s="582"/>
      <c r="J52" s="582"/>
      <c r="K52" s="583"/>
    </row>
    <row r="53" spans="2:11" ht="15.75" thickBot="1">
      <c r="B53" s="584"/>
      <c r="C53" s="585"/>
      <c r="D53" s="585"/>
      <c r="E53" s="585"/>
      <c r="F53" s="585"/>
      <c r="G53" s="585"/>
      <c r="H53" s="585"/>
      <c r="I53" s="585"/>
      <c r="J53" s="585"/>
      <c r="K53" s="586"/>
    </row>
  </sheetData>
  <mergeCells count="10">
    <mergeCell ref="B50:K53"/>
    <mergeCell ref="B30:K33"/>
    <mergeCell ref="B35:K38"/>
    <mergeCell ref="B40:K43"/>
    <mergeCell ref="B45:K48"/>
    <mergeCell ref="B3:K7"/>
    <mergeCell ref="B9:K11"/>
    <mergeCell ref="B25:K28"/>
    <mergeCell ref="B19:K23"/>
    <mergeCell ref="B13:K17"/>
  </mergeCells>
  <hyperlinks>
    <hyperlink ref="A1" location="'Valdymo darbalaukis'!A1" display="Atgal į valdymo darbalaukį"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5"/>
  <sheetViews>
    <sheetView topLeftCell="A26" zoomScale="80" zoomScaleNormal="80" workbookViewId="0">
      <selection activeCell="E15" sqref="E15"/>
    </sheetView>
  </sheetViews>
  <sheetFormatPr defaultRowHeight="15"/>
  <cols>
    <col min="1" max="3" width="1.5703125" customWidth="1"/>
    <col min="4" max="4" width="59.5703125" customWidth="1"/>
    <col min="5" max="5" width="15.140625" style="42" customWidth="1"/>
    <col min="6" max="6" width="20" customWidth="1"/>
    <col min="7" max="7" width="65.140625" customWidth="1"/>
    <col min="8" max="8" width="11" customWidth="1"/>
  </cols>
  <sheetData>
    <row r="1" spans="1:8">
      <c r="A1" s="1" t="s">
        <v>1</v>
      </c>
    </row>
    <row r="2" spans="1:8" ht="15.75">
      <c r="D2" s="299" t="s">
        <v>12</v>
      </c>
    </row>
    <row r="3" spans="1:8" ht="15.75">
      <c r="A3" s="298"/>
    </row>
    <row r="4" spans="1:8" ht="14.25" customHeight="1">
      <c r="E4" s="602" t="s">
        <v>13</v>
      </c>
      <c r="F4" s="602"/>
      <c r="G4" s="313"/>
      <c r="H4" s="313"/>
    </row>
    <row r="6" spans="1:8">
      <c r="C6" s="53" t="s">
        <v>14</v>
      </c>
      <c r="E6" s="53"/>
    </row>
    <row r="7" spans="1:8">
      <c r="D7" s="3" t="s">
        <v>15</v>
      </c>
      <c r="E7" s="300">
        <v>44927</v>
      </c>
      <c r="F7" s="248"/>
    </row>
    <row r="8" spans="1:8">
      <c r="D8" s="3" t="s">
        <v>16</v>
      </c>
      <c r="E8" s="301">
        <v>15</v>
      </c>
    </row>
    <row r="9" spans="1:8">
      <c r="D9" s="3" t="s">
        <v>17</v>
      </c>
      <c r="E9" s="302">
        <f>EDATE(E7,E8*12)-1</f>
        <v>50405</v>
      </c>
    </row>
    <row r="10" spans="1:8">
      <c r="D10" s="3" t="s">
        <v>18</v>
      </c>
      <c r="E10" s="303">
        <f>E7</f>
        <v>44927</v>
      </c>
    </row>
    <row r="11" spans="1:8">
      <c r="D11" s="3" t="s">
        <v>19</v>
      </c>
      <c r="E11" s="301">
        <v>36</v>
      </c>
    </row>
    <row r="12" spans="1:8">
      <c r="D12" s="3" t="s">
        <v>20</v>
      </c>
      <c r="E12" s="304">
        <f>EDATE(E7,E11)-1</f>
        <v>46022</v>
      </c>
    </row>
    <row r="13" spans="1:8">
      <c r="D13" s="3" t="s">
        <v>21</v>
      </c>
      <c r="E13" s="304">
        <f>E12+1</f>
        <v>46023</v>
      </c>
    </row>
    <row r="14" spans="1:8">
      <c r="D14" s="3" t="s">
        <v>22</v>
      </c>
      <c r="E14" s="304">
        <f>E9</f>
        <v>50405</v>
      </c>
    </row>
    <row r="15" spans="1:8">
      <c r="D15" s="3" t="s">
        <v>23</v>
      </c>
      <c r="E15" s="26">
        <f>E8*12-E11</f>
        <v>144</v>
      </c>
    </row>
    <row r="17" spans="3:6">
      <c r="C17" s="53" t="s">
        <v>24</v>
      </c>
      <c r="E17" s="53"/>
    </row>
    <row r="18" spans="3:6">
      <c r="D18" s="3" t="s">
        <v>25</v>
      </c>
      <c r="E18" s="305">
        <v>0.15</v>
      </c>
      <c r="F18" s="43" t="s">
        <v>26</v>
      </c>
    </row>
    <row r="19" spans="3:6">
      <c r="D19" s="3" t="s">
        <v>27</v>
      </c>
      <c r="E19" s="305">
        <v>0.21</v>
      </c>
      <c r="F19" s="43" t="s">
        <v>28</v>
      </c>
    </row>
    <row r="20" spans="3:6">
      <c r="D20" s="3" t="s">
        <v>29</v>
      </c>
      <c r="E20" s="305">
        <v>0.09</v>
      </c>
      <c r="F20" s="43"/>
    </row>
    <row r="22" spans="3:6">
      <c r="C22" s="53" t="s">
        <v>30</v>
      </c>
      <c r="E22" s="53"/>
    </row>
    <row r="23" spans="3:6">
      <c r="D23" s="3" t="s">
        <v>31</v>
      </c>
      <c r="E23" s="308"/>
    </row>
    <row r="24" spans="3:6">
      <c r="D24" s="3" t="s">
        <v>32</v>
      </c>
      <c r="E24" s="308"/>
    </row>
    <row r="25" spans="3:6">
      <c r="D25" s="3" t="s">
        <v>33</v>
      </c>
      <c r="E25" s="308"/>
    </row>
    <row r="26" spans="3:6">
      <c r="D26" s="3" t="s">
        <v>34</v>
      </c>
      <c r="E26" s="308">
        <v>0.03</v>
      </c>
    </row>
    <row r="27" spans="3:6">
      <c r="D27" s="3" t="s">
        <v>35</v>
      </c>
      <c r="E27" s="309"/>
    </row>
    <row r="28" spans="3:6">
      <c r="D28" s="3" t="s">
        <v>36</v>
      </c>
      <c r="E28" s="306"/>
    </row>
    <row r="29" spans="3:6">
      <c r="D29" s="3" t="s">
        <v>37</v>
      </c>
      <c r="E29" s="306"/>
    </row>
    <row r="30" spans="3:6">
      <c r="D30" s="3" t="s">
        <v>38</v>
      </c>
      <c r="E30" s="310"/>
    </row>
    <row r="31" spans="3:6">
      <c r="D31" s="273" t="s">
        <v>39</v>
      </c>
      <c r="E31" s="307">
        <v>0</v>
      </c>
    </row>
    <row r="33" spans="3:8">
      <c r="C33" s="311" t="s">
        <v>40</v>
      </c>
      <c r="H33" s="42"/>
    </row>
    <row r="34" spans="3:8">
      <c r="D34" s="3" t="s">
        <v>41</v>
      </c>
      <c r="E34" s="307">
        <v>21886113</v>
      </c>
      <c r="F34" s="417"/>
      <c r="G34" s="455"/>
      <c r="H34" s="15"/>
    </row>
    <row r="35" spans="3:8">
      <c r="D35" s="3" t="s">
        <v>42</v>
      </c>
      <c r="E35" s="308">
        <v>0.04</v>
      </c>
    </row>
    <row r="36" spans="3:8">
      <c r="D36" s="3" t="s">
        <v>43</v>
      </c>
      <c r="E36" s="312">
        <f>(1+E35)*(1+E26)-1</f>
        <v>7.1200000000000152E-2</v>
      </c>
    </row>
    <row r="38" spans="3:8" s="235" customFormat="1">
      <c r="E38" s="236"/>
    </row>
    <row r="39" spans="3:8" ht="15" customHeight="1">
      <c r="D39" s="219" t="s">
        <v>44</v>
      </c>
      <c r="E39" s="220"/>
      <c r="F39" s="220"/>
      <c r="G39" s="225"/>
      <c r="H39" s="235"/>
    </row>
    <row r="40" spans="3:8" ht="15" customHeight="1">
      <c r="D40" s="593" t="s">
        <v>45</v>
      </c>
      <c r="E40" s="594"/>
      <c r="F40" s="594"/>
      <c r="G40" s="595"/>
      <c r="H40" s="235"/>
    </row>
    <row r="41" spans="3:8">
      <c r="D41" s="593"/>
      <c r="E41" s="594"/>
      <c r="F41" s="594"/>
      <c r="G41" s="595"/>
      <c r="H41" s="221"/>
    </row>
    <row r="42" spans="3:8" ht="15" customHeight="1">
      <c r="D42" s="599" t="s">
        <v>46</v>
      </c>
      <c r="E42" s="600"/>
      <c r="F42" s="600"/>
      <c r="G42" s="601"/>
      <c r="H42" s="221"/>
    </row>
    <row r="43" spans="3:8" ht="15" customHeight="1">
      <c r="D43" s="593" t="s">
        <v>47</v>
      </c>
      <c r="E43" s="594"/>
      <c r="F43" s="594"/>
      <c r="G43" s="595"/>
      <c r="H43" s="221"/>
    </row>
    <row r="44" spans="3:8">
      <c r="D44" s="593"/>
      <c r="E44" s="594"/>
      <c r="F44" s="594"/>
      <c r="G44" s="595"/>
      <c r="H44" s="221"/>
    </row>
    <row r="45" spans="3:8" s="224" customFormat="1">
      <c r="D45" s="596" t="s">
        <v>48</v>
      </c>
      <c r="E45" s="597"/>
      <c r="F45" s="597"/>
      <c r="G45" s="598"/>
      <c r="H45" s="223"/>
    </row>
    <row r="46" spans="3:8">
      <c r="D46" s="596" t="s">
        <v>49</v>
      </c>
      <c r="E46" s="597"/>
      <c r="F46" s="597"/>
      <c r="G46" s="598"/>
      <c r="H46" s="221"/>
    </row>
    <row r="47" spans="3:8">
      <c r="D47" s="596" t="s">
        <v>50</v>
      </c>
      <c r="E47" s="597"/>
      <c r="F47" s="597"/>
      <c r="G47" s="598"/>
      <c r="H47" s="221"/>
    </row>
    <row r="48" spans="3:8">
      <c r="D48" s="596" t="s">
        <v>51</v>
      </c>
      <c r="E48" s="597"/>
      <c r="F48" s="597"/>
      <c r="G48" s="598"/>
      <c r="H48" s="221"/>
    </row>
    <row r="49" spans="4:8" ht="15" customHeight="1">
      <c r="D49" s="596" t="s">
        <v>52</v>
      </c>
      <c r="E49" s="597"/>
      <c r="F49" s="597"/>
      <c r="G49" s="598"/>
      <c r="H49" s="221"/>
    </row>
    <row r="50" spans="4:8" ht="15" customHeight="1">
      <c r="D50" s="593" t="s">
        <v>53</v>
      </c>
      <c r="E50" s="594"/>
      <c r="F50" s="594"/>
      <c r="G50" s="595"/>
      <c r="H50" s="221"/>
    </row>
    <row r="51" spans="4:8">
      <c r="D51" s="593"/>
      <c r="E51" s="594"/>
      <c r="F51" s="594"/>
      <c r="G51" s="595"/>
      <c r="H51" s="221"/>
    </row>
    <row r="52" spans="4:8" ht="15" customHeight="1">
      <c r="D52" s="593" t="s">
        <v>54</v>
      </c>
      <c r="E52" s="594"/>
      <c r="F52" s="594"/>
      <c r="G52" s="595"/>
      <c r="H52" s="221"/>
    </row>
    <row r="53" spans="4:8">
      <c r="D53" s="593"/>
      <c r="E53" s="594"/>
      <c r="F53" s="594"/>
      <c r="G53" s="595"/>
      <c r="H53" s="221"/>
    </row>
    <row r="54" spans="4:8" ht="24.75" customHeight="1">
      <c r="D54" s="587" t="s">
        <v>55</v>
      </c>
      <c r="E54" s="588"/>
      <c r="F54" s="588"/>
      <c r="G54" s="589"/>
      <c r="H54" s="222"/>
    </row>
    <row r="55" spans="4:8" ht="1.5" customHeight="1">
      <c r="D55" s="590"/>
      <c r="E55" s="591"/>
      <c r="F55" s="591"/>
      <c r="G55" s="592"/>
      <c r="H55" s="222"/>
    </row>
  </sheetData>
  <mergeCells count="12">
    <mergeCell ref="D40:G41"/>
    <mergeCell ref="D42:G42"/>
    <mergeCell ref="D43:G44"/>
    <mergeCell ref="D50:G51"/>
    <mergeCell ref="E4:F4"/>
    <mergeCell ref="D54:G55"/>
    <mergeCell ref="D52:G53"/>
    <mergeCell ref="D45:G45"/>
    <mergeCell ref="D46:G46"/>
    <mergeCell ref="D47:G47"/>
    <mergeCell ref="D48:G48"/>
    <mergeCell ref="D49:G49"/>
  </mergeCells>
  <hyperlinks>
    <hyperlink ref="A1" location="'Valdymo darbalaukis'!A1" display="Atgal į valdymo darbalaukį" xr:uid="{00000000-0004-0000-0200-000000000000}"/>
  </hyperlinks>
  <pageMargins left="0.7" right="0.7" top="0.75" bottom="0.75" header="0.3" footer="0.3"/>
  <pageSetup paperSize="9" orientation="portrait" r:id="rId1"/>
  <ignoredErrors>
    <ignoredError sqref="E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O210"/>
  <sheetViews>
    <sheetView topLeftCell="A107" zoomScale="90" zoomScaleNormal="90" workbookViewId="0">
      <selection activeCell="D122" sqref="D122"/>
    </sheetView>
  </sheetViews>
  <sheetFormatPr defaultRowHeight="15" outlineLevelCol="1"/>
  <cols>
    <col min="1" max="3" width="1.85546875" customWidth="1"/>
    <col min="4" max="4" width="56.42578125" style="221" customWidth="1"/>
    <col min="5" max="8" width="13.5703125" customWidth="1"/>
    <col min="9" max="9" width="11.5703125" customWidth="1"/>
    <col min="10" max="10" width="12.7109375" customWidth="1"/>
    <col min="11" max="23" width="11.5703125" customWidth="1"/>
    <col min="24" max="24" width="9" customWidth="1" outlineLevel="1"/>
    <col min="25" max="33" width="9.140625" customWidth="1" outlineLevel="1"/>
    <col min="34" max="34" width="9"/>
  </cols>
  <sheetData>
    <row r="1" spans="1:10">
      <c r="A1" s="314" t="s">
        <v>1</v>
      </c>
      <c r="D1" s="271"/>
    </row>
    <row r="2" spans="1:10" ht="15.75">
      <c r="D2" s="299" t="s">
        <v>12</v>
      </c>
      <c r="E2" s="416"/>
    </row>
    <row r="3" spans="1:10">
      <c r="D3"/>
    </row>
    <row r="4" spans="1:10" ht="22.5" customHeight="1">
      <c r="D4" s="602" t="s">
        <v>56</v>
      </c>
      <c r="E4" s="602"/>
      <c r="F4" s="602"/>
      <c r="G4" s="602"/>
      <c r="H4" s="602"/>
      <c r="I4" s="602"/>
      <c r="J4" s="602"/>
    </row>
    <row r="5" spans="1:10">
      <c r="G5" s="270"/>
    </row>
    <row r="6" spans="1:10" ht="60">
      <c r="D6" s="467" t="s">
        <v>57</v>
      </c>
      <c r="E6" s="467" t="s">
        <v>58</v>
      </c>
      <c r="F6" s="467" t="s">
        <v>59</v>
      </c>
      <c r="G6" s="467" t="s">
        <v>60</v>
      </c>
      <c r="H6" s="467" t="s">
        <v>61</v>
      </c>
      <c r="I6" s="467" t="s">
        <v>62</v>
      </c>
      <c r="J6" s="467" t="s">
        <v>63</v>
      </c>
    </row>
    <row r="7" spans="1:10">
      <c r="D7" s="315" t="s">
        <v>64</v>
      </c>
      <c r="E7" s="317" t="s">
        <v>65</v>
      </c>
      <c r="F7" s="609" t="s">
        <v>66</v>
      </c>
      <c r="G7" s="610">
        <v>2043000</v>
      </c>
      <c r="H7" s="323">
        <v>0</v>
      </c>
      <c r="I7" s="611">
        <f>'Bazinės prielaidos'!E11+1</f>
        <v>37</v>
      </c>
      <c r="J7" s="614">
        <f>G7*'Bazinės prielaidos'!$E$15/12</f>
        <v>24516000</v>
      </c>
    </row>
    <row r="8" spans="1:10">
      <c r="D8" s="315" t="s">
        <v>67</v>
      </c>
      <c r="E8" s="317" t="s">
        <v>68</v>
      </c>
      <c r="F8" s="609"/>
      <c r="G8" s="610"/>
      <c r="H8" s="323">
        <v>0</v>
      </c>
      <c r="I8" s="612"/>
      <c r="J8" s="615"/>
    </row>
    <row r="9" spans="1:10" ht="15.75" customHeight="1">
      <c r="A9" s="23"/>
      <c r="B9" s="23"/>
      <c r="C9" s="327"/>
      <c r="D9" s="316" t="s">
        <v>69</v>
      </c>
      <c r="E9" s="317" t="s">
        <v>70</v>
      </c>
      <c r="F9" s="609"/>
      <c r="G9" s="610"/>
      <c r="H9" s="323">
        <v>0</v>
      </c>
      <c r="I9" s="613"/>
      <c r="J9" s="616"/>
    </row>
    <row r="10" spans="1:10">
      <c r="D10" s="315" t="s">
        <v>71</v>
      </c>
      <c r="E10" s="317" t="s">
        <v>72</v>
      </c>
      <c r="G10" s="509">
        <f>SUM(G11:G12)</f>
        <v>234429.45</v>
      </c>
      <c r="H10" s="323">
        <f>'Bazinės prielaidos'!E26</f>
        <v>0.03</v>
      </c>
      <c r="I10" s="347">
        <f>I7</f>
        <v>37</v>
      </c>
      <c r="J10" s="65">
        <f>G10*'Bazinės prielaidos'!$E$15/12</f>
        <v>2813153.4000000004</v>
      </c>
    </row>
    <row r="11" spans="1:10">
      <c r="D11" s="315" t="s">
        <v>73</v>
      </c>
      <c r="E11" s="317" t="s">
        <v>74</v>
      </c>
      <c r="F11" s="142">
        <f>I84</f>
        <v>198397.6</v>
      </c>
      <c r="G11" s="506">
        <f>+F11</f>
        <v>198397.6</v>
      </c>
      <c r="H11" s="323"/>
      <c r="I11" s="347"/>
      <c r="J11" s="65"/>
    </row>
    <row r="12" spans="1:10">
      <c r="D12" s="315" t="s">
        <v>75</v>
      </c>
      <c r="E12" s="317" t="s">
        <v>76</v>
      </c>
      <c r="F12" s="142">
        <v>36031.85</v>
      </c>
      <c r="G12" s="506">
        <f>+F12</f>
        <v>36031.85</v>
      </c>
      <c r="H12" s="323"/>
      <c r="I12" s="347"/>
      <c r="J12" s="65"/>
    </row>
    <row r="13" spans="1:10">
      <c r="D13" s="315" t="s">
        <v>77</v>
      </c>
      <c r="E13" s="317" t="s">
        <v>78</v>
      </c>
      <c r="F13" s="142">
        <f>I126</f>
        <v>30000</v>
      </c>
      <c r="G13" s="506">
        <f>+F13</f>
        <v>30000</v>
      </c>
      <c r="H13" s="323">
        <f>'Bazinės prielaidos'!E26</f>
        <v>0.03</v>
      </c>
      <c r="I13" s="347">
        <f>I7</f>
        <v>37</v>
      </c>
      <c r="J13" s="65">
        <f>G13*'Bazinės prielaidos'!$E$15/12</f>
        <v>360000</v>
      </c>
    </row>
    <row r="14" spans="1:10" ht="0.6" customHeight="1">
      <c r="D14" s="246"/>
      <c r="E14" s="26"/>
      <c r="F14" s="324"/>
      <c r="G14" s="324"/>
      <c r="H14" s="325"/>
      <c r="I14" s="326"/>
      <c r="J14" s="25">
        <f>G14*'Bazinės prielaidos'!$E$15/12</f>
        <v>0</v>
      </c>
    </row>
    <row r="15" spans="1:10" s="267" customFormat="1" ht="14.25" customHeight="1">
      <c r="D15" s="272"/>
      <c r="F15" s="268" t="s">
        <v>79</v>
      </c>
      <c r="G15" s="269">
        <f>+G7+G10+G13</f>
        <v>2307429.4500000002</v>
      </c>
      <c r="I15" s="322" t="s">
        <v>80</v>
      </c>
      <c r="J15" s="91">
        <f>SUM(J7:J10,J13)</f>
        <v>27689153.399999999</v>
      </c>
    </row>
    <row r="16" spans="1:10" ht="15.75" thickBot="1">
      <c r="F16" s="15">
        <f>+'Investuotojas ir Finansuotojas'!GN69</f>
        <v>5.8691906919193571E-2</v>
      </c>
    </row>
    <row r="17" spans="1:19" ht="15.75" thickBot="1">
      <c r="D17" s="10" t="s">
        <v>81</v>
      </c>
      <c r="E17" s="319">
        <v>1</v>
      </c>
      <c r="J17" s="514" t="s">
        <v>82</v>
      </c>
      <c r="K17" s="515">
        <f>+'Investuotojo grąža'!B10</f>
        <v>0.11956885824989971</v>
      </c>
      <c r="L17" s="516">
        <f>+Rezultatai!AB70</f>
        <v>0</v>
      </c>
    </row>
    <row r="18" spans="1:19">
      <c r="J18" s="517" t="s">
        <v>83</v>
      </c>
      <c r="K18" s="518">
        <f>+SUM('Finansinės ataskaitos'!N62:GN62)</f>
        <v>1.1991796782240272E-6</v>
      </c>
      <c r="L18" s="519" t="str">
        <f>+Rezultatai!AA71</f>
        <v>TAIP</v>
      </c>
      <c r="Q18" s="542"/>
    </row>
    <row r="19" spans="1:19" ht="15.75" thickBot="1">
      <c r="A19" s="12" t="s">
        <v>84</v>
      </c>
      <c r="J19" s="517" t="s">
        <v>85</v>
      </c>
      <c r="K19" s="518">
        <f>+'Investuotojas ir Finansuotojas'!GN36+'Investuotojas ir Finansuotojas'!GN27+'Investuotojas ir Finansuotojas'!GN42+'Investuotojas ir Finansuotojas'!GN50</f>
        <v>2499.9999999806514</v>
      </c>
      <c r="L19" s="520">
        <f>+Rezultatai!AF68</f>
        <v>0</v>
      </c>
    </row>
    <row r="20" spans="1:19" ht="15.75" thickBot="1">
      <c r="J20" s="521" t="s">
        <v>86</v>
      </c>
      <c r="K20" s="522">
        <f>+COUNTIF('Finansinės ataskaitos'!B40:GN40,"&lt;0")</f>
        <v>0</v>
      </c>
      <c r="L20" s="386"/>
    </row>
    <row r="21" spans="1:19">
      <c r="D21" s="469"/>
      <c r="E21" s="464" t="s">
        <v>87</v>
      </c>
      <c r="F21" s="464" t="s">
        <v>88</v>
      </c>
      <c r="G21" s="464" t="s">
        <v>89</v>
      </c>
      <c r="H21" s="471" t="s">
        <v>90</v>
      </c>
      <c r="I21" s="114"/>
    </row>
    <row r="22" spans="1:19">
      <c r="D22" s="320" t="s">
        <v>91</v>
      </c>
      <c r="E22" s="510">
        <v>2.5061173790522296E-2</v>
      </c>
      <c r="F22" s="510">
        <v>0.41971780758920707</v>
      </c>
      <c r="G22" s="510">
        <v>0.55522101862027062</v>
      </c>
      <c r="H22" s="323">
        <f>SUM(E22:G22)</f>
        <v>1</v>
      </c>
      <c r="I22" s="344"/>
    </row>
    <row r="23" spans="1:19">
      <c r="D23" s="321" t="s">
        <v>92</v>
      </c>
      <c r="E23" s="108">
        <f>+SUM('Dalyvio prielaidos'!I51+'Dalyvio prielaidos'!I60)*E22</f>
        <v>347315.01126094454</v>
      </c>
      <c r="F23" s="108">
        <f>+SUM('Dalyvio prielaidos'!I51+'Dalyvio prielaidos'!I60)*F22</f>
        <v>5816738.5250085033</v>
      </c>
      <c r="G23" s="108">
        <f>+SUM('Dalyvio prielaidos'!I51+'Dalyvio prielaidos'!I60)*G22</f>
        <v>7694635.3728786586</v>
      </c>
      <c r="H23" s="25">
        <f>SUM(E23:G23)</f>
        <v>13858688.909148106</v>
      </c>
      <c r="I23" s="114"/>
      <c r="J23" s="15"/>
    </row>
    <row r="24" spans="1:19">
      <c r="E24" s="15"/>
      <c r="I24" s="567"/>
    </row>
    <row r="25" spans="1:19">
      <c r="B25" s="12" t="s">
        <v>93</v>
      </c>
      <c r="H25" s="15"/>
      <c r="I25" s="15"/>
    </row>
    <row r="27" spans="1:19">
      <c r="D27" s="26" t="s">
        <v>94</v>
      </c>
      <c r="E27" s="568">
        <v>8102.1</v>
      </c>
    </row>
    <row r="29" spans="1:19" ht="30">
      <c r="D29" s="467" t="s">
        <v>95</v>
      </c>
      <c r="E29" s="467" t="s">
        <v>96</v>
      </c>
      <c r="F29" s="467" t="s">
        <v>97</v>
      </c>
      <c r="G29" s="472" t="s">
        <v>98</v>
      </c>
      <c r="H29" s="467" t="s">
        <v>99</v>
      </c>
      <c r="I29" s="467" t="s">
        <v>100</v>
      </c>
      <c r="K29" s="617" t="s">
        <v>101</v>
      </c>
      <c r="L29" s="617"/>
      <c r="M29" s="617"/>
      <c r="N29" s="617"/>
      <c r="O29" s="617"/>
      <c r="P29" s="617"/>
      <c r="Q29" s="617"/>
    </row>
    <row r="30" spans="1:19">
      <c r="D30" s="345" t="s">
        <v>102</v>
      </c>
      <c r="E30" s="421" t="s">
        <v>103</v>
      </c>
      <c r="F30" s="433">
        <v>1</v>
      </c>
      <c r="G30" s="279">
        <f t="shared" ref="G30:G50" si="0">I30/F30</f>
        <v>342804</v>
      </c>
      <c r="H30" s="422">
        <f>I30/$E$27</f>
        <v>42.310512089458285</v>
      </c>
      <c r="I30" s="329">
        <v>342804</v>
      </c>
      <c r="K30" s="618" t="s">
        <v>104</v>
      </c>
      <c r="L30" s="619"/>
      <c r="M30" s="619"/>
      <c r="N30" s="619"/>
      <c r="O30" s="619"/>
      <c r="P30" s="619"/>
      <c r="Q30" s="620"/>
      <c r="S30" s="15"/>
    </row>
    <row r="31" spans="1:19">
      <c r="D31" s="345" t="s">
        <v>105</v>
      </c>
      <c r="E31" s="421" t="s">
        <v>103</v>
      </c>
      <c r="F31" s="433">
        <v>1</v>
      </c>
      <c r="G31" s="279">
        <f t="shared" si="0"/>
        <v>1060234.5</v>
      </c>
      <c r="H31" s="422">
        <f t="shared" ref="H31:H50" si="1">I31/$E$27</f>
        <v>130.85922168326729</v>
      </c>
      <c r="I31" s="329">
        <v>1060234.5</v>
      </c>
      <c r="K31" s="608" t="s">
        <v>104</v>
      </c>
      <c r="L31" s="608"/>
      <c r="M31" s="608"/>
      <c r="N31" s="608"/>
      <c r="O31" s="608"/>
      <c r="P31" s="608"/>
      <c r="Q31" s="608"/>
      <c r="S31" s="15"/>
    </row>
    <row r="32" spans="1:19">
      <c r="D32" s="345" t="s">
        <v>106</v>
      </c>
      <c r="E32" s="421" t="s">
        <v>103</v>
      </c>
      <c r="F32" s="433">
        <v>1</v>
      </c>
      <c r="G32" s="279">
        <f t="shared" si="0"/>
        <v>185000</v>
      </c>
      <c r="H32" s="422">
        <f t="shared" si="1"/>
        <v>22.833586354155095</v>
      </c>
      <c r="I32" s="329">
        <v>185000</v>
      </c>
      <c r="K32" s="608" t="s">
        <v>104</v>
      </c>
      <c r="L32" s="608"/>
      <c r="M32" s="608"/>
      <c r="N32" s="608"/>
      <c r="O32" s="608"/>
      <c r="P32" s="608"/>
      <c r="Q32" s="608"/>
      <c r="S32" s="15"/>
    </row>
    <row r="33" spans="4:21">
      <c r="D33" s="345" t="s">
        <v>107</v>
      </c>
      <c r="E33" s="421" t="s">
        <v>103</v>
      </c>
      <c r="F33" s="433">
        <v>1</v>
      </c>
      <c r="G33" s="279">
        <f t="shared" si="0"/>
        <v>50000</v>
      </c>
      <c r="H33" s="422">
        <f t="shared" si="1"/>
        <v>6.1712395551770527</v>
      </c>
      <c r="I33" s="329">
        <v>50000</v>
      </c>
      <c r="K33" s="608" t="s">
        <v>104</v>
      </c>
      <c r="L33" s="608"/>
      <c r="M33" s="608"/>
      <c r="N33" s="608"/>
      <c r="O33" s="608"/>
      <c r="P33" s="608"/>
      <c r="Q33" s="608"/>
      <c r="S33" s="15"/>
    </row>
    <row r="34" spans="4:21">
      <c r="D34" s="345" t="s">
        <v>108</v>
      </c>
      <c r="E34" s="421" t="s">
        <v>103</v>
      </c>
      <c r="F34" s="433">
        <v>1</v>
      </c>
      <c r="G34" s="279">
        <f t="shared" si="0"/>
        <v>10758537.41</v>
      </c>
      <c r="H34" s="422">
        <f t="shared" si="1"/>
        <v>1327.8702324088815</v>
      </c>
      <c r="I34" s="329">
        <v>10758537.41</v>
      </c>
      <c r="K34" s="608" t="s">
        <v>104</v>
      </c>
      <c r="L34" s="608"/>
      <c r="M34" s="608"/>
      <c r="N34" s="608"/>
      <c r="O34" s="608"/>
      <c r="P34" s="608"/>
      <c r="Q34" s="608"/>
      <c r="S34" s="15"/>
    </row>
    <row r="35" spans="4:21" ht="15.75">
      <c r="D35" s="345" t="s">
        <v>109</v>
      </c>
      <c r="E35" s="421" t="s">
        <v>103</v>
      </c>
      <c r="F35" s="433">
        <v>1</v>
      </c>
      <c r="G35" s="279">
        <f t="shared" ref="G35:G40" si="2">I35/F35</f>
        <v>60000</v>
      </c>
      <c r="H35" s="422">
        <f t="shared" ref="H35:H40" si="3">I35/$E$27</f>
        <v>7.4054874662124632</v>
      </c>
      <c r="I35" s="329">
        <v>60000</v>
      </c>
      <c r="K35" s="608" t="s">
        <v>104</v>
      </c>
      <c r="L35" s="608"/>
      <c r="M35" s="608"/>
      <c r="N35" s="608"/>
      <c r="O35" s="608"/>
      <c r="P35" s="608"/>
      <c r="Q35" s="608"/>
      <c r="S35" s="15"/>
      <c r="U35" s="454"/>
    </row>
    <row r="36" spans="4:21">
      <c r="D36" s="345" t="s">
        <v>110</v>
      </c>
      <c r="E36" s="421" t="s">
        <v>103</v>
      </c>
      <c r="F36" s="433">
        <v>1</v>
      </c>
      <c r="G36" s="279">
        <f t="shared" si="2"/>
        <v>47000</v>
      </c>
      <c r="H36" s="422">
        <f t="shared" si="3"/>
        <v>5.8009651818664292</v>
      </c>
      <c r="I36" s="329">
        <v>47000</v>
      </c>
      <c r="K36" s="608" t="s">
        <v>104</v>
      </c>
      <c r="L36" s="608"/>
      <c r="M36" s="608"/>
      <c r="N36" s="608"/>
      <c r="O36" s="608"/>
      <c r="P36" s="608"/>
      <c r="Q36" s="608"/>
      <c r="S36" s="15"/>
    </row>
    <row r="37" spans="4:21">
      <c r="D37" s="345" t="s">
        <v>111</v>
      </c>
      <c r="E37" s="421" t="s">
        <v>103</v>
      </c>
      <c r="F37" s="433">
        <v>1</v>
      </c>
      <c r="G37" s="279">
        <f t="shared" si="2"/>
        <v>55000</v>
      </c>
      <c r="H37" s="422">
        <f t="shared" si="3"/>
        <v>6.788363510694758</v>
      </c>
      <c r="I37" s="329">
        <v>55000</v>
      </c>
      <c r="K37" s="608" t="s">
        <v>104</v>
      </c>
      <c r="L37" s="608"/>
      <c r="M37" s="608"/>
      <c r="N37" s="608"/>
      <c r="O37" s="608"/>
      <c r="P37" s="608"/>
      <c r="Q37" s="608"/>
      <c r="S37" s="15"/>
    </row>
    <row r="38" spans="4:21">
      <c r="D38" s="345" t="s">
        <v>112</v>
      </c>
      <c r="E38" s="421" t="s">
        <v>103</v>
      </c>
      <c r="F38" s="433">
        <v>1</v>
      </c>
      <c r="G38" s="279">
        <f t="shared" si="2"/>
        <v>6000</v>
      </c>
      <c r="H38" s="422">
        <f t="shared" si="3"/>
        <v>0.74054874662124626</v>
      </c>
      <c r="I38" s="329">
        <v>6000</v>
      </c>
      <c r="K38" s="608" t="s">
        <v>104</v>
      </c>
      <c r="L38" s="608"/>
      <c r="M38" s="608"/>
      <c r="N38" s="608"/>
      <c r="O38" s="608"/>
      <c r="P38" s="608"/>
      <c r="Q38" s="608"/>
      <c r="S38" s="15"/>
      <c r="T38" s="15"/>
    </row>
    <row r="39" spans="4:21">
      <c r="D39" s="345" t="s">
        <v>113</v>
      </c>
      <c r="E39" s="421" t="s">
        <v>103</v>
      </c>
      <c r="F39" s="433">
        <v>1</v>
      </c>
      <c r="G39" s="279">
        <f t="shared" si="2"/>
        <v>146916</v>
      </c>
      <c r="H39" s="422">
        <f t="shared" si="3"/>
        <v>18.133076609767837</v>
      </c>
      <c r="I39" s="329">
        <v>146916</v>
      </c>
      <c r="K39" s="608" t="s">
        <v>104</v>
      </c>
      <c r="L39" s="608"/>
      <c r="M39" s="608"/>
      <c r="N39" s="608"/>
      <c r="O39" s="608"/>
      <c r="P39" s="608"/>
      <c r="Q39" s="608"/>
      <c r="S39" s="15"/>
      <c r="T39" s="15"/>
    </row>
    <row r="40" spans="4:21">
      <c r="D40" s="345"/>
      <c r="E40" s="421"/>
      <c r="F40" s="433">
        <v>1</v>
      </c>
      <c r="G40" s="279">
        <f t="shared" si="2"/>
        <v>0</v>
      </c>
      <c r="H40" s="422">
        <f t="shared" si="3"/>
        <v>0</v>
      </c>
      <c r="I40" s="329"/>
      <c r="K40" s="608"/>
      <c r="L40" s="608"/>
      <c r="M40" s="608"/>
      <c r="N40" s="608"/>
      <c r="O40" s="608"/>
      <c r="P40" s="608"/>
      <c r="Q40" s="608"/>
      <c r="S40" s="15"/>
      <c r="T40" s="15"/>
    </row>
    <row r="41" spans="4:21">
      <c r="D41" s="345"/>
      <c r="E41" s="421"/>
      <c r="F41" s="433">
        <v>1</v>
      </c>
      <c r="G41" s="279">
        <f t="shared" si="0"/>
        <v>0</v>
      </c>
      <c r="H41" s="422">
        <f t="shared" si="1"/>
        <v>0</v>
      </c>
      <c r="I41" s="329"/>
      <c r="K41" s="608"/>
      <c r="L41" s="608"/>
      <c r="M41" s="608"/>
      <c r="N41" s="608"/>
      <c r="O41" s="608"/>
      <c r="P41" s="608"/>
      <c r="Q41" s="608"/>
      <c r="S41" s="346"/>
    </row>
    <row r="42" spans="4:21">
      <c r="D42" s="345"/>
      <c r="E42" s="421"/>
      <c r="F42" s="433">
        <v>1</v>
      </c>
      <c r="G42" s="279">
        <f t="shared" si="0"/>
        <v>0</v>
      </c>
      <c r="H42" s="422">
        <f t="shared" si="1"/>
        <v>0</v>
      </c>
      <c r="I42" s="329"/>
      <c r="K42" s="608"/>
      <c r="L42" s="608"/>
      <c r="M42" s="608"/>
      <c r="N42" s="608"/>
      <c r="O42" s="608"/>
      <c r="P42" s="608"/>
      <c r="Q42" s="608"/>
      <c r="S42" s="15"/>
    </row>
    <row r="43" spans="4:21">
      <c r="D43" s="511" t="s">
        <v>114</v>
      </c>
      <c r="E43" s="512" t="s">
        <v>103</v>
      </c>
      <c r="F43" s="513">
        <v>1</v>
      </c>
      <c r="G43" s="279">
        <f t="shared" si="0"/>
        <v>180000</v>
      </c>
      <c r="H43" s="422">
        <f t="shared" si="1"/>
        <v>22.21646239863739</v>
      </c>
      <c r="I43" s="329">
        <f>180000</f>
        <v>180000</v>
      </c>
      <c r="K43" s="608" t="s">
        <v>115</v>
      </c>
      <c r="L43" s="608"/>
      <c r="M43" s="608"/>
      <c r="N43" s="608"/>
      <c r="O43" s="608"/>
      <c r="P43" s="608"/>
      <c r="Q43" s="608"/>
      <c r="S43" s="15"/>
    </row>
    <row r="44" spans="4:21">
      <c r="D44" s="345"/>
      <c r="E44" s="421"/>
      <c r="F44" s="433">
        <v>1</v>
      </c>
      <c r="G44" s="279">
        <f t="shared" ref="G44" si="4">I44/F44</f>
        <v>0</v>
      </c>
      <c r="H44" s="422">
        <f t="shared" ref="H44" si="5">I44/$E$27</f>
        <v>0</v>
      </c>
      <c r="I44" s="329"/>
      <c r="K44" s="608"/>
      <c r="L44" s="608"/>
      <c r="M44" s="608"/>
      <c r="N44" s="608"/>
      <c r="O44" s="608"/>
      <c r="P44" s="608"/>
      <c r="Q44" s="608"/>
      <c r="S44" s="15"/>
    </row>
    <row r="45" spans="4:21">
      <c r="D45" s="345"/>
      <c r="E45" s="421"/>
      <c r="F45" s="433">
        <v>1</v>
      </c>
      <c r="G45" s="279">
        <f t="shared" si="0"/>
        <v>0</v>
      </c>
      <c r="H45" s="422">
        <f t="shared" si="1"/>
        <v>0</v>
      </c>
      <c r="I45" s="329"/>
      <c r="K45" s="608"/>
      <c r="L45" s="608"/>
      <c r="M45" s="608"/>
      <c r="N45" s="608"/>
      <c r="O45" s="608"/>
      <c r="P45" s="608"/>
      <c r="Q45" s="608"/>
      <c r="S45" s="15"/>
    </row>
    <row r="46" spans="4:21">
      <c r="D46" s="345"/>
      <c r="E46" s="421"/>
      <c r="F46" s="433">
        <v>1</v>
      </c>
      <c r="G46" s="279">
        <f t="shared" si="0"/>
        <v>0</v>
      </c>
      <c r="H46" s="422">
        <f t="shared" si="1"/>
        <v>0</v>
      </c>
      <c r="I46" s="329"/>
      <c r="K46" s="608"/>
      <c r="L46" s="608"/>
      <c r="M46" s="608"/>
      <c r="N46" s="608"/>
      <c r="O46" s="608"/>
      <c r="P46" s="608"/>
      <c r="Q46" s="608"/>
      <c r="S46" s="15"/>
    </row>
    <row r="47" spans="4:21">
      <c r="D47" s="345"/>
      <c r="E47" s="421"/>
      <c r="F47" s="433">
        <v>1</v>
      </c>
      <c r="G47" s="279">
        <f t="shared" si="0"/>
        <v>0</v>
      </c>
      <c r="H47" s="422">
        <f t="shared" si="1"/>
        <v>0</v>
      </c>
      <c r="I47" s="329"/>
      <c r="K47" s="608"/>
      <c r="L47" s="608"/>
      <c r="M47" s="608"/>
      <c r="N47" s="608"/>
      <c r="O47" s="608"/>
      <c r="P47" s="608"/>
      <c r="Q47" s="608"/>
      <c r="S47" s="15"/>
    </row>
    <row r="48" spans="4:21">
      <c r="D48" s="345"/>
      <c r="E48" s="421"/>
      <c r="F48" s="433">
        <v>1</v>
      </c>
      <c r="G48" s="279">
        <f t="shared" si="0"/>
        <v>0</v>
      </c>
      <c r="H48" s="422">
        <f t="shared" si="1"/>
        <v>0</v>
      </c>
      <c r="I48" s="329"/>
      <c r="K48" s="608"/>
      <c r="L48" s="608"/>
      <c r="M48" s="608"/>
      <c r="N48" s="608"/>
      <c r="O48" s="608"/>
      <c r="P48" s="608"/>
      <c r="Q48" s="608"/>
      <c r="S48" s="15"/>
    </row>
    <row r="49" spans="2:33">
      <c r="D49" s="345"/>
      <c r="E49" s="421"/>
      <c r="F49" s="433">
        <v>1</v>
      </c>
      <c r="G49" s="279">
        <f t="shared" si="0"/>
        <v>0</v>
      </c>
      <c r="H49" s="422">
        <f t="shared" si="1"/>
        <v>0</v>
      </c>
      <c r="I49" s="329"/>
      <c r="K49" s="608"/>
      <c r="L49" s="608"/>
      <c r="M49" s="608"/>
      <c r="N49" s="608"/>
      <c r="O49" s="608"/>
      <c r="P49" s="608"/>
      <c r="Q49" s="608"/>
      <c r="S49" s="15"/>
    </row>
    <row r="50" spans="2:33">
      <c r="D50" s="345"/>
      <c r="E50" s="421"/>
      <c r="F50" s="433">
        <v>1</v>
      </c>
      <c r="G50" s="279">
        <f t="shared" si="0"/>
        <v>0</v>
      </c>
      <c r="H50" s="422">
        <f t="shared" si="1"/>
        <v>0</v>
      </c>
      <c r="I50" s="329"/>
      <c r="K50" s="608"/>
      <c r="L50" s="608"/>
      <c r="M50" s="608"/>
      <c r="N50" s="608"/>
      <c r="O50" s="608"/>
      <c r="P50" s="608"/>
      <c r="Q50" s="608"/>
      <c r="S50" s="15"/>
    </row>
    <row r="51" spans="2:33">
      <c r="D51" s="262" t="s">
        <v>116</v>
      </c>
      <c r="E51" s="263"/>
      <c r="F51" s="29"/>
      <c r="G51" s="265"/>
      <c r="H51" s="328">
        <f t="shared" ref="H51" si="6">I51/$E$27</f>
        <v>1591.1296960047396</v>
      </c>
      <c r="I51" s="29">
        <f>SUM(I30:I50)</f>
        <v>12891491.91</v>
      </c>
    </row>
    <row r="53" spans="2:33">
      <c r="B53" s="12" t="s">
        <v>117</v>
      </c>
    </row>
    <row r="55" spans="2:33" ht="30">
      <c r="D55" s="471" t="s">
        <v>95</v>
      </c>
      <c r="E55" s="467" t="s">
        <v>96</v>
      </c>
      <c r="F55" s="471" t="s">
        <v>97</v>
      </c>
      <c r="G55" s="472" t="s">
        <v>98</v>
      </c>
      <c r="H55" s="471" t="s">
        <v>99</v>
      </c>
      <c r="I55" s="467" t="s">
        <v>100</v>
      </c>
      <c r="K55" s="629" t="s">
        <v>101</v>
      </c>
      <c r="L55" s="630"/>
      <c r="M55" s="630"/>
      <c r="N55" s="630"/>
      <c r="O55" s="630"/>
      <c r="P55" s="630"/>
      <c r="Q55" s="631"/>
    </row>
    <row r="56" spans="2:33">
      <c r="D56" s="345" t="s">
        <v>118</v>
      </c>
      <c r="E56" s="421" t="s">
        <v>103</v>
      </c>
      <c r="F56" s="433">
        <v>1</v>
      </c>
      <c r="G56" s="279">
        <f>I56/F56</f>
        <v>789999.99564154691</v>
      </c>
      <c r="H56" s="422">
        <f>I56/$E$27</f>
        <v>97.505584433856271</v>
      </c>
      <c r="I56" s="329">
        <v>789999.99564154691</v>
      </c>
      <c r="K56" s="618" t="s">
        <v>104</v>
      </c>
      <c r="L56" s="619"/>
      <c r="M56" s="619"/>
      <c r="N56" s="619"/>
      <c r="O56" s="619"/>
      <c r="P56" s="619"/>
      <c r="Q56" s="620"/>
    </row>
    <row r="57" spans="2:33">
      <c r="D57" s="345" t="s">
        <v>119</v>
      </c>
      <c r="E57" s="421" t="s">
        <v>103</v>
      </c>
      <c r="F57" s="433">
        <v>1</v>
      </c>
      <c r="G57" s="279">
        <f>I57/F57</f>
        <v>177197.00350655874</v>
      </c>
      <c r="H57" s="422">
        <f>I57/$E$27</f>
        <v>21.870503141970445</v>
      </c>
      <c r="I57" s="329">
        <v>177197.00350655874</v>
      </c>
      <c r="K57" s="618" t="s">
        <v>104</v>
      </c>
      <c r="L57" s="619"/>
      <c r="M57" s="619"/>
      <c r="N57" s="619"/>
      <c r="O57" s="619"/>
      <c r="P57" s="619"/>
      <c r="Q57" s="620"/>
    </row>
    <row r="58" spans="2:33">
      <c r="D58" s="345"/>
      <c r="E58" s="421"/>
      <c r="F58" s="433">
        <v>1</v>
      </c>
      <c r="G58" s="279">
        <f>I58/F58</f>
        <v>0</v>
      </c>
      <c r="H58" s="422">
        <f>I58/$E$27</f>
        <v>0</v>
      </c>
      <c r="I58" s="329"/>
      <c r="K58" s="626"/>
      <c r="L58" s="627"/>
      <c r="M58" s="627"/>
      <c r="N58" s="627"/>
      <c r="O58" s="627"/>
      <c r="P58" s="627"/>
      <c r="Q58" s="628"/>
    </row>
    <row r="59" spans="2:33">
      <c r="D59" s="345"/>
      <c r="E59" s="421"/>
      <c r="F59" s="433">
        <v>1</v>
      </c>
      <c r="G59" s="279">
        <f>I59/F59</f>
        <v>0</v>
      </c>
      <c r="H59" s="422">
        <f>I59/$E$27</f>
        <v>0</v>
      </c>
      <c r="I59" s="329"/>
      <c r="K59" s="622"/>
      <c r="L59" s="623"/>
      <c r="M59" s="623"/>
      <c r="N59" s="623"/>
      <c r="O59" s="623"/>
      <c r="P59" s="623"/>
      <c r="Q59" s="624"/>
    </row>
    <row r="60" spans="2:33">
      <c r="D60" s="262" t="s">
        <v>116</v>
      </c>
      <c r="E60" s="266" t="s">
        <v>120</v>
      </c>
      <c r="F60" s="29"/>
      <c r="G60" s="265"/>
      <c r="H60" s="29">
        <f>SUM(H56:H59)</f>
        <v>119.37608757582672</v>
      </c>
      <c r="I60" s="29">
        <f>SUM(I56:I59)</f>
        <v>967196.99914810562</v>
      </c>
      <c r="K60" s="621"/>
      <c r="L60" s="621"/>
      <c r="M60" s="621"/>
      <c r="N60" s="621"/>
      <c r="O60" s="621"/>
      <c r="P60" s="621"/>
      <c r="Q60" s="621"/>
    </row>
    <row r="61" spans="2:33" ht="14.45" hidden="1" customHeight="1"/>
    <row r="62" spans="2:33" ht="12.95" hidden="1" customHeight="1">
      <c r="B62" s="12" t="s">
        <v>121</v>
      </c>
      <c r="D62"/>
      <c r="I62" s="15"/>
    </row>
    <row r="63" spans="2:33" ht="12.95" hidden="1" customHeight="1"/>
    <row r="64" spans="2:33" ht="12.95" hidden="1" customHeight="1">
      <c r="D64" s="605" t="s">
        <v>122</v>
      </c>
      <c r="E64" s="605" t="s">
        <v>96</v>
      </c>
      <c r="F64" s="606" t="s">
        <v>97</v>
      </c>
      <c r="G64" s="607" t="s">
        <v>98</v>
      </c>
      <c r="H64" s="605" t="s">
        <v>123</v>
      </c>
      <c r="I64" s="625" t="s">
        <v>100</v>
      </c>
      <c r="J64" s="625"/>
      <c r="K64" s="625"/>
      <c r="L64" s="625"/>
      <c r="M64" s="625"/>
      <c r="N64" s="625"/>
      <c r="O64" s="625"/>
      <c r="P64" s="625"/>
      <c r="Q64" s="625"/>
      <c r="R64" s="625"/>
      <c r="S64" s="625"/>
      <c r="T64" s="625"/>
      <c r="U64" s="625"/>
      <c r="V64" s="625"/>
      <c r="W64" s="625"/>
      <c r="X64" s="625"/>
      <c r="Y64" s="625"/>
      <c r="Z64" s="625"/>
      <c r="AA64" s="625"/>
      <c r="AB64" s="625"/>
      <c r="AC64" s="625"/>
      <c r="AD64" s="625"/>
      <c r="AE64" s="625"/>
      <c r="AF64" s="625"/>
      <c r="AG64" s="625"/>
    </row>
    <row r="65" spans="3:41" ht="12.95" hidden="1" customHeight="1">
      <c r="D65" s="605"/>
      <c r="E65" s="605"/>
      <c r="F65" s="606"/>
      <c r="G65" s="607"/>
      <c r="H65" s="605"/>
      <c r="I65" s="468">
        <f>YEAR('Bazinės prielaidos'!$E$7)</f>
        <v>2023</v>
      </c>
      <c r="J65" s="468">
        <f>I65+1</f>
        <v>2024</v>
      </c>
      <c r="K65" s="468">
        <f t="shared" ref="K65:AG65" si="7">J65+1</f>
        <v>2025</v>
      </c>
      <c r="L65" s="468">
        <f t="shared" si="7"/>
        <v>2026</v>
      </c>
      <c r="M65" s="468">
        <f t="shared" si="7"/>
        <v>2027</v>
      </c>
      <c r="N65" s="468">
        <f t="shared" si="7"/>
        <v>2028</v>
      </c>
      <c r="O65" s="468">
        <f t="shared" si="7"/>
        <v>2029</v>
      </c>
      <c r="P65" s="468">
        <f t="shared" si="7"/>
        <v>2030</v>
      </c>
      <c r="Q65" s="468">
        <f t="shared" si="7"/>
        <v>2031</v>
      </c>
      <c r="R65" s="468">
        <f t="shared" si="7"/>
        <v>2032</v>
      </c>
      <c r="S65" s="468">
        <f t="shared" si="7"/>
        <v>2033</v>
      </c>
      <c r="T65" s="468">
        <f t="shared" si="7"/>
        <v>2034</v>
      </c>
      <c r="U65" s="468">
        <f t="shared" si="7"/>
        <v>2035</v>
      </c>
      <c r="V65" s="468">
        <f t="shared" si="7"/>
        <v>2036</v>
      </c>
      <c r="W65" s="468">
        <f t="shared" si="7"/>
        <v>2037</v>
      </c>
      <c r="X65" s="468">
        <f t="shared" si="7"/>
        <v>2038</v>
      </c>
      <c r="Y65" s="468">
        <f t="shared" si="7"/>
        <v>2039</v>
      </c>
      <c r="Z65" s="468">
        <f t="shared" si="7"/>
        <v>2040</v>
      </c>
      <c r="AA65" s="468">
        <f t="shared" si="7"/>
        <v>2041</v>
      </c>
      <c r="AB65" s="468">
        <f t="shared" si="7"/>
        <v>2042</v>
      </c>
      <c r="AC65" s="468">
        <f t="shared" si="7"/>
        <v>2043</v>
      </c>
      <c r="AD65" s="468">
        <f t="shared" si="7"/>
        <v>2044</v>
      </c>
      <c r="AE65" s="468">
        <f t="shared" si="7"/>
        <v>2045</v>
      </c>
      <c r="AF65" s="468">
        <f t="shared" si="7"/>
        <v>2046</v>
      </c>
      <c r="AG65" s="468">
        <f t="shared" si="7"/>
        <v>2047</v>
      </c>
    </row>
    <row r="66" spans="3:41" ht="12.95" hidden="1" customHeight="1">
      <c r="D66" s="605"/>
      <c r="E66" s="605"/>
      <c r="F66" s="606"/>
      <c r="G66" s="607"/>
      <c r="H66" s="605"/>
      <c r="I66" s="468">
        <v>1</v>
      </c>
      <c r="J66" s="468">
        <v>2</v>
      </c>
      <c r="K66" s="468">
        <v>3</v>
      </c>
      <c r="L66" s="468">
        <v>4</v>
      </c>
      <c r="M66" s="468">
        <v>5</v>
      </c>
      <c r="N66" s="468">
        <v>6</v>
      </c>
      <c r="O66" s="468">
        <v>7</v>
      </c>
      <c r="P66" s="468">
        <v>8</v>
      </c>
      <c r="Q66" s="468">
        <v>9</v>
      </c>
      <c r="R66" s="468">
        <v>10</v>
      </c>
      <c r="S66" s="468">
        <v>11</v>
      </c>
      <c r="T66" s="468">
        <v>12</v>
      </c>
      <c r="U66" s="468">
        <v>13</v>
      </c>
      <c r="V66" s="468">
        <v>14</v>
      </c>
      <c r="W66" s="468">
        <v>15</v>
      </c>
      <c r="X66" s="468">
        <v>16</v>
      </c>
      <c r="Y66" s="468">
        <v>17</v>
      </c>
      <c r="Z66" s="468">
        <v>18</v>
      </c>
      <c r="AA66" s="468">
        <v>19</v>
      </c>
      <c r="AB66" s="468">
        <v>20</v>
      </c>
      <c r="AC66" s="468">
        <v>21</v>
      </c>
      <c r="AD66" s="468">
        <v>22</v>
      </c>
      <c r="AE66" s="468">
        <v>23</v>
      </c>
      <c r="AF66" s="468">
        <v>24</v>
      </c>
      <c r="AG66" s="468">
        <v>25</v>
      </c>
      <c r="AI66" s="641" t="s">
        <v>101</v>
      </c>
      <c r="AJ66" s="641"/>
      <c r="AK66" s="641"/>
      <c r="AL66" s="641"/>
      <c r="AM66" s="641"/>
      <c r="AN66" s="641"/>
      <c r="AO66" s="641"/>
    </row>
    <row r="67" spans="3:41" s="15" customFormat="1" ht="12.95" hidden="1" customHeight="1">
      <c r="D67" s="329" t="s">
        <v>124</v>
      </c>
      <c r="E67" s="421" t="s">
        <v>125</v>
      </c>
      <c r="F67" s="433">
        <v>10</v>
      </c>
      <c r="G67" s="25">
        <f>SUM(I67:AG67)/F67</f>
        <v>0</v>
      </c>
      <c r="H67" s="25">
        <f t="shared" ref="H67" si="8">SUM(I67:AG67)/$E$27</f>
        <v>0</v>
      </c>
      <c r="I67" s="387"/>
      <c r="J67" s="426"/>
      <c r="K67" s="426"/>
      <c r="L67" s="466">
        <v>0</v>
      </c>
      <c r="M67" s="466">
        <v>0</v>
      </c>
      <c r="N67" s="466">
        <v>0</v>
      </c>
      <c r="O67" s="466">
        <v>0</v>
      </c>
      <c r="P67" s="466">
        <v>0</v>
      </c>
      <c r="Q67" s="466">
        <v>0</v>
      </c>
      <c r="R67" s="466">
        <v>0</v>
      </c>
      <c r="S67" s="466">
        <v>0</v>
      </c>
      <c r="T67" s="466">
        <v>0</v>
      </c>
      <c r="U67" s="466">
        <v>0</v>
      </c>
      <c r="V67" s="466">
        <v>0</v>
      </c>
      <c r="W67" s="466">
        <v>0</v>
      </c>
      <c r="X67" s="426"/>
      <c r="Y67" s="426"/>
      <c r="Z67" s="426"/>
      <c r="AA67" s="426"/>
      <c r="AB67" s="426"/>
      <c r="AC67" s="426"/>
      <c r="AD67" s="426"/>
      <c r="AE67" s="426"/>
      <c r="AF67" s="426"/>
      <c r="AG67" s="426"/>
      <c r="AI67" s="642"/>
      <c r="AJ67" s="642"/>
      <c r="AK67" s="642"/>
      <c r="AL67" s="642"/>
      <c r="AM67" s="642"/>
      <c r="AN67" s="642"/>
      <c r="AO67" s="642"/>
    </row>
    <row r="68" spans="3:41" s="15" customFormat="1" ht="12.95" hidden="1" customHeight="1">
      <c r="D68" s="329" t="s">
        <v>124</v>
      </c>
      <c r="E68" s="421" t="s">
        <v>125</v>
      </c>
      <c r="F68" s="433">
        <v>10</v>
      </c>
      <c r="G68" s="25">
        <f t="shared" ref="G68:G70" si="9">SUM(I68:AG68)/F68</f>
        <v>0</v>
      </c>
      <c r="H68" s="25">
        <f t="shared" ref="H68:H70" si="10">SUM(I68:AG68)/$E$27</f>
        <v>0</v>
      </c>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I68" s="621"/>
      <c r="AJ68" s="621"/>
      <c r="AK68" s="621"/>
      <c r="AL68" s="621"/>
      <c r="AM68" s="621"/>
      <c r="AN68" s="621"/>
      <c r="AO68" s="621"/>
    </row>
    <row r="69" spans="3:41" s="15" customFormat="1" ht="12.95" hidden="1" customHeight="1">
      <c r="D69" s="329" t="s">
        <v>124</v>
      </c>
      <c r="E69" s="421" t="s">
        <v>125</v>
      </c>
      <c r="F69" s="433">
        <v>10</v>
      </c>
      <c r="G69" s="25">
        <f t="shared" si="9"/>
        <v>0</v>
      </c>
      <c r="H69" s="25">
        <f t="shared" si="10"/>
        <v>0</v>
      </c>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I69" s="621"/>
      <c r="AJ69" s="621"/>
      <c r="AK69" s="621"/>
      <c r="AL69" s="621"/>
      <c r="AM69" s="621"/>
      <c r="AN69" s="621"/>
      <c r="AO69" s="621"/>
    </row>
    <row r="70" spans="3:41" s="15" customFormat="1" ht="12.95" hidden="1" customHeight="1">
      <c r="D70" s="345" t="s">
        <v>126</v>
      </c>
      <c r="E70" s="421" t="s">
        <v>125</v>
      </c>
      <c r="F70" s="433">
        <v>10</v>
      </c>
      <c r="G70" s="25">
        <f t="shared" si="9"/>
        <v>0</v>
      </c>
      <c r="H70" s="25">
        <f t="shared" si="10"/>
        <v>0</v>
      </c>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I70" s="621"/>
      <c r="AJ70" s="621"/>
      <c r="AK70" s="621"/>
      <c r="AL70" s="621"/>
      <c r="AM70" s="621"/>
      <c r="AN70" s="621"/>
      <c r="AO70" s="621"/>
    </row>
    <row r="71" spans="3:41" s="37" customFormat="1" ht="12.95" hidden="1" customHeight="1">
      <c r="D71" s="29" t="s">
        <v>90</v>
      </c>
      <c r="E71" s="29"/>
      <c r="F71" s="29"/>
      <c r="G71" s="29"/>
      <c r="H71" s="29">
        <f t="shared" ref="H71" si="11">SUM(H67:H68)</f>
        <v>0</v>
      </c>
      <c r="I71" s="29">
        <f>SUM(I67:I70)</f>
        <v>0</v>
      </c>
      <c r="J71" s="29">
        <f t="shared" ref="J71:AG71" si="12">SUM(J67:J70)</f>
        <v>0</v>
      </c>
      <c r="K71" s="29">
        <f t="shared" si="12"/>
        <v>0</v>
      </c>
      <c r="L71" s="29">
        <f t="shared" si="12"/>
        <v>0</v>
      </c>
      <c r="M71" s="29">
        <f t="shared" si="12"/>
        <v>0</v>
      </c>
      <c r="N71" s="29">
        <f t="shared" si="12"/>
        <v>0</v>
      </c>
      <c r="O71" s="29">
        <f t="shared" si="12"/>
        <v>0</v>
      </c>
      <c r="P71" s="29">
        <f t="shared" si="12"/>
        <v>0</v>
      </c>
      <c r="Q71" s="29">
        <f t="shared" si="12"/>
        <v>0</v>
      </c>
      <c r="R71" s="29">
        <f t="shared" si="12"/>
        <v>0</v>
      </c>
      <c r="S71" s="29">
        <f t="shared" si="12"/>
        <v>0</v>
      </c>
      <c r="T71" s="29">
        <f t="shared" si="12"/>
        <v>0</v>
      </c>
      <c r="U71" s="29">
        <f t="shared" si="12"/>
        <v>0</v>
      </c>
      <c r="V71" s="29">
        <f t="shared" si="12"/>
        <v>0</v>
      </c>
      <c r="W71" s="29">
        <f t="shared" si="12"/>
        <v>0</v>
      </c>
      <c r="X71" s="29">
        <f t="shared" si="12"/>
        <v>0</v>
      </c>
      <c r="Y71" s="29">
        <f t="shared" si="12"/>
        <v>0</v>
      </c>
      <c r="Z71" s="29">
        <f t="shared" si="12"/>
        <v>0</v>
      </c>
      <c r="AA71" s="29">
        <f t="shared" si="12"/>
        <v>0</v>
      </c>
      <c r="AB71" s="29">
        <f t="shared" si="12"/>
        <v>0</v>
      </c>
      <c r="AC71" s="29">
        <f t="shared" si="12"/>
        <v>0</v>
      </c>
      <c r="AD71" s="29">
        <f t="shared" si="12"/>
        <v>0</v>
      </c>
      <c r="AE71" s="29">
        <f t="shared" si="12"/>
        <v>0</v>
      </c>
      <c r="AF71" s="29">
        <f t="shared" si="12"/>
        <v>0</v>
      </c>
      <c r="AG71" s="29">
        <f t="shared" si="12"/>
        <v>0</v>
      </c>
    </row>
    <row r="72" spans="3:41" ht="12.95" hidden="1" customHeight="1"/>
    <row r="73" spans="3:41" ht="12.95" hidden="1" customHeight="1">
      <c r="I73">
        <f>IF(AND('Bazinės prielaidos'!$E$11/12&lt;I66,('Bazinės prielaidos'!$E$11+'Bazinės prielaidos'!$E$15)/12&gt;=I66),1,0)</f>
        <v>0</v>
      </c>
      <c r="J73">
        <f>IF(AND('Bazinės prielaidos'!$E$11/12&lt;J66,('Bazinės prielaidos'!$E$11+'Bazinės prielaidos'!$E$15)/12&gt;=J66),1,0)</f>
        <v>0</v>
      </c>
      <c r="K73">
        <f>IF(AND('Bazinės prielaidos'!$E$11/12&lt;K66,('Bazinės prielaidos'!$E$11+'Bazinės prielaidos'!$E$15)/12&gt;=K66),1,0)</f>
        <v>0</v>
      </c>
      <c r="L73">
        <f>IF(AND('Bazinės prielaidos'!$E$11/12&lt;L66,('Bazinės prielaidos'!$E$11+'Bazinės prielaidos'!$E$15)/12&gt;=L66),1,0)</f>
        <v>1</v>
      </c>
      <c r="M73">
        <f>IF(AND('Bazinės prielaidos'!$E$11/12&lt;M66,('Bazinės prielaidos'!$E$11+'Bazinės prielaidos'!$E$15)/12&gt;=M66),1,0)</f>
        <v>1</v>
      </c>
      <c r="N73">
        <f>IF(AND('Bazinės prielaidos'!$E$11/12&lt;N66,('Bazinės prielaidos'!$E$11+'Bazinės prielaidos'!$E$15)/12&gt;=N66),1,0)</f>
        <v>1</v>
      </c>
      <c r="O73">
        <f>IF(AND('Bazinės prielaidos'!$E$11/12&lt;O66,('Bazinės prielaidos'!$E$11+'Bazinės prielaidos'!$E$15)/12&gt;=O66),1,0)</f>
        <v>1</v>
      </c>
      <c r="P73">
        <f>IF(AND('Bazinės prielaidos'!$E$11/12&lt;P66,('Bazinės prielaidos'!$E$11+'Bazinės prielaidos'!$E$15)/12&gt;=P66),1,0)</f>
        <v>1</v>
      </c>
      <c r="Q73">
        <f>IF(AND('Bazinės prielaidos'!$E$11/12&lt;Q66,('Bazinės prielaidos'!$E$11+'Bazinės prielaidos'!$E$15)/12&gt;=Q66),1,0)</f>
        <v>1</v>
      </c>
      <c r="R73">
        <f>IF(AND('Bazinės prielaidos'!$E$11/12&lt;R66,('Bazinės prielaidos'!$E$11+'Bazinės prielaidos'!$E$15)/12&gt;=R66),1,0)</f>
        <v>1</v>
      </c>
      <c r="S73">
        <f>IF(AND('Bazinės prielaidos'!$E$11/12&lt;S66,('Bazinės prielaidos'!$E$11+'Bazinės prielaidos'!$E$15)/12&gt;=S66),1,0)</f>
        <v>1</v>
      </c>
      <c r="T73">
        <f>IF(AND('Bazinės prielaidos'!$E$11/12&lt;T66,('Bazinės prielaidos'!$E$11+'Bazinės prielaidos'!$E$15)/12&gt;=T66),1,0)</f>
        <v>1</v>
      </c>
      <c r="U73">
        <f>IF(AND('Bazinės prielaidos'!$E$11/12&lt;U66,('Bazinės prielaidos'!$E$11+'Bazinės prielaidos'!$E$15)/12&gt;=U66),1,0)</f>
        <v>1</v>
      </c>
      <c r="V73">
        <f>IF(AND('Bazinės prielaidos'!$E$11/12&lt;V66,('Bazinės prielaidos'!$E$11+'Bazinės prielaidos'!$E$15)/12&gt;=V66),1,0)</f>
        <v>1</v>
      </c>
      <c r="W73">
        <f>IF(AND('Bazinės prielaidos'!$E$11/12&lt;W66,('Bazinės prielaidos'!$E$11+'Bazinės prielaidos'!$E$15)/12&gt;=W66),1,0)</f>
        <v>1</v>
      </c>
      <c r="X73">
        <f>IF(AND('Bazinės prielaidos'!$E$11/12&lt;X66,('Bazinės prielaidos'!$E$11+'Bazinės prielaidos'!$E$15)/12&gt;=X66),1,0)</f>
        <v>0</v>
      </c>
      <c r="Y73">
        <f>IF(AND('Bazinės prielaidos'!$E$11/12&lt;Y66,('Bazinės prielaidos'!$E$11+'Bazinės prielaidos'!$E$15)/12&gt;=Y66),1,0)</f>
        <v>0</v>
      </c>
      <c r="Z73">
        <f>IF(AND('Bazinės prielaidos'!$E$11/12&lt;Z66,('Bazinės prielaidos'!$E$11+'Bazinės prielaidos'!$E$15)/12&gt;=Z66),1,0)</f>
        <v>0</v>
      </c>
      <c r="AA73">
        <f>IF(AND('Bazinės prielaidos'!$E$11/12&lt;AA66,('Bazinės prielaidos'!$E$11+'Bazinės prielaidos'!$E$15)/12&gt;=AA66),1,0)</f>
        <v>0</v>
      </c>
      <c r="AB73">
        <f>IF(AND('Bazinės prielaidos'!$E$11/12&lt;AB66,('Bazinės prielaidos'!$E$11+'Bazinės prielaidos'!$E$15)/12&gt;=AB66),1,0)</f>
        <v>0</v>
      </c>
      <c r="AC73">
        <f>IF(AND('Bazinės prielaidos'!$E$11/12&lt;AC66,('Bazinės prielaidos'!$E$11+'Bazinės prielaidos'!$E$15)/12&gt;=AC66),1,0)</f>
        <v>0</v>
      </c>
      <c r="AD73">
        <f>IF(AND('Bazinės prielaidos'!$E$11/12&lt;AD66,('Bazinės prielaidos'!$E$11+'Bazinės prielaidos'!$E$15)/12&gt;=AD66),1,0)</f>
        <v>0</v>
      </c>
      <c r="AE73">
        <f>IF(AND('Bazinės prielaidos'!$E$11/12&lt;AE66,('Bazinės prielaidos'!$E$11+'Bazinės prielaidos'!$E$15)/12&gt;=AE66),1,0)</f>
        <v>0</v>
      </c>
      <c r="AF73">
        <f>IF(AND('Bazinės prielaidos'!$E$11/12&lt;AF66,('Bazinės prielaidos'!$E$11+'Bazinės prielaidos'!$E$15)/12&gt;=AF66),1,0)</f>
        <v>0</v>
      </c>
      <c r="AG73">
        <f>IF(AND('Bazinės prielaidos'!$E$11/12&lt;AG66,('Bazinės prielaidos'!$E$11+'Bazinės prielaidos'!$E$15)/12&gt;=AG66),1,0)</f>
        <v>0</v>
      </c>
    </row>
    <row r="74" spans="3:41" s="388" customFormat="1">
      <c r="H74" s="389" t="s">
        <v>127</v>
      </c>
      <c r="I74" s="389" t="str">
        <f>IF(AND(I73=0,I71=0),"Taip",IF(I73=1,"Taip","Nedera su veiklos periodu"))</f>
        <v>Taip</v>
      </c>
      <c r="J74" s="389" t="str">
        <f t="shared" ref="J74:AG74" si="13">IF(AND(J73=0,J71=0),"Taip",IF(J73=1,"Taip","Nedera su veiklos periodu"))</f>
        <v>Taip</v>
      </c>
      <c r="K74" s="389" t="str">
        <f t="shared" si="13"/>
        <v>Taip</v>
      </c>
      <c r="L74" s="389" t="str">
        <f t="shared" si="13"/>
        <v>Taip</v>
      </c>
      <c r="M74" s="389" t="str">
        <f t="shared" si="13"/>
        <v>Taip</v>
      </c>
      <c r="N74" s="389" t="str">
        <f t="shared" si="13"/>
        <v>Taip</v>
      </c>
      <c r="O74" s="389" t="str">
        <f t="shared" si="13"/>
        <v>Taip</v>
      </c>
      <c r="P74" s="389" t="str">
        <f t="shared" si="13"/>
        <v>Taip</v>
      </c>
      <c r="Q74" s="389" t="str">
        <f t="shared" si="13"/>
        <v>Taip</v>
      </c>
      <c r="R74" s="389" t="str">
        <f t="shared" si="13"/>
        <v>Taip</v>
      </c>
      <c r="S74" s="389" t="str">
        <f t="shared" si="13"/>
        <v>Taip</v>
      </c>
      <c r="T74" s="389" t="str">
        <f t="shared" si="13"/>
        <v>Taip</v>
      </c>
      <c r="U74" s="389" t="str">
        <f t="shared" si="13"/>
        <v>Taip</v>
      </c>
      <c r="V74" s="389" t="str">
        <f t="shared" si="13"/>
        <v>Taip</v>
      </c>
      <c r="W74" s="389" t="str">
        <f t="shared" si="13"/>
        <v>Taip</v>
      </c>
      <c r="X74" s="389" t="str">
        <f t="shared" si="13"/>
        <v>Taip</v>
      </c>
      <c r="Y74" s="389" t="str">
        <f t="shared" si="13"/>
        <v>Taip</v>
      </c>
      <c r="Z74" s="389" t="str">
        <f t="shared" si="13"/>
        <v>Taip</v>
      </c>
      <c r="AA74" s="389" t="str">
        <f t="shared" si="13"/>
        <v>Taip</v>
      </c>
      <c r="AB74" s="389" t="str">
        <f t="shared" si="13"/>
        <v>Taip</v>
      </c>
      <c r="AC74" s="389" t="str">
        <f t="shared" si="13"/>
        <v>Taip</v>
      </c>
      <c r="AD74" s="389" t="str">
        <f t="shared" si="13"/>
        <v>Taip</v>
      </c>
      <c r="AE74" s="389" t="str">
        <f t="shared" si="13"/>
        <v>Taip</v>
      </c>
      <c r="AF74" s="389" t="str">
        <f t="shared" si="13"/>
        <v>Taip</v>
      </c>
      <c r="AG74" s="389" t="str">
        <f t="shared" si="13"/>
        <v>Taip</v>
      </c>
    </row>
    <row r="75" spans="3:41" ht="14.45" customHeight="1">
      <c r="C75" s="12" t="s">
        <v>128</v>
      </c>
    </row>
    <row r="77" spans="3:41" ht="60">
      <c r="D77" s="471" t="s">
        <v>129</v>
      </c>
      <c r="E77" s="467" t="s">
        <v>96</v>
      </c>
      <c r="F77" s="473" t="s">
        <v>97</v>
      </c>
      <c r="G77" s="472" t="s">
        <v>130</v>
      </c>
      <c r="H77" s="474" t="s">
        <v>131</v>
      </c>
      <c r="I77" s="474" t="s">
        <v>132</v>
      </c>
      <c r="K77" s="617" t="s">
        <v>101</v>
      </c>
      <c r="L77" s="617"/>
      <c r="M77" s="617"/>
      <c r="N77" s="617"/>
      <c r="O77" s="617"/>
      <c r="P77" s="617"/>
      <c r="Q77" s="617"/>
    </row>
    <row r="78" spans="3:41">
      <c r="D78" s="348" t="s">
        <v>133</v>
      </c>
      <c r="E78" s="330"/>
      <c r="F78" s="330"/>
      <c r="G78" s="330"/>
      <c r="H78" s="330"/>
      <c r="I78" s="330"/>
    </row>
    <row r="79" spans="3:41">
      <c r="D79" s="345" t="s">
        <v>134</v>
      </c>
      <c r="E79" s="421" t="s">
        <v>135</v>
      </c>
      <c r="F79" s="433">
        <v>1</v>
      </c>
      <c r="G79" s="279">
        <f>H79/F79</f>
        <v>1710</v>
      </c>
      <c r="H79" s="278">
        <f>+I79/12</f>
        <v>1710</v>
      </c>
      <c r="I79" s="329">
        <v>20520</v>
      </c>
      <c r="K79" s="618" t="s">
        <v>136</v>
      </c>
      <c r="L79" s="619"/>
      <c r="M79" s="619"/>
      <c r="N79" s="619"/>
      <c r="O79" s="619"/>
      <c r="P79" s="619"/>
      <c r="Q79" s="620"/>
    </row>
    <row r="80" spans="3:41">
      <c r="D80" s="345" t="s">
        <v>137</v>
      </c>
      <c r="E80" s="421" t="s">
        <v>135</v>
      </c>
      <c r="F80" s="433">
        <v>1</v>
      </c>
      <c r="G80" s="279">
        <f>H80/F80</f>
        <v>10991.133333333333</v>
      </c>
      <c r="H80" s="278">
        <f>+I80/12</f>
        <v>10991.133333333333</v>
      </c>
      <c r="I80" s="329">
        <v>131893.6</v>
      </c>
      <c r="K80" s="618" t="s">
        <v>136</v>
      </c>
      <c r="L80" s="619"/>
      <c r="M80" s="619"/>
      <c r="N80" s="619"/>
      <c r="O80" s="619"/>
      <c r="P80" s="619"/>
      <c r="Q80" s="620"/>
    </row>
    <row r="81" spans="3:41">
      <c r="D81" s="345" t="s">
        <v>138</v>
      </c>
      <c r="E81" s="421" t="s">
        <v>135</v>
      </c>
      <c r="F81" s="433">
        <v>1</v>
      </c>
      <c r="G81" s="279">
        <f>H81/F81</f>
        <v>3712</v>
      </c>
      <c r="H81" s="278">
        <f>+I81/12</f>
        <v>3712</v>
      </c>
      <c r="I81" s="329">
        <v>44544</v>
      </c>
      <c r="K81" s="618" t="s">
        <v>136</v>
      </c>
      <c r="L81" s="619"/>
      <c r="M81" s="619"/>
      <c r="N81" s="619"/>
      <c r="O81" s="619"/>
      <c r="P81" s="619"/>
      <c r="Q81" s="620"/>
    </row>
    <row r="82" spans="3:41">
      <c r="D82" s="345" t="s">
        <v>139</v>
      </c>
      <c r="E82" s="421" t="s">
        <v>135</v>
      </c>
      <c r="F82" s="433">
        <v>1</v>
      </c>
      <c r="G82" s="279">
        <f>H82/F82</f>
        <v>120</v>
      </c>
      <c r="H82" s="278">
        <f>+I82/12</f>
        <v>120</v>
      </c>
      <c r="I82" s="329">
        <v>1440</v>
      </c>
      <c r="K82" s="608" t="s">
        <v>140</v>
      </c>
      <c r="L82" s="608"/>
      <c r="M82" s="608"/>
      <c r="N82" s="608"/>
      <c r="O82" s="608"/>
      <c r="P82" s="608"/>
      <c r="Q82" s="608"/>
    </row>
    <row r="83" spans="3:41">
      <c r="D83" s="345"/>
      <c r="E83" s="421"/>
      <c r="F83" s="433"/>
      <c r="G83" s="279"/>
      <c r="H83" s="278"/>
      <c r="I83" s="329"/>
      <c r="K83" s="608"/>
      <c r="L83" s="608"/>
      <c r="M83" s="608"/>
      <c r="N83" s="608"/>
      <c r="O83" s="608"/>
      <c r="P83" s="608"/>
      <c r="Q83" s="608"/>
    </row>
    <row r="84" spans="3:41">
      <c r="D84" s="29" t="s">
        <v>90</v>
      </c>
      <c r="E84" s="266" t="s">
        <v>120</v>
      </c>
      <c r="F84" s="29">
        <f>+'Dalyvio prielaidos'!$E$27</f>
        <v>8102.1</v>
      </c>
      <c r="G84" s="265">
        <f>SUM(G79:G83)</f>
        <v>16533.133333333331</v>
      </c>
      <c r="H84" s="264">
        <f>SUM(H79:H83)</f>
        <v>16533.133333333331</v>
      </c>
      <c r="I84" s="264">
        <f>SUM(I79:I83)</f>
        <v>198397.6</v>
      </c>
    </row>
    <row r="85" spans="3:41">
      <c r="I85" s="566"/>
    </row>
    <row r="86" spans="3:41">
      <c r="C86" s="12" t="s">
        <v>141</v>
      </c>
    </row>
    <row r="88" spans="3:41">
      <c r="D88" s="606" t="s">
        <v>142</v>
      </c>
      <c r="E88" s="605" t="s">
        <v>96</v>
      </c>
      <c r="F88" s="606" t="s">
        <v>97</v>
      </c>
      <c r="G88" s="607" t="s">
        <v>98</v>
      </c>
      <c r="H88" s="605" t="s">
        <v>123</v>
      </c>
      <c r="I88" s="625" t="s">
        <v>100</v>
      </c>
      <c r="J88" s="625"/>
      <c r="K88" s="625"/>
      <c r="L88" s="625"/>
      <c r="M88" s="625"/>
      <c r="N88" s="625"/>
      <c r="O88" s="625"/>
      <c r="P88" s="625"/>
      <c r="Q88" s="625"/>
      <c r="R88" s="625"/>
      <c r="S88" s="625"/>
      <c r="T88" s="625"/>
      <c r="U88" s="625"/>
      <c r="V88" s="625"/>
      <c r="W88" s="625"/>
      <c r="X88" s="625"/>
      <c r="Y88" s="625"/>
      <c r="Z88" s="625"/>
      <c r="AA88" s="625"/>
      <c r="AB88" s="625"/>
      <c r="AC88" s="625"/>
      <c r="AD88" s="625"/>
      <c r="AE88" s="625"/>
      <c r="AF88" s="625"/>
      <c r="AG88" s="625"/>
    </row>
    <row r="89" spans="3:41">
      <c r="D89" s="606"/>
      <c r="E89" s="605"/>
      <c r="F89" s="606"/>
      <c r="G89" s="607"/>
      <c r="H89" s="605"/>
      <c r="I89" s="468">
        <f>YEAR('Bazinės prielaidos'!$E$7)</f>
        <v>2023</v>
      </c>
      <c r="J89" s="468">
        <f>I89+1</f>
        <v>2024</v>
      </c>
      <c r="K89" s="468">
        <f t="shared" ref="K89" si="14">J89+1</f>
        <v>2025</v>
      </c>
      <c r="L89" s="468">
        <f t="shared" ref="L89" si="15">K89+1</f>
        <v>2026</v>
      </c>
      <c r="M89" s="468">
        <f t="shared" ref="M89" si="16">L89+1</f>
        <v>2027</v>
      </c>
      <c r="N89" s="468">
        <f t="shared" ref="N89" si="17">M89+1</f>
        <v>2028</v>
      </c>
      <c r="O89" s="468">
        <f t="shared" ref="O89" si="18">N89+1</f>
        <v>2029</v>
      </c>
      <c r="P89" s="468">
        <f t="shared" ref="P89" si="19">O89+1</f>
        <v>2030</v>
      </c>
      <c r="Q89" s="468">
        <f t="shared" ref="Q89" si="20">P89+1</f>
        <v>2031</v>
      </c>
      <c r="R89" s="468">
        <f t="shared" ref="R89" si="21">Q89+1</f>
        <v>2032</v>
      </c>
      <c r="S89" s="468">
        <f t="shared" ref="S89" si="22">R89+1</f>
        <v>2033</v>
      </c>
      <c r="T89" s="468">
        <f t="shared" ref="T89" si="23">S89+1</f>
        <v>2034</v>
      </c>
      <c r="U89" s="468">
        <f t="shared" ref="U89" si="24">T89+1</f>
        <v>2035</v>
      </c>
      <c r="V89" s="468">
        <f t="shared" ref="V89" si="25">U89+1</f>
        <v>2036</v>
      </c>
      <c r="W89" s="468">
        <f t="shared" ref="W89" si="26">V89+1</f>
        <v>2037</v>
      </c>
      <c r="X89" s="468">
        <f t="shared" ref="X89" si="27">W89+1</f>
        <v>2038</v>
      </c>
      <c r="Y89" s="468">
        <f t="shared" ref="Y89" si="28">X89+1</f>
        <v>2039</v>
      </c>
      <c r="Z89" s="468">
        <f t="shared" ref="Z89" si="29">Y89+1</f>
        <v>2040</v>
      </c>
      <c r="AA89" s="468">
        <f t="shared" ref="AA89" si="30">Z89+1</f>
        <v>2041</v>
      </c>
      <c r="AB89" s="468">
        <f t="shared" ref="AB89" si="31">AA89+1</f>
        <v>2042</v>
      </c>
      <c r="AC89" s="468">
        <f t="shared" ref="AC89" si="32">AB89+1</f>
        <v>2043</v>
      </c>
      <c r="AD89" s="468">
        <f t="shared" ref="AD89" si="33">AC89+1</f>
        <v>2044</v>
      </c>
      <c r="AE89" s="468">
        <f t="shared" ref="AE89" si="34">AD89+1</f>
        <v>2045</v>
      </c>
      <c r="AF89" s="468">
        <f t="shared" ref="AF89" si="35">AE89+1</f>
        <v>2046</v>
      </c>
      <c r="AG89" s="468">
        <f t="shared" ref="AG89" si="36">AF89+1</f>
        <v>2047</v>
      </c>
    </row>
    <row r="90" spans="3:41">
      <c r="D90" s="606"/>
      <c r="E90" s="605"/>
      <c r="F90" s="606"/>
      <c r="G90" s="607"/>
      <c r="H90" s="605"/>
      <c r="I90" s="468">
        <v>1</v>
      </c>
      <c r="J90" s="468">
        <v>2</v>
      </c>
      <c r="K90" s="468">
        <v>3</v>
      </c>
      <c r="L90" s="468">
        <v>4</v>
      </c>
      <c r="M90" s="468">
        <v>5</v>
      </c>
      <c r="N90" s="468">
        <v>6</v>
      </c>
      <c r="O90" s="468">
        <v>7</v>
      </c>
      <c r="P90" s="468">
        <v>8</v>
      </c>
      <c r="Q90" s="468">
        <v>9</v>
      </c>
      <c r="R90" s="468">
        <v>10</v>
      </c>
      <c r="S90" s="468">
        <v>11</v>
      </c>
      <c r="T90" s="468">
        <v>12</v>
      </c>
      <c r="U90" s="468">
        <v>13</v>
      </c>
      <c r="V90" s="468">
        <v>14</v>
      </c>
      <c r="W90" s="468">
        <v>15</v>
      </c>
      <c r="X90" s="468">
        <v>16</v>
      </c>
      <c r="Y90" s="468">
        <v>17</v>
      </c>
      <c r="Z90" s="468">
        <v>18</v>
      </c>
      <c r="AA90" s="468">
        <v>19</v>
      </c>
      <c r="AB90" s="468">
        <v>20</v>
      </c>
      <c r="AC90" s="468">
        <v>21</v>
      </c>
      <c r="AD90" s="468">
        <v>22</v>
      </c>
      <c r="AE90" s="468">
        <v>23</v>
      </c>
      <c r="AF90" s="468">
        <v>24</v>
      </c>
      <c r="AG90" s="468">
        <v>25</v>
      </c>
      <c r="AI90" s="617" t="s">
        <v>101</v>
      </c>
      <c r="AJ90" s="617"/>
      <c r="AK90" s="617"/>
      <c r="AL90" s="617"/>
      <c r="AM90" s="617"/>
      <c r="AN90" s="617"/>
      <c r="AO90" s="617"/>
    </row>
    <row r="91" spans="3:41" s="15" customFormat="1">
      <c r="D91" s="345" t="s">
        <v>143</v>
      </c>
      <c r="E91" s="421" t="s">
        <v>103</v>
      </c>
      <c r="F91" s="433">
        <v>1</v>
      </c>
      <c r="G91" s="278">
        <f>SUM(I91:AG91)/F91</f>
        <v>23333.339</v>
      </c>
      <c r="H91" s="278">
        <f>SUM(I91:AG91)/$E$27</f>
        <v>2.8799124918231076</v>
      </c>
      <c r="I91" s="466"/>
      <c r="J91" s="466"/>
      <c r="K91" s="466"/>
      <c r="L91" s="466">
        <f>23333.339</f>
        <v>23333.339</v>
      </c>
      <c r="M91" s="466"/>
      <c r="N91" s="466"/>
      <c r="O91" s="466"/>
      <c r="P91" s="466"/>
      <c r="Q91" s="466"/>
      <c r="R91" s="466"/>
      <c r="S91" s="466"/>
      <c r="T91" s="466"/>
      <c r="U91" s="466"/>
      <c r="V91" s="466"/>
      <c r="W91" s="466"/>
      <c r="X91" s="466"/>
      <c r="Y91" s="466"/>
      <c r="Z91" s="466"/>
      <c r="AA91" s="466"/>
      <c r="AB91" s="466"/>
      <c r="AC91" s="466"/>
      <c r="AD91" s="466"/>
      <c r="AE91" s="466"/>
      <c r="AF91" s="466"/>
      <c r="AG91" s="466"/>
      <c r="AH91" s="346"/>
      <c r="AI91" s="643"/>
      <c r="AJ91" s="644"/>
      <c r="AK91" s="644"/>
      <c r="AL91" s="644"/>
      <c r="AM91" s="644"/>
      <c r="AN91" s="644"/>
      <c r="AO91" s="645"/>
    </row>
    <row r="92" spans="3:41" s="15" customFormat="1">
      <c r="D92" s="345" t="s">
        <v>143</v>
      </c>
      <c r="E92" s="421" t="s">
        <v>103</v>
      </c>
      <c r="F92" s="433">
        <v>1</v>
      </c>
      <c r="G92" s="278">
        <f t="shared" ref="G92:G103" si="37">SUM(I92:AG92)/F92</f>
        <v>23333.339</v>
      </c>
      <c r="H92" s="278">
        <f t="shared" ref="H92:H103" si="38">SUM(I92:AG92)/$E$27</f>
        <v>2.8799124918231076</v>
      </c>
      <c r="I92" s="466"/>
      <c r="J92" s="466"/>
      <c r="K92" s="466"/>
      <c r="L92" s="466"/>
      <c r="M92" s="466">
        <f>23333.339</f>
        <v>23333.339</v>
      </c>
      <c r="N92" s="466"/>
      <c r="O92" s="466"/>
      <c r="P92" s="466"/>
      <c r="Q92" s="466"/>
      <c r="R92" s="466"/>
      <c r="S92" s="466"/>
      <c r="T92" s="466"/>
      <c r="U92" s="466"/>
      <c r="V92" s="466"/>
      <c r="W92" s="466"/>
      <c r="X92" s="466"/>
      <c r="Y92" s="466"/>
      <c r="Z92" s="466"/>
      <c r="AA92" s="466"/>
      <c r="AB92" s="466"/>
      <c r="AC92" s="466"/>
      <c r="AD92" s="466"/>
      <c r="AE92" s="466"/>
      <c r="AF92" s="466"/>
      <c r="AG92" s="466"/>
      <c r="AH92" s="346"/>
      <c r="AI92" s="654"/>
      <c r="AJ92" s="655"/>
      <c r="AK92" s="655"/>
      <c r="AL92" s="655"/>
      <c r="AM92" s="655"/>
      <c r="AN92" s="655"/>
      <c r="AO92" s="656"/>
    </row>
    <row r="93" spans="3:41" s="15" customFormat="1">
      <c r="D93" s="345" t="s">
        <v>143</v>
      </c>
      <c r="E93" s="421" t="s">
        <v>103</v>
      </c>
      <c r="F93" s="433">
        <v>1</v>
      </c>
      <c r="G93" s="278">
        <f t="shared" si="37"/>
        <v>23333.339</v>
      </c>
      <c r="H93" s="278">
        <f t="shared" si="38"/>
        <v>2.8799124918231076</v>
      </c>
      <c r="I93" s="466"/>
      <c r="J93" s="466"/>
      <c r="K93" s="466"/>
      <c r="L93" s="466"/>
      <c r="M93" s="466"/>
      <c r="N93" s="466">
        <f>23333.339</f>
        <v>23333.339</v>
      </c>
      <c r="O93" s="466"/>
      <c r="P93" s="466"/>
      <c r="Q93" s="466"/>
      <c r="R93" s="466"/>
      <c r="S93" s="466"/>
      <c r="T93" s="466"/>
      <c r="U93" s="466"/>
      <c r="V93" s="466"/>
      <c r="W93" s="466"/>
      <c r="X93" s="466"/>
      <c r="Y93" s="466"/>
      <c r="Z93" s="466"/>
      <c r="AA93" s="466"/>
      <c r="AB93" s="466"/>
      <c r="AC93" s="466"/>
      <c r="AD93" s="466"/>
      <c r="AE93" s="466"/>
      <c r="AF93" s="466"/>
      <c r="AG93" s="466"/>
      <c r="AH93" s="346"/>
      <c r="AI93" s="654"/>
      <c r="AJ93" s="655"/>
      <c r="AK93" s="655"/>
      <c r="AL93" s="655"/>
      <c r="AM93" s="655"/>
      <c r="AN93" s="655"/>
      <c r="AO93" s="656"/>
    </row>
    <row r="94" spans="3:41" s="15" customFormat="1">
      <c r="D94" s="345" t="s">
        <v>143</v>
      </c>
      <c r="E94" s="421" t="s">
        <v>103</v>
      </c>
      <c r="F94" s="433">
        <v>1</v>
      </c>
      <c r="G94" s="278">
        <f t="shared" si="37"/>
        <v>23333.339</v>
      </c>
      <c r="H94" s="278">
        <f t="shared" si="38"/>
        <v>2.8799124918231076</v>
      </c>
      <c r="I94" s="466"/>
      <c r="J94" s="466"/>
      <c r="K94" s="466"/>
      <c r="L94" s="466"/>
      <c r="M94" s="466"/>
      <c r="N94" s="466"/>
      <c r="O94" s="466">
        <f>23333.339</f>
        <v>23333.339</v>
      </c>
      <c r="P94" s="466"/>
      <c r="Q94" s="466"/>
      <c r="R94" s="466"/>
      <c r="S94" s="466"/>
      <c r="T94" s="466"/>
      <c r="U94" s="466"/>
      <c r="V94" s="466"/>
      <c r="W94" s="466"/>
      <c r="X94" s="466"/>
      <c r="Y94" s="466"/>
      <c r="Z94" s="466"/>
      <c r="AA94" s="466"/>
      <c r="AB94" s="466"/>
      <c r="AC94" s="466"/>
      <c r="AD94" s="466"/>
      <c r="AE94" s="466"/>
      <c r="AF94" s="466"/>
      <c r="AG94" s="466"/>
      <c r="AH94" s="346"/>
      <c r="AI94" s="654"/>
      <c r="AJ94" s="655"/>
      <c r="AK94" s="655"/>
      <c r="AL94" s="655"/>
      <c r="AM94" s="655"/>
      <c r="AN94" s="655"/>
      <c r="AO94" s="656"/>
    </row>
    <row r="95" spans="3:41" s="15" customFormat="1">
      <c r="D95" s="345" t="s">
        <v>143</v>
      </c>
      <c r="E95" s="421" t="s">
        <v>103</v>
      </c>
      <c r="F95" s="433">
        <v>1</v>
      </c>
      <c r="G95" s="278">
        <f t="shared" si="37"/>
        <v>23333.339</v>
      </c>
      <c r="H95" s="278">
        <f t="shared" si="38"/>
        <v>2.8799124918231076</v>
      </c>
      <c r="I95" s="466"/>
      <c r="J95" s="466"/>
      <c r="K95" s="466"/>
      <c r="L95" s="466"/>
      <c r="M95" s="466"/>
      <c r="N95" s="466"/>
      <c r="O95" s="466"/>
      <c r="P95" s="466">
        <f>23333.339</f>
        <v>23333.339</v>
      </c>
      <c r="Q95" s="466"/>
      <c r="R95" s="466"/>
      <c r="S95" s="466"/>
      <c r="T95" s="466"/>
      <c r="U95" s="466"/>
      <c r="V95" s="466"/>
      <c r="W95" s="466"/>
      <c r="X95" s="466"/>
      <c r="Y95" s="466"/>
      <c r="Z95" s="466"/>
      <c r="AA95" s="466"/>
      <c r="AB95" s="466"/>
      <c r="AC95" s="466"/>
      <c r="AD95" s="466"/>
      <c r="AE95" s="466"/>
      <c r="AF95" s="466"/>
      <c r="AG95" s="466"/>
      <c r="AH95" s="346"/>
      <c r="AI95" s="654"/>
      <c r="AJ95" s="655"/>
      <c r="AK95" s="655"/>
      <c r="AL95" s="655"/>
      <c r="AM95" s="655"/>
      <c r="AN95" s="655"/>
      <c r="AO95" s="656"/>
    </row>
    <row r="96" spans="3:41" s="15" customFormat="1">
      <c r="D96" s="345" t="s">
        <v>143</v>
      </c>
      <c r="E96" s="421" t="s">
        <v>103</v>
      </c>
      <c r="F96" s="433">
        <v>1</v>
      </c>
      <c r="G96" s="278">
        <f t="shared" si="37"/>
        <v>23333.339</v>
      </c>
      <c r="H96" s="278">
        <f t="shared" si="38"/>
        <v>2.8799124918231076</v>
      </c>
      <c r="I96" s="466"/>
      <c r="J96" s="466"/>
      <c r="K96" s="466"/>
      <c r="L96" s="466"/>
      <c r="M96" s="466"/>
      <c r="N96" s="466"/>
      <c r="O96" s="466"/>
      <c r="P96" s="466"/>
      <c r="Q96" s="466">
        <f>23333.339</f>
        <v>23333.339</v>
      </c>
      <c r="R96" s="466"/>
      <c r="S96" s="466"/>
      <c r="T96" s="466"/>
      <c r="U96" s="466"/>
      <c r="V96" s="466"/>
      <c r="W96" s="466"/>
      <c r="X96" s="466"/>
      <c r="Y96" s="466"/>
      <c r="Z96" s="466"/>
      <c r="AA96" s="466"/>
      <c r="AB96" s="466"/>
      <c r="AC96" s="466"/>
      <c r="AD96" s="466"/>
      <c r="AE96" s="466"/>
      <c r="AF96" s="466"/>
      <c r="AG96" s="466"/>
      <c r="AH96" s="346"/>
      <c r="AI96" s="654"/>
      <c r="AJ96" s="655"/>
      <c r="AK96" s="655"/>
      <c r="AL96" s="655"/>
      <c r="AM96" s="655"/>
      <c r="AN96" s="655"/>
      <c r="AO96" s="656"/>
    </row>
    <row r="97" spans="4:41" s="15" customFormat="1">
      <c r="D97" s="345" t="s">
        <v>143</v>
      </c>
      <c r="E97" s="421" t="s">
        <v>103</v>
      </c>
      <c r="F97" s="433">
        <v>1</v>
      </c>
      <c r="G97" s="278">
        <f t="shared" si="37"/>
        <v>46666.66</v>
      </c>
      <c r="H97" s="278">
        <f t="shared" si="38"/>
        <v>5.7598227619999758</v>
      </c>
      <c r="I97" s="466"/>
      <c r="J97" s="466"/>
      <c r="K97" s="466"/>
      <c r="L97" s="466"/>
      <c r="M97" s="466"/>
      <c r="N97" s="466"/>
      <c r="O97" s="466"/>
      <c r="P97" s="466"/>
      <c r="Q97" s="466"/>
      <c r="R97" s="466">
        <f>46666.66</f>
        <v>46666.66</v>
      </c>
      <c r="S97" s="466"/>
      <c r="T97" s="466"/>
      <c r="U97" s="466"/>
      <c r="V97" s="466"/>
      <c r="W97" s="466"/>
      <c r="X97" s="466"/>
      <c r="Y97" s="466"/>
      <c r="Z97" s="466"/>
      <c r="AA97" s="466"/>
      <c r="AB97" s="466"/>
      <c r="AC97" s="466"/>
      <c r="AD97" s="466"/>
      <c r="AE97" s="466"/>
      <c r="AF97" s="466"/>
      <c r="AG97" s="466"/>
      <c r="AH97" s="346"/>
      <c r="AI97" s="654"/>
      <c r="AJ97" s="655"/>
      <c r="AK97" s="655"/>
      <c r="AL97" s="655"/>
      <c r="AM97" s="655"/>
      <c r="AN97" s="655"/>
      <c r="AO97" s="656"/>
    </row>
    <row r="98" spans="4:41" s="15" customFormat="1">
      <c r="D98" s="345" t="s">
        <v>143</v>
      </c>
      <c r="E98" s="421" t="s">
        <v>103</v>
      </c>
      <c r="F98" s="433">
        <v>1</v>
      </c>
      <c r="G98" s="278">
        <f t="shared" si="37"/>
        <v>46666.66</v>
      </c>
      <c r="H98" s="278">
        <f t="shared" si="38"/>
        <v>5.7598227619999758</v>
      </c>
      <c r="I98" s="466"/>
      <c r="J98" s="466"/>
      <c r="K98" s="466"/>
      <c r="L98" s="466"/>
      <c r="M98" s="466"/>
      <c r="N98" s="466"/>
      <c r="O98" s="466"/>
      <c r="P98" s="466"/>
      <c r="Q98" s="466"/>
      <c r="R98" s="466"/>
      <c r="S98" s="466">
        <f>46666.66</f>
        <v>46666.66</v>
      </c>
      <c r="T98" s="466"/>
      <c r="U98" s="466"/>
      <c r="V98" s="466"/>
      <c r="W98" s="466"/>
      <c r="X98" s="466"/>
      <c r="Y98" s="466"/>
      <c r="Z98" s="466"/>
      <c r="AA98" s="466"/>
      <c r="AB98" s="466"/>
      <c r="AC98" s="466"/>
      <c r="AD98" s="466"/>
      <c r="AE98" s="466"/>
      <c r="AF98" s="466"/>
      <c r="AG98" s="466"/>
      <c r="AH98" s="346"/>
      <c r="AI98" s="654"/>
      <c r="AJ98" s="655"/>
      <c r="AK98" s="655"/>
      <c r="AL98" s="655"/>
      <c r="AM98" s="655"/>
      <c r="AN98" s="655"/>
      <c r="AO98" s="656"/>
    </row>
    <row r="99" spans="4:41" s="15" customFormat="1">
      <c r="D99" s="345" t="s">
        <v>143</v>
      </c>
      <c r="E99" s="421" t="s">
        <v>103</v>
      </c>
      <c r="F99" s="433">
        <v>1</v>
      </c>
      <c r="G99" s="278">
        <f t="shared" si="37"/>
        <v>46666.66</v>
      </c>
      <c r="H99" s="278">
        <f t="shared" si="38"/>
        <v>5.7598227619999758</v>
      </c>
      <c r="I99" s="466"/>
      <c r="J99" s="466"/>
      <c r="K99" s="466"/>
      <c r="L99" s="466"/>
      <c r="M99" s="466"/>
      <c r="N99" s="466"/>
      <c r="O99" s="466"/>
      <c r="P99" s="466"/>
      <c r="Q99" s="466"/>
      <c r="R99" s="466"/>
      <c r="S99" s="466"/>
      <c r="T99" s="466">
        <f>46666.66</f>
        <v>46666.66</v>
      </c>
      <c r="U99" s="466"/>
      <c r="V99" s="466"/>
      <c r="W99" s="466"/>
      <c r="X99" s="466"/>
      <c r="Y99" s="466"/>
      <c r="Z99" s="466"/>
      <c r="AA99" s="466"/>
      <c r="AB99" s="466"/>
      <c r="AC99" s="466"/>
      <c r="AD99" s="466"/>
      <c r="AE99" s="466"/>
      <c r="AF99" s="466"/>
      <c r="AG99" s="466"/>
      <c r="AH99" s="346"/>
      <c r="AI99" s="654"/>
      <c r="AJ99" s="655"/>
      <c r="AK99" s="655"/>
      <c r="AL99" s="655"/>
      <c r="AM99" s="655"/>
      <c r="AN99" s="655"/>
      <c r="AO99" s="656"/>
    </row>
    <row r="100" spans="4:41" s="15" customFormat="1">
      <c r="D100" s="345" t="s">
        <v>143</v>
      </c>
      <c r="E100" s="421" t="s">
        <v>103</v>
      </c>
      <c r="F100" s="433">
        <v>1</v>
      </c>
      <c r="G100" s="278">
        <f t="shared" si="37"/>
        <v>46666.66</v>
      </c>
      <c r="H100" s="278">
        <f t="shared" si="38"/>
        <v>5.7598227619999758</v>
      </c>
      <c r="I100" s="466"/>
      <c r="J100" s="466"/>
      <c r="K100" s="466"/>
      <c r="L100" s="466"/>
      <c r="M100" s="466"/>
      <c r="N100" s="466"/>
      <c r="O100" s="466"/>
      <c r="P100" s="466"/>
      <c r="Q100" s="466"/>
      <c r="R100" s="466"/>
      <c r="S100" s="466"/>
      <c r="T100" s="466"/>
      <c r="U100" s="466">
        <f>46666.66</f>
        <v>46666.66</v>
      </c>
      <c r="V100" s="466"/>
      <c r="W100" s="466"/>
      <c r="X100" s="466"/>
      <c r="Y100" s="466"/>
      <c r="Z100" s="466"/>
      <c r="AA100" s="466"/>
      <c r="AB100" s="466"/>
      <c r="AC100" s="466"/>
      <c r="AD100" s="466"/>
      <c r="AE100" s="466"/>
      <c r="AF100" s="466"/>
      <c r="AG100" s="466"/>
      <c r="AH100" s="346"/>
      <c r="AI100" s="654"/>
      <c r="AJ100" s="655"/>
      <c r="AK100" s="655"/>
      <c r="AL100" s="655"/>
      <c r="AM100" s="655"/>
      <c r="AN100" s="655"/>
      <c r="AO100" s="656"/>
    </row>
    <row r="101" spans="4:41" s="15" customFormat="1">
      <c r="D101" s="345" t="s">
        <v>143</v>
      </c>
      <c r="E101" s="421" t="s">
        <v>103</v>
      </c>
      <c r="F101" s="433">
        <v>1</v>
      </c>
      <c r="G101" s="278">
        <f t="shared" si="37"/>
        <v>46666.66</v>
      </c>
      <c r="H101" s="278">
        <f t="shared" si="38"/>
        <v>5.7598227619999758</v>
      </c>
      <c r="I101" s="466"/>
      <c r="J101" s="466"/>
      <c r="K101" s="466"/>
      <c r="L101" s="466"/>
      <c r="M101" s="466"/>
      <c r="N101" s="466"/>
      <c r="O101" s="466"/>
      <c r="P101" s="466"/>
      <c r="Q101" s="466"/>
      <c r="R101" s="466"/>
      <c r="S101" s="466"/>
      <c r="T101" s="466"/>
      <c r="U101" s="466"/>
      <c r="V101" s="466">
        <f>46666.66</f>
        <v>46666.66</v>
      </c>
      <c r="W101" s="466"/>
      <c r="X101" s="466"/>
      <c r="Y101" s="466"/>
      <c r="Z101" s="466"/>
      <c r="AA101" s="466"/>
      <c r="AB101" s="466"/>
      <c r="AC101" s="466"/>
      <c r="AD101" s="466"/>
      <c r="AE101" s="466"/>
      <c r="AF101" s="466"/>
      <c r="AG101" s="466"/>
      <c r="AH101" s="346"/>
      <c r="AI101" s="654"/>
      <c r="AJ101" s="655"/>
      <c r="AK101" s="655"/>
      <c r="AL101" s="655"/>
      <c r="AM101" s="655"/>
      <c r="AN101" s="655"/>
      <c r="AO101" s="656"/>
    </row>
    <row r="102" spans="4:41" s="15" customFormat="1">
      <c r="D102" s="345" t="s">
        <v>143</v>
      </c>
      <c r="E102" s="421" t="s">
        <v>103</v>
      </c>
      <c r="F102" s="433">
        <v>1</v>
      </c>
      <c r="G102" s="278">
        <f t="shared" si="37"/>
        <v>46666.66</v>
      </c>
      <c r="H102" s="278">
        <f t="shared" si="38"/>
        <v>5.7598227619999758</v>
      </c>
      <c r="I102" s="466"/>
      <c r="J102" s="466"/>
      <c r="K102" s="466"/>
      <c r="L102" s="466"/>
      <c r="M102" s="466"/>
      <c r="N102" s="466"/>
      <c r="O102" s="466"/>
      <c r="P102" s="466"/>
      <c r="Q102" s="466"/>
      <c r="R102" s="466"/>
      <c r="S102" s="466"/>
      <c r="T102" s="466"/>
      <c r="U102" s="466"/>
      <c r="V102" s="466"/>
      <c r="W102" s="466">
        <f>46666.66</f>
        <v>46666.66</v>
      </c>
      <c r="X102" s="466"/>
      <c r="Y102" s="466"/>
      <c r="Z102" s="466"/>
      <c r="AA102" s="466"/>
      <c r="AB102" s="466"/>
      <c r="AC102" s="466"/>
      <c r="AD102" s="466"/>
      <c r="AE102" s="466"/>
      <c r="AF102" s="466"/>
      <c r="AG102" s="466"/>
      <c r="AH102" s="346"/>
      <c r="AI102" s="654"/>
      <c r="AJ102" s="655"/>
      <c r="AK102" s="655"/>
      <c r="AL102" s="655"/>
      <c r="AM102" s="655"/>
      <c r="AN102" s="655"/>
      <c r="AO102" s="656"/>
    </row>
    <row r="103" spans="4:41" s="15" customFormat="1">
      <c r="D103" s="345" t="s">
        <v>144</v>
      </c>
      <c r="E103" s="421" t="s">
        <v>125</v>
      </c>
      <c r="F103" s="433">
        <v>10</v>
      </c>
      <c r="G103" s="278">
        <f t="shared" si="37"/>
        <v>0</v>
      </c>
      <c r="H103" s="278">
        <f t="shared" si="38"/>
        <v>0</v>
      </c>
      <c r="I103" s="466"/>
      <c r="J103" s="466"/>
      <c r="K103" s="466"/>
      <c r="L103" s="466"/>
      <c r="M103" s="466"/>
      <c r="N103" s="466"/>
      <c r="O103" s="466"/>
      <c r="P103" s="466"/>
      <c r="Q103" s="466"/>
      <c r="R103" s="466"/>
      <c r="S103" s="466"/>
      <c r="T103" s="466"/>
      <c r="U103" s="466"/>
      <c r="V103" s="466"/>
      <c r="W103" s="466"/>
      <c r="X103" s="466"/>
      <c r="Y103" s="466"/>
      <c r="Z103" s="466"/>
      <c r="AA103" s="466"/>
      <c r="AB103" s="466"/>
      <c r="AC103" s="466"/>
      <c r="AD103" s="466"/>
      <c r="AE103" s="466"/>
      <c r="AF103" s="466"/>
      <c r="AG103" s="466"/>
      <c r="AH103" s="346"/>
      <c r="AI103" s="654"/>
      <c r="AJ103" s="655"/>
      <c r="AK103" s="655"/>
      <c r="AL103" s="655"/>
      <c r="AM103" s="655"/>
      <c r="AN103" s="655"/>
      <c r="AO103" s="656"/>
    </row>
    <row r="104" spans="4:41" s="15" customFormat="1">
      <c r="D104" s="345" t="s">
        <v>144</v>
      </c>
      <c r="E104" s="421" t="s">
        <v>125</v>
      </c>
      <c r="F104" s="433">
        <v>10</v>
      </c>
      <c r="G104" s="278">
        <f t="shared" ref="G104:G111" si="39">SUM(I104:AG104)/F104</f>
        <v>0</v>
      </c>
      <c r="H104" s="278">
        <f t="shared" ref="H104:H111" si="40">SUM(I104:AG104)/$E$27</f>
        <v>0</v>
      </c>
      <c r="I104" s="466"/>
      <c r="J104" s="466"/>
      <c r="K104" s="466"/>
      <c r="L104" s="466"/>
      <c r="M104" s="466"/>
      <c r="N104" s="466"/>
      <c r="O104" s="466"/>
      <c r="P104" s="466"/>
      <c r="Q104" s="466"/>
      <c r="R104" s="466"/>
      <c r="S104" s="466"/>
      <c r="T104" s="466"/>
      <c r="U104" s="466"/>
      <c r="V104" s="466"/>
      <c r="W104" s="466"/>
      <c r="X104" s="466"/>
      <c r="Y104" s="466"/>
      <c r="Z104" s="466"/>
      <c r="AA104" s="466"/>
      <c r="AB104" s="466"/>
      <c r="AC104" s="466"/>
      <c r="AD104" s="466"/>
      <c r="AE104" s="466"/>
      <c r="AF104" s="466"/>
      <c r="AG104" s="466"/>
      <c r="AH104" s="346"/>
      <c r="AI104" s="654"/>
      <c r="AJ104" s="655"/>
      <c r="AK104" s="655"/>
      <c r="AL104" s="655"/>
      <c r="AM104" s="655"/>
      <c r="AN104" s="655"/>
      <c r="AO104" s="656"/>
    </row>
    <row r="105" spans="4:41" s="15" customFormat="1">
      <c r="D105" s="345" t="s">
        <v>144</v>
      </c>
      <c r="E105" s="421" t="s">
        <v>125</v>
      </c>
      <c r="F105" s="433">
        <v>10</v>
      </c>
      <c r="G105" s="278">
        <f t="shared" si="39"/>
        <v>0</v>
      </c>
      <c r="H105" s="278">
        <f t="shared" si="40"/>
        <v>0</v>
      </c>
      <c r="I105" s="466"/>
      <c r="J105" s="466"/>
      <c r="K105" s="466"/>
      <c r="L105" s="466"/>
      <c r="M105" s="466"/>
      <c r="N105" s="466"/>
      <c r="O105" s="466"/>
      <c r="P105" s="466"/>
      <c r="Q105" s="466"/>
      <c r="R105" s="466"/>
      <c r="S105" s="466"/>
      <c r="T105" s="466"/>
      <c r="U105" s="466"/>
      <c r="V105" s="466"/>
      <c r="W105" s="466"/>
      <c r="X105" s="466"/>
      <c r="Y105" s="466"/>
      <c r="Z105" s="466"/>
      <c r="AA105" s="466"/>
      <c r="AB105" s="466"/>
      <c r="AC105" s="466"/>
      <c r="AD105" s="466"/>
      <c r="AE105" s="466"/>
      <c r="AF105" s="466"/>
      <c r="AG105" s="466"/>
      <c r="AH105" s="346"/>
      <c r="AI105" s="654"/>
      <c r="AJ105" s="655"/>
      <c r="AK105" s="655"/>
      <c r="AL105" s="655"/>
      <c r="AM105" s="655"/>
      <c r="AN105" s="655"/>
      <c r="AO105" s="656"/>
    </row>
    <row r="106" spans="4:41" s="15" customFormat="1">
      <c r="D106" s="345" t="s">
        <v>144</v>
      </c>
      <c r="E106" s="421" t="s">
        <v>125</v>
      </c>
      <c r="F106" s="433">
        <v>10</v>
      </c>
      <c r="G106" s="278">
        <f t="shared" si="39"/>
        <v>0</v>
      </c>
      <c r="H106" s="278">
        <f t="shared" si="40"/>
        <v>0</v>
      </c>
      <c r="I106" s="466"/>
      <c r="J106" s="466"/>
      <c r="K106" s="466"/>
      <c r="L106" s="466"/>
      <c r="M106" s="466"/>
      <c r="N106" s="466"/>
      <c r="O106" s="466"/>
      <c r="P106" s="466"/>
      <c r="Q106" s="466"/>
      <c r="R106" s="466"/>
      <c r="S106" s="466"/>
      <c r="T106" s="466"/>
      <c r="U106" s="466"/>
      <c r="V106" s="466"/>
      <c r="W106" s="466"/>
      <c r="X106" s="466"/>
      <c r="Y106" s="466"/>
      <c r="Z106" s="466"/>
      <c r="AA106" s="466"/>
      <c r="AB106" s="466"/>
      <c r="AC106" s="466"/>
      <c r="AD106" s="466"/>
      <c r="AE106" s="466"/>
      <c r="AF106" s="466"/>
      <c r="AG106" s="466"/>
      <c r="AH106" s="346"/>
      <c r="AI106" s="654"/>
      <c r="AJ106" s="655"/>
      <c r="AK106" s="655"/>
      <c r="AL106" s="655"/>
      <c r="AM106" s="655"/>
      <c r="AN106" s="655"/>
      <c r="AO106" s="656"/>
    </row>
    <row r="107" spans="4:41" s="15" customFormat="1">
      <c r="D107" s="345" t="s">
        <v>144</v>
      </c>
      <c r="E107" s="421" t="s">
        <v>125</v>
      </c>
      <c r="F107" s="433">
        <v>10</v>
      </c>
      <c r="G107" s="278">
        <f t="shared" si="39"/>
        <v>0</v>
      </c>
      <c r="H107" s="278">
        <f t="shared" si="40"/>
        <v>0</v>
      </c>
      <c r="I107" s="466"/>
      <c r="J107" s="466"/>
      <c r="K107" s="466"/>
      <c r="L107" s="466"/>
      <c r="M107" s="466"/>
      <c r="N107" s="466"/>
      <c r="O107" s="466"/>
      <c r="P107" s="466"/>
      <c r="Q107" s="466"/>
      <c r="R107" s="466"/>
      <c r="S107" s="466"/>
      <c r="T107" s="466"/>
      <c r="U107" s="466"/>
      <c r="V107" s="466"/>
      <c r="W107" s="466"/>
      <c r="X107" s="466"/>
      <c r="Y107" s="466"/>
      <c r="Z107" s="466"/>
      <c r="AA107" s="466"/>
      <c r="AB107" s="466"/>
      <c r="AC107" s="466"/>
      <c r="AD107" s="466"/>
      <c r="AE107" s="466"/>
      <c r="AF107" s="466"/>
      <c r="AG107" s="466"/>
      <c r="AH107" s="346"/>
      <c r="AI107" s="654"/>
      <c r="AJ107" s="655"/>
      <c r="AK107" s="655"/>
      <c r="AL107" s="655"/>
      <c r="AM107" s="655"/>
      <c r="AN107" s="655"/>
      <c r="AO107" s="656"/>
    </row>
    <row r="108" spans="4:41" s="15" customFormat="1">
      <c r="D108" s="345" t="s">
        <v>144</v>
      </c>
      <c r="E108" s="421" t="s">
        <v>125</v>
      </c>
      <c r="F108" s="433">
        <v>10</v>
      </c>
      <c r="G108" s="278">
        <f t="shared" si="39"/>
        <v>0</v>
      </c>
      <c r="H108" s="278">
        <f t="shared" si="40"/>
        <v>0</v>
      </c>
      <c r="I108" s="466"/>
      <c r="J108" s="466"/>
      <c r="K108" s="466"/>
      <c r="L108" s="466"/>
      <c r="M108" s="466"/>
      <c r="N108" s="466"/>
      <c r="O108" s="466"/>
      <c r="P108" s="466"/>
      <c r="Q108" s="466"/>
      <c r="R108" s="466"/>
      <c r="S108" s="466"/>
      <c r="T108" s="466"/>
      <c r="U108" s="466"/>
      <c r="V108" s="466"/>
      <c r="W108" s="466"/>
      <c r="X108" s="466"/>
      <c r="Y108" s="466"/>
      <c r="Z108" s="466"/>
      <c r="AA108" s="466"/>
      <c r="AB108" s="466"/>
      <c r="AC108" s="466"/>
      <c r="AD108" s="466"/>
      <c r="AE108" s="466"/>
      <c r="AF108" s="466"/>
      <c r="AG108" s="466"/>
      <c r="AH108" s="346"/>
      <c r="AI108" s="654"/>
      <c r="AJ108" s="655"/>
      <c r="AK108" s="655"/>
      <c r="AL108" s="655"/>
      <c r="AM108" s="655"/>
      <c r="AN108" s="655"/>
      <c r="AO108" s="656"/>
    </row>
    <row r="109" spans="4:41" s="15" customFormat="1">
      <c r="D109" s="345" t="s">
        <v>144</v>
      </c>
      <c r="E109" s="421" t="s">
        <v>125</v>
      </c>
      <c r="F109" s="433">
        <v>10</v>
      </c>
      <c r="G109" s="278">
        <f t="shared" si="39"/>
        <v>0</v>
      </c>
      <c r="H109" s="278">
        <f t="shared" si="40"/>
        <v>0</v>
      </c>
      <c r="I109" s="466"/>
      <c r="J109" s="466"/>
      <c r="K109" s="466"/>
      <c r="L109" s="466"/>
      <c r="M109" s="466"/>
      <c r="N109" s="466"/>
      <c r="O109" s="466"/>
      <c r="P109" s="466"/>
      <c r="Q109" s="466"/>
      <c r="R109" s="466"/>
      <c r="S109" s="466"/>
      <c r="T109" s="466"/>
      <c r="U109" s="466"/>
      <c r="V109" s="466"/>
      <c r="W109" s="466"/>
      <c r="X109" s="466"/>
      <c r="Y109" s="466"/>
      <c r="Z109" s="466"/>
      <c r="AA109" s="466"/>
      <c r="AB109" s="466"/>
      <c r="AC109" s="466"/>
      <c r="AD109" s="466"/>
      <c r="AE109" s="466"/>
      <c r="AF109" s="466"/>
      <c r="AG109" s="466"/>
      <c r="AH109" s="346"/>
      <c r="AI109" s="654"/>
      <c r="AJ109" s="655"/>
      <c r="AK109" s="655"/>
      <c r="AL109" s="655"/>
      <c r="AM109" s="655"/>
      <c r="AN109" s="655"/>
      <c r="AO109" s="656"/>
    </row>
    <row r="110" spans="4:41" s="15" customFormat="1">
      <c r="D110" s="345" t="s">
        <v>144</v>
      </c>
      <c r="E110" s="421" t="s">
        <v>125</v>
      </c>
      <c r="F110" s="433">
        <v>10</v>
      </c>
      <c r="G110" s="278">
        <f t="shared" si="39"/>
        <v>0</v>
      </c>
      <c r="H110" s="278">
        <f t="shared" si="40"/>
        <v>0</v>
      </c>
      <c r="I110" s="466"/>
      <c r="J110" s="466"/>
      <c r="K110" s="466"/>
      <c r="L110" s="466"/>
      <c r="M110" s="466"/>
      <c r="N110" s="466"/>
      <c r="O110" s="466"/>
      <c r="P110" s="466"/>
      <c r="Q110" s="466"/>
      <c r="R110" s="466"/>
      <c r="S110" s="466"/>
      <c r="T110" s="466"/>
      <c r="U110" s="466"/>
      <c r="V110" s="466"/>
      <c r="W110" s="466"/>
      <c r="X110" s="466"/>
      <c r="Y110" s="466"/>
      <c r="Z110" s="466"/>
      <c r="AA110" s="466"/>
      <c r="AB110" s="466"/>
      <c r="AC110" s="466"/>
      <c r="AD110" s="466"/>
      <c r="AE110" s="466"/>
      <c r="AF110" s="466"/>
      <c r="AG110" s="466"/>
      <c r="AH110" s="346"/>
      <c r="AI110" s="654"/>
      <c r="AJ110" s="655"/>
      <c r="AK110" s="655"/>
      <c r="AL110" s="655"/>
      <c r="AM110" s="655"/>
      <c r="AN110" s="655"/>
      <c r="AO110" s="656"/>
    </row>
    <row r="111" spans="4:41" s="15" customFormat="1">
      <c r="D111" s="345" t="s">
        <v>144</v>
      </c>
      <c r="E111" s="421" t="s">
        <v>125</v>
      </c>
      <c r="F111" s="433">
        <v>10</v>
      </c>
      <c r="G111" s="278">
        <f t="shared" si="39"/>
        <v>0</v>
      </c>
      <c r="H111" s="278">
        <f t="shared" si="40"/>
        <v>0</v>
      </c>
      <c r="I111" s="466"/>
      <c r="J111" s="466"/>
      <c r="K111" s="466"/>
      <c r="L111" s="466"/>
      <c r="M111" s="466"/>
      <c r="N111" s="466"/>
      <c r="O111" s="466"/>
      <c r="P111" s="466"/>
      <c r="Q111" s="466"/>
      <c r="R111" s="466"/>
      <c r="S111" s="466"/>
      <c r="T111" s="466"/>
      <c r="U111" s="466"/>
      <c r="V111" s="466"/>
      <c r="W111" s="466"/>
      <c r="X111" s="466"/>
      <c r="Y111" s="466"/>
      <c r="Z111" s="466"/>
      <c r="AA111" s="466"/>
      <c r="AB111" s="466"/>
      <c r="AC111" s="466"/>
      <c r="AD111" s="466"/>
      <c r="AE111" s="466"/>
      <c r="AF111" s="466"/>
      <c r="AG111" s="466"/>
      <c r="AH111" s="346"/>
      <c r="AI111" s="654"/>
      <c r="AJ111" s="655"/>
      <c r="AK111" s="655"/>
      <c r="AL111" s="655"/>
      <c r="AM111" s="655"/>
      <c r="AN111" s="655"/>
      <c r="AO111" s="656"/>
    </row>
    <row r="112" spans="4:41" s="15" customFormat="1">
      <c r="D112" s="345" t="s">
        <v>144</v>
      </c>
      <c r="E112" s="421" t="s">
        <v>125</v>
      </c>
      <c r="F112" s="433">
        <v>10</v>
      </c>
      <c r="G112" s="278">
        <f t="shared" ref="G112" si="41">SUM(I112:AG112)/F112</f>
        <v>0</v>
      </c>
      <c r="H112" s="278">
        <f t="shared" ref="H112" si="42">SUM(I112:AG112)/$E$27</f>
        <v>0</v>
      </c>
      <c r="I112" s="466"/>
      <c r="J112" s="466"/>
      <c r="K112" s="466"/>
      <c r="L112" s="466"/>
      <c r="M112" s="466"/>
      <c r="N112" s="466"/>
      <c r="O112" s="466"/>
      <c r="P112" s="466"/>
      <c r="Q112" s="466"/>
      <c r="R112" s="466"/>
      <c r="S112" s="466"/>
      <c r="T112" s="466"/>
      <c r="U112" s="466"/>
      <c r="V112" s="466"/>
      <c r="W112" s="466"/>
      <c r="X112" s="466"/>
      <c r="Y112" s="466"/>
      <c r="Z112" s="466"/>
      <c r="AA112" s="466"/>
      <c r="AB112" s="466"/>
      <c r="AC112" s="466"/>
      <c r="AD112" s="466"/>
      <c r="AE112" s="466"/>
      <c r="AF112" s="466"/>
      <c r="AG112" s="466"/>
      <c r="AH112" s="346"/>
      <c r="AI112" s="654"/>
      <c r="AJ112" s="655"/>
      <c r="AK112" s="655"/>
      <c r="AL112" s="655"/>
      <c r="AM112" s="655"/>
      <c r="AN112" s="655"/>
      <c r="AO112" s="656"/>
    </row>
    <row r="113" spans="3:41" s="15" customFormat="1">
      <c r="D113" s="345" t="s">
        <v>144</v>
      </c>
      <c r="E113" s="421" t="s">
        <v>125</v>
      </c>
      <c r="F113" s="433">
        <v>10</v>
      </c>
      <c r="G113" s="278">
        <f t="shared" ref="G113:G114" si="43">SUM(I113:AG113)/F113</f>
        <v>0</v>
      </c>
      <c r="H113" s="278">
        <f t="shared" ref="H113:H114" si="44">SUM(I113:AG113)/$E$27</f>
        <v>0</v>
      </c>
      <c r="I113" s="466"/>
      <c r="J113" s="466"/>
      <c r="K113" s="466"/>
      <c r="L113" s="466"/>
      <c r="M113" s="466"/>
      <c r="N113" s="466"/>
      <c r="O113" s="466"/>
      <c r="P113" s="466"/>
      <c r="Q113" s="466"/>
      <c r="R113" s="466"/>
      <c r="S113" s="466"/>
      <c r="T113" s="466"/>
      <c r="U113" s="466"/>
      <c r="V113" s="466"/>
      <c r="W113" s="466"/>
      <c r="X113" s="466"/>
      <c r="Y113" s="466"/>
      <c r="Z113" s="466"/>
      <c r="AA113" s="466"/>
      <c r="AB113" s="466"/>
      <c r="AC113" s="466"/>
      <c r="AD113" s="466"/>
      <c r="AE113" s="466"/>
      <c r="AF113" s="466"/>
      <c r="AG113" s="466"/>
      <c r="AH113" s="346"/>
      <c r="AI113" s="621"/>
      <c r="AJ113" s="621"/>
      <c r="AK113" s="621"/>
      <c r="AL113" s="621"/>
      <c r="AM113" s="621"/>
      <c r="AN113" s="621"/>
      <c r="AO113" s="621"/>
    </row>
    <row r="114" spans="3:41" s="15" customFormat="1">
      <c r="D114" s="345" t="s">
        <v>145</v>
      </c>
      <c r="E114" s="421" t="s">
        <v>125</v>
      </c>
      <c r="F114" s="433">
        <v>10</v>
      </c>
      <c r="G114" s="278">
        <f t="shared" si="43"/>
        <v>0</v>
      </c>
      <c r="H114" s="278">
        <f t="shared" si="44"/>
        <v>0</v>
      </c>
      <c r="I114" s="387"/>
      <c r="J114" s="387"/>
      <c r="K114" s="387"/>
      <c r="L114" s="466"/>
      <c r="M114" s="466"/>
      <c r="N114" s="466"/>
      <c r="O114" s="466"/>
      <c r="P114" s="466"/>
      <c r="Q114" s="466"/>
      <c r="R114" s="466"/>
      <c r="S114" s="466"/>
      <c r="T114" s="466"/>
      <c r="U114" s="466"/>
      <c r="V114" s="466"/>
      <c r="W114" s="466"/>
      <c r="X114" s="466"/>
      <c r="Y114" s="387"/>
      <c r="Z114" s="387"/>
      <c r="AA114" s="387"/>
      <c r="AB114" s="387"/>
      <c r="AC114" s="387"/>
      <c r="AD114" s="387"/>
      <c r="AE114" s="387"/>
      <c r="AF114" s="387"/>
      <c r="AG114" s="387"/>
      <c r="AI114" s="621"/>
      <c r="AJ114" s="621"/>
      <c r="AK114" s="621"/>
      <c r="AL114" s="621"/>
      <c r="AM114" s="621"/>
      <c r="AN114" s="621"/>
      <c r="AO114" s="621"/>
    </row>
    <row r="115" spans="3:41" s="37" customFormat="1">
      <c r="D115" s="29" t="s">
        <v>90</v>
      </c>
      <c r="E115" s="29"/>
      <c r="F115" s="29"/>
      <c r="G115" s="29"/>
      <c r="H115" s="29">
        <f>SUM(H91:H114)</f>
        <v>51.838411522938507</v>
      </c>
      <c r="I115" s="457">
        <f t="shared" ref="I115:AG115" si="45">SUM(I91:I114)</f>
        <v>0</v>
      </c>
      <c r="J115" s="457">
        <f t="shared" si="45"/>
        <v>0</v>
      </c>
      <c r="K115" s="457">
        <f t="shared" si="45"/>
        <v>0</v>
      </c>
      <c r="L115" s="457">
        <f t="shared" si="45"/>
        <v>23333.339</v>
      </c>
      <c r="M115" s="457">
        <f t="shared" si="45"/>
        <v>23333.339</v>
      </c>
      <c r="N115" s="457">
        <f t="shared" si="45"/>
        <v>23333.339</v>
      </c>
      <c r="O115" s="457">
        <f t="shared" si="45"/>
        <v>23333.339</v>
      </c>
      <c r="P115" s="457">
        <f t="shared" si="45"/>
        <v>23333.339</v>
      </c>
      <c r="Q115" s="457">
        <f t="shared" si="45"/>
        <v>23333.339</v>
      </c>
      <c r="R115" s="457">
        <f t="shared" si="45"/>
        <v>46666.66</v>
      </c>
      <c r="S115" s="457">
        <f t="shared" si="45"/>
        <v>46666.66</v>
      </c>
      <c r="T115" s="457">
        <f t="shared" si="45"/>
        <v>46666.66</v>
      </c>
      <c r="U115" s="457">
        <f t="shared" si="45"/>
        <v>46666.66</v>
      </c>
      <c r="V115" s="457">
        <f t="shared" si="45"/>
        <v>46666.66</v>
      </c>
      <c r="W115" s="457">
        <f t="shared" si="45"/>
        <v>46666.66</v>
      </c>
      <c r="X115" s="457">
        <f t="shared" si="45"/>
        <v>0</v>
      </c>
      <c r="Y115" s="457">
        <f t="shared" si="45"/>
        <v>0</v>
      </c>
      <c r="Z115" s="457">
        <f t="shared" si="45"/>
        <v>0</v>
      </c>
      <c r="AA115" s="457">
        <f t="shared" si="45"/>
        <v>0</v>
      </c>
      <c r="AB115" s="457">
        <f t="shared" si="45"/>
        <v>0</v>
      </c>
      <c r="AC115" s="457">
        <f t="shared" si="45"/>
        <v>0</v>
      </c>
      <c r="AD115" s="457">
        <f t="shared" si="45"/>
        <v>0</v>
      </c>
      <c r="AE115" s="457">
        <f t="shared" si="45"/>
        <v>0</v>
      </c>
      <c r="AF115" s="457">
        <f t="shared" si="45"/>
        <v>0</v>
      </c>
      <c r="AG115" s="457">
        <f t="shared" si="45"/>
        <v>0</v>
      </c>
    </row>
    <row r="116" spans="3:41" ht="14.25" customHeight="1"/>
    <row r="117" spans="3:41" hidden="1">
      <c r="I117">
        <f>IF(AND('Bazinės prielaidos'!$E$11/12&lt;I90,('Bazinės prielaidos'!$E$11+'Bazinės prielaidos'!$E$15)/12&gt;=I90),1,0)</f>
        <v>0</v>
      </c>
      <c r="J117">
        <f>IF(AND('Bazinės prielaidos'!$E$11/12&lt;J90,('Bazinės prielaidos'!$E$11+'Bazinės prielaidos'!$E$15)/12&gt;=J90),1,0)</f>
        <v>0</v>
      </c>
      <c r="K117">
        <f>IF(AND('Bazinės prielaidos'!$E$11/12&lt;K90,('Bazinės prielaidos'!$E$11+'Bazinės prielaidos'!$E$15)/12&gt;=K90),1,0)</f>
        <v>0</v>
      </c>
      <c r="L117">
        <f>IF(AND('Bazinės prielaidos'!$E$11/12&lt;L90,('Bazinės prielaidos'!$E$11+'Bazinės prielaidos'!$E$15)/12&gt;=L90),1,0)</f>
        <v>1</v>
      </c>
      <c r="M117">
        <f>IF(AND('Bazinės prielaidos'!$E$11/12&lt;M90,('Bazinės prielaidos'!$E$11+'Bazinės prielaidos'!$E$15)/12&gt;=M90),1,0)</f>
        <v>1</v>
      </c>
      <c r="N117">
        <f>IF(AND('Bazinės prielaidos'!$E$11/12&lt;N90,('Bazinės prielaidos'!$E$11+'Bazinės prielaidos'!$E$15)/12&gt;=N90),1,0)</f>
        <v>1</v>
      </c>
      <c r="O117">
        <f>IF(AND('Bazinės prielaidos'!$E$11/12&lt;O90,('Bazinės prielaidos'!$E$11+'Bazinės prielaidos'!$E$15)/12&gt;=O90),1,0)</f>
        <v>1</v>
      </c>
      <c r="P117">
        <f>IF(AND('Bazinės prielaidos'!$E$11/12&lt;P90,('Bazinės prielaidos'!$E$11+'Bazinės prielaidos'!$E$15)/12&gt;=P90),1,0)</f>
        <v>1</v>
      </c>
      <c r="Q117">
        <f>IF(AND('Bazinės prielaidos'!$E$11/12&lt;Q90,('Bazinės prielaidos'!$E$11+'Bazinės prielaidos'!$E$15)/12&gt;=Q90),1,0)</f>
        <v>1</v>
      </c>
      <c r="R117">
        <f>IF(AND('Bazinės prielaidos'!$E$11/12&lt;R90,('Bazinės prielaidos'!$E$11+'Bazinės prielaidos'!$E$15)/12&gt;=R90),1,0)</f>
        <v>1</v>
      </c>
      <c r="S117">
        <f>IF(AND('Bazinės prielaidos'!$E$11/12&lt;S90,('Bazinės prielaidos'!$E$11+'Bazinės prielaidos'!$E$15)/12&gt;=S90),1,0)</f>
        <v>1</v>
      </c>
      <c r="T117">
        <f>IF(AND('Bazinės prielaidos'!$E$11/12&lt;T90,('Bazinės prielaidos'!$E$11+'Bazinės prielaidos'!$E$15)/12&gt;=T90),1,0)</f>
        <v>1</v>
      </c>
      <c r="U117">
        <f>IF(AND('Bazinės prielaidos'!$E$11/12&lt;U90,('Bazinės prielaidos'!$E$11+'Bazinės prielaidos'!$E$15)/12&gt;=U90),1,0)</f>
        <v>1</v>
      </c>
      <c r="V117">
        <f>IF(AND('Bazinės prielaidos'!$E$11/12&lt;V90,('Bazinės prielaidos'!$E$11+'Bazinės prielaidos'!$E$15)/12&gt;=V90),1,0)</f>
        <v>1</v>
      </c>
      <c r="W117">
        <f>IF(AND('Bazinės prielaidos'!$E$11/12&lt;W90,('Bazinės prielaidos'!$E$11+'Bazinės prielaidos'!$E$15)/12&gt;=W90),1,0)</f>
        <v>1</v>
      </c>
      <c r="X117">
        <f>IF(AND('Bazinės prielaidos'!$E$11/12&lt;X90,('Bazinės prielaidos'!$E$11+'Bazinės prielaidos'!$E$15)/12&gt;=X90),1,0)</f>
        <v>0</v>
      </c>
      <c r="Y117">
        <f>IF(AND('Bazinės prielaidos'!$E$11/12&lt;Y90,('Bazinės prielaidos'!$E$11+'Bazinės prielaidos'!$E$15)/12&gt;=Y90),1,0)</f>
        <v>0</v>
      </c>
      <c r="Z117">
        <f>IF(AND('Bazinės prielaidos'!$E$11/12&lt;Z90,('Bazinės prielaidos'!$E$11+'Bazinės prielaidos'!$E$15)/12&gt;=Z90),1,0)</f>
        <v>0</v>
      </c>
      <c r="AA117">
        <f>IF(AND('Bazinės prielaidos'!$E$11/12&lt;AA90,('Bazinės prielaidos'!$E$11+'Bazinės prielaidos'!$E$15)/12&gt;=AA90),1,0)</f>
        <v>0</v>
      </c>
      <c r="AB117">
        <f>IF(AND('Bazinės prielaidos'!$E$11/12&lt;AB90,('Bazinės prielaidos'!$E$11+'Bazinės prielaidos'!$E$15)/12&gt;=AB90),1,0)</f>
        <v>0</v>
      </c>
      <c r="AC117">
        <f>IF(AND('Bazinės prielaidos'!$E$11/12&lt;AC90,('Bazinės prielaidos'!$E$11+'Bazinės prielaidos'!$E$15)/12&gt;=AC90),1,0)</f>
        <v>0</v>
      </c>
      <c r="AD117">
        <f>IF(AND('Bazinės prielaidos'!$E$11/12&lt;AD90,('Bazinės prielaidos'!$E$11+'Bazinės prielaidos'!$E$15)/12&gt;=AD90),1,0)</f>
        <v>0</v>
      </c>
      <c r="AE117">
        <f>IF(AND('Bazinės prielaidos'!$E$11/12&lt;AE90,('Bazinės prielaidos'!$E$11+'Bazinės prielaidos'!$E$15)/12&gt;=AE90),1,0)</f>
        <v>0</v>
      </c>
      <c r="AF117">
        <f>IF(AND('Bazinės prielaidos'!$E$11/12&lt;AF90,('Bazinės prielaidos'!$E$11+'Bazinės prielaidos'!$E$15)/12&gt;=AF90),1,0)</f>
        <v>0</v>
      </c>
      <c r="AG117">
        <f>IF(AND('Bazinės prielaidos'!$E$11/12&lt;AG90,('Bazinės prielaidos'!$E$11+'Bazinės prielaidos'!$E$15)/12&gt;=AG90),1,0)</f>
        <v>0</v>
      </c>
    </row>
    <row r="118" spans="3:41" s="390" customFormat="1" ht="37.5" customHeight="1">
      <c r="H118" s="389" t="s">
        <v>127</v>
      </c>
      <c r="I118" s="389" t="str">
        <f>IF(AND(I117=0,I115=0),"Taip",IF(I117=1,"Taip","Nedera su veiklos periodu"))</f>
        <v>Taip</v>
      </c>
      <c r="J118" s="389" t="str">
        <f t="shared" ref="J118:AG118" si="46">IF(AND(J117=0,J115=0),"Taip",IF(J117=1,"Taip","Nedera su veiklos periodu"))</f>
        <v>Taip</v>
      </c>
      <c r="K118" s="389" t="str">
        <f t="shared" si="46"/>
        <v>Taip</v>
      </c>
      <c r="L118" s="389" t="str">
        <f t="shared" si="46"/>
        <v>Taip</v>
      </c>
      <c r="M118" s="389" t="str">
        <f t="shared" si="46"/>
        <v>Taip</v>
      </c>
      <c r="N118" s="389" t="str">
        <f t="shared" si="46"/>
        <v>Taip</v>
      </c>
      <c r="O118" s="389" t="str">
        <f t="shared" si="46"/>
        <v>Taip</v>
      </c>
      <c r="P118" s="389" t="str">
        <f t="shared" si="46"/>
        <v>Taip</v>
      </c>
      <c r="Q118" s="389" t="str">
        <f t="shared" si="46"/>
        <v>Taip</v>
      </c>
      <c r="R118" s="389" t="str">
        <f t="shared" si="46"/>
        <v>Taip</v>
      </c>
      <c r="S118" s="389" t="str">
        <f t="shared" si="46"/>
        <v>Taip</v>
      </c>
      <c r="T118" s="389" t="str">
        <f t="shared" si="46"/>
        <v>Taip</v>
      </c>
      <c r="U118" s="389" t="str">
        <f t="shared" si="46"/>
        <v>Taip</v>
      </c>
      <c r="V118" s="389" t="str">
        <f t="shared" si="46"/>
        <v>Taip</v>
      </c>
      <c r="W118" s="389" t="str">
        <f t="shared" si="46"/>
        <v>Taip</v>
      </c>
      <c r="X118" s="389" t="str">
        <f t="shared" si="46"/>
        <v>Taip</v>
      </c>
      <c r="Y118" s="389" t="str">
        <f t="shared" si="46"/>
        <v>Taip</v>
      </c>
      <c r="Z118" s="389" t="str">
        <f t="shared" si="46"/>
        <v>Taip</v>
      </c>
      <c r="AA118" s="389" t="str">
        <f t="shared" si="46"/>
        <v>Taip</v>
      </c>
      <c r="AB118" s="389" t="str">
        <f t="shared" si="46"/>
        <v>Taip</v>
      </c>
      <c r="AC118" s="389" t="str">
        <f t="shared" si="46"/>
        <v>Taip</v>
      </c>
      <c r="AD118" s="389" t="str">
        <f t="shared" si="46"/>
        <v>Taip</v>
      </c>
      <c r="AE118" s="389" t="str">
        <f t="shared" si="46"/>
        <v>Taip</v>
      </c>
      <c r="AF118" s="389" t="str">
        <f t="shared" si="46"/>
        <v>Taip</v>
      </c>
      <c r="AG118" s="389" t="str">
        <f t="shared" si="46"/>
        <v>Taip</v>
      </c>
    </row>
    <row r="119" spans="3:41">
      <c r="C119" s="12" t="s">
        <v>146</v>
      </c>
    </row>
    <row r="121" spans="3:41" ht="60">
      <c r="D121" s="471" t="s">
        <v>129</v>
      </c>
      <c r="E121" s="467" t="s">
        <v>96</v>
      </c>
      <c r="F121" s="473" t="s">
        <v>97</v>
      </c>
      <c r="G121" s="472" t="s">
        <v>130</v>
      </c>
      <c r="H121" s="474" t="s">
        <v>131</v>
      </c>
      <c r="I121" s="474" t="s">
        <v>132</v>
      </c>
      <c r="K121" s="617" t="s">
        <v>101</v>
      </c>
      <c r="L121" s="617"/>
      <c r="M121" s="617"/>
      <c r="N121" s="617"/>
      <c r="O121" s="617"/>
      <c r="P121" s="617"/>
      <c r="Q121" s="617"/>
    </row>
    <row r="122" spans="3:41">
      <c r="D122" s="345" t="s">
        <v>147</v>
      </c>
      <c r="E122" s="421" t="s">
        <v>103</v>
      </c>
      <c r="F122" s="433">
        <v>1</v>
      </c>
      <c r="G122" s="279">
        <f>H122/F122</f>
        <v>2500</v>
      </c>
      <c r="H122" s="278">
        <f>+I122/12</f>
        <v>2500</v>
      </c>
      <c r="I122" s="466">
        <v>30000</v>
      </c>
      <c r="K122" s="603" t="s">
        <v>140</v>
      </c>
      <c r="L122" s="603"/>
      <c r="M122" s="603"/>
      <c r="N122" s="603"/>
      <c r="O122" s="603"/>
      <c r="P122" s="603"/>
      <c r="Q122" s="603"/>
    </row>
    <row r="123" spans="3:41">
      <c r="D123" s="345"/>
      <c r="E123" s="421"/>
      <c r="F123" s="433">
        <v>10</v>
      </c>
      <c r="G123" s="279">
        <f>H123/F123</f>
        <v>0</v>
      </c>
      <c r="H123" s="278">
        <f>+I123/12</f>
        <v>0</v>
      </c>
      <c r="I123" s="466"/>
      <c r="K123" s="604"/>
      <c r="L123" s="604"/>
      <c r="M123" s="604"/>
      <c r="N123" s="604"/>
      <c r="O123" s="604"/>
      <c r="P123" s="604"/>
      <c r="Q123" s="604"/>
    </row>
    <row r="124" spans="3:41">
      <c r="D124" s="345"/>
      <c r="E124" s="421"/>
      <c r="F124" s="433">
        <v>10</v>
      </c>
      <c r="G124" s="279">
        <f>H124/F124</f>
        <v>0</v>
      </c>
      <c r="H124" s="278">
        <f>+I124/12</f>
        <v>0</v>
      </c>
      <c r="I124" s="466"/>
      <c r="K124" s="604"/>
      <c r="L124" s="604"/>
      <c r="M124" s="604"/>
      <c r="N124" s="604"/>
      <c r="O124" s="604"/>
      <c r="P124" s="604"/>
      <c r="Q124" s="604"/>
    </row>
    <row r="125" spans="3:41">
      <c r="D125" s="345"/>
      <c r="E125" s="421"/>
      <c r="F125" s="433">
        <v>10</v>
      </c>
      <c r="G125" s="279">
        <f>H125/F125</f>
        <v>0</v>
      </c>
      <c r="H125" s="278">
        <f>+I125/12</f>
        <v>0</v>
      </c>
      <c r="I125" s="466"/>
      <c r="K125" s="604"/>
      <c r="L125" s="604"/>
      <c r="M125" s="604"/>
      <c r="N125" s="604"/>
      <c r="O125" s="604"/>
      <c r="P125" s="604"/>
      <c r="Q125" s="604"/>
    </row>
    <row r="126" spans="3:41">
      <c r="D126" s="29" t="s">
        <v>90</v>
      </c>
      <c r="E126" s="266" t="s">
        <v>120</v>
      </c>
      <c r="F126" s="29">
        <f>+'Dalyvio prielaidos'!$E$27</f>
        <v>8102.1</v>
      </c>
      <c r="G126" s="265">
        <f>SUM(G122:G125)</f>
        <v>2500</v>
      </c>
      <c r="H126" s="264">
        <f>SUM(H122:H125)</f>
        <v>2500</v>
      </c>
      <c r="I126" s="264">
        <f>SUM(I122:I125)</f>
        <v>30000</v>
      </c>
    </row>
    <row r="129" spans="2:16">
      <c r="B129" s="12" t="s">
        <v>148</v>
      </c>
    </row>
    <row r="131" spans="2:16">
      <c r="C131" s="12" t="s">
        <v>149</v>
      </c>
    </row>
    <row r="132" spans="2:16">
      <c r="G132" s="617" t="s">
        <v>150</v>
      </c>
      <c r="H132" s="617"/>
      <c r="I132" s="617"/>
      <c r="J132" s="617"/>
      <c r="K132" s="617"/>
      <c r="L132" s="617"/>
      <c r="M132" s="617"/>
    </row>
    <row r="133" spans="2:16">
      <c r="D133" s="273" t="s">
        <v>151</v>
      </c>
      <c r="E133" s="466">
        <v>9700000</v>
      </c>
      <c r="F133" s="523">
        <f>+H26</f>
        <v>0</v>
      </c>
      <c r="G133" s="632" t="s">
        <v>152</v>
      </c>
      <c r="H133" s="633"/>
      <c r="I133" s="633"/>
      <c r="J133" s="633"/>
      <c r="K133" s="633"/>
      <c r="L133" s="633"/>
      <c r="M133" s="634"/>
    </row>
    <row r="134" spans="2:16" ht="30">
      <c r="D134" s="297" t="s">
        <v>153</v>
      </c>
      <c r="E134" s="545">
        <v>0.69992200000000004</v>
      </c>
      <c r="F134" s="523">
        <f>+K17</f>
        <v>0.11956885824989971</v>
      </c>
      <c r="G134" s="635"/>
      <c r="H134" s="636"/>
      <c r="I134" s="636"/>
      <c r="J134" s="636"/>
      <c r="K134" s="636"/>
      <c r="L134" s="636"/>
      <c r="M134" s="637"/>
    </row>
    <row r="135" spans="2:16" ht="30">
      <c r="D135" s="297" t="s">
        <v>154</v>
      </c>
      <c r="E135" s="545">
        <f>+E134</f>
        <v>0.69992200000000004</v>
      </c>
      <c r="G135" s="635"/>
      <c r="H135" s="636"/>
      <c r="I135" s="636"/>
      <c r="J135" s="636"/>
      <c r="K135" s="636"/>
      <c r="L135" s="636"/>
      <c r="M135" s="637"/>
    </row>
    <row r="136" spans="2:16">
      <c r="D136" s="273" t="s">
        <v>155</v>
      </c>
      <c r="E136" s="524">
        <f>+SUM(E23:G23)*E134</f>
        <v>9700001.2586687617</v>
      </c>
      <c r="F136" s="15"/>
      <c r="G136" s="635"/>
      <c r="H136" s="636"/>
      <c r="I136" s="636"/>
      <c r="J136" s="636"/>
      <c r="K136" s="636"/>
      <c r="L136" s="636"/>
      <c r="M136" s="637"/>
    </row>
    <row r="137" spans="2:16" ht="15.75">
      <c r="D137" s="273" t="s">
        <v>156</v>
      </c>
      <c r="E137" s="466">
        <f>+SUM(E23:G23)*E135</f>
        <v>9700001.2586687617</v>
      </c>
      <c r="F137" s="544">
        <f>+E133/SUM(E23:G23)</f>
        <v>0.69992190917836683</v>
      </c>
      <c r="G137" s="635"/>
      <c r="H137" s="636"/>
      <c r="I137" s="636"/>
      <c r="J137" s="636"/>
      <c r="K137" s="636"/>
      <c r="L137" s="636"/>
      <c r="M137" s="637"/>
      <c r="P137" s="454"/>
    </row>
    <row r="138" spans="2:16">
      <c r="D138" s="273" t="s">
        <v>157</v>
      </c>
      <c r="E138" s="434" t="str">
        <f>+IF((E137-E133)&gt;0,"TAIP","NE")</f>
        <v>TAIP</v>
      </c>
      <c r="G138" s="635"/>
      <c r="H138" s="636"/>
      <c r="I138" s="636"/>
      <c r="J138" s="636"/>
      <c r="K138" s="636"/>
      <c r="L138" s="636"/>
      <c r="M138" s="637"/>
    </row>
    <row r="139" spans="2:16">
      <c r="D139" s="273" t="s">
        <v>158</v>
      </c>
      <c r="E139" s="435">
        <v>36</v>
      </c>
      <c r="G139" s="635"/>
      <c r="H139" s="636"/>
      <c r="I139" s="636"/>
      <c r="J139" s="636"/>
      <c r="K139" s="636"/>
      <c r="L139" s="636"/>
      <c r="M139" s="637"/>
    </row>
    <row r="140" spans="2:16">
      <c r="D140" s="273" t="s">
        <v>159</v>
      </c>
      <c r="E140" s="435">
        <v>11</v>
      </c>
      <c r="F140" s="221"/>
      <c r="G140" s="635"/>
      <c r="H140" s="636"/>
      <c r="I140" s="636"/>
      <c r="J140" s="636"/>
      <c r="K140" s="636"/>
      <c r="L140" s="636"/>
      <c r="M140" s="637"/>
    </row>
    <row r="141" spans="2:16">
      <c r="D141" s="273" t="s">
        <v>160</v>
      </c>
      <c r="E141" s="435">
        <f>+E139+1</f>
        <v>37</v>
      </c>
      <c r="G141" s="635"/>
      <c r="H141" s="636"/>
      <c r="I141" s="636"/>
      <c r="J141" s="636"/>
      <c r="K141" s="636"/>
      <c r="L141" s="636"/>
      <c r="M141" s="637"/>
    </row>
    <row r="142" spans="2:16">
      <c r="D142" s="273" t="s">
        <v>161</v>
      </c>
      <c r="E142" s="435">
        <v>11</v>
      </c>
      <c r="G142" s="635"/>
      <c r="H142" s="636"/>
      <c r="I142" s="636"/>
      <c r="J142" s="636"/>
      <c r="K142" s="636"/>
      <c r="L142" s="636"/>
      <c r="M142" s="637"/>
    </row>
    <row r="143" spans="2:16">
      <c r="D143" s="273" t="s">
        <v>162</v>
      </c>
      <c r="E143" s="435" t="s">
        <v>163</v>
      </c>
      <c r="G143" s="635"/>
      <c r="H143" s="636"/>
      <c r="I143" s="636"/>
      <c r="J143" s="636"/>
      <c r="K143" s="636"/>
      <c r="L143" s="636"/>
      <c r="M143" s="637"/>
    </row>
    <row r="144" spans="2:16">
      <c r="D144" s="273" t="s">
        <v>164</v>
      </c>
      <c r="E144" s="436">
        <f>+(3.4+1.5)%</f>
        <v>4.9000000000000002E-2</v>
      </c>
      <c r="G144" s="635"/>
      <c r="H144" s="636"/>
      <c r="I144" s="636"/>
      <c r="J144" s="636"/>
      <c r="K144" s="636"/>
      <c r="L144" s="636"/>
      <c r="M144" s="637"/>
    </row>
    <row r="145" spans="3:16">
      <c r="D145" s="297" t="s">
        <v>165</v>
      </c>
      <c r="E145" s="436">
        <f>+(2.8+1.5)%</f>
        <v>4.2999999999999997E-2</v>
      </c>
      <c r="G145" s="635"/>
      <c r="H145" s="636"/>
      <c r="I145" s="636"/>
      <c r="J145" s="636"/>
      <c r="K145" s="636"/>
      <c r="L145" s="636"/>
      <c r="M145" s="637"/>
    </row>
    <row r="146" spans="3:16">
      <c r="D146" s="273" t="s">
        <v>166</v>
      </c>
      <c r="E146" s="436">
        <v>0</v>
      </c>
      <c r="G146" s="635"/>
      <c r="H146" s="636"/>
      <c r="I146" s="636"/>
      <c r="J146" s="636"/>
      <c r="K146" s="636"/>
      <c r="L146" s="636"/>
      <c r="M146" s="637"/>
    </row>
    <row r="147" spans="3:16">
      <c r="D147" s="273" t="s">
        <v>167</v>
      </c>
      <c r="E147" s="436">
        <v>8.0000000000000002E-3</v>
      </c>
      <c r="G147" s="635"/>
      <c r="H147" s="636"/>
      <c r="I147" s="636"/>
      <c r="J147" s="636"/>
      <c r="K147" s="636"/>
      <c r="L147" s="636"/>
      <c r="M147" s="637"/>
    </row>
    <row r="148" spans="3:16">
      <c r="D148" s="273" t="s">
        <v>168</v>
      </c>
      <c r="E148" s="436">
        <v>4.0000000000000001E-3</v>
      </c>
      <c r="G148" s="635"/>
      <c r="H148" s="636"/>
      <c r="I148" s="636"/>
      <c r="J148" s="636"/>
      <c r="K148" s="636"/>
      <c r="L148" s="636"/>
      <c r="M148" s="637"/>
    </row>
    <row r="149" spans="3:16">
      <c r="D149" s="273" t="s">
        <v>169</v>
      </c>
      <c r="E149" s="435" t="s">
        <v>170</v>
      </c>
      <c r="F149" s="221"/>
      <c r="G149" s="635"/>
      <c r="H149" s="636"/>
      <c r="I149" s="636"/>
      <c r="J149" s="636"/>
      <c r="K149" s="636"/>
      <c r="L149" s="636"/>
      <c r="M149" s="637"/>
    </row>
    <row r="150" spans="3:16" ht="37.35" customHeight="1">
      <c r="D150" s="273" t="s">
        <v>171</v>
      </c>
      <c r="E150" s="435">
        <v>3</v>
      </c>
      <c r="F150" s="221"/>
      <c r="G150" s="635"/>
      <c r="H150" s="636"/>
      <c r="I150" s="636"/>
      <c r="J150" s="636"/>
      <c r="K150" s="636"/>
      <c r="L150" s="636"/>
      <c r="M150" s="637"/>
    </row>
    <row r="151" spans="3:16" ht="30">
      <c r="D151" s="273" t="s">
        <v>172</v>
      </c>
      <c r="E151" s="435">
        <v>1.3</v>
      </c>
      <c r="F151" s="221"/>
      <c r="G151" s="635"/>
      <c r="H151" s="636"/>
      <c r="I151" s="636"/>
      <c r="J151" s="636"/>
      <c r="K151" s="636"/>
      <c r="L151" s="636"/>
      <c r="M151" s="637"/>
    </row>
    <row r="152" spans="3:16">
      <c r="D152" s="273" t="s">
        <v>173</v>
      </c>
      <c r="E152" s="435"/>
      <c r="F152" s="221"/>
      <c r="G152" s="638"/>
      <c r="H152" s="639"/>
      <c r="I152" s="639"/>
      <c r="J152" s="639"/>
      <c r="K152" s="639"/>
      <c r="L152" s="639"/>
      <c r="M152" s="640"/>
    </row>
    <row r="153" spans="3:16">
      <c r="D153" s="331"/>
      <c r="E153" s="134"/>
      <c r="F153" s="221"/>
    </row>
    <row r="154" spans="3:16">
      <c r="D154" s="331"/>
      <c r="E154" s="134"/>
      <c r="F154" s="221"/>
    </row>
    <row r="155" spans="3:16">
      <c r="C155" s="12" t="s">
        <v>174</v>
      </c>
    </row>
    <row r="156" spans="3:16">
      <c r="C156" s="12"/>
      <c r="G156" s="617" t="s">
        <v>150</v>
      </c>
      <c r="H156" s="617"/>
      <c r="I156" s="617"/>
      <c r="J156" s="617"/>
      <c r="K156" s="617"/>
      <c r="L156" s="617"/>
      <c r="M156" s="617"/>
    </row>
    <row r="157" spans="3:16">
      <c r="D157" s="273" t="s">
        <v>175</v>
      </c>
      <c r="E157" s="525">
        <v>0.217</v>
      </c>
      <c r="F157" t="s">
        <v>176</v>
      </c>
      <c r="G157" s="603" t="s">
        <v>177</v>
      </c>
      <c r="H157" s="603"/>
      <c r="I157" s="603"/>
      <c r="J157" s="603"/>
      <c r="K157" s="603"/>
      <c r="L157" s="603"/>
      <c r="M157" s="603"/>
    </row>
    <row r="158" spans="3:16">
      <c r="D158" s="273" t="s">
        <v>178</v>
      </c>
      <c r="E158" s="333">
        <f>+ROUNDDOWN(SUM(E23:G23)*E157/1000,0)*1000</f>
        <v>3007000</v>
      </c>
      <c r="G158" s="603" t="s">
        <v>177</v>
      </c>
      <c r="H158" s="603"/>
      <c r="I158" s="603"/>
      <c r="J158" s="603"/>
      <c r="K158" s="603"/>
      <c r="L158" s="603"/>
      <c r="M158" s="603"/>
    </row>
    <row r="159" spans="3:16">
      <c r="D159" s="3" t="s">
        <v>179</v>
      </c>
      <c r="E159" s="332">
        <f>SUM(E23:G23)*(1-E134-E157)</f>
        <v>1151352.1571942058</v>
      </c>
      <c r="F159">
        <f>12*12</f>
        <v>144</v>
      </c>
      <c r="G159" s="603" t="s">
        <v>177</v>
      </c>
      <c r="H159" s="603"/>
      <c r="I159" s="603"/>
      <c r="J159" s="603"/>
      <c r="K159" s="603"/>
      <c r="L159" s="603"/>
      <c r="M159" s="603"/>
    </row>
    <row r="160" spans="3:16" ht="30">
      <c r="D160" s="273" t="s">
        <v>180</v>
      </c>
      <c r="E160" s="334">
        <v>0.15</v>
      </c>
      <c r="F160" s="221"/>
      <c r="G160" s="603" t="s">
        <v>177</v>
      </c>
      <c r="H160" s="603"/>
      <c r="I160" s="603"/>
      <c r="J160" s="603"/>
      <c r="K160" s="603"/>
      <c r="L160" s="603"/>
      <c r="M160" s="603"/>
      <c r="P160" s="454"/>
    </row>
    <row r="161" spans="4:25">
      <c r="D161" s="273" t="s">
        <v>181</v>
      </c>
      <c r="E161" s="387">
        <v>115000</v>
      </c>
      <c r="G161" s="604"/>
      <c r="H161" s="604"/>
      <c r="I161" s="604"/>
      <c r="J161" s="604"/>
      <c r="K161" s="604"/>
      <c r="L161" s="604"/>
      <c r="M161" s="604"/>
    </row>
    <row r="162" spans="4:25">
      <c r="D162" s="221" t="s">
        <v>182</v>
      </c>
      <c r="E162" s="15">
        <v>2500</v>
      </c>
      <c r="O162" s="562"/>
    </row>
    <row r="163" spans="4:25">
      <c r="D163" s="273" t="s">
        <v>183</v>
      </c>
      <c r="E163" s="15">
        <f>+'Investuotojas ir Finansuotojas'!AN36</f>
        <v>1151687.6504793447</v>
      </c>
      <c r="F163" s="565"/>
      <c r="G163" s="564">
        <v>1</v>
      </c>
      <c r="H163" s="564">
        <v>12</v>
      </c>
      <c r="I163" s="564">
        <v>23</v>
      </c>
      <c r="J163" s="564">
        <v>24</v>
      </c>
      <c r="K163" s="564">
        <v>30</v>
      </c>
      <c r="L163" s="564">
        <v>33</v>
      </c>
      <c r="M163" s="564">
        <v>36</v>
      </c>
      <c r="N163" s="564">
        <v>48</v>
      </c>
      <c r="O163" s="564">
        <f>+N163+6</f>
        <v>54</v>
      </c>
      <c r="P163" s="564">
        <f>+O163+6</f>
        <v>60</v>
      </c>
      <c r="Q163" s="564">
        <f>+P163+6</f>
        <v>66</v>
      </c>
      <c r="R163" s="564">
        <f>+Q163+3</f>
        <v>69</v>
      </c>
      <c r="S163" s="564">
        <v>109</v>
      </c>
      <c r="T163" s="564">
        <v>121</v>
      </c>
      <c r="U163" s="564">
        <v>133</v>
      </c>
      <c r="V163" s="564">
        <v>145</v>
      </c>
      <c r="W163" s="564">
        <v>157</v>
      </c>
      <c r="X163" s="526"/>
      <c r="Y163" s="527"/>
    </row>
    <row r="164" spans="4:25">
      <c r="F164" s="528">
        <f>+SUM(G164:Y164)</f>
        <v>0</v>
      </c>
      <c r="G164" s="529"/>
      <c r="H164" s="529">
        <v>111000</v>
      </c>
      <c r="I164" s="529">
        <v>79000</v>
      </c>
      <c r="J164" s="529">
        <v>100000</v>
      </c>
      <c r="K164" s="529">
        <v>120000</v>
      </c>
      <c r="L164" s="529">
        <v>89000</v>
      </c>
      <c r="M164" s="529">
        <v>337000</v>
      </c>
      <c r="N164" s="529">
        <v>-166000</v>
      </c>
      <c r="O164" s="529">
        <v>-179000</v>
      </c>
      <c r="P164" s="529">
        <v>-238000</v>
      </c>
      <c r="Q164" s="529">
        <v>-195000</v>
      </c>
      <c r="R164" s="529">
        <v>-58000</v>
      </c>
      <c r="S164" s="529"/>
      <c r="T164" s="529"/>
      <c r="U164" s="529"/>
      <c r="V164" s="529"/>
      <c r="W164" s="529"/>
      <c r="X164" s="529"/>
      <c r="Y164" s="529"/>
    </row>
    <row r="165" spans="4:25">
      <c r="F165" s="530" t="s">
        <v>184</v>
      </c>
      <c r="G165" s="531">
        <f>HLOOKUP(G$163,'Finansinės ataskaitos'!$A$11:$LN$107,30,0)</f>
        <v>69733.327459545777</v>
      </c>
      <c r="H165" s="531">
        <f>HLOOKUP(H$163,'Finansinės ataskaitos'!$A$11:$LN$107,30,0)</f>
        <v>109599.98489597486</v>
      </c>
      <c r="I165" s="531">
        <f>HLOOKUP(I$163,'Finansinės ataskaitos'!$A$11:$LN$107,30,0)</f>
        <v>109219.27844462771</v>
      </c>
      <c r="J165" s="531">
        <f>HLOOKUP(J$163,'Finansinės ataskaitos'!$A$11:$LN$107,30,0)</f>
        <v>109230.92952354765</v>
      </c>
      <c r="K165" s="531">
        <f>HLOOKUP(K$163,'Finansinės ataskaitos'!$A$11:$LN$107,30,0)</f>
        <v>109885.91754417238</v>
      </c>
      <c r="L165" s="531">
        <f>HLOOKUP(L$163,'Finansinės ataskaitos'!$A$11:$LN$107,30,0)</f>
        <v>109637.15683998249</v>
      </c>
      <c r="M165" s="531">
        <f>HLOOKUP(M$163,'Finansinės ataskaitos'!$A$11:$LN$107,30,0)</f>
        <v>109080.24542088923</v>
      </c>
      <c r="N165" s="531">
        <f>HLOOKUP(N$163,'Finansinės ataskaitos'!$A$11:$LN$107,30,0)</f>
        <v>317341.01771154394</v>
      </c>
      <c r="O165" s="531">
        <f>HLOOKUP(O$163,'Finansinės ataskaitos'!$A$11:$LN$107,30,0)</f>
        <v>310390.7472695146</v>
      </c>
      <c r="P165" s="531">
        <f>HLOOKUP(P$163,'Finansinės ataskaitos'!$A$11:$LN$107,30,0)</f>
        <v>305587.15197289758</v>
      </c>
      <c r="Q165" s="531">
        <f>HLOOKUP(Q$163,'Finansinės ataskaitos'!$A$11:$LN$107,30,0)</f>
        <v>300209.00354134629</v>
      </c>
      <c r="R165" s="531">
        <f>HLOOKUP(R$163,'Finansinės ataskaitos'!$A$11:$LN$107,30,0)</f>
        <v>399816.35855654173</v>
      </c>
      <c r="S165" s="531">
        <f>HLOOKUP(S$163,'Finansinės ataskaitos'!$A$11:$LN$107,30,0)</f>
        <v>620896.7697505668</v>
      </c>
      <c r="T165" s="531">
        <f>HLOOKUP(T$163,'Finansinės ataskaitos'!$A$11:$LN$107,30,0)</f>
        <v>634742.44719834311</v>
      </c>
      <c r="U165" s="531">
        <f>HLOOKUP(U$163,'Finansinės ataskaitos'!$A$11:$LN$107,30,0)</f>
        <v>663256.51620090613</v>
      </c>
      <c r="V165" s="531">
        <f>HLOOKUP(V$163,'Finansinės ataskaitos'!$A$11:$LN$107,30,0)</f>
        <v>693113.15235974814</v>
      </c>
      <c r="W165" s="531">
        <f>HLOOKUP(W$163,'Finansinės ataskaitos'!$A$11:$LN$107,30,0)</f>
        <v>725762.33077512414</v>
      </c>
      <c r="X165" s="532"/>
      <c r="Y165" s="532"/>
    </row>
    <row r="166" spans="4:25">
      <c r="F166">
        <f>+K20</f>
        <v>0</v>
      </c>
      <c r="G166" s="248">
        <f>HLOOKUP(G$163,'Finansinės ataskaitos'!$A$11:$LN$107,97,0)</f>
        <v>44957</v>
      </c>
      <c r="H166" s="248">
        <f>HLOOKUP(H$163,'Finansinės ataskaitos'!$A$11:$LN$107,97,0)</f>
        <v>45291</v>
      </c>
      <c r="I166" s="248">
        <f>HLOOKUP(I$163,'Finansinės ataskaitos'!$A$11:$LN$107,97,0)</f>
        <v>45626</v>
      </c>
      <c r="J166" s="248">
        <f>HLOOKUP(J$163,'Finansinės ataskaitos'!$A$11:$LN$107,97,0)</f>
        <v>45657</v>
      </c>
      <c r="K166" s="248">
        <f>HLOOKUP(K$163,'Finansinės ataskaitos'!$A$11:$LN$107,97,0)</f>
        <v>45838</v>
      </c>
      <c r="L166" s="248">
        <f>HLOOKUP(L$163,'Finansinės ataskaitos'!$A$11:$LN$107,97,0)</f>
        <v>45930</v>
      </c>
      <c r="M166" s="248">
        <f>HLOOKUP(M$163,'Finansinės ataskaitos'!$A$11:$LN$107,97,0)</f>
        <v>46022</v>
      </c>
      <c r="N166" s="248">
        <f>HLOOKUP(N$163,'Finansinės ataskaitos'!$A$11:$LN$107,97,0)</f>
        <v>46387</v>
      </c>
      <c r="O166" s="248">
        <f>HLOOKUP(O$163,'Finansinės ataskaitos'!$A$11:$LN$107,97,0)</f>
        <v>46568</v>
      </c>
      <c r="P166" s="248">
        <f>HLOOKUP(P$163,'Finansinės ataskaitos'!$A$11:$LN$107,97,0)</f>
        <v>46752</v>
      </c>
      <c r="Q166" s="248">
        <f>HLOOKUP(Q$163,'Finansinės ataskaitos'!$A$11:$LN$107,97,0)</f>
        <v>46934</v>
      </c>
      <c r="R166" s="248">
        <f>HLOOKUP(R$163,'Finansinės ataskaitos'!$A$11:$LN$107,97,0)</f>
        <v>47026</v>
      </c>
      <c r="S166" s="248">
        <f>HLOOKUP(S$163,'Finansinės ataskaitos'!$A$11:$LN$107,97,0)</f>
        <v>48244</v>
      </c>
      <c r="T166" s="248">
        <f>HLOOKUP(T$163,'Finansinės ataskaitos'!$A$11:$LN$107,97,0)</f>
        <v>48610</v>
      </c>
      <c r="U166" s="248">
        <f>HLOOKUP(U$163,'Finansinės ataskaitos'!$A$11:$LN$107,97,0)</f>
        <v>48975</v>
      </c>
      <c r="V166" s="248">
        <f>HLOOKUP(V$163,'Finansinės ataskaitos'!$A$11:$LN$107,97,0)</f>
        <v>49340</v>
      </c>
      <c r="W166" s="248">
        <f>HLOOKUP(W$163,'Finansinės ataskaitos'!$A$11:$LN$107,97,0)</f>
        <v>49705</v>
      </c>
    </row>
    <row r="167" spans="4:25">
      <c r="E167" s="262" t="s">
        <v>185</v>
      </c>
      <c r="G167" s="531"/>
      <c r="H167" s="531"/>
      <c r="I167" s="531"/>
      <c r="J167" s="531"/>
      <c r="K167" s="531"/>
      <c r="L167" s="531"/>
      <c r="M167" s="531"/>
      <c r="N167" s="531">
        <f>N165-HLOOKUP(N166,'Investuotojas ir Finansuotojas'!$A$9:$LN$82,74,0)</f>
        <v>3275.9201403852203</v>
      </c>
      <c r="O167" s="531">
        <f>O165-HLOOKUP(O166,'Investuotojas ir Finansuotojas'!$A$9:$LN$82,74,0)</f>
        <v>1065.4230406599818</v>
      </c>
      <c r="P167" s="531">
        <f>P165-HLOOKUP(P166,'Investuotojas ir Finansuotojas'!$A$9:$LN$82,74,0)</f>
        <v>1001.6010863470146</v>
      </c>
      <c r="Q167" s="531">
        <f>Q165-HLOOKUP(Q166,'Investuotojas ir Finansuotojas'!$A$9:$LN$82,74,0)</f>
        <v>363.2259970997693</v>
      </c>
      <c r="R167" s="531">
        <f>R165-HLOOKUP(R166,'Investuotojas ir Finansuotojas'!$A$9:$LN$82,74,0)</f>
        <v>102340.46768344723</v>
      </c>
      <c r="S167" s="531">
        <f>S165-HLOOKUP(S166,'Investuotojas ir Finansuotojas'!$A$9:$LN$82,74,0)</f>
        <v>355019.3678261661</v>
      </c>
      <c r="T167" s="531">
        <f>T165-HLOOKUP(T166,'Investuotojas ir Finansuotojas'!$A$9:$LN$82,74,0)</f>
        <v>378344.5919585505</v>
      </c>
      <c r="U167" s="531">
        <f>U165-HLOOKUP(U166,'Investuotojas ir Finansuotojas'!$A$9:$LN$82,74,0)</f>
        <v>416338.20764572168</v>
      </c>
      <c r="V167" s="531">
        <f>V165-HLOOKUP(V166,'Investuotojas ir Finansuotojas'!$A$9:$LN$82,74,0)</f>
        <v>455674.39048917184</v>
      </c>
    </row>
    <row r="168" spans="4:25">
      <c r="F168" s="563" t="s">
        <v>186</v>
      </c>
      <c r="G168" s="564">
        <v>6</v>
      </c>
      <c r="H168" s="564">
        <f>+G168+12</f>
        <v>18</v>
      </c>
      <c r="I168" s="564">
        <f t="shared" ref="I168:U168" si="47">+H168+12</f>
        <v>30</v>
      </c>
      <c r="J168" s="564">
        <f t="shared" si="47"/>
        <v>42</v>
      </c>
      <c r="K168" s="564">
        <f t="shared" si="47"/>
        <v>54</v>
      </c>
      <c r="L168" s="564">
        <f t="shared" si="47"/>
        <v>66</v>
      </c>
      <c r="M168" s="564">
        <f t="shared" si="47"/>
        <v>78</v>
      </c>
      <c r="N168" s="564">
        <f t="shared" si="47"/>
        <v>90</v>
      </c>
      <c r="O168" s="564">
        <f t="shared" si="47"/>
        <v>102</v>
      </c>
      <c r="P168" s="564">
        <f t="shared" si="47"/>
        <v>114</v>
      </c>
      <c r="Q168" s="564">
        <f t="shared" si="47"/>
        <v>126</v>
      </c>
      <c r="R168" s="564">
        <f t="shared" si="47"/>
        <v>138</v>
      </c>
      <c r="S168" s="564">
        <f t="shared" si="47"/>
        <v>150</v>
      </c>
      <c r="T168" s="564">
        <f t="shared" si="47"/>
        <v>162</v>
      </c>
      <c r="U168" s="564">
        <f t="shared" si="47"/>
        <v>174</v>
      </c>
      <c r="V168" s="564">
        <f>+U168+6</f>
        <v>180</v>
      </c>
    </row>
    <row r="169" spans="4:25">
      <c r="E169" s="3" t="s">
        <v>187</v>
      </c>
      <c r="F169" s="528">
        <f>+SUM(G169:Y169)</f>
        <v>5307398.886750374</v>
      </c>
      <c r="G169" s="531">
        <f>HLOOKUP(G$168,'Investuotojas ir Finansuotojas'!$A$10:$LN$81,40,0)</f>
        <v>0</v>
      </c>
      <c r="H169" s="531">
        <f>HLOOKUP(H$168,'Investuotojas ir Finansuotojas'!$A$10:$LN$81,40,0)</f>
        <v>0</v>
      </c>
      <c r="I169" s="531">
        <f>HLOOKUP(I$168,'Investuotojas ir Finansuotojas'!$A$10:$LN$81,40,0)</f>
        <v>0</v>
      </c>
      <c r="J169" s="531">
        <f>HLOOKUP(J$168,'Investuotojas ir Finansuotojas'!$A$10:$LN$81,40,0)</f>
        <v>0</v>
      </c>
      <c r="K169" s="531">
        <f>HLOOKUP(K$168,'Investuotojas ir Finansuotojas'!$A$10:$LN$81,40,0)</f>
        <v>0</v>
      </c>
      <c r="L169" s="531">
        <f>HLOOKUP(L$168,'Investuotojas ir Finansuotojas'!$A$10:$LN$81,40,0)</f>
        <v>0</v>
      </c>
      <c r="M169" s="531">
        <f>HLOOKUP(M$168,'Investuotojas ir Finansuotojas'!$A$10:$LN$81,40,0)</f>
        <v>468929.28485549602</v>
      </c>
      <c r="N169" s="531">
        <f>HLOOKUP(N$168,'Investuotojas ir Finansuotojas'!$A$10:$LN$81,40,0)</f>
        <v>586440.29618261021</v>
      </c>
      <c r="O169" s="531">
        <f>HLOOKUP(O$168,'Investuotojas ir Finansuotojas'!$A$10:$LN$81,40,0)</f>
        <v>648393.01788810804</v>
      </c>
      <c r="P169" s="531">
        <f>HLOOKUP(P$168,'Investuotojas ir Finansuotojas'!$A$10:$LN$81,40,0)</f>
        <v>717596.90665958705</v>
      </c>
      <c r="Q169" s="531">
        <f>HLOOKUP(Q$168,'Investuotojas ir Finansuotojas'!$A$10:$LN$81,40,0)</f>
        <v>763975.34599827987</v>
      </c>
      <c r="R169" s="531">
        <f>HLOOKUP(R$168,'Investuotojas ir Finansuotojas'!$A$10:$LN$81,40,0)</f>
        <v>170114.3051515746</v>
      </c>
      <c r="S169" s="531">
        <f>HLOOKUP(S$168,'Investuotojas ir Finansuotojas'!$A$10:$LN$81,40,0)</f>
        <v>231569.49715837918</v>
      </c>
      <c r="T169" s="531">
        <f>HLOOKUP(T$168,'Investuotojas ir Finansuotojas'!$A$10:$LN$81,40,0)</f>
        <v>296627.29582523531</v>
      </c>
      <c r="U169" s="531">
        <f>HLOOKUP(U$168,'Investuotojas ir Finansuotojas'!$A$10:$LN$81,40,0)</f>
        <v>1284321.9370311035</v>
      </c>
      <c r="V169" s="531">
        <f>HLOOKUP(V$168,'Investuotojas ir Finansuotojas'!$A$10:$LN$81,40,0)</f>
        <v>139431</v>
      </c>
    </row>
    <row r="170" spans="4:25">
      <c r="D170" s="558"/>
      <c r="E170" s="3" t="s">
        <v>188</v>
      </c>
      <c r="F170" s="528">
        <f>+SUM(G170:Y170)</f>
        <v>3119500.0000000009</v>
      </c>
      <c r="G170" s="531">
        <f>-HLOOKUP(G$168,'Investuotojas ir Finansuotojas'!$A$10:$LN$81,39,0)</f>
        <v>0</v>
      </c>
      <c r="H170" s="531">
        <f>-HLOOKUP(H$168,'Investuotojas ir Finansuotojas'!$A$10:$LN$81,39,0)</f>
        <v>0</v>
      </c>
      <c r="I170" s="531">
        <f>-HLOOKUP(I$168,'Investuotojas ir Finansuotojas'!$A$10:$LN$81,39,0)</f>
        <v>0</v>
      </c>
      <c r="J170" s="531">
        <f>-HLOOKUP(J$168,'Investuotojas ir Finansuotojas'!$A$10:$LN$81,39,0)</f>
        <v>0</v>
      </c>
      <c r="K170" s="531">
        <f>-HLOOKUP(K$168,'Investuotojas ir Finansuotojas'!$A$10:$LN$81,39,0)</f>
        <v>0</v>
      </c>
      <c r="L170" s="531">
        <f>-HLOOKUP(L$168,'Investuotojas ir Finansuotojas'!$A$10:$LN$81,39,0)</f>
        <v>0</v>
      </c>
      <c r="M170" s="531">
        <f>-HLOOKUP(M$168,'Investuotojas ir Finansuotojas'!$A$10:$LN$81,39,0)</f>
        <v>0</v>
      </c>
      <c r="N170" s="531">
        <f>-HLOOKUP(N$168,'Investuotojas ir Finansuotojas'!$A$10:$LN$81,39,0)</f>
        <v>0</v>
      </c>
      <c r="O170" s="531">
        <f>-HLOOKUP(O$168,'Investuotojas ir Finansuotojas'!$A$10:$LN$81,39,0)</f>
        <v>0</v>
      </c>
      <c r="P170" s="531">
        <f>-HLOOKUP(P$168,'Investuotojas ir Finansuotojas'!$A$10:$LN$81,39,0)</f>
        <v>0</v>
      </c>
      <c r="Q170" s="531">
        <f>-HLOOKUP(Q$168,'Investuotojas ir Finansuotojas'!$A$10:$LN$81,39,0)</f>
        <v>0</v>
      </c>
      <c r="R170" s="531">
        <f>-HLOOKUP(R$168,'Investuotojas ir Finansuotojas'!$A$10:$LN$81,39,0)</f>
        <v>655095.00000000012</v>
      </c>
      <c r="S170" s="531">
        <f>-HLOOKUP(S$168,'Investuotojas ir Finansuotojas'!$A$10:$LN$81,39,0)</f>
        <v>655095.00000000012</v>
      </c>
      <c r="T170" s="531">
        <f>-HLOOKUP(T$168,'Investuotojas ir Finansuotojas'!$A$10:$LN$81,39,0)</f>
        <v>655095.00000000012</v>
      </c>
      <c r="U170" s="531">
        <f>-HLOOKUP(U$168,'Investuotojas ir Finansuotojas'!$A$10:$LN$81,39,0)</f>
        <v>0</v>
      </c>
      <c r="V170" s="531">
        <f>-HLOOKUP(V$168,'Investuotojas ir Finansuotojas'!$A$10:$LN$81,39,0)</f>
        <v>1154215.0000000005</v>
      </c>
    </row>
    <row r="171" spans="4:25">
      <c r="E171" s="530" t="s">
        <v>184</v>
      </c>
      <c r="F171" s="530"/>
      <c r="G171" s="531">
        <f>HLOOKUP(G$168,'Finansinės ataskaitos'!$A$11:$LN$107,30,0)</f>
        <v>37399.989930649914</v>
      </c>
      <c r="H171" s="531">
        <f>HLOOKUP(H$168,'Finansinės ataskaitos'!$A$11:$LN$107,30,0)</f>
        <v>70799.97986129974</v>
      </c>
      <c r="I171" s="531">
        <f>HLOOKUP(I$168,'Finansinės ataskaitos'!$A$11:$LN$107,30,0)</f>
        <v>109885.91754417238</v>
      </c>
      <c r="J171" s="531">
        <f>HLOOKUP(J$168,'Finansinės ataskaitos'!$A$11:$LN$107,30,0)</f>
        <v>301794.29964999121</v>
      </c>
      <c r="K171" s="531">
        <f>HLOOKUP(K$168,'Finansinės ataskaitos'!$A$11:$LN$107,30,0)</f>
        <v>310390.7472695146</v>
      </c>
      <c r="L171" s="531">
        <f>HLOOKUP(L$168,'Finansinės ataskaitos'!$A$11:$LN$107,30,0)</f>
        <v>300209.00354134629</v>
      </c>
      <c r="M171" s="531">
        <f>HLOOKUP(M$168,'Finansinės ataskaitos'!$A$11:$LN$107,30,0)</f>
        <v>295204.20594353677</v>
      </c>
      <c r="N171" s="531">
        <f>HLOOKUP(N$168,'Finansinės ataskaitos'!$A$11:$LN$107,30,0)</f>
        <v>286076.01802108856</v>
      </c>
      <c r="O171" s="531">
        <f>HLOOKUP(O$168,'Finansinės ataskaitos'!$A$11:$LN$107,30,0)</f>
        <v>272489.55765565485</v>
      </c>
      <c r="P171" s="531">
        <f>HLOOKUP(P$168,'Finansinės ataskaitos'!$A$11:$LN$107,30,0)</f>
        <v>263628.24933792208</v>
      </c>
      <c r="Q171" s="531">
        <f>HLOOKUP(Q$168,'Finansinės ataskaitos'!$A$11:$LN$107,30,0)</f>
        <v>253654.22268276813</v>
      </c>
      <c r="R171" s="531">
        <f>HLOOKUP(R$168,'Finansinės ataskaitos'!$A$11:$LN$107,30,0)</f>
        <v>243515.90129525424</v>
      </c>
      <c r="S171" s="531">
        <f>HLOOKUP(S$168,'Finansinės ataskaitos'!$A$11:$LN$107,30,0)</f>
        <v>234522.43274378835</v>
      </c>
      <c r="T171" s="531">
        <f>HLOOKUP(T$168,'Finansinės ataskaitos'!$A$11:$LN$107,30,0)</f>
        <v>224743.12387808179</v>
      </c>
      <c r="U171" s="531">
        <f>HLOOKUP(U$168,'Finansinės ataskaitos'!$A$11:$LN$107,30,0)</f>
        <v>384632.05689854105</v>
      </c>
      <c r="V171" s="531">
        <f>HLOOKUP(V$168,'Finansinės ataskaitos'!$A$11:$LN$107,30,0)</f>
        <v>2500.3616015263833</v>
      </c>
    </row>
    <row r="172" spans="4:25">
      <c r="G172" s="248">
        <f>HLOOKUP(G$168,'Finansinės ataskaitos'!$A$11:$LN$107,97,0)</f>
        <v>45107</v>
      </c>
      <c r="H172" s="248">
        <f>HLOOKUP(H$168,'Finansinės ataskaitos'!$A$11:$LN$107,97,0)</f>
        <v>45473</v>
      </c>
      <c r="I172" s="248">
        <f>HLOOKUP(I$168,'Finansinės ataskaitos'!$A$11:$LN$107,97,0)</f>
        <v>45838</v>
      </c>
      <c r="J172" s="248">
        <f>HLOOKUP(J$168,'Finansinės ataskaitos'!$A$11:$LN$107,97,0)</f>
        <v>46203</v>
      </c>
      <c r="K172" s="248">
        <f>HLOOKUP(K$168,'Finansinės ataskaitos'!$A$11:$LN$107,97,0)</f>
        <v>46568</v>
      </c>
      <c r="L172" s="248">
        <f>HLOOKUP(L$168,'Finansinės ataskaitos'!$A$11:$LN$107,97,0)</f>
        <v>46934</v>
      </c>
      <c r="M172" s="248">
        <f>HLOOKUP(M$168,'Finansinės ataskaitos'!$A$11:$LN$107,97,0)</f>
        <v>47299</v>
      </c>
      <c r="N172" s="248">
        <f>HLOOKUP(N$168,'Finansinės ataskaitos'!$A$11:$LN$107,97,0)</f>
        <v>47664</v>
      </c>
      <c r="O172" s="248">
        <f>HLOOKUP(O$168,'Finansinės ataskaitos'!$A$11:$LN$107,97,0)</f>
        <v>48029</v>
      </c>
      <c r="P172" s="248">
        <f>HLOOKUP(P$168,'Finansinės ataskaitos'!$A$11:$LN$107,97,0)</f>
        <v>48395</v>
      </c>
      <c r="Q172" s="248">
        <f>HLOOKUP(Q$168,'Finansinės ataskaitos'!$A$11:$LN$107,97,0)</f>
        <v>48760</v>
      </c>
      <c r="R172" s="248">
        <f>HLOOKUP(R$168,'Finansinės ataskaitos'!$A$11:$LN$107,97,0)</f>
        <v>49125</v>
      </c>
      <c r="S172" s="248">
        <f>HLOOKUP(S$168,'Finansinės ataskaitos'!$A$11:$LN$107,97,0)</f>
        <v>49490</v>
      </c>
      <c r="T172" s="248">
        <f>HLOOKUP(T$168,'Finansinės ataskaitos'!$A$11:$LN$107,97,0)</f>
        <v>49856</v>
      </c>
      <c r="U172" s="248">
        <f>HLOOKUP(U$168,'Finansinės ataskaitos'!$A$11:$LN$107,97,0)</f>
        <v>50221</v>
      </c>
      <c r="V172" s="248">
        <f>HLOOKUP(V$168,'Finansinės ataskaitos'!$A$11:$LN$107,97,0)</f>
        <v>50405</v>
      </c>
    </row>
    <row r="173" spans="4:25">
      <c r="E173" s="262" t="s">
        <v>189</v>
      </c>
      <c r="G173" s="531">
        <f>HLOOKUP(G172,'Investuotojas ir Finansuotojas'!$A$9:$LN$82,74,0)</f>
        <v>0</v>
      </c>
      <c r="H173" s="531">
        <f>HLOOKUP(H172,'Investuotojas ir Finansuotojas'!$A$9:$LN$82,74,0)</f>
        <v>1396.6783248408301</v>
      </c>
      <c r="I173" s="531">
        <f>HLOOKUP(I172,'Investuotojas ir Finansuotojas'!$A$9:$LN$82,74,0)</f>
        <v>83477.784174530985</v>
      </c>
      <c r="J173" s="531">
        <f>HLOOKUP(J172,'Investuotojas ir Finansuotojas'!$A$9:$LN$82,74,0)</f>
        <v>318804.87091346283</v>
      </c>
      <c r="K173" s="531">
        <f>HLOOKUP(K172,'Investuotojas ir Finansuotojas'!$A$9:$LN$82,74,0)</f>
        <v>309325.32422885462</v>
      </c>
      <c r="L173" s="531">
        <f>HLOOKUP(L172,'Investuotojas ir Finansuotojas'!$A$9:$LN$82,74,0)</f>
        <v>299845.77754424652</v>
      </c>
      <c r="M173" s="531">
        <f>HLOOKUP(M172,'Investuotojas ir Finansuotojas'!$A$9:$LN$82,74,0)</f>
        <v>290366.23085963837</v>
      </c>
      <c r="N173" s="531">
        <f>HLOOKUP(N172,'Investuotojas ir Finansuotojas'!$A$9:$LN$82,74,0)</f>
        <v>280886.68417503027</v>
      </c>
      <c r="O173" s="531">
        <f>HLOOKUP(O172,'Investuotojas ir Finansuotojas'!$A$9:$LN$82,74,0)</f>
        <v>271407.13749042212</v>
      </c>
      <c r="P173" s="531">
        <f>HLOOKUP(P172,'Investuotojas ir Finansuotojas'!$A$9:$LN$82,74,0)</f>
        <v>261927.59080581396</v>
      </c>
      <c r="Q173" s="531">
        <f>HLOOKUP(Q172,'Investuotojas ir Finansuotojas'!$A$9:$LN$82,74,0)</f>
        <v>252448.04412120581</v>
      </c>
      <c r="R173" s="531">
        <f>HLOOKUP(R172,'Investuotojas ir Finansuotojas'!$A$9:$LN$82,74,0)</f>
        <v>242968.49743659771</v>
      </c>
      <c r="S173" s="531">
        <f>HLOOKUP(S172,'Investuotojas ir Finansuotojas'!$A$9:$LN$82,74,0)</f>
        <v>233488.95075198961</v>
      </c>
      <c r="T173" s="531">
        <f>HLOOKUP(T172,'Investuotojas ir Finansuotojas'!$A$9:$LN$82,74,0)</f>
        <v>224009.40406738152</v>
      </c>
      <c r="U173" s="531">
        <f>HLOOKUP(U172,'Investuotojas ir Finansuotojas'!$A$9:$LN$82,74,0)</f>
        <v>-2.6489578885957601E-10</v>
      </c>
      <c r="V173" s="531">
        <f>HLOOKUP(V172,'Investuotojas ir Finansuotojas'!$A$9:$LN$82,74,0)</f>
        <v>-2.6489578885957601E-10</v>
      </c>
    </row>
    <row r="174" spans="4:25">
      <c r="E174" s="221"/>
      <c r="J174" s="542"/>
    </row>
    <row r="175" spans="4:25">
      <c r="E175" s="221"/>
      <c r="F175" t="s">
        <v>190</v>
      </c>
    </row>
    <row r="176" spans="4:25">
      <c r="E176" s="221"/>
      <c r="F176" s="526">
        <f>+'Investuotojas ir Finansuotojas'!DY10</f>
        <v>119</v>
      </c>
      <c r="G176" s="526">
        <f>+'Investuotojas ir Finansuotojas'!EL10</f>
        <v>131</v>
      </c>
      <c r="I176" t="s">
        <v>191</v>
      </c>
      <c r="J176" s="533">
        <f>141931-2500</f>
        <v>139431</v>
      </c>
    </row>
    <row r="177" spans="5:12">
      <c r="E177" s="221"/>
      <c r="F177" s="533">
        <v>0</v>
      </c>
      <c r="G177" s="533">
        <v>0</v>
      </c>
      <c r="J177" s="534">
        <f>+'Investuotojas ir Finansuotojas'!GN50</f>
        <v>2500</v>
      </c>
      <c r="K177" s="15">
        <f>+'Finansinės ataskaitos'!GN44</f>
        <v>2500.3029095888778</v>
      </c>
      <c r="L177" s="15">
        <f>+J177-K177</f>
        <v>-0.30290958887781017</v>
      </c>
    </row>
    <row r="178" spans="5:12">
      <c r="E178" s="221"/>
      <c r="F178" s="534">
        <f>HLOOKUP(F$176,'Finansinės ataskaitos'!$A$11:$LN$107,30+11,0)</f>
        <v>0</v>
      </c>
      <c r="G178" s="534">
        <f>HLOOKUP(G$176,'Finansinės ataskaitos'!$A$11:$LN$107,30+11,0)</f>
        <v>0</v>
      </c>
      <c r="J178" s="557">
        <f>+K17</f>
        <v>0.11956885824989971</v>
      </c>
    </row>
    <row r="179" spans="5:12">
      <c r="E179" s="221"/>
      <c r="J179" s="543">
        <f>+MIN('Finansinės ataskaitos'!B109:GN109)</f>
        <v>0.19795348129612633</v>
      </c>
      <c r="K179" t="s">
        <v>192</v>
      </c>
    </row>
    <row r="180" spans="5:12">
      <c r="J180" s="543">
        <f>+MIN('Finansinės ataskaitos'!B110:GN110)</f>
        <v>0.32737971586878506</v>
      </c>
      <c r="K180" t="s">
        <v>193</v>
      </c>
    </row>
    <row r="204" spans="5:7">
      <c r="F204" t="s">
        <v>194</v>
      </c>
    </row>
    <row r="205" spans="5:7">
      <c r="E205" s="544">
        <f>+F205/$F$208</f>
        <v>0.65497670600474023</v>
      </c>
      <c r="F205" s="15">
        <f>+E137</f>
        <v>9700001.2586687617</v>
      </c>
      <c r="G205" t="s">
        <v>195</v>
      </c>
    </row>
    <row r="206" spans="5:7">
      <c r="E206" s="544">
        <f>+F206/$F$208</f>
        <v>0.21080793925870425</v>
      </c>
      <c r="F206" s="546">
        <f>+E158+E161</f>
        <v>3122000</v>
      </c>
      <c r="G206" t="s">
        <v>196</v>
      </c>
    </row>
    <row r="207" spans="5:7">
      <c r="E207" s="544">
        <f>+F207/$F$208</f>
        <v>0.13421535473655549</v>
      </c>
      <c r="F207" s="546">
        <f>+E163+SUM(H164:M164)</f>
        <v>1987687.6504793447</v>
      </c>
      <c r="G207" t="s">
        <v>197</v>
      </c>
    </row>
    <row r="208" spans="5:7">
      <c r="F208" s="15">
        <f>+SUM(F205:F207)</f>
        <v>14809688.909148106</v>
      </c>
      <c r="G208" t="s">
        <v>116</v>
      </c>
    </row>
    <row r="209" spans="6:7">
      <c r="F209" s="15">
        <f>+H23</f>
        <v>13858688.909148106</v>
      </c>
      <c r="G209" t="s">
        <v>198</v>
      </c>
    </row>
    <row r="210" spans="6:7">
      <c r="F210" s="15">
        <f>+F208-F209</f>
        <v>951000</v>
      </c>
      <c r="G210" t="s">
        <v>199</v>
      </c>
    </row>
  </sheetData>
  <mergeCells count="94">
    <mergeCell ref="AI93:AO93"/>
    <mergeCell ref="AI96:AO96"/>
    <mergeCell ref="H88:H90"/>
    <mergeCell ref="K80:Q80"/>
    <mergeCell ref="K81:Q81"/>
    <mergeCell ref="K121:Q121"/>
    <mergeCell ref="AI90:AO90"/>
    <mergeCell ref="AI112:AO112"/>
    <mergeCell ref="AI110:AO110"/>
    <mergeCell ref="AI111:AO111"/>
    <mergeCell ref="AI99:AO99"/>
    <mergeCell ref="AI100:AO100"/>
    <mergeCell ref="AI101:AO101"/>
    <mergeCell ref="AI102:AO102"/>
    <mergeCell ref="AI103:AO103"/>
    <mergeCell ref="AI104:AO104"/>
    <mergeCell ref="AI113:AO113"/>
    <mergeCell ref="AI91:AO91"/>
    <mergeCell ref="AI97:AO97"/>
    <mergeCell ref="AI95:AO95"/>
    <mergeCell ref="AI92:AO92"/>
    <mergeCell ref="G133:M152"/>
    <mergeCell ref="I88:AG88"/>
    <mergeCell ref="K77:Q77"/>
    <mergeCell ref="AI66:AO66"/>
    <mergeCell ref="AI67:AO67"/>
    <mergeCell ref="K82:Q82"/>
    <mergeCell ref="K83:Q83"/>
    <mergeCell ref="AI94:AO94"/>
    <mergeCell ref="AI98:AO98"/>
    <mergeCell ref="AI108:AO108"/>
    <mergeCell ref="AI109:AO109"/>
    <mergeCell ref="AI105:AO105"/>
    <mergeCell ref="AI106:AO106"/>
    <mergeCell ref="AI107:AO107"/>
    <mergeCell ref="G132:M132"/>
    <mergeCell ref="AI114:AO114"/>
    <mergeCell ref="K49:Q49"/>
    <mergeCell ref="K50:Q50"/>
    <mergeCell ref="AI68:AO68"/>
    <mergeCell ref="AI70:AO70"/>
    <mergeCell ref="AI69:AO69"/>
    <mergeCell ref="K59:Q59"/>
    <mergeCell ref="I64:AG64"/>
    <mergeCell ref="K57:Q57"/>
    <mergeCell ref="K58:Q58"/>
    <mergeCell ref="K60:Q60"/>
    <mergeCell ref="K56:Q56"/>
    <mergeCell ref="K55:Q55"/>
    <mergeCell ref="D88:D90"/>
    <mergeCell ref="K31:Q31"/>
    <mergeCell ref="K45:Q45"/>
    <mergeCell ref="K46:Q46"/>
    <mergeCell ref="K39:Q39"/>
    <mergeCell ref="K40:Q40"/>
    <mergeCell ref="K41:Q41"/>
    <mergeCell ref="K42:Q42"/>
    <mergeCell ref="K43:Q43"/>
    <mergeCell ref="K44:Q44"/>
    <mergeCell ref="E88:E90"/>
    <mergeCell ref="F88:F90"/>
    <mergeCell ref="G88:G90"/>
    <mergeCell ref="K79:Q79"/>
    <mergeCell ref="K47:Q47"/>
    <mergeCell ref="K48:Q48"/>
    <mergeCell ref="G161:M161"/>
    <mergeCell ref="G156:M156"/>
    <mergeCell ref="G157:M157"/>
    <mergeCell ref="G158:M158"/>
    <mergeCell ref="G159:M159"/>
    <mergeCell ref="G160:M160"/>
    <mergeCell ref="G7:G9"/>
    <mergeCell ref="K32:Q32"/>
    <mergeCell ref="K33:Q33"/>
    <mergeCell ref="I7:I9"/>
    <mergeCell ref="J7:J9"/>
    <mergeCell ref="K29:Q29"/>
    <mergeCell ref="K30:Q30"/>
    <mergeCell ref="D4:J4"/>
    <mergeCell ref="K122:Q122"/>
    <mergeCell ref="K123:Q123"/>
    <mergeCell ref="K124:Q124"/>
    <mergeCell ref="K125:Q125"/>
    <mergeCell ref="E64:E66"/>
    <mergeCell ref="F64:F66"/>
    <mergeCell ref="G64:G66"/>
    <mergeCell ref="H64:H66"/>
    <mergeCell ref="D64:D66"/>
    <mergeCell ref="K34:Q34"/>
    <mergeCell ref="K35:Q35"/>
    <mergeCell ref="K36:Q36"/>
    <mergeCell ref="K37:Q37"/>
    <mergeCell ref="K38:Q38"/>
    <mergeCell ref="F7:F9"/>
  </mergeCells>
  <conditionalFormatting sqref="E153:E154">
    <cfRule type="cellIs" dxfId="9" priority="9" operator="equal">
      <formula>"TAIP"</formula>
    </cfRule>
    <cfRule type="cellIs" dxfId="8" priority="10" operator="equal">
      <formula>"NE"</formula>
    </cfRule>
  </conditionalFormatting>
  <conditionalFormatting sqref="E152">
    <cfRule type="cellIs" dxfId="7" priority="3" operator="equal">
      <formula>"TAIP"</formula>
    </cfRule>
    <cfRule type="cellIs" dxfId="6" priority="4" operator="equal">
      <formula>"NE"</formula>
    </cfRule>
  </conditionalFormatting>
  <conditionalFormatting sqref="E149:E151">
    <cfRule type="cellIs" dxfId="5" priority="1" operator="equal">
      <formula>"TAIP"</formula>
    </cfRule>
    <cfRule type="cellIs" dxfId="4" priority="2" operator="equal">
      <formula>"NE"</formula>
    </cfRule>
  </conditionalFormatting>
  <hyperlinks>
    <hyperlink ref="A1" location="'Valdymo darbalaukis'!A1" display="Atgal į valdymo darbalaukį" xr:uid="{00000000-0004-0000-0300-000000000000}"/>
  </hyperlinks>
  <pageMargins left="0.7" right="0.7" top="0.75" bottom="0.75" header="0.3" footer="0.3"/>
  <pageSetup paperSize="9" orientation="portrait" r:id="rId1"/>
  <ignoredErrors>
    <ignoredError sqref="I71:AG71 I115:W115 X115:AG115"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
  <sheetViews>
    <sheetView showFormulas="1" topLeftCell="A15" zoomScale="85" zoomScaleNormal="85" workbookViewId="0">
      <selection activeCell="D7" sqref="D7"/>
    </sheetView>
  </sheetViews>
  <sheetFormatPr defaultRowHeight="15"/>
  <cols>
    <col min="2" max="2" width="43.42578125" customWidth="1"/>
    <col min="3" max="3" width="8.5703125" customWidth="1"/>
    <col min="4" max="4" width="19.140625" customWidth="1"/>
    <col min="5" max="5" width="31.42578125" style="221" customWidth="1"/>
  </cols>
  <sheetData>
    <row r="1" spans="1:5">
      <c r="A1" s="200" t="s">
        <v>200</v>
      </c>
      <c r="B1" s="201"/>
      <c r="C1" s="201"/>
      <c r="D1" s="201"/>
      <c r="E1" s="286"/>
    </row>
    <row r="2" spans="1:5">
      <c r="A2" s="201"/>
      <c r="B2" s="201"/>
      <c r="C2" s="201"/>
      <c r="D2" s="201"/>
      <c r="E2" s="286"/>
    </row>
    <row r="3" spans="1:5">
      <c r="A3" s="202"/>
      <c r="B3" s="646" t="s">
        <v>201</v>
      </c>
      <c r="C3" s="646"/>
      <c r="D3" s="646"/>
      <c r="E3" s="646"/>
    </row>
    <row r="4" spans="1:5">
      <c r="A4" s="202"/>
      <c r="B4" s="646"/>
      <c r="C4" s="646"/>
      <c r="D4" s="646"/>
      <c r="E4" s="646"/>
    </row>
    <row r="5" spans="1:5" ht="15.75" thickBot="1">
      <c r="A5" s="202"/>
      <c r="B5" s="201"/>
      <c r="C5" s="201"/>
      <c r="D5" s="201"/>
      <c r="E5" s="286"/>
    </row>
    <row r="6" spans="1:5" ht="102.75" thickBot="1">
      <c r="A6" s="475" t="s">
        <v>202</v>
      </c>
      <c r="B6" s="475" t="s">
        <v>203</v>
      </c>
      <c r="C6" s="476" t="s">
        <v>204</v>
      </c>
      <c r="D6" s="477" t="s">
        <v>205</v>
      </c>
      <c r="E6" s="478" t="s">
        <v>206</v>
      </c>
    </row>
    <row r="7" spans="1:5" ht="59.25" customHeight="1">
      <c r="A7" s="203" t="s">
        <v>207</v>
      </c>
      <c r="B7" s="204" t="s">
        <v>208</v>
      </c>
      <c r="C7" s="205" t="s">
        <v>209</v>
      </c>
      <c r="D7" s="206"/>
      <c r="E7" s="280"/>
    </row>
    <row r="8" spans="1:5" ht="36" customHeight="1">
      <c r="A8" s="207" t="s">
        <v>210</v>
      </c>
      <c r="B8" s="208" t="s">
        <v>211</v>
      </c>
      <c r="C8" s="209" t="s">
        <v>209</v>
      </c>
      <c r="D8" s="210"/>
      <c r="E8" s="281"/>
    </row>
    <row r="9" spans="1:5" ht="31.5" customHeight="1">
      <c r="A9" s="207" t="s">
        <v>212</v>
      </c>
      <c r="B9" s="208" t="s">
        <v>213</v>
      </c>
      <c r="C9" s="209" t="s">
        <v>209</v>
      </c>
      <c r="D9" s="210"/>
      <c r="E9" s="281"/>
    </row>
    <row r="10" spans="1:5" ht="57.75" customHeight="1">
      <c r="A10" s="207" t="s">
        <v>214</v>
      </c>
      <c r="B10" s="208" t="s">
        <v>215</v>
      </c>
      <c r="C10" s="209" t="s">
        <v>209</v>
      </c>
      <c r="D10" s="210"/>
      <c r="E10" s="281"/>
    </row>
    <row r="11" spans="1:5" ht="54.75" customHeight="1" thickBot="1">
      <c r="A11" s="211" t="s">
        <v>216</v>
      </c>
      <c r="B11" s="212" t="s">
        <v>217</v>
      </c>
      <c r="C11" s="437" t="s">
        <v>209</v>
      </c>
      <c r="D11" s="438"/>
      <c r="E11" s="439"/>
    </row>
    <row r="12" spans="1:5" ht="62.25" customHeight="1">
      <c r="A12" s="203" t="s">
        <v>218</v>
      </c>
      <c r="B12" s="204" t="s">
        <v>219</v>
      </c>
      <c r="C12" s="239" t="s">
        <v>220</v>
      </c>
      <c r="D12" s="507" t="s">
        <v>221</v>
      </c>
      <c r="E12" s="280"/>
    </row>
    <row r="13" spans="1:5" ht="40.5" customHeight="1">
      <c r="A13" s="207" t="s">
        <v>222</v>
      </c>
      <c r="B13" s="208" t="s">
        <v>223</v>
      </c>
      <c r="C13" s="240" t="s">
        <v>220</v>
      </c>
      <c r="D13" s="429"/>
      <c r="E13" s="281"/>
    </row>
    <row r="14" spans="1:5" ht="33" customHeight="1" thickBot="1">
      <c r="A14" s="207" t="s">
        <v>224</v>
      </c>
      <c r="B14" s="208" t="s">
        <v>225</v>
      </c>
      <c r="C14" s="209" t="s">
        <v>209</v>
      </c>
      <c r="D14" s="429"/>
      <c r="E14" s="281"/>
    </row>
    <row r="15" spans="1:5" ht="48.75" customHeight="1">
      <c r="A15" s="207" t="s">
        <v>226</v>
      </c>
      <c r="B15" s="208" t="s">
        <v>227</v>
      </c>
      <c r="C15" s="240" t="s">
        <v>220</v>
      </c>
      <c r="D15" s="507" t="s">
        <v>221</v>
      </c>
      <c r="E15" s="281"/>
    </row>
    <row r="16" spans="1:5" ht="69" customHeight="1" thickBot="1">
      <c r="A16" s="213" t="s">
        <v>228</v>
      </c>
      <c r="B16" s="214" t="s">
        <v>229</v>
      </c>
      <c r="C16" s="437" t="s">
        <v>220</v>
      </c>
      <c r="D16" s="508" t="s">
        <v>230</v>
      </c>
      <c r="E16" s="440"/>
    </row>
    <row r="17" spans="1:5" ht="43.5" customHeight="1">
      <c r="A17" s="203" t="s">
        <v>231</v>
      </c>
      <c r="B17" s="204" t="s">
        <v>232</v>
      </c>
      <c r="C17" s="441" t="s">
        <v>220</v>
      </c>
      <c r="D17" s="442"/>
      <c r="E17" s="443"/>
    </row>
    <row r="18" spans="1:5" ht="54.75" customHeight="1">
      <c r="A18" s="207" t="s">
        <v>233</v>
      </c>
      <c r="B18" s="208" t="s">
        <v>234</v>
      </c>
      <c r="C18" s="444" t="s">
        <v>209</v>
      </c>
      <c r="D18" s="445"/>
      <c r="E18" s="446"/>
    </row>
    <row r="19" spans="1:5" ht="51.75" customHeight="1">
      <c r="A19" s="207" t="s">
        <v>235</v>
      </c>
      <c r="B19" s="208" t="s">
        <v>236</v>
      </c>
      <c r="C19" s="447" t="s">
        <v>209</v>
      </c>
      <c r="D19" s="448"/>
      <c r="E19" s="446"/>
    </row>
    <row r="20" spans="1:5" ht="54" customHeight="1">
      <c r="A20" s="207" t="s">
        <v>237</v>
      </c>
      <c r="B20" s="208" t="s">
        <v>238</v>
      </c>
      <c r="C20" s="444" t="s">
        <v>209</v>
      </c>
      <c r="D20" s="445"/>
      <c r="E20" s="446"/>
    </row>
    <row r="21" spans="1:5" ht="46.5" customHeight="1">
      <c r="A21" s="207" t="s">
        <v>239</v>
      </c>
      <c r="B21" s="215" t="s">
        <v>240</v>
      </c>
      <c r="C21" s="444" t="s">
        <v>209</v>
      </c>
      <c r="D21" s="430"/>
      <c r="E21" s="446"/>
    </row>
    <row r="22" spans="1:5" ht="55.5" customHeight="1" thickBot="1">
      <c r="A22" s="213" t="s">
        <v>241</v>
      </c>
      <c r="B22" s="216" t="s">
        <v>242</v>
      </c>
      <c r="C22" s="444" t="s">
        <v>209</v>
      </c>
      <c r="D22" s="449"/>
      <c r="E22" s="440"/>
    </row>
    <row r="23" spans="1:5" ht="41.25" customHeight="1">
      <c r="A23" s="203" t="s">
        <v>243</v>
      </c>
      <c r="B23" s="204" t="s">
        <v>244</v>
      </c>
      <c r="C23" s="441" t="s">
        <v>209</v>
      </c>
      <c r="D23" s="442"/>
      <c r="E23" s="450"/>
    </row>
    <row r="24" spans="1:5" ht="49.5" customHeight="1">
      <c r="A24" s="207" t="s">
        <v>245</v>
      </c>
      <c r="B24" s="208" t="s">
        <v>246</v>
      </c>
      <c r="C24" s="444" t="s">
        <v>209</v>
      </c>
      <c r="D24" s="445"/>
      <c r="E24" s="446"/>
    </row>
    <row r="25" spans="1:5" ht="64.5" customHeight="1" thickBot="1">
      <c r="A25" s="213" t="s">
        <v>247</v>
      </c>
      <c r="B25" s="216" t="s">
        <v>248</v>
      </c>
      <c r="C25" s="282" t="s">
        <v>220</v>
      </c>
      <c r="D25" s="431"/>
      <c r="E25" s="287"/>
    </row>
    <row r="26" spans="1:5" ht="63" customHeight="1">
      <c r="A26" s="203" t="s">
        <v>249</v>
      </c>
      <c r="B26" s="217" t="s">
        <v>250</v>
      </c>
      <c r="C26" s="205" t="s">
        <v>209</v>
      </c>
      <c r="D26" s="428"/>
      <c r="E26" s="289"/>
    </row>
    <row r="27" spans="1:5" ht="88.5" customHeight="1">
      <c r="A27" s="207" t="s">
        <v>251</v>
      </c>
      <c r="B27" s="208" t="s">
        <v>252</v>
      </c>
      <c r="C27" s="209" t="s">
        <v>209</v>
      </c>
      <c r="D27" s="429"/>
      <c r="E27" s="281"/>
    </row>
    <row r="28" spans="1:5" ht="87" customHeight="1" thickBot="1">
      <c r="A28" s="213" t="s">
        <v>253</v>
      </c>
      <c r="B28" s="216" t="s">
        <v>254</v>
      </c>
      <c r="C28" s="282" t="s">
        <v>209</v>
      </c>
      <c r="D28" s="431"/>
      <c r="E28" s="287"/>
    </row>
    <row r="29" spans="1:5" ht="81.75" customHeight="1">
      <c r="A29" s="203" t="s">
        <v>255</v>
      </c>
      <c r="B29" s="204" t="s">
        <v>256</v>
      </c>
      <c r="C29" s="205" t="s">
        <v>220</v>
      </c>
      <c r="D29" s="428"/>
      <c r="E29" s="280"/>
    </row>
    <row r="30" spans="1:5" ht="54.75" customHeight="1">
      <c r="A30" s="207" t="s">
        <v>257</v>
      </c>
      <c r="B30" s="208" t="s">
        <v>258</v>
      </c>
      <c r="C30" s="241" t="s">
        <v>220</v>
      </c>
      <c r="D30" s="432"/>
      <c r="E30" s="281"/>
    </row>
    <row r="31" spans="1:5" ht="39" thickBot="1">
      <c r="A31" s="283" t="s">
        <v>259</v>
      </c>
      <c r="B31" s="284" t="s">
        <v>260</v>
      </c>
      <c r="C31" s="285" t="s">
        <v>220</v>
      </c>
      <c r="D31" s="431"/>
      <c r="E31" s="288"/>
    </row>
  </sheetData>
  <mergeCells count="1">
    <mergeCell ref="B3:E4"/>
  </mergeCells>
  <hyperlinks>
    <hyperlink ref="A1" location="'Valdymo darbalaukis'!A1" display="Atgal į  valdymo darbalaukį" xr:uid="{00000000-0004-0000-0400-000000000000}"/>
    <hyperlink ref="D15" location="'Finansinės ataskaitos'!N14" display="Finansinės ataskaitos'!A1" xr:uid="{BC7B58EA-87CC-4EA9-A483-BA58868E2737}"/>
    <hyperlink ref="D16" location="'Dalyvio prielaidos'!D30" display="Dalyvio prielaidos'!A1" xr:uid="{58BE088C-603D-4902-8E66-B910005C8956}"/>
    <hyperlink ref="D12" location="'Finansinės ataskaitos'!N13" display="Finansinės ataskaitos'!A1" xr:uid="{2B21BC44-7707-4885-8E8C-54C68496CF43}"/>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1"/>
  <sheetViews>
    <sheetView workbookViewId="0">
      <selection activeCell="M9" sqref="M9"/>
    </sheetView>
  </sheetViews>
  <sheetFormatPr defaultRowHeight="15"/>
  <cols>
    <col min="1" max="1" width="1.5703125" customWidth="1"/>
    <col min="2" max="2" width="14.5703125" customWidth="1"/>
    <col min="3" max="3" width="9.5703125" customWidth="1"/>
    <col min="4" max="28" width="6.85546875" style="42" customWidth="1"/>
  </cols>
  <sheetData>
    <row r="1" spans="1:28">
      <c r="A1" s="1" t="s">
        <v>1</v>
      </c>
    </row>
    <row r="3" spans="1:28">
      <c r="B3" s="647" t="s">
        <v>61</v>
      </c>
      <c r="C3" s="647"/>
      <c r="D3" s="647"/>
      <c r="E3" s="647"/>
      <c r="F3" s="647"/>
      <c r="G3" s="647"/>
      <c r="H3" s="647"/>
      <c r="I3" s="647"/>
      <c r="J3" s="647"/>
      <c r="K3" s="647"/>
    </row>
    <row r="4" spans="1:28" ht="15.75" thickBot="1"/>
    <row r="5" spans="1:28" ht="15.75" thickBot="1">
      <c r="B5" s="342" t="s">
        <v>57</v>
      </c>
      <c r="C5" s="126" t="s">
        <v>61</v>
      </c>
      <c r="D5" s="479">
        <v>1</v>
      </c>
      <c r="E5" s="480">
        <v>2</v>
      </c>
      <c r="F5" s="480">
        <v>3</v>
      </c>
      <c r="G5" s="480">
        <v>4</v>
      </c>
      <c r="H5" s="480">
        <v>5</v>
      </c>
      <c r="I5" s="480">
        <v>6</v>
      </c>
      <c r="J5" s="480">
        <v>7</v>
      </c>
      <c r="K5" s="480">
        <v>8</v>
      </c>
      <c r="L5" s="480">
        <v>9</v>
      </c>
      <c r="M5" s="480">
        <v>10</v>
      </c>
      <c r="N5" s="480">
        <v>11</v>
      </c>
      <c r="O5" s="480">
        <v>12</v>
      </c>
      <c r="P5" s="480">
        <v>13</v>
      </c>
      <c r="Q5" s="480">
        <v>14</v>
      </c>
      <c r="R5" s="480">
        <v>15</v>
      </c>
      <c r="S5" s="480">
        <v>16</v>
      </c>
      <c r="T5" s="480">
        <v>17</v>
      </c>
      <c r="U5" s="480">
        <v>18</v>
      </c>
      <c r="V5" s="480">
        <v>19</v>
      </c>
      <c r="W5" s="480">
        <v>20</v>
      </c>
      <c r="X5" s="480">
        <v>21</v>
      </c>
      <c r="Y5" s="480">
        <v>22</v>
      </c>
      <c r="Z5" s="480">
        <v>23</v>
      </c>
      <c r="AA5" s="480">
        <v>24</v>
      </c>
      <c r="AB5" s="481">
        <v>25</v>
      </c>
    </row>
    <row r="6" spans="1:28">
      <c r="B6" s="76" t="s">
        <v>65</v>
      </c>
      <c r="C6" s="226">
        <f>'Dalyvio prielaidos'!H7</f>
        <v>0</v>
      </c>
      <c r="D6" s="77">
        <f>IF(D5&lt;='Bazinės prielaidos'!$E$8,1*(1+$C$6)^(D5-1),0)</f>
        <v>1</v>
      </c>
      <c r="E6" s="230">
        <f>IF(E5&lt;='Bazinės prielaidos'!$E$8,1*(1+$C$6)^(E5-1),0)</f>
        <v>1</v>
      </c>
      <c r="F6" s="230">
        <f>IF(F5&lt;='Bazinės prielaidos'!$E$8,1*(1+$C$6)^(F5-1),0)</f>
        <v>1</v>
      </c>
      <c r="G6" s="230">
        <f>IF(G5&lt;='Bazinės prielaidos'!$E$8,1*(1+$C$6)^(G5-1),0)</f>
        <v>1</v>
      </c>
      <c r="H6" s="230">
        <f>IF(H5&lt;='Bazinės prielaidos'!$E$8,1*(1+$C$6)^(H5-1),0)</f>
        <v>1</v>
      </c>
      <c r="I6" s="230">
        <f>IF(I5&lt;='Bazinės prielaidos'!$E$8,1*(1+$C$6)^(I5-1),0)</f>
        <v>1</v>
      </c>
      <c r="J6" s="230">
        <f>IF(J5&lt;='Bazinės prielaidos'!$E$8,1*(1+$C$6)^(J5-1),0)</f>
        <v>1</v>
      </c>
      <c r="K6" s="230">
        <f>IF(K5&lt;='Bazinės prielaidos'!$E$8,1*(1+$C$6)^(K5-1),0)</f>
        <v>1</v>
      </c>
      <c r="L6" s="230">
        <f>IF(L5&lt;='Bazinės prielaidos'!$E$8,1*(1+$C$6)^(L5-1),0)</f>
        <v>1</v>
      </c>
      <c r="M6" s="230">
        <f>IF(M5&lt;='Bazinės prielaidos'!$E$8,1*(1+$C$6)^(M5-1),0)</f>
        <v>1</v>
      </c>
      <c r="N6" s="230">
        <f>IF(N5&lt;='Bazinės prielaidos'!$E$8,1*(1+$C$6)^(N5-1),0)</f>
        <v>1</v>
      </c>
      <c r="O6" s="230">
        <f>IF(O5&lt;='Bazinės prielaidos'!$E$8,1*(1+$C$6)^(O5-1),0)</f>
        <v>1</v>
      </c>
      <c r="P6" s="230">
        <f>IF(P5&lt;='Bazinės prielaidos'!$E$8,1*(1+$C$6)^(P5-1),0)</f>
        <v>1</v>
      </c>
      <c r="Q6" s="230">
        <f>IF(Q5&lt;='Bazinės prielaidos'!$E$8,1*(1+$C$6)^(Q5-1),0)</f>
        <v>1</v>
      </c>
      <c r="R6" s="230">
        <f>IF(R5&lt;='Bazinės prielaidos'!$E$8,1*(1+$C$6)^(R5-1),0)</f>
        <v>1</v>
      </c>
      <c r="S6" s="230">
        <f>IF(S5&lt;='Bazinės prielaidos'!$E$8,1*(1+$C$6)^(S5-1),0)</f>
        <v>0</v>
      </c>
      <c r="T6" s="230">
        <f>IF(T5&lt;='Bazinės prielaidos'!$E$8,1*(1+$C$6)^(T5-1),0)</f>
        <v>0</v>
      </c>
      <c r="U6" s="230">
        <f>IF(U5&lt;='Bazinės prielaidos'!$E$8,1*(1+$C$6)^(U5-1),0)</f>
        <v>0</v>
      </c>
      <c r="V6" s="230">
        <f>IF(V5&lt;='Bazinės prielaidos'!$E$8,1*(1+$C$6)^(V5-1),0)</f>
        <v>0</v>
      </c>
      <c r="W6" s="230">
        <f>IF(W5&lt;='Bazinės prielaidos'!$E$8,1*(1+$C$6)^(W5-1),0)</f>
        <v>0</v>
      </c>
      <c r="X6" s="230">
        <f>IF(X5&lt;='Bazinės prielaidos'!$E$8,1*(1+$C$6)^(X5-1),0)</f>
        <v>0</v>
      </c>
      <c r="Y6" s="230">
        <f>IF(Y5&lt;='Bazinės prielaidos'!$E$8,1*(1+$C$6)^(Y5-1),0)</f>
        <v>0</v>
      </c>
      <c r="Z6" s="230">
        <f>IF(Z5&lt;='Bazinės prielaidos'!$E$8,1*(1+$C$6)^(Z5-1),0)</f>
        <v>0</v>
      </c>
      <c r="AA6" s="230">
        <f>IF(AA5&lt;='Bazinės prielaidos'!$E$8,1*(1+$C$6)^(AA5-1),0)</f>
        <v>0</v>
      </c>
      <c r="AB6" s="231">
        <f>IF(AB5&lt;='Bazinės prielaidos'!$E$8,1*(1+$C$6)^(AB5-1),0)</f>
        <v>0</v>
      </c>
    </row>
    <row r="7" spans="1:28">
      <c r="B7" s="49" t="s">
        <v>68</v>
      </c>
      <c r="C7" s="227">
        <f>'Dalyvio prielaidos'!H8</f>
        <v>0</v>
      </c>
      <c r="D7" s="78">
        <f>IF(D5&lt;='Bazinės prielaidos'!$E$8,1*(1+$C$7)^(D5-1),0)</f>
        <v>1</v>
      </c>
      <c r="E7" s="229">
        <f>IF(E5&lt;='Bazinės prielaidos'!$E$8,1*(1+$C$7)^(E5-1),0)</f>
        <v>1</v>
      </c>
      <c r="F7" s="229">
        <f>IF(F5&lt;='Bazinės prielaidos'!$E$8,1*(1+$C$7)^(F5-1),0)</f>
        <v>1</v>
      </c>
      <c r="G7" s="229">
        <f>IF(G5&lt;='Bazinės prielaidos'!$E$8,1*(1+$C$7)^(G5-1),0)</f>
        <v>1</v>
      </c>
      <c r="H7" s="229">
        <f>IF(H5&lt;='Bazinės prielaidos'!$E$8,1*(1+$C$7)^(H5-1),0)</f>
        <v>1</v>
      </c>
      <c r="I7" s="229">
        <f>IF(I5&lt;='Bazinės prielaidos'!$E$8,1*(1+$C$7)^(I5-1),0)</f>
        <v>1</v>
      </c>
      <c r="J7" s="229">
        <f>IF(J5&lt;='Bazinės prielaidos'!$E$8,1*(1+$C$7)^(J5-1),0)</f>
        <v>1</v>
      </c>
      <c r="K7" s="229">
        <f>IF(K5&lt;='Bazinės prielaidos'!$E$8,1*(1+$C$7)^(K5-1),0)</f>
        <v>1</v>
      </c>
      <c r="L7" s="229">
        <f>IF(L5&lt;='Bazinės prielaidos'!$E$8,1*(1+$C$7)^(L5-1),0)</f>
        <v>1</v>
      </c>
      <c r="M7" s="229">
        <f>IF(M5&lt;='Bazinės prielaidos'!$E$8,1*(1+$C$7)^(M5-1),0)</f>
        <v>1</v>
      </c>
      <c r="N7" s="229">
        <f>IF(N5&lt;='Bazinės prielaidos'!$E$8,1*(1+$C$7)^(N5-1),0)</f>
        <v>1</v>
      </c>
      <c r="O7" s="229">
        <f>IF(O5&lt;='Bazinės prielaidos'!$E$8,1*(1+$C$7)^(O5-1),0)</f>
        <v>1</v>
      </c>
      <c r="P7" s="229">
        <f>IF(P5&lt;='Bazinės prielaidos'!$E$8,1*(1+$C$7)^(P5-1),0)</f>
        <v>1</v>
      </c>
      <c r="Q7" s="229">
        <f>IF(Q5&lt;='Bazinės prielaidos'!$E$8,1*(1+$C$7)^(Q5-1),0)</f>
        <v>1</v>
      </c>
      <c r="R7" s="229">
        <f>IF(R5&lt;='Bazinės prielaidos'!$E$8,1*(1+$C$7)^(R5-1),0)</f>
        <v>1</v>
      </c>
      <c r="S7" s="229">
        <f>IF(S5&lt;='Bazinės prielaidos'!$E$8,1*(1+$C$7)^(S5-1),0)</f>
        <v>0</v>
      </c>
      <c r="T7" s="229">
        <f>IF(T5&lt;='Bazinės prielaidos'!$E$8,1*(1+$C$7)^(T5-1),0)</f>
        <v>0</v>
      </c>
      <c r="U7" s="229">
        <f>IF(U5&lt;='Bazinės prielaidos'!$E$8,1*(1+$C$7)^(U5-1),0)</f>
        <v>0</v>
      </c>
      <c r="V7" s="229">
        <f>IF(V5&lt;='Bazinės prielaidos'!$E$8,1*(1+$C$7)^(V5-1),0)</f>
        <v>0</v>
      </c>
      <c r="W7" s="229">
        <f>IF(W5&lt;='Bazinės prielaidos'!$E$8,1*(1+$C$7)^(W5-1),0)</f>
        <v>0</v>
      </c>
      <c r="X7" s="229">
        <f>IF(X5&lt;='Bazinės prielaidos'!$E$8,1*(1+$C$7)^(X5-1),0)</f>
        <v>0</v>
      </c>
      <c r="Y7" s="229">
        <f>IF(Y5&lt;='Bazinės prielaidos'!$E$8,1*(1+$C$7)^(Y5-1),0)</f>
        <v>0</v>
      </c>
      <c r="Z7" s="229">
        <f>IF(Z5&lt;='Bazinės prielaidos'!$E$8,1*(1+$C$7)^(Z5-1),0)</f>
        <v>0</v>
      </c>
      <c r="AA7" s="229">
        <f>IF(AA5&lt;='Bazinės prielaidos'!$E$8,1*(1+$C$7)^(AA5-1),0)</f>
        <v>0</v>
      </c>
      <c r="AB7" s="232">
        <f>IF(AB5&lt;='Bazinės prielaidos'!$E$8,1*(1+$C$7)^(AB5-1),0)</f>
        <v>0</v>
      </c>
    </row>
    <row r="8" spans="1:28">
      <c r="B8" s="49" t="s">
        <v>70</v>
      </c>
      <c r="C8" s="227">
        <f>'Dalyvio prielaidos'!H9</f>
        <v>0</v>
      </c>
      <c r="D8" s="78">
        <f>IF(D5&lt;='Bazinės prielaidos'!$E$8,1*(1+$C$8)^(D5-1),0)</f>
        <v>1</v>
      </c>
      <c r="E8" s="229">
        <f>IF(E5&lt;='Bazinės prielaidos'!$E$8,1*(1+$C$8)^(E5-1),0)</f>
        <v>1</v>
      </c>
      <c r="F8" s="229">
        <f>IF(F5&lt;='Bazinės prielaidos'!$E$8,1*(1+$C$8)^(F5-1),0)</f>
        <v>1</v>
      </c>
      <c r="G8" s="229">
        <f>IF(G5&lt;='Bazinės prielaidos'!$E$8,1*(1+$C$8)^(G5-1),0)</f>
        <v>1</v>
      </c>
      <c r="H8" s="229">
        <f>IF(H5&lt;='Bazinės prielaidos'!$E$8,1*(1+$C$8)^(H5-1),0)</f>
        <v>1</v>
      </c>
      <c r="I8" s="229">
        <f>IF(I5&lt;='Bazinės prielaidos'!$E$8,1*(1+$C$8)^(I5-1),0)</f>
        <v>1</v>
      </c>
      <c r="J8" s="229">
        <f>IF(J5&lt;='Bazinės prielaidos'!$E$8,1*(1+$C$8)^(J5-1),0)</f>
        <v>1</v>
      </c>
      <c r="K8" s="229">
        <f>IF(K5&lt;='Bazinės prielaidos'!$E$8,1*(1+$C$8)^(K5-1),0)</f>
        <v>1</v>
      </c>
      <c r="L8" s="229">
        <f>IF(L5&lt;='Bazinės prielaidos'!$E$8,1*(1+$C$8)^(L5-1),0)</f>
        <v>1</v>
      </c>
      <c r="M8" s="229">
        <f>IF(M5&lt;='Bazinės prielaidos'!$E$8,1*(1+$C$8)^(M5-1),0)</f>
        <v>1</v>
      </c>
      <c r="N8" s="229">
        <f>IF(N5&lt;='Bazinės prielaidos'!$E$8,1*(1+$C$8)^(N5-1),0)</f>
        <v>1</v>
      </c>
      <c r="O8" s="229">
        <f>IF(O5&lt;='Bazinės prielaidos'!$E$8,1*(1+$C$8)^(O5-1),0)</f>
        <v>1</v>
      </c>
      <c r="P8" s="229">
        <f>IF(P5&lt;='Bazinės prielaidos'!$E$8,1*(1+$C$8)^(P5-1),0)</f>
        <v>1</v>
      </c>
      <c r="Q8" s="229">
        <f>IF(Q5&lt;='Bazinės prielaidos'!$E$8,1*(1+$C$8)^(Q5-1),0)</f>
        <v>1</v>
      </c>
      <c r="R8" s="229">
        <f>IF(R5&lt;='Bazinės prielaidos'!$E$8,1*(1+$C$8)^(R5-1),0)</f>
        <v>1</v>
      </c>
      <c r="S8" s="229">
        <f>IF(S5&lt;='Bazinės prielaidos'!$E$8,1*(1+$C$8)^(S5-1),0)</f>
        <v>0</v>
      </c>
      <c r="T8" s="229">
        <f>IF(T5&lt;='Bazinės prielaidos'!$E$8,1*(1+$C$8)^(T5-1),0)</f>
        <v>0</v>
      </c>
      <c r="U8" s="229">
        <f>IF(U5&lt;='Bazinės prielaidos'!$E$8,1*(1+$C$8)^(U5-1),0)</f>
        <v>0</v>
      </c>
      <c r="V8" s="229">
        <f>IF(V5&lt;='Bazinės prielaidos'!$E$8,1*(1+$C$8)^(V5-1),0)</f>
        <v>0</v>
      </c>
      <c r="W8" s="229">
        <f>IF(W5&lt;='Bazinės prielaidos'!$E$8,1*(1+$C$8)^(W5-1),0)</f>
        <v>0</v>
      </c>
      <c r="X8" s="229">
        <f>IF(X5&lt;='Bazinės prielaidos'!$E$8,1*(1+$C$8)^(X5-1),0)</f>
        <v>0</v>
      </c>
      <c r="Y8" s="229">
        <f>IF(Y5&lt;='Bazinės prielaidos'!$E$8,1*(1+$C$8)^(Y5-1),0)</f>
        <v>0</v>
      </c>
      <c r="Z8" s="229">
        <f>IF(Z5&lt;='Bazinės prielaidos'!$E$8,1*(1+$C$8)^(Z5-1),0)</f>
        <v>0</v>
      </c>
      <c r="AA8" s="229">
        <f>IF(AA5&lt;='Bazinės prielaidos'!$E$8,1*(1+$C$8)^(AA5-1),0)</f>
        <v>0</v>
      </c>
      <c r="AB8" s="232">
        <f>IF(AB5&lt;='Bazinės prielaidos'!$E$8,1*(1+$C$8)^(AB5-1),0)</f>
        <v>0</v>
      </c>
    </row>
    <row r="9" spans="1:28">
      <c r="B9" s="49" t="s">
        <v>72</v>
      </c>
      <c r="C9" s="227">
        <f>+'Dalyvio prielaidos'!H10</f>
        <v>0.03</v>
      </c>
      <c r="D9" s="78">
        <f>IF(D5&lt;='Bazinės prielaidos'!$E$8,1*(1+$C$9)^(D5-1),0)</f>
        <v>1</v>
      </c>
      <c r="E9" s="229">
        <f>IF(E5&lt;='Bazinės prielaidos'!$E$8,1*(1+$C$9)^(E5-1),0)</f>
        <v>1.03</v>
      </c>
      <c r="F9" s="229">
        <f>IF(F5&lt;='Bazinės prielaidos'!$E$8,1*(1+$C$9)^(F5-1),0)</f>
        <v>1.0609</v>
      </c>
      <c r="G9" s="229">
        <f>IF(G5&lt;='Bazinės prielaidos'!$E$8,1*(1+$C$9)^(G5-1),0)</f>
        <v>1.092727</v>
      </c>
      <c r="H9" s="229">
        <f>IF(H5&lt;='Bazinės prielaidos'!$E$8,1*(1+$C$9)^(H5-1),0)</f>
        <v>1.1255088099999999</v>
      </c>
      <c r="I9" s="229">
        <f>IF(I5&lt;='Bazinės prielaidos'!$E$8,1*(1+$C$9)^(I5-1),0)</f>
        <v>1.1592740742999998</v>
      </c>
      <c r="J9" s="229">
        <f>IF(J5&lt;='Bazinės prielaidos'!$E$8,1*(1+$C$9)^(J5-1),0)</f>
        <v>1.1940522965289999</v>
      </c>
      <c r="K9" s="229">
        <f>IF(K5&lt;='Bazinės prielaidos'!$E$8,1*(1+$C$9)^(K5-1),0)</f>
        <v>1.22987386542487</v>
      </c>
      <c r="L9" s="229">
        <f>IF(L5&lt;='Bazinės prielaidos'!$E$8,1*(1+$C$9)^(L5-1),0)</f>
        <v>1.2667700813876159</v>
      </c>
      <c r="M9" s="229">
        <f>IF(M5&lt;='Bazinės prielaidos'!$E$8,1*(1+$C$9)^(M5-1),0)</f>
        <v>1.3047731838292445</v>
      </c>
      <c r="N9" s="229">
        <f>IF(N5&lt;='Bazinės prielaidos'!$E$8,1*(1+$C$9)^(N5-1),0)</f>
        <v>1.3439163793441218</v>
      </c>
      <c r="O9" s="229">
        <f>IF(O5&lt;='Bazinės prielaidos'!$E$8,1*(1+$C$9)^(O5-1),0)</f>
        <v>1.3842338707244455</v>
      </c>
      <c r="P9" s="229">
        <f>IF(P5&lt;='Bazinės prielaidos'!$E$8,1*(1+$C$9)^(P5-1),0)</f>
        <v>1.4257608868461786</v>
      </c>
      <c r="Q9" s="229">
        <f>IF(Q5&lt;='Bazinės prielaidos'!$E$8,1*(1+$C$9)^(Q5-1),0)</f>
        <v>1.4685337134515639</v>
      </c>
      <c r="R9" s="229">
        <f>IF(R5&lt;='Bazinės prielaidos'!$E$8,1*(1+$C$9)^(R5-1),0)</f>
        <v>1.512589724855111</v>
      </c>
      <c r="S9" s="229">
        <f>IF(S5&lt;='Bazinės prielaidos'!$E$8,1*(1+$C$9)^(S5-1),0)</f>
        <v>0</v>
      </c>
      <c r="T9" s="229">
        <f>IF(T5&lt;='Bazinės prielaidos'!$E$8,1*(1+$C$9)^(T5-1),0)</f>
        <v>0</v>
      </c>
      <c r="U9" s="229">
        <f>IF(U5&lt;='Bazinės prielaidos'!$E$8,1*(1+$C$9)^(U5-1),0)</f>
        <v>0</v>
      </c>
      <c r="V9" s="229">
        <f>IF(V5&lt;='Bazinės prielaidos'!$E$8,1*(1+$C$9)^(V5-1),0)</f>
        <v>0</v>
      </c>
      <c r="W9" s="229">
        <f>IF(W5&lt;='Bazinės prielaidos'!$E$8,1*(1+$C$9)^(W5-1),0)</f>
        <v>0</v>
      </c>
      <c r="X9" s="229">
        <f>IF(X5&lt;='Bazinės prielaidos'!$E$8,1*(1+$C$9)^(X5-1),0)</f>
        <v>0</v>
      </c>
      <c r="Y9" s="229">
        <f>IF(Y5&lt;='Bazinės prielaidos'!$E$8,1*(1+$C$9)^(Y5-1),0)</f>
        <v>0</v>
      </c>
      <c r="Z9" s="229">
        <f>IF(Z5&lt;='Bazinės prielaidos'!$E$8,1*(1+$C$9)^(Z5-1),0)</f>
        <v>0</v>
      </c>
      <c r="AA9" s="229">
        <f>IF(AA5&lt;='Bazinės prielaidos'!$E$8,1*(1+$C$9)^(AA5-1),0)</f>
        <v>0</v>
      </c>
      <c r="AB9" s="232">
        <f>IF(AB5&lt;='Bazinės prielaidos'!$E$8,1*(1+$C$9)^(AB5-1),0)</f>
        <v>0</v>
      </c>
    </row>
    <row r="10" spans="1:28">
      <c r="B10" s="49" t="s">
        <v>78</v>
      </c>
      <c r="C10" s="227">
        <f>'Dalyvio prielaidos'!H13</f>
        <v>0.03</v>
      </c>
      <c r="D10" s="78">
        <f>IF(D5&lt;='Bazinės prielaidos'!$E$8,1*(1+$C$10)^(D5-1),0)</f>
        <v>1</v>
      </c>
      <c r="E10" s="229">
        <f>IF(E5&lt;='Bazinės prielaidos'!$E$8,1*(1+$C$10)^(E5-1),0)</f>
        <v>1.03</v>
      </c>
      <c r="F10" s="229">
        <f>IF(F5&lt;='Bazinės prielaidos'!$E$8,1*(1+$C$10)^(F5-1),0)</f>
        <v>1.0609</v>
      </c>
      <c r="G10" s="229">
        <f>IF(G5&lt;='Bazinės prielaidos'!$E$8,1*(1+$C$10)^(G5-1),0)</f>
        <v>1.092727</v>
      </c>
      <c r="H10" s="229">
        <f>IF(H5&lt;='Bazinės prielaidos'!$E$8,1*(1+$C$10)^(H5-1),0)</f>
        <v>1.1255088099999999</v>
      </c>
      <c r="I10" s="229">
        <f>IF(I5&lt;='Bazinės prielaidos'!$E$8,1*(1+$C$10)^(I5-1),0)</f>
        <v>1.1592740742999998</v>
      </c>
      <c r="J10" s="229">
        <f>IF(J5&lt;='Bazinės prielaidos'!$E$8,1*(1+$C$10)^(J5-1),0)</f>
        <v>1.1940522965289999</v>
      </c>
      <c r="K10" s="229">
        <f>IF(K5&lt;='Bazinės prielaidos'!$E$8,1*(1+$C$10)^(K5-1),0)</f>
        <v>1.22987386542487</v>
      </c>
      <c r="L10" s="229">
        <f>IF(L5&lt;='Bazinės prielaidos'!$E$8,1*(1+$C$10)^(L5-1),0)</f>
        <v>1.2667700813876159</v>
      </c>
      <c r="M10" s="229">
        <f>IF(M5&lt;='Bazinės prielaidos'!$E$8,1*(1+$C$10)^(M5-1),0)</f>
        <v>1.3047731838292445</v>
      </c>
      <c r="N10" s="229">
        <f>IF(N5&lt;='Bazinės prielaidos'!$E$8,1*(1+$C$10)^(N5-1),0)</f>
        <v>1.3439163793441218</v>
      </c>
      <c r="O10" s="229">
        <f>IF(O5&lt;='Bazinės prielaidos'!$E$8,1*(1+$C$10)^(O5-1),0)</f>
        <v>1.3842338707244455</v>
      </c>
      <c r="P10" s="229">
        <f>IF(P5&lt;='Bazinės prielaidos'!$E$8,1*(1+$C$10)^(P5-1),0)</f>
        <v>1.4257608868461786</v>
      </c>
      <c r="Q10" s="229">
        <f>IF(Q5&lt;='Bazinės prielaidos'!$E$8,1*(1+$C$10)^(Q5-1),0)</f>
        <v>1.4685337134515639</v>
      </c>
      <c r="R10" s="229">
        <f>IF(R5&lt;='Bazinės prielaidos'!$E$8,1*(1+$C$10)^(R5-1),0)</f>
        <v>1.512589724855111</v>
      </c>
      <c r="S10" s="229">
        <f>IF(S5&lt;='Bazinės prielaidos'!$E$8,1*(1+$C$10)^(S5-1),0)</f>
        <v>0</v>
      </c>
      <c r="T10" s="229">
        <f>IF(T5&lt;='Bazinės prielaidos'!$E$8,1*(1+$C$10)^(T5-1),0)</f>
        <v>0</v>
      </c>
      <c r="U10" s="229">
        <f>IF(U5&lt;='Bazinės prielaidos'!$E$8,1*(1+$C$10)^(U5-1),0)</f>
        <v>0</v>
      </c>
      <c r="V10" s="229">
        <f>IF(V5&lt;='Bazinės prielaidos'!$E$8,1*(1+$C$10)^(V5-1),0)</f>
        <v>0</v>
      </c>
      <c r="W10" s="229">
        <f>IF(W5&lt;='Bazinės prielaidos'!$E$8,1*(1+$C$10)^(W5-1),0)</f>
        <v>0</v>
      </c>
      <c r="X10" s="229">
        <f>IF(X5&lt;='Bazinės prielaidos'!$E$8,1*(1+$C$10)^(X5-1),0)</f>
        <v>0</v>
      </c>
      <c r="Y10" s="229">
        <f>IF(Y5&lt;='Bazinės prielaidos'!$E$8,1*(1+$C$10)^(Y5-1),0)</f>
        <v>0</v>
      </c>
      <c r="Z10" s="229">
        <f>IF(Z5&lt;='Bazinės prielaidos'!$E$8,1*(1+$C$10)^(Z5-1),0)</f>
        <v>0</v>
      </c>
      <c r="AA10" s="229">
        <f>IF(AA5&lt;='Bazinės prielaidos'!$E$8,1*(1+$C$10)^(AA5-1),0)</f>
        <v>0</v>
      </c>
      <c r="AB10" s="232">
        <f>IF(AB5&lt;='Bazinės prielaidos'!$E$8,1*(1+$C$10)^(AB5-1),0)</f>
        <v>0</v>
      </c>
    </row>
    <row r="11" spans="1:28" ht="15.75" hidden="1" thickBot="1">
      <c r="B11" s="60"/>
      <c r="C11" s="228">
        <f>'Dalyvio prielaidos'!H14</f>
        <v>0</v>
      </c>
      <c r="D11" s="79">
        <f>IF(D5&lt;='Bazinės prielaidos'!$E$8,1*(1+$C$11)^D5,0)</f>
        <v>1</v>
      </c>
      <c r="E11" s="233">
        <f>IF(E5&lt;='Bazinės prielaidos'!$E$8,1*(1+$C$11)^E5,0)</f>
        <v>1</v>
      </c>
      <c r="F11" s="233">
        <f>IF(F5&lt;='Bazinės prielaidos'!$E$8,1*(1+$C$11)^F5,0)</f>
        <v>1</v>
      </c>
      <c r="G11" s="233">
        <f>IF(G5&lt;='Bazinės prielaidos'!$E$8,1*(1+$C$11)^G5,0)</f>
        <v>1</v>
      </c>
      <c r="H11" s="233">
        <f>IF(H5&lt;='Bazinės prielaidos'!$E$8,1*(1+$C$11)^H5,0)</f>
        <v>1</v>
      </c>
      <c r="I11" s="233">
        <f>IF(I5&lt;='Bazinės prielaidos'!$E$8,1*(1+$C$11)^I5,0)</f>
        <v>1</v>
      </c>
      <c r="J11" s="233">
        <f>IF(J5&lt;='Bazinės prielaidos'!$E$8,1*(1+$C$11)^J5,0)</f>
        <v>1</v>
      </c>
      <c r="K11" s="233">
        <f>IF(K5&lt;='Bazinės prielaidos'!$E$8,1*(1+$C$11)^K5,0)</f>
        <v>1</v>
      </c>
      <c r="L11" s="233">
        <f>IF(L5&lt;='Bazinės prielaidos'!$E$8,1*(1+$C$11)^L5,0)</f>
        <v>1</v>
      </c>
      <c r="M11" s="233">
        <f>IF(M5&lt;='Bazinės prielaidos'!$E$8,1*(1+$C$11)^M5,0)</f>
        <v>1</v>
      </c>
      <c r="N11" s="233">
        <f>IF(N5&lt;='Bazinės prielaidos'!$E$8,1*(1+$C$11)^N5,0)</f>
        <v>1</v>
      </c>
      <c r="O11" s="233">
        <f>IF(O5&lt;='Bazinės prielaidos'!$E$8,1*(1+$C$11)^O5,0)</f>
        <v>1</v>
      </c>
      <c r="P11" s="233">
        <f>IF(P5&lt;='Bazinės prielaidos'!$E$8,1*(1+$C$11)^P5,0)</f>
        <v>1</v>
      </c>
      <c r="Q11" s="233">
        <f>IF(Q5&lt;='Bazinės prielaidos'!$E$8,1*(1+$C$11)^Q5,0)</f>
        <v>1</v>
      </c>
      <c r="R11" s="233">
        <f>IF(R5&lt;='Bazinės prielaidos'!$E$8,1*(1+$C$11)^R5,0)</f>
        <v>1</v>
      </c>
      <c r="S11" s="233">
        <f>IF(S5&lt;='Bazinės prielaidos'!$E$8,1*(1+$C$11)^S5,0)</f>
        <v>0</v>
      </c>
      <c r="T11" s="233">
        <f>IF(T5&lt;='Bazinės prielaidos'!$E$8,1*(1+$C$11)^T5,0)</f>
        <v>0</v>
      </c>
      <c r="U11" s="233">
        <f>IF(U5&lt;='Bazinės prielaidos'!$E$8,1*(1+$C$11)^U5,0)</f>
        <v>0</v>
      </c>
      <c r="V11" s="233">
        <f>IF(V5&lt;='Bazinės prielaidos'!$E$8,1*(1+$C$11)^V5,0)</f>
        <v>0</v>
      </c>
      <c r="W11" s="233">
        <f>IF(W5&lt;='Bazinės prielaidos'!$E$8,1*(1+$C$11)^W5,0)</f>
        <v>0</v>
      </c>
      <c r="X11" s="233">
        <f>IF(X5&lt;='Bazinės prielaidos'!$E$8,1*(1+$C$11)^X5,0)</f>
        <v>0</v>
      </c>
      <c r="Y11" s="233">
        <f>IF(Y5&lt;='Bazinės prielaidos'!$E$8,1*(1+$C$11)^Y5,0)</f>
        <v>0</v>
      </c>
      <c r="Z11" s="233">
        <f>IF(Z5&lt;='Bazinės prielaidos'!$E$8,1*(1+$C$11)^Z5,0)</f>
        <v>0</v>
      </c>
      <c r="AA11" s="233">
        <f>IF(AA5&lt;='Bazinės prielaidos'!$E$8,1*(1+$C$11)^AA5,0)</f>
        <v>0</v>
      </c>
      <c r="AB11" s="234">
        <f>IF(AB5&lt;='Bazinės prielaidos'!$E$8,1*(1+$C$11)^AB5,0)</f>
        <v>0</v>
      </c>
    </row>
  </sheetData>
  <mergeCells count="1">
    <mergeCell ref="B3:K3"/>
  </mergeCells>
  <hyperlinks>
    <hyperlink ref="A1" location="'Valdymo darbalaukis'!A1" display="Atgal į valdymo darbalaukį"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N54"/>
  <sheetViews>
    <sheetView zoomScaleNormal="100" workbookViewId="0">
      <pane xSplit="1" ySplit="8" topLeftCell="LO9" activePane="bottomRight" state="frozen"/>
      <selection pane="bottomRight" activeCell="A54" sqref="A54"/>
      <selection pane="bottomLeft" activeCell="A9" sqref="A9"/>
      <selection pane="topRight" activeCell="B1" sqref="B1"/>
    </sheetView>
  </sheetViews>
  <sheetFormatPr defaultColWidth="9.140625" defaultRowHeight="15" outlineLevelRow="1" outlineLevelCol="1"/>
  <cols>
    <col min="1" max="1" width="40.5703125" bestFit="1" customWidth="1"/>
    <col min="2" max="13" width="8.42578125" customWidth="1" outlineLevel="1"/>
    <col min="14" max="14" width="6.42578125" style="12" bestFit="1" customWidth="1"/>
    <col min="15" max="26" width="8.42578125" hidden="1" customWidth="1" outlineLevel="1"/>
    <col min="27" max="27" width="6.42578125" style="12" bestFit="1" customWidth="1" collapsed="1"/>
    <col min="28" max="39" width="8.42578125" hidden="1" customWidth="1" outlineLevel="1"/>
    <col min="40" max="40" width="7.85546875" style="12" customWidth="1" collapsed="1"/>
    <col min="41" max="52" width="8.42578125" hidden="1" customWidth="1" outlineLevel="1"/>
    <col min="53" max="53" width="11.42578125" style="12" bestFit="1" customWidth="1" collapsed="1"/>
    <col min="54" max="65" width="8.42578125" hidden="1" customWidth="1" outlineLevel="1"/>
    <col min="66" max="66" width="11.42578125" style="12" bestFit="1" customWidth="1" collapsed="1"/>
    <col min="67" max="78" width="8.42578125" hidden="1" customWidth="1" outlineLevel="1"/>
    <col min="79" max="79" width="11.42578125" style="12" bestFit="1" customWidth="1" collapsed="1"/>
    <col min="80" max="91" width="8.42578125" hidden="1" customWidth="1" outlineLevel="1"/>
    <col min="92" max="92" width="11.42578125" style="12" bestFit="1" customWidth="1" collapsed="1"/>
    <col min="93" max="104" width="8.5703125" hidden="1" customWidth="1" outlineLevel="1"/>
    <col min="105" max="105" width="11.42578125" style="12" bestFit="1" customWidth="1" collapsed="1"/>
    <col min="106" max="117" width="8.5703125" hidden="1" customWidth="1" outlineLevel="1"/>
    <col min="118" max="118" width="11.42578125" style="12" bestFit="1" customWidth="1" collapsed="1"/>
    <col min="119" max="130" width="8.5703125" hidden="1" customWidth="1" outlineLevel="1"/>
    <col min="131" max="131" width="11.42578125" style="12" bestFit="1" customWidth="1" collapsed="1"/>
    <col min="132" max="143" width="8.5703125" hidden="1" customWidth="1" outlineLevel="1"/>
    <col min="144" max="144" width="11.42578125" style="12" bestFit="1" customWidth="1" collapsed="1"/>
    <col min="145" max="156" width="8.5703125" hidden="1" customWidth="1" outlineLevel="1"/>
    <col min="157" max="157" width="11.42578125" style="12" bestFit="1" customWidth="1" collapsed="1"/>
    <col min="158" max="169" width="8.5703125" hidden="1" customWidth="1" outlineLevel="1"/>
    <col min="170" max="170" width="11.42578125" style="12" bestFit="1" customWidth="1" collapsed="1"/>
    <col min="171" max="182" width="8.5703125" hidden="1" customWidth="1" outlineLevel="1"/>
    <col min="183" max="183" width="11.42578125" style="12" bestFit="1" customWidth="1" collapsed="1"/>
    <col min="184" max="194" width="8.5703125" hidden="1" customWidth="1" outlineLevel="1"/>
    <col min="195" max="195" width="10.42578125" hidden="1" customWidth="1" outlineLevel="1"/>
    <col min="196" max="196" width="10.42578125" style="12" bestFit="1" customWidth="1" collapsed="1"/>
    <col min="197" max="208" width="8.42578125" hidden="1" customWidth="1" outlineLevel="1"/>
    <col min="209" max="209" width="6.42578125" style="12" bestFit="1" customWidth="1" collapsed="1"/>
    <col min="210" max="221" width="8.42578125" hidden="1" customWidth="1" outlineLevel="1"/>
    <col min="222" max="222" width="6.42578125" style="12" bestFit="1" customWidth="1" collapsed="1"/>
    <col min="223" max="234" width="8.42578125" hidden="1" customWidth="1" outlineLevel="1"/>
    <col min="235" max="235" width="6.42578125" style="12" bestFit="1" customWidth="1" collapsed="1"/>
    <col min="236" max="247" width="8.42578125" hidden="1" customWidth="1" outlineLevel="1"/>
    <col min="248" max="248" width="6.42578125" style="12" bestFit="1" customWidth="1" collapsed="1"/>
    <col min="249" max="260" width="8.42578125" hidden="1" customWidth="1" outlineLevel="1"/>
    <col min="261" max="261" width="6.42578125" style="12" bestFit="1" customWidth="1" collapsed="1"/>
    <col min="262" max="273" width="8.42578125" hidden="1" customWidth="1" outlineLevel="1"/>
    <col min="274" max="274" width="6.42578125" style="12" bestFit="1" customWidth="1" collapsed="1"/>
    <col min="275" max="286" width="8.42578125" hidden="1" customWidth="1" outlineLevel="1"/>
    <col min="287" max="287" width="6.42578125" style="12" bestFit="1" customWidth="1" collapsed="1"/>
    <col min="288" max="299" width="8.42578125" hidden="1" customWidth="1" outlineLevel="1"/>
    <col min="300" max="300" width="6.42578125" style="12" bestFit="1" customWidth="1" collapsed="1"/>
    <col min="301" max="312" width="8.42578125" hidden="1" customWidth="1" outlineLevel="1"/>
    <col min="313" max="313" width="6.42578125" style="12" bestFit="1" customWidth="1" collapsed="1"/>
    <col min="314" max="325" width="8.42578125" hidden="1" customWidth="1" outlineLevel="1"/>
    <col min="326" max="326" width="6.42578125" style="12" bestFit="1" customWidth="1" collapsed="1"/>
  </cols>
  <sheetData>
    <row r="1" spans="1:326">
      <c r="A1" s="1" t="s">
        <v>1</v>
      </c>
    </row>
    <row r="2" spans="1:326">
      <c r="A2" s="1"/>
    </row>
    <row r="3" spans="1:326" ht="18.75">
      <c r="A3" s="318" t="s">
        <v>60</v>
      </c>
    </row>
    <row r="4" spans="1:326" ht="19.5" thickBot="1">
      <c r="A4" s="318"/>
    </row>
    <row r="5" spans="1:326" ht="15.75" hidden="1" customHeight="1" outlineLevel="1">
      <c r="A5" s="336" t="s">
        <v>261</v>
      </c>
      <c r="B5" s="336" t="b">
        <f>AND(B8&gt;'Bazinės prielaidos'!$E$11,B8&lt;='Bazinės prielaidos'!$E$11+'Bazinės prielaidos'!$E$15)</f>
        <v>0</v>
      </c>
      <c r="C5" s="336" t="b">
        <f>AND(C8&gt;'Bazinės prielaidos'!$E$11,C8&lt;='Bazinės prielaidos'!$E$11+'Bazinės prielaidos'!$E$15)</f>
        <v>0</v>
      </c>
      <c r="D5" s="336" t="b">
        <f>AND(D8&gt;'Bazinės prielaidos'!$E$11,D8&lt;='Bazinės prielaidos'!$E$11+'Bazinės prielaidos'!$E$15)</f>
        <v>0</v>
      </c>
      <c r="E5" s="336" t="b">
        <f>AND(E8&gt;'Bazinės prielaidos'!$E$11,E8&lt;='Bazinės prielaidos'!$E$11+'Bazinės prielaidos'!$E$15)</f>
        <v>0</v>
      </c>
      <c r="F5" s="336" t="b">
        <f>AND(F8&gt;'Bazinės prielaidos'!$E$11,F8&lt;='Bazinės prielaidos'!$E$11+'Bazinės prielaidos'!$E$15)</f>
        <v>0</v>
      </c>
      <c r="G5" s="336" t="b">
        <f>AND(G8&gt;'Bazinės prielaidos'!$E$11,G8&lt;='Bazinės prielaidos'!$E$11+'Bazinės prielaidos'!$E$15)</f>
        <v>0</v>
      </c>
      <c r="H5" s="336" t="b">
        <f>AND(H8&gt;'Bazinės prielaidos'!$E$11,H8&lt;='Bazinės prielaidos'!$E$11+'Bazinės prielaidos'!$E$15)</f>
        <v>0</v>
      </c>
      <c r="I5" s="336" t="b">
        <f>AND(I8&gt;'Bazinės prielaidos'!$E$11,I8&lt;='Bazinės prielaidos'!$E$11+'Bazinės prielaidos'!$E$15)</f>
        <v>0</v>
      </c>
      <c r="J5" s="336" t="b">
        <f>AND(J8&gt;'Bazinės prielaidos'!$E$11,J8&lt;='Bazinės prielaidos'!$E$11+'Bazinės prielaidos'!$E$15)</f>
        <v>0</v>
      </c>
      <c r="K5" s="336" t="b">
        <f>AND(K8&gt;'Bazinės prielaidos'!$E$11,K8&lt;='Bazinės prielaidos'!$E$11+'Bazinės prielaidos'!$E$15)</f>
        <v>0</v>
      </c>
      <c r="L5" s="336" t="b">
        <f>AND(L8&gt;'Bazinės prielaidos'!$E$11,L8&lt;='Bazinės prielaidos'!$E$11+'Bazinės prielaidos'!$E$15)</f>
        <v>0</v>
      </c>
      <c r="M5" s="336" t="b">
        <f>AND(M8&gt;'Bazinės prielaidos'!$E$11,M8&lt;='Bazinės prielaidos'!$E$11+'Bazinės prielaidos'!$E$15)</f>
        <v>0</v>
      </c>
      <c r="N5" s="337" t="b">
        <f>AND('Bazinės prielaidos'!$E$11/12&lt;N8,('Bazinės prielaidos'!$E$11+'Bazinės prielaidos'!$E$15)/12&gt;=N8)</f>
        <v>0</v>
      </c>
      <c r="O5" s="336" t="b">
        <f>AND(O8&gt;'Bazinės prielaidos'!$E$11,O8&lt;='Bazinės prielaidos'!$E$11+'Bazinės prielaidos'!$E$15)</f>
        <v>0</v>
      </c>
      <c r="P5" s="336" t="b">
        <f>AND(P8&gt;'Bazinės prielaidos'!$E$11,P8&lt;='Bazinės prielaidos'!$E$11+'Bazinės prielaidos'!$E$15)</f>
        <v>0</v>
      </c>
      <c r="Q5" s="336" t="b">
        <f>AND(Q8&gt;'Bazinės prielaidos'!$E$11,Q8&lt;='Bazinės prielaidos'!$E$11+'Bazinės prielaidos'!$E$15)</f>
        <v>0</v>
      </c>
      <c r="R5" s="336" t="b">
        <f>AND(R8&gt;'Bazinės prielaidos'!$E$11,R8&lt;='Bazinės prielaidos'!$E$11+'Bazinės prielaidos'!$E$15)</f>
        <v>0</v>
      </c>
      <c r="S5" s="336" t="b">
        <f>AND(S8&gt;'Bazinės prielaidos'!$E$11,S8&lt;='Bazinės prielaidos'!$E$11+'Bazinės prielaidos'!$E$15)</f>
        <v>0</v>
      </c>
      <c r="T5" s="336" t="b">
        <f>AND(T8&gt;'Bazinės prielaidos'!$E$11,T8&lt;='Bazinės prielaidos'!$E$11+'Bazinės prielaidos'!$E$15)</f>
        <v>0</v>
      </c>
      <c r="U5" s="336" t="b">
        <f>AND(U8&gt;'Bazinės prielaidos'!$E$11,U8&lt;='Bazinės prielaidos'!$E$11+'Bazinės prielaidos'!$E$15)</f>
        <v>0</v>
      </c>
      <c r="V5" s="336" t="b">
        <f>AND(V8&gt;'Bazinės prielaidos'!$E$11,V8&lt;='Bazinės prielaidos'!$E$11+'Bazinės prielaidos'!$E$15)</f>
        <v>0</v>
      </c>
      <c r="W5" s="336" t="b">
        <f>AND(W8&gt;'Bazinės prielaidos'!$E$11,W8&lt;='Bazinės prielaidos'!$E$11+'Bazinės prielaidos'!$E$15)</f>
        <v>0</v>
      </c>
      <c r="X5" s="336" t="b">
        <f>AND(X8&gt;'Bazinės prielaidos'!$E$11,X8&lt;='Bazinės prielaidos'!$E$11+'Bazinės prielaidos'!$E$15)</f>
        <v>0</v>
      </c>
      <c r="Y5" s="336" t="b">
        <f>AND(Y8&gt;'Bazinės prielaidos'!$E$11,Y8&lt;='Bazinės prielaidos'!$E$11+'Bazinės prielaidos'!$E$15)</f>
        <v>0</v>
      </c>
      <c r="Z5" s="336" t="b">
        <f>AND(Z8&gt;'Bazinės prielaidos'!$E$11,Z8&lt;='Bazinės prielaidos'!$E$11+'Bazinės prielaidos'!$E$15)</f>
        <v>0</v>
      </c>
      <c r="AA5" s="337" t="b">
        <f>AND('Bazinės prielaidos'!$E$11/12&lt;AA8,('Bazinės prielaidos'!$E$11+'Bazinės prielaidos'!$E$15)/12&gt;=AA8)</f>
        <v>0</v>
      </c>
      <c r="AB5" s="336" t="b">
        <f>AND(AB8&gt;'Bazinės prielaidos'!$E$11,AB8&lt;='Bazinės prielaidos'!$E$11+'Bazinės prielaidos'!$E$15)</f>
        <v>0</v>
      </c>
      <c r="AC5" s="336" t="b">
        <f>AND(AC8&gt;'Bazinės prielaidos'!$E$11,AC8&lt;='Bazinės prielaidos'!$E$11+'Bazinės prielaidos'!$E$15)</f>
        <v>0</v>
      </c>
      <c r="AD5" s="336" t="b">
        <f>AND(AD8&gt;'Bazinės prielaidos'!$E$11,AD8&lt;='Bazinės prielaidos'!$E$11+'Bazinės prielaidos'!$E$15)</f>
        <v>0</v>
      </c>
      <c r="AE5" s="336" t="b">
        <f>AND(AE8&gt;'Bazinės prielaidos'!$E$11,AE8&lt;='Bazinės prielaidos'!$E$11+'Bazinės prielaidos'!$E$15)</f>
        <v>0</v>
      </c>
      <c r="AF5" s="336" t="b">
        <f>AND(AF8&gt;'Bazinės prielaidos'!$E$11,AF8&lt;='Bazinės prielaidos'!$E$11+'Bazinės prielaidos'!$E$15)</f>
        <v>0</v>
      </c>
      <c r="AG5" s="336" t="b">
        <f>AND(AG8&gt;'Bazinės prielaidos'!$E$11,AG8&lt;='Bazinės prielaidos'!$E$11+'Bazinės prielaidos'!$E$15)</f>
        <v>0</v>
      </c>
      <c r="AH5" s="336" t="b">
        <f>AND(AH8&gt;'Bazinės prielaidos'!$E$11,AH8&lt;='Bazinės prielaidos'!$E$11+'Bazinės prielaidos'!$E$15)</f>
        <v>0</v>
      </c>
      <c r="AI5" s="336" t="b">
        <f>AND(AI8&gt;'Bazinės prielaidos'!$E$11,AI8&lt;='Bazinės prielaidos'!$E$11+'Bazinės prielaidos'!$E$15)</f>
        <v>0</v>
      </c>
      <c r="AJ5" s="336" t="b">
        <f>AND(AJ8&gt;'Bazinės prielaidos'!$E$11,AJ8&lt;='Bazinės prielaidos'!$E$11+'Bazinės prielaidos'!$E$15)</f>
        <v>0</v>
      </c>
      <c r="AK5" s="336" t="b">
        <f>AND(AK8&gt;'Bazinės prielaidos'!$E$11,AK8&lt;='Bazinės prielaidos'!$E$11+'Bazinės prielaidos'!$E$15)</f>
        <v>0</v>
      </c>
      <c r="AL5" s="336" t="b">
        <f>AND(AL8&gt;'Bazinės prielaidos'!$E$11,AL8&lt;='Bazinės prielaidos'!$E$11+'Bazinės prielaidos'!$E$15)</f>
        <v>0</v>
      </c>
      <c r="AM5" s="336" t="b">
        <f>AND(AM8&gt;'Bazinės prielaidos'!$E$11,AM8&lt;='Bazinės prielaidos'!$E$11+'Bazinės prielaidos'!$E$15)</f>
        <v>0</v>
      </c>
      <c r="AN5" s="337" t="b">
        <f>AND('Bazinės prielaidos'!$E$11/12&lt;AN8,('Bazinės prielaidos'!$E$11+'Bazinės prielaidos'!$E$15)/12&gt;=AN8)</f>
        <v>0</v>
      </c>
      <c r="AO5" s="336" t="b">
        <f>AND(AO8&gt;'Bazinės prielaidos'!$E$11,AO8&lt;='Bazinės prielaidos'!$E$11+'Bazinės prielaidos'!$E$15)</f>
        <v>1</v>
      </c>
      <c r="AP5" s="336" t="b">
        <f>AND(AP8&gt;'Bazinės prielaidos'!$E$11,AP8&lt;='Bazinės prielaidos'!$E$11+'Bazinės prielaidos'!$E$15)</f>
        <v>1</v>
      </c>
      <c r="AQ5" s="336" t="b">
        <f>AND(AQ8&gt;'Bazinės prielaidos'!$E$11,AQ8&lt;='Bazinės prielaidos'!$E$11+'Bazinės prielaidos'!$E$15)</f>
        <v>1</v>
      </c>
      <c r="AR5" s="336" t="b">
        <f>AND(AR8&gt;'Bazinės prielaidos'!$E$11,AR8&lt;='Bazinės prielaidos'!$E$11+'Bazinės prielaidos'!$E$15)</f>
        <v>1</v>
      </c>
      <c r="AS5" s="336" t="b">
        <f>AND(AS8&gt;'Bazinės prielaidos'!$E$11,AS8&lt;='Bazinės prielaidos'!$E$11+'Bazinės prielaidos'!$E$15)</f>
        <v>1</v>
      </c>
      <c r="AT5" s="336" t="b">
        <f>AND(AT8&gt;'Bazinės prielaidos'!$E$11,AT8&lt;='Bazinės prielaidos'!$E$11+'Bazinės prielaidos'!$E$15)</f>
        <v>1</v>
      </c>
      <c r="AU5" s="336" t="b">
        <f>AND(AU8&gt;'Bazinės prielaidos'!$E$11,AU8&lt;='Bazinės prielaidos'!$E$11+'Bazinės prielaidos'!$E$15)</f>
        <v>1</v>
      </c>
      <c r="AV5" s="336" t="b">
        <f>AND(AV8&gt;'Bazinės prielaidos'!$E$11,AV8&lt;='Bazinės prielaidos'!$E$11+'Bazinės prielaidos'!$E$15)</f>
        <v>1</v>
      </c>
      <c r="AW5" s="336" t="b">
        <f>AND(AW8&gt;'Bazinės prielaidos'!$E$11,AW8&lt;='Bazinės prielaidos'!$E$11+'Bazinės prielaidos'!$E$15)</f>
        <v>1</v>
      </c>
      <c r="AX5" s="336" t="b">
        <f>AND(AX8&gt;'Bazinės prielaidos'!$E$11,AX8&lt;='Bazinės prielaidos'!$E$11+'Bazinės prielaidos'!$E$15)</f>
        <v>1</v>
      </c>
      <c r="AY5" s="336" t="b">
        <f>AND(AY8&gt;'Bazinės prielaidos'!$E$11,AY8&lt;='Bazinės prielaidos'!$E$11+'Bazinės prielaidos'!$E$15)</f>
        <v>1</v>
      </c>
      <c r="AZ5" s="336" t="b">
        <f>AND(AZ8&gt;'Bazinės prielaidos'!$E$11,AZ8&lt;='Bazinės prielaidos'!$E$11+'Bazinės prielaidos'!$E$15)</f>
        <v>1</v>
      </c>
      <c r="BA5" s="337" t="b">
        <f>AND('Bazinės prielaidos'!$E$11/12&lt;BA8,('Bazinės prielaidos'!$E$11+'Bazinės prielaidos'!$E$15)/12&gt;=BA8)</f>
        <v>1</v>
      </c>
      <c r="BB5" s="336" t="b">
        <f>AND(BB8&gt;'Bazinės prielaidos'!$E$11,BB8&lt;='Bazinės prielaidos'!$E$11+'Bazinės prielaidos'!$E$15)</f>
        <v>1</v>
      </c>
      <c r="BC5" s="336" t="b">
        <f>AND(BC8&gt;'Bazinės prielaidos'!$E$11,BC8&lt;='Bazinės prielaidos'!$E$11+'Bazinės prielaidos'!$E$15)</f>
        <v>1</v>
      </c>
      <c r="BD5" s="336" t="b">
        <f>AND(BD8&gt;'Bazinės prielaidos'!$E$11,BD8&lt;='Bazinės prielaidos'!$E$11+'Bazinės prielaidos'!$E$15)</f>
        <v>1</v>
      </c>
      <c r="BE5" s="336" t="b">
        <f>AND(BE8&gt;'Bazinės prielaidos'!$E$11,BE8&lt;='Bazinės prielaidos'!$E$11+'Bazinės prielaidos'!$E$15)</f>
        <v>1</v>
      </c>
      <c r="BF5" s="336" t="b">
        <f>AND(BF8&gt;'Bazinės prielaidos'!$E$11,BF8&lt;='Bazinės prielaidos'!$E$11+'Bazinės prielaidos'!$E$15)</f>
        <v>1</v>
      </c>
      <c r="BG5" s="336" t="b">
        <f>AND(BG8&gt;'Bazinės prielaidos'!$E$11,BG8&lt;='Bazinės prielaidos'!$E$11+'Bazinės prielaidos'!$E$15)</f>
        <v>1</v>
      </c>
      <c r="BH5" s="336" t="b">
        <f>AND(BH8&gt;'Bazinės prielaidos'!$E$11,BH8&lt;='Bazinės prielaidos'!$E$11+'Bazinės prielaidos'!$E$15)</f>
        <v>1</v>
      </c>
      <c r="BI5" s="336" t="b">
        <f>AND(BI8&gt;'Bazinės prielaidos'!$E$11,BI8&lt;='Bazinės prielaidos'!$E$11+'Bazinės prielaidos'!$E$15)</f>
        <v>1</v>
      </c>
      <c r="BJ5" s="336" t="b">
        <f>AND(BJ8&gt;'Bazinės prielaidos'!$E$11,BJ8&lt;='Bazinės prielaidos'!$E$11+'Bazinės prielaidos'!$E$15)</f>
        <v>1</v>
      </c>
      <c r="BK5" s="336" t="b">
        <f>AND(BK8&gt;'Bazinės prielaidos'!$E$11,BK8&lt;='Bazinės prielaidos'!$E$11+'Bazinės prielaidos'!$E$15)</f>
        <v>1</v>
      </c>
      <c r="BL5" s="336" t="b">
        <f>AND(BL8&gt;'Bazinės prielaidos'!$E$11,BL8&lt;='Bazinės prielaidos'!$E$11+'Bazinės prielaidos'!$E$15)</f>
        <v>1</v>
      </c>
      <c r="BM5" s="336" t="b">
        <f>AND(BM8&gt;'Bazinės prielaidos'!$E$11,BM8&lt;='Bazinės prielaidos'!$E$11+'Bazinės prielaidos'!$E$15)</f>
        <v>1</v>
      </c>
      <c r="BN5" s="337" t="b">
        <f>AND('Bazinės prielaidos'!$E$11/12&lt;BN8,('Bazinės prielaidos'!$E$11+'Bazinės prielaidos'!$E$15)/12&gt;=BN8)</f>
        <v>1</v>
      </c>
      <c r="BO5" s="336" t="b">
        <f>AND(BO8&gt;'Bazinės prielaidos'!$E$11,BO8&lt;='Bazinės prielaidos'!$E$11+'Bazinės prielaidos'!$E$15)</f>
        <v>1</v>
      </c>
      <c r="BP5" s="336" t="b">
        <f>AND(BP8&gt;'Bazinės prielaidos'!$E$11,BP8&lt;='Bazinės prielaidos'!$E$11+'Bazinės prielaidos'!$E$15)</f>
        <v>1</v>
      </c>
      <c r="BQ5" s="336" t="b">
        <f>AND(BQ8&gt;'Bazinės prielaidos'!$E$11,BQ8&lt;='Bazinės prielaidos'!$E$11+'Bazinės prielaidos'!$E$15)</f>
        <v>1</v>
      </c>
      <c r="BR5" s="336" t="b">
        <f>AND(BR8&gt;'Bazinės prielaidos'!$E$11,BR8&lt;='Bazinės prielaidos'!$E$11+'Bazinės prielaidos'!$E$15)</f>
        <v>1</v>
      </c>
      <c r="BS5" s="336" t="b">
        <f>AND(BS8&gt;'Bazinės prielaidos'!$E$11,BS8&lt;='Bazinės prielaidos'!$E$11+'Bazinės prielaidos'!$E$15)</f>
        <v>1</v>
      </c>
      <c r="BT5" s="336" t="b">
        <f>AND(BT8&gt;'Bazinės prielaidos'!$E$11,BT8&lt;='Bazinės prielaidos'!$E$11+'Bazinės prielaidos'!$E$15)</f>
        <v>1</v>
      </c>
      <c r="BU5" s="336" t="b">
        <f>AND(BU8&gt;'Bazinės prielaidos'!$E$11,BU8&lt;='Bazinės prielaidos'!$E$11+'Bazinės prielaidos'!$E$15)</f>
        <v>1</v>
      </c>
      <c r="BV5" s="336" t="b">
        <f>AND(BV8&gt;'Bazinės prielaidos'!$E$11,BV8&lt;='Bazinės prielaidos'!$E$11+'Bazinės prielaidos'!$E$15)</f>
        <v>1</v>
      </c>
      <c r="BW5" s="336" t="b">
        <f>AND(BW8&gt;'Bazinės prielaidos'!$E$11,BW8&lt;='Bazinės prielaidos'!$E$11+'Bazinės prielaidos'!$E$15)</f>
        <v>1</v>
      </c>
      <c r="BX5" s="336" t="b">
        <f>AND(BX8&gt;'Bazinės prielaidos'!$E$11,BX8&lt;='Bazinės prielaidos'!$E$11+'Bazinės prielaidos'!$E$15)</f>
        <v>1</v>
      </c>
      <c r="BY5" s="336" t="b">
        <f>AND(BY8&gt;'Bazinės prielaidos'!$E$11,BY8&lt;='Bazinės prielaidos'!$E$11+'Bazinės prielaidos'!$E$15)</f>
        <v>1</v>
      </c>
      <c r="BZ5" s="336" t="b">
        <f>AND(BZ8&gt;'Bazinės prielaidos'!$E$11,BZ8&lt;='Bazinės prielaidos'!$E$11+'Bazinės prielaidos'!$E$15)</f>
        <v>1</v>
      </c>
      <c r="CA5" s="337" t="b">
        <f>AND('Bazinės prielaidos'!$E$11/12&lt;CA8,('Bazinės prielaidos'!$E$11+'Bazinės prielaidos'!$E$15)/12&gt;=CA8)</f>
        <v>1</v>
      </c>
      <c r="CB5" s="336" t="b">
        <f>AND(CB8&gt;'Bazinės prielaidos'!$E$11,CB8&lt;='Bazinės prielaidos'!$E$11+'Bazinės prielaidos'!$E$15)</f>
        <v>1</v>
      </c>
      <c r="CC5" s="336" t="b">
        <f>AND(CC8&gt;'Bazinės prielaidos'!$E$11,CC8&lt;='Bazinės prielaidos'!$E$11+'Bazinės prielaidos'!$E$15)</f>
        <v>1</v>
      </c>
      <c r="CD5" s="336" t="b">
        <f>AND(CD8&gt;'Bazinės prielaidos'!$E$11,CD8&lt;='Bazinės prielaidos'!$E$11+'Bazinės prielaidos'!$E$15)</f>
        <v>1</v>
      </c>
      <c r="CE5" s="336" t="b">
        <f>AND(CE8&gt;'Bazinės prielaidos'!$E$11,CE8&lt;='Bazinės prielaidos'!$E$11+'Bazinės prielaidos'!$E$15)</f>
        <v>1</v>
      </c>
      <c r="CF5" s="336" t="b">
        <f>AND(CF8&gt;'Bazinės prielaidos'!$E$11,CF8&lt;='Bazinės prielaidos'!$E$11+'Bazinės prielaidos'!$E$15)</f>
        <v>1</v>
      </c>
      <c r="CG5" s="336" t="b">
        <f>AND(CG8&gt;'Bazinės prielaidos'!$E$11,CG8&lt;='Bazinės prielaidos'!$E$11+'Bazinės prielaidos'!$E$15)</f>
        <v>1</v>
      </c>
      <c r="CH5" s="336" t="b">
        <f>AND(CH8&gt;'Bazinės prielaidos'!$E$11,CH8&lt;='Bazinės prielaidos'!$E$11+'Bazinės prielaidos'!$E$15)</f>
        <v>1</v>
      </c>
      <c r="CI5" s="336" t="b">
        <f>AND(CI8&gt;'Bazinės prielaidos'!$E$11,CI8&lt;='Bazinės prielaidos'!$E$11+'Bazinės prielaidos'!$E$15)</f>
        <v>1</v>
      </c>
      <c r="CJ5" s="336" t="b">
        <f>AND(CJ8&gt;'Bazinės prielaidos'!$E$11,CJ8&lt;='Bazinės prielaidos'!$E$11+'Bazinės prielaidos'!$E$15)</f>
        <v>1</v>
      </c>
      <c r="CK5" s="336" t="b">
        <f>AND(CK8&gt;'Bazinės prielaidos'!$E$11,CK8&lt;='Bazinės prielaidos'!$E$11+'Bazinės prielaidos'!$E$15)</f>
        <v>1</v>
      </c>
      <c r="CL5" s="336" t="b">
        <f>AND(CL8&gt;'Bazinės prielaidos'!$E$11,CL8&lt;='Bazinės prielaidos'!$E$11+'Bazinės prielaidos'!$E$15)</f>
        <v>1</v>
      </c>
      <c r="CM5" s="336" t="b">
        <f>AND(CM8&gt;'Bazinės prielaidos'!$E$11,CM8&lt;='Bazinės prielaidos'!$E$11+'Bazinės prielaidos'!$E$15)</f>
        <v>1</v>
      </c>
      <c r="CN5" s="337" t="b">
        <f>AND('Bazinės prielaidos'!$E$11/12&lt;CN8,('Bazinės prielaidos'!$E$11+'Bazinės prielaidos'!$E$15)/12&gt;=CN8)</f>
        <v>1</v>
      </c>
      <c r="CO5" s="336" t="b">
        <f>AND(CO8&gt;'Bazinės prielaidos'!$E$11,CO8&lt;='Bazinės prielaidos'!$E$11+'Bazinės prielaidos'!$E$15)</f>
        <v>1</v>
      </c>
      <c r="CP5" s="336" t="b">
        <f>AND(CP8&gt;'Bazinės prielaidos'!$E$11,CP8&lt;='Bazinės prielaidos'!$E$11+'Bazinės prielaidos'!$E$15)</f>
        <v>1</v>
      </c>
      <c r="CQ5" s="336" t="b">
        <f>AND(CQ8&gt;'Bazinės prielaidos'!$E$11,CQ8&lt;='Bazinės prielaidos'!$E$11+'Bazinės prielaidos'!$E$15)</f>
        <v>1</v>
      </c>
      <c r="CR5" s="336" t="b">
        <f>AND(CR8&gt;'Bazinės prielaidos'!$E$11,CR8&lt;='Bazinės prielaidos'!$E$11+'Bazinės prielaidos'!$E$15)</f>
        <v>1</v>
      </c>
      <c r="CS5" s="336" t="b">
        <f>AND(CS8&gt;'Bazinės prielaidos'!$E$11,CS8&lt;='Bazinės prielaidos'!$E$11+'Bazinės prielaidos'!$E$15)</f>
        <v>1</v>
      </c>
      <c r="CT5" s="336" t="b">
        <f>AND(CT8&gt;'Bazinės prielaidos'!$E$11,CT8&lt;='Bazinės prielaidos'!$E$11+'Bazinės prielaidos'!$E$15)</f>
        <v>1</v>
      </c>
      <c r="CU5" s="336" t="b">
        <f>AND(CU8&gt;'Bazinės prielaidos'!$E$11,CU8&lt;='Bazinės prielaidos'!$E$11+'Bazinės prielaidos'!$E$15)</f>
        <v>1</v>
      </c>
      <c r="CV5" s="336" t="b">
        <f>AND(CV8&gt;'Bazinės prielaidos'!$E$11,CV8&lt;='Bazinės prielaidos'!$E$11+'Bazinės prielaidos'!$E$15)</f>
        <v>1</v>
      </c>
      <c r="CW5" s="336" t="b">
        <f>AND(CW8&gt;'Bazinės prielaidos'!$E$11,CW8&lt;='Bazinės prielaidos'!$E$11+'Bazinės prielaidos'!$E$15)</f>
        <v>1</v>
      </c>
      <c r="CX5" s="336" t="b">
        <f>AND(CX8&gt;'Bazinės prielaidos'!$E$11,CX8&lt;='Bazinės prielaidos'!$E$11+'Bazinės prielaidos'!$E$15)</f>
        <v>1</v>
      </c>
      <c r="CY5" s="336" t="b">
        <f>AND(CY8&gt;'Bazinės prielaidos'!$E$11,CY8&lt;='Bazinės prielaidos'!$E$11+'Bazinės prielaidos'!$E$15)</f>
        <v>1</v>
      </c>
      <c r="CZ5" s="336" t="b">
        <f>AND(CZ8&gt;'Bazinės prielaidos'!$E$11,CZ8&lt;='Bazinės prielaidos'!$E$11+'Bazinės prielaidos'!$E$15)</f>
        <v>1</v>
      </c>
      <c r="DA5" s="337" t="b">
        <f>AND('Bazinės prielaidos'!$E$11/12&lt;DA8,('Bazinės prielaidos'!$E$11+'Bazinės prielaidos'!$E$15)/12&gt;=DA8)</f>
        <v>1</v>
      </c>
      <c r="DB5" s="336" t="b">
        <f>AND(DB8&gt;'Bazinės prielaidos'!$E$11,DB8&lt;='Bazinės prielaidos'!$E$11+'Bazinės prielaidos'!$E$15)</f>
        <v>1</v>
      </c>
      <c r="DC5" s="336" t="b">
        <f>AND(DC8&gt;'Bazinės prielaidos'!$E$11,DC8&lt;='Bazinės prielaidos'!$E$11+'Bazinės prielaidos'!$E$15)</f>
        <v>1</v>
      </c>
      <c r="DD5" s="336" t="b">
        <f>AND(DD8&gt;'Bazinės prielaidos'!$E$11,DD8&lt;='Bazinės prielaidos'!$E$11+'Bazinės prielaidos'!$E$15)</f>
        <v>1</v>
      </c>
      <c r="DE5" s="336" t="b">
        <f>AND(DE8&gt;'Bazinės prielaidos'!$E$11,DE8&lt;='Bazinės prielaidos'!$E$11+'Bazinės prielaidos'!$E$15)</f>
        <v>1</v>
      </c>
      <c r="DF5" s="336" t="b">
        <f>AND(DF8&gt;'Bazinės prielaidos'!$E$11,DF8&lt;='Bazinės prielaidos'!$E$11+'Bazinės prielaidos'!$E$15)</f>
        <v>1</v>
      </c>
      <c r="DG5" s="336" t="b">
        <f>AND(DG8&gt;'Bazinės prielaidos'!$E$11,DG8&lt;='Bazinės prielaidos'!$E$11+'Bazinės prielaidos'!$E$15)</f>
        <v>1</v>
      </c>
      <c r="DH5" s="336" t="b">
        <f>AND(DH8&gt;'Bazinės prielaidos'!$E$11,DH8&lt;='Bazinės prielaidos'!$E$11+'Bazinės prielaidos'!$E$15)</f>
        <v>1</v>
      </c>
      <c r="DI5" s="336" t="b">
        <f>AND(DI8&gt;'Bazinės prielaidos'!$E$11,DI8&lt;='Bazinės prielaidos'!$E$11+'Bazinės prielaidos'!$E$15)</f>
        <v>1</v>
      </c>
      <c r="DJ5" s="336" t="b">
        <f>AND(DJ8&gt;'Bazinės prielaidos'!$E$11,DJ8&lt;='Bazinės prielaidos'!$E$11+'Bazinės prielaidos'!$E$15)</f>
        <v>1</v>
      </c>
      <c r="DK5" s="336" t="b">
        <f>AND(DK8&gt;'Bazinės prielaidos'!$E$11,DK8&lt;='Bazinės prielaidos'!$E$11+'Bazinės prielaidos'!$E$15)</f>
        <v>1</v>
      </c>
      <c r="DL5" s="336" t="b">
        <f>AND(DL8&gt;'Bazinės prielaidos'!$E$11,DL8&lt;='Bazinės prielaidos'!$E$11+'Bazinės prielaidos'!$E$15)</f>
        <v>1</v>
      </c>
      <c r="DM5" s="336" t="b">
        <f>AND(DM8&gt;'Bazinės prielaidos'!$E$11,DM8&lt;='Bazinės prielaidos'!$E$11+'Bazinės prielaidos'!$E$15)</f>
        <v>1</v>
      </c>
      <c r="DN5" s="337" t="b">
        <f>AND('Bazinės prielaidos'!$E$11/12&lt;DN8,('Bazinės prielaidos'!$E$11+'Bazinės prielaidos'!$E$15)/12&gt;=DN8)</f>
        <v>1</v>
      </c>
      <c r="DO5" s="336" t="b">
        <f>AND(DO8&gt;'Bazinės prielaidos'!$E$11,DO8&lt;='Bazinės prielaidos'!$E$11+'Bazinės prielaidos'!$E$15)</f>
        <v>1</v>
      </c>
      <c r="DP5" s="336" t="b">
        <f>AND(DP8&gt;'Bazinės prielaidos'!$E$11,DP8&lt;='Bazinės prielaidos'!$E$11+'Bazinės prielaidos'!$E$15)</f>
        <v>1</v>
      </c>
      <c r="DQ5" s="336" t="b">
        <f>AND(DQ8&gt;'Bazinės prielaidos'!$E$11,DQ8&lt;='Bazinės prielaidos'!$E$11+'Bazinės prielaidos'!$E$15)</f>
        <v>1</v>
      </c>
      <c r="DR5" s="336" t="b">
        <f>AND(DR8&gt;'Bazinės prielaidos'!$E$11,DR8&lt;='Bazinės prielaidos'!$E$11+'Bazinės prielaidos'!$E$15)</f>
        <v>1</v>
      </c>
      <c r="DS5" s="336" t="b">
        <f>AND(DS8&gt;'Bazinės prielaidos'!$E$11,DS8&lt;='Bazinės prielaidos'!$E$11+'Bazinės prielaidos'!$E$15)</f>
        <v>1</v>
      </c>
      <c r="DT5" s="336" t="b">
        <f>AND(DT8&gt;'Bazinės prielaidos'!$E$11,DT8&lt;='Bazinės prielaidos'!$E$11+'Bazinės prielaidos'!$E$15)</f>
        <v>1</v>
      </c>
      <c r="DU5" s="336" t="b">
        <f>AND(DU8&gt;'Bazinės prielaidos'!$E$11,DU8&lt;='Bazinės prielaidos'!$E$11+'Bazinės prielaidos'!$E$15)</f>
        <v>1</v>
      </c>
      <c r="DV5" s="336" t="b">
        <f>AND(DV8&gt;'Bazinės prielaidos'!$E$11,DV8&lt;='Bazinės prielaidos'!$E$11+'Bazinės prielaidos'!$E$15)</f>
        <v>1</v>
      </c>
      <c r="DW5" s="336" t="b">
        <f>AND(DW8&gt;'Bazinės prielaidos'!$E$11,DW8&lt;='Bazinės prielaidos'!$E$11+'Bazinės prielaidos'!$E$15)</f>
        <v>1</v>
      </c>
      <c r="DX5" s="336" t="b">
        <f>AND(DX8&gt;'Bazinės prielaidos'!$E$11,DX8&lt;='Bazinės prielaidos'!$E$11+'Bazinės prielaidos'!$E$15)</f>
        <v>1</v>
      </c>
      <c r="DY5" s="336" t="b">
        <f>AND(DY8&gt;'Bazinės prielaidos'!$E$11,DY8&lt;='Bazinės prielaidos'!$E$11+'Bazinės prielaidos'!$E$15)</f>
        <v>1</v>
      </c>
      <c r="DZ5" s="336" t="b">
        <f>AND(DZ8&gt;'Bazinės prielaidos'!$E$11,DZ8&lt;='Bazinės prielaidos'!$E$11+'Bazinės prielaidos'!$E$15)</f>
        <v>1</v>
      </c>
      <c r="EA5" s="337" t="b">
        <f>AND('Bazinės prielaidos'!$E$11/12&lt;EA8,('Bazinės prielaidos'!$E$11+'Bazinės prielaidos'!$E$15)/12&gt;=EA8)</f>
        <v>1</v>
      </c>
      <c r="EB5" s="336" t="b">
        <f>AND(EB8&gt;'Bazinės prielaidos'!$E$11,EB8&lt;='Bazinės prielaidos'!$E$11+'Bazinės prielaidos'!$E$15)</f>
        <v>1</v>
      </c>
      <c r="EC5" s="336" t="b">
        <f>AND(EC8&gt;'Bazinės prielaidos'!$E$11,EC8&lt;='Bazinės prielaidos'!$E$11+'Bazinės prielaidos'!$E$15)</f>
        <v>1</v>
      </c>
      <c r="ED5" s="336" t="b">
        <f>AND(ED8&gt;'Bazinės prielaidos'!$E$11,ED8&lt;='Bazinės prielaidos'!$E$11+'Bazinės prielaidos'!$E$15)</f>
        <v>1</v>
      </c>
      <c r="EE5" s="336" t="b">
        <f>AND(EE8&gt;'Bazinės prielaidos'!$E$11,EE8&lt;='Bazinės prielaidos'!$E$11+'Bazinės prielaidos'!$E$15)</f>
        <v>1</v>
      </c>
      <c r="EF5" s="336" t="b">
        <f>AND(EF8&gt;'Bazinės prielaidos'!$E$11,EF8&lt;='Bazinės prielaidos'!$E$11+'Bazinės prielaidos'!$E$15)</f>
        <v>1</v>
      </c>
      <c r="EG5" s="336" t="b">
        <f>AND(EG8&gt;'Bazinės prielaidos'!$E$11,EG8&lt;='Bazinės prielaidos'!$E$11+'Bazinės prielaidos'!$E$15)</f>
        <v>1</v>
      </c>
      <c r="EH5" s="336" t="b">
        <f>AND(EH8&gt;'Bazinės prielaidos'!$E$11,EH8&lt;='Bazinės prielaidos'!$E$11+'Bazinės prielaidos'!$E$15)</f>
        <v>1</v>
      </c>
      <c r="EI5" s="336" t="b">
        <f>AND(EI8&gt;'Bazinės prielaidos'!$E$11,EI8&lt;='Bazinės prielaidos'!$E$11+'Bazinės prielaidos'!$E$15)</f>
        <v>1</v>
      </c>
      <c r="EJ5" s="336" t="b">
        <f>AND(EJ8&gt;'Bazinės prielaidos'!$E$11,EJ8&lt;='Bazinės prielaidos'!$E$11+'Bazinės prielaidos'!$E$15)</f>
        <v>1</v>
      </c>
      <c r="EK5" s="336" t="b">
        <f>AND(EK8&gt;'Bazinės prielaidos'!$E$11,EK8&lt;='Bazinės prielaidos'!$E$11+'Bazinės prielaidos'!$E$15)</f>
        <v>1</v>
      </c>
      <c r="EL5" s="336" t="b">
        <f>AND(EL8&gt;'Bazinės prielaidos'!$E$11,EL8&lt;='Bazinės prielaidos'!$E$11+'Bazinės prielaidos'!$E$15)</f>
        <v>1</v>
      </c>
      <c r="EM5" s="336" t="b">
        <f>AND(EM8&gt;'Bazinės prielaidos'!$E$11,EM8&lt;='Bazinės prielaidos'!$E$11+'Bazinės prielaidos'!$E$15)</f>
        <v>1</v>
      </c>
      <c r="EN5" s="337" t="b">
        <f>AND('Bazinės prielaidos'!$E$11/12&lt;EN8,('Bazinės prielaidos'!$E$11+'Bazinės prielaidos'!$E$15)/12&gt;=EN8)</f>
        <v>1</v>
      </c>
      <c r="EO5" s="336" t="b">
        <f>AND(EO8&gt;'Bazinės prielaidos'!$E$11,EO8&lt;='Bazinės prielaidos'!$E$11+'Bazinės prielaidos'!$E$15)</f>
        <v>1</v>
      </c>
      <c r="EP5" s="336" t="b">
        <f>AND(EP8&gt;'Bazinės prielaidos'!$E$11,EP8&lt;='Bazinės prielaidos'!$E$11+'Bazinės prielaidos'!$E$15)</f>
        <v>1</v>
      </c>
      <c r="EQ5" s="336" t="b">
        <f>AND(EQ8&gt;'Bazinės prielaidos'!$E$11,EQ8&lt;='Bazinės prielaidos'!$E$11+'Bazinės prielaidos'!$E$15)</f>
        <v>1</v>
      </c>
      <c r="ER5" s="336" t="b">
        <f>AND(ER8&gt;'Bazinės prielaidos'!$E$11,ER8&lt;='Bazinės prielaidos'!$E$11+'Bazinės prielaidos'!$E$15)</f>
        <v>1</v>
      </c>
      <c r="ES5" s="336" t="b">
        <f>AND(ES8&gt;'Bazinės prielaidos'!$E$11,ES8&lt;='Bazinės prielaidos'!$E$11+'Bazinės prielaidos'!$E$15)</f>
        <v>1</v>
      </c>
      <c r="ET5" s="336" t="b">
        <f>AND(ET8&gt;'Bazinės prielaidos'!$E$11,ET8&lt;='Bazinės prielaidos'!$E$11+'Bazinės prielaidos'!$E$15)</f>
        <v>1</v>
      </c>
      <c r="EU5" s="336" t="b">
        <f>AND(EU8&gt;'Bazinės prielaidos'!$E$11,EU8&lt;='Bazinės prielaidos'!$E$11+'Bazinės prielaidos'!$E$15)</f>
        <v>1</v>
      </c>
      <c r="EV5" s="336" t="b">
        <f>AND(EV8&gt;'Bazinės prielaidos'!$E$11,EV8&lt;='Bazinės prielaidos'!$E$11+'Bazinės prielaidos'!$E$15)</f>
        <v>1</v>
      </c>
      <c r="EW5" s="336" t="b">
        <f>AND(EW8&gt;'Bazinės prielaidos'!$E$11,EW8&lt;='Bazinės prielaidos'!$E$11+'Bazinės prielaidos'!$E$15)</f>
        <v>1</v>
      </c>
      <c r="EX5" s="336" t="b">
        <f>AND(EX8&gt;'Bazinės prielaidos'!$E$11,EX8&lt;='Bazinės prielaidos'!$E$11+'Bazinės prielaidos'!$E$15)</f>
        <v>1</v>
      </c>
      <c r="EY5" s="336" t="b">
        <f>AND(EY8&gt;'Bazinės prielaidos'!$E$11,EY8&lt;='Bazinės prielaidos'!$E$11+'Bazinės prielaidos'!$E$15)</f>
        <v>1</v>
      </c>
      <c r="EZ5" s="336" t="b">
        <f>AND(EZ8&gt;'Bazinės prielaidos'!$E$11,EZ8&lt;='Bazinės prielaidos'!$E$11+'Bazinės prielaidos'!$E$15)</f>
        <v>1</v>
      </c>
      <c r="FA5" s="337" t="b">
        <f>AND('Bazinės prielaidos'!$E$11/12&lt;FA8,('Bazinės prielaidos'!$E$11+'Bazinės prielaidos'!$E$15)/12&gt;=FA8)</f>
        <v>1</v>
      </c>
      <c r="FB5" s="336" t="b">
        <f>AND(FB8&gt;'Bazinės prielaidos'!$E$11,FB8&lt;='Bazinės prielaidos'!$E$11+'Bazinės prielaidos'!$E$15)</f>
        <v>1</v>
      </c>
      <c r="FC5" s="336" t="b">
        <f>AND(FC8&gt;'Bazinės prielaidos'!$E$11,FC8&lt;='Bazinės prielaidos'!$E$11+'Bazinės prielaidos'!$E$15)</f>
        <v>1</v>
      </c>
      <c r="FD5" s="336" t="b">
        <f>AND(FD8&gt;'Bazinės prielaidos'!$E$11,FD8&lt;='Bazinės prielaidos'!$E$11+'Bazinės prielaidos'!$E$15)</f>
        <v>1</v>
      </c>
      <c r="FE5" s="336" t="b">
        <f>AND(FE8&gt;'Bazinės prielaidos'!$E$11,FE8&lt;='Bazinės prielaidos'!$E$11+'Bazinės prielaidos'!$E$15)</f>
        <v>1</v>
      </c>
      <c r="FF5" s="336" t="b">
        <f>AND(FF8&gt;'Bazinės prielaidos'!$E$11,FF8&lt;='Bazinės prielaidos'!$E$11+'Bazinės prielaidos'!$E$15)</f>
        <v>1</v>
      </c>
      <c r="FG5" s="336" t="b">
        <f>AND(FG8&gt;'Bazinės prielaidos'!$E$11,FG8&lt;='Bazinės prielaidos'!$E$11+'Bazinės prielaidos'!$E$15)</f>
        <v>1</v>
      </c>
      <c r="FH5" s="336" t="b">
        <f>AND(FH8&gt;'Bazinės prielaidos'!$E$11,FH8&lt;='Bazinės prielaidos'!$E$11+'Bazinės prielaidos'!$E$15)</f>
        <v>1</v>
      </c>
      <c r="FI5" s="336" t="b">
        <f>AND(FI8&gt;'Bazinės prielaidos'!$E$11,FI8&lt;='Bazinės prielaidos'!$E$11+'Bazinės prielaidos'!$E$15)</f>
        <v>1</v>
      </c>
      <c r="FJ5" s="336" t="b">
        <f>AND(FJ8&gt;'Bazinės prielaidos'!$E$11,FJ8&lt;='Bazinės prielaidos'!$E$11+'Bazinės prielaidos'!$E$15)</f>
        <v>1</v>
      </c>
      <c r="FK5" s="336" t="b">
        <f>AND(FK8&gt;'Bazinės prielaidos'!$E$11,FK8&lt;='Bazinės prielaidos'!$E$11+'Bazinės prielaidos'!$E$15)</f>
        <v>1</v>
      </c>
      <c r="FL5" s="336" t="b">
        <f>AND(FL8&gt;'Bazinės prielaidos'!$E$11,FL8&lt;='Bazinės prielaidos'!$E$11+'Bazinės prielaidos'!$E$15)</f>
        <v>1</v>
      </c>
      <c r="FM5" s="336" t="b">
        <f>AND(FM8&gt;'Bazinės prielaidos'!$E$11,FM8&lt;='Bazinės prielaidos'!$E$11+'Bazinės prielaidos'!$E$15)</f>
        <v>1</v>
      </c>
      <c r="FN5" s="337" t="b">
        <f>AND('Bazinės prielaidos'!$E$11/12&lt;FN8,('Bazinės prielaidos'!$E$11+'Bazinės prielaidos'!$E$15)/12&gt;=FN8)</f>
        <v>1</v>
      </c>
      <c r="FO5" s="336" t="b">
        <f>AND(FO8&gt;'Bazinės prielaidos'!$E$11,FO8&lt;='Bazinės prielaidos'!$E$11+'Bazinės prielaidos'!$E$15)</f>
        <v>1</v>
      </c>
      <c r="FP5" s="336" t="b">
        <f>AND(FP8&gt;'Bazinės prielaidos'!$E$11,FP8&lt;='Bazinės prielaidos'!$E$11+'Bazinės prielaidos'!$E$15)</f>
        <v>1</v>
      </c>
      <c r="FQ5" s="336" t="b">
        <f>AND(FQ8&gt;'Bazinės prielaidos'!$E$11,FQ8&lt;='Bazinės prielaidos'!$E$11+'Bazinės prielaidos'!$E$15)</f>
        <v>1</v>
      </c>
      <c r="FR5" s="336" t="b">
        <f>AND(FR8&gt;'Bazinės prielaidos'!$E$11,FR8&lt;='Bazinės prielaidos'!$E$11+'Bazinės prielaidos'!$E$15)</f>
        <v>1</v>
      </c>
      <c r="FS5" s="336" t="b">
        <f>AND(FS8&gt;'Bazinės prielaidos'!$E$11,FS8&lt;='Bazinės prielaidos'!$E$11+'Bazinės prielaidos'!$E$15)</f>
        <v>1</v>
      </c>
      <c r="FT5" s="336" t="b">
        <f>AND(FT8&gt;'Bazinės prielaidos'!$E$11,FT8&lt;='Bazinės prielaidos'!$E$11+'Bazinės prielaidos'!$E$15)</f>
        <v>1</v>
      </c>
      <c r="FU5" s="336" t="b">
        <f>AND(FU8&gt;'Bazinės prielaidos'!$E$11,FU8&lt;='Bazinės prielaidos'!$E$11+'Bazinės prielaidos'!$E$15)</f>
        <v>1</v>
      </c>
      <c r="FV5" s="336" t="b">
        <f>AND(FV8&gt;'Bazinės prielaidos'!$E$11,FV8&lt;='Bazinės prielaidos'!$E$11+'Bazinės prielaidos'!$E$15)</f>
        <v>1</v>
      </c>
      <c r="FW5" s="336" t="b">
        <f>AND(FW8&gt;'Bazinės prielaidos'!$E$11,FW8&lt;='Bazinės prielaidos'!$E$11+'Bazinės prielaidos'!$E$15)</f>
        <v>1</v>
      </c>
      <c r="FX5" s="336" t="b">
        <f>AND(FX8&gt;'Bazinės prielaidos'!$E$11,FX8&lt;='Bazinės prielaidos'!$E$11+'Bazinės prielaidos'!$E$15)</f>
        <v>1</v>
      </c>
      <c r="FY5" s="336" t="b">
        <f>AND(FY8&gt;'Bazinės prielaidos'!$E$11,FY8&lt;='Bazinės prielaidos'!$E$11+'Bazinės prielaidos'!$E$15)</f>
        <v>1</v>
      </c>
      <c r="FZ5" s="336" t="b">
        <f>AND(FZ8&gt;'Bazinės prielaidos'!$E$11,FZ8&lt;='Bazinės prielaidos'!$E$11+'Bazinės prielaidos'!$E$15)</f>
        <v>1</v>
      </c>
      <c r="GA5" s="337" t="b">
        <f>AND('Bazinės prielaidos'!$E$11/12&lt;GA8,('Bazinės prielaidos'!$E$11+'Bazinės prielaidos'!$E$15)/12&gt;=GA8)</f>
        <v>1</v>
      </c>
      <c r="GB5" s="336" t="b">
        <f>AND(GB8&gt;'Bazinės prielaidos'!$E$11,GB8&lt;='Bazinės prielaidos'!$E$11+'Bazinės prielaidos'!$E$15)</f>
        <v>1</v>
      </c>
      <c r="GC5" s="336" t="b">
        <f>AND(GC8&gt;'Bazinės prielaidos'!$E$11,GC8&lt;='Bazinės prielaidos'!$E$11+'Bazinės prielaidos'!$E$15)</f>
        <v>1</v>
      </c>
      <c r="GD5" s="336" t="b">
        <f>AND(GD8&gt;'Bazinės prielaidos'!$E$11,GD8&lt;='Bazinės prielaidos'!$E$11+'Bazinės prielaidos'!$E$15)</f>
        <v>1</v>
      </c>
      <c r="GE5" s="336" t="b">
        <f>AND(GE8&gt;'Bazinės prielaidos'!$E$11,GE8&lt;='Bazinės prielaidos'!$E$11+'Bazinės prielaidos'!$E$15)</f>
        <v>1</v>
      </c>
      <c r="GF5" s="336" t="b">
        <f>AND(GF8&gt;'Bazinės prielaidos'!$E$11,GF8&lt;='Bazinės prielaidos'!$E$11+'Bazinės prielaidos'!$E$15)</f>
        <v>1</v>
      </c>
      <c r="GG5" s="336" t="b">
        <f>AND(GG8&gt;'Bazinės prielaidos'!$E$11,GG8&lt;='Bazinės prielaidos'!$E$11+'Bazinės prielaidos'!$E$15)</f>
        <v>1</v>
      </c>
      <c r="GH5" s="336" t="b">
        <f>AND(GH8&gt;'Bazinės prielaidos'!$E$11,GH8&lt;='Bazinės prielaidos'!$E$11+'Bazinės prielaidos'!$E$15)</f>
        <v>1</v>
      </c>
      <c r="GI5" s="336" t="b">
        <f>AND(GI8&gt;'Bazinės prielaidos'!$E$11,GI8&lt;='Bazinės prielaidos'!$E$11+'Bazinės prielaidos'!$E$15)</f>
        <v>1</v>
      </c>
      <c r="GJ5" s="336" t="b">
        <f>AND(GJ8&gt;'Bazinės prielaidos'!$E$11,GJ8&lt;='Bazinės prielaidos'!$E$11+'Bazinės prielaidos'!$E$15)</f>
        <v>1</v>
      </c>
      <c r="GK5" s="336" t="b">
        <f>AND(GK8&gt;'Bazinės prielaidos'!$E$11,GK8&lt;='Bazinės prielaidos'!$E$11+'Bazinės prielaidos'!$E$15)</f>
        <v>1</v>
      </c>
      <c r="GL5" s="336" t="b">
        <f>AND(GL8&gt;'Bazinės prielaidos'!$E$11,GL8&lt;='Bazinės prielaidos'!$E$11+'Bazinės prielaidos'!$E$15)</f>
        <v>1</v>
      </c>
      <c r="GM5" s="336" t="b">
        <f>AND(GM8&gt;'Bazinės prielaidos'!$E$11,GM8&lt;='Bazinės prielaidos'!$E$11+'Bazinės prielaidos'!$E$15)</f>
        <v>1</v>
      </c>
      <c r="GN5" s="337" t="b">
        <f>AND('Bazinės prielaidos'!$E$11/12&lt;GN8,('Bazinės prielaidos'!$E$11+'Bazinės prielaidos'!$E$15)/12&gt;=GN8)</f>
        <v>1</v>
      </c>
      <c r="GO5" s="336" t="b">
        <f>AND(GO8&gt;'Bazinės prielaidos'!$E$11,GO8&lt;='Bazinės prielaidos'!$E$11+'Bazinės prielaidos'!$E$15)</f>
        <v>0</v>
      </c>
      <c r="GP5" s="336" t="b">
        <f>AND(GP8&gt;'Bazinės prielaidos'!$E$11,GP8&lt;='Bazinės prielaidos'!$E$11+'Bazinės prielaidos'!$E$15)</f>
        <v>0</v>
      </c>
      <c r="GQ5" s="336" t="b">
        <f>AND(GQ8&gt;'Bazinės prielaidos'!$E$11,GQ8&lt;='Bazinės prielaidos'!$E$11+'Bazinės prielaidos'!$E$15)</f>
        <v>0</v>
      </c>
      <c r="GR5" s="336" t="b">
        <f>AND(GR8&gt;'Bazinės prielaidos'!$E$11,GR8&lt;='Bazinės prielaidos'!$E$11+'Bazinės prielaidos'!$E$15)</f>
        <v>0</v>
      </c>
      <c r="GS5" s="336" t="b">
        <f>AND(GS8&gt;'Bazinės prielaidos'!$E$11,GS8&lt;='Bazinės prielaidos'!$E$11+'Bazinės prielaidos'!$E$15)</f>
        <v>0</v>
      </c>
      <c r="GT5" s="336" t="b">
        <f>AND(GT8&gt;'Bazinės prielaidos'!$E$11,GT8&lt;='Bazinės prielaidos'!$E$11+'Bazinės prielaidos'!$E$15)</f>
        <v>0</v>
      </c>
      <c r="GU5" s="336" t="b">
        <f>AND(GU8&gt;'Bazinės prielaidos'!$E$11,GU8&lt;='Bazinės prielaidos'!$E$11+'Bazinės prielaidos'!$E$15)</f>
        <v>0</v>
      </c>
      <c r="GV5" s="336" t="b">
        <f>AND(GV8&gt;'Bazinės prielaidos'!$E$11,GV8&lt;='Bazinės prielaidos'!$E$11+'Bazinės prielaidos'!$E$15)</f>
        <v>0</v>
      </c>
      <c r="GW5" s="336" t="b">
        <f>AND(GW8&gt;'Bazinės prielaidos'!$E$11,GW8&lt;='Bazinės prielaidos'!$E$11+'Bazinės prielaidos'!$E$15)</f>
        <v>0</v>
      </c>
      <c r="GX5" s="336" t="b">
        <f>AND(GX8&gt;'Bazinės prielaidos'!$E$11,GX8&lt;='Bazinės prielaidos'!$E$11+'Bazinės prielaidos'!$E$15)</f>
        <v>0</v>
      </c>
      <c r="GY5" s="336" t="b">
        <f>AND(GY8&gt;'Bazinės prielaidos'!$E$11,GY8&lt;='Bazinės prielaidos'!$E$11+'Bazinės prielaidos'!$E$15)</f>
        <v>0</v>
      </c>
      <c r="GZ5" s="336" t="b">
        <f>AND(GZ8&gt;'Bazinės prielaidos'!$E$11,GZ8&lt;='Bazinės prielaidos'!$E$11+'Bazinės prielaidos'!$E$15)</f>
        <v>0</v>
      </c>
      <c r="HA5" s="337" t="b">
        <f>AND('Bazinės prielaidos'!$E$11/12&lt;HA8,('Bazinės prielaidos'!$E$11+'Bazinės prielaidos'!$E$15)/12&gt;=HA8)</f>
        <v>0</v>
      </c>
      <c r="HB5" s="336" t="b">
        <f>AND(HB8&gt;'Bazinės prielaidos'!$E$11,HB8&lt;='Bazinės prielaidos'!$E$11+'Bazinės prielaidos'!$E$15)</f>
        <v>0</v>
      </c>
      <c r="HC5" s="336" t="b">
        <f>AND(HC8&gt;'Bazinės prielaidos'!$E$11,HC8&lt;='Bazinės prielaidos'!$E$11+'Bazinės prielaidos'!$E$15)</f>
        <v>0</v>
      </c>
      <c r="HD5" s="336" t="b">
        <f>AND(HD8&gt;'Bazinės prielaidos'!$E$11,HD8&lt;='Bazinės prielaidos'!$E$11+'Bazinės prielaidos'!$E$15)</f>
        <v>0</v>
      </c>
      <c r="HE5" s="336" t="b">
        <f>AND(HE8&gt;'Bazinės prielaidos'!$E$11,HE8&lt;='Bazinės prielaidos'!$E$11+'Bazinės prielaidos'!$E$15)</f>
        <v>0</v>
      </c>
      <c r="HF5" s="336" t="b">
        <f>AND(HF8&gt;'Bazinės prielaidos'!$E$11,HF8&lt;='Bazinės prielaidos'!$E$11+'Bazinės prielaidos'!$E$15)</f>
        <v>0</v>
      </c>
      <c r="HG5" s="336" t="b">
        <f>AND(HG8&gt;'Bazinės prielaidos'!$E$11,HG8&lt;='Bazinės prielaidos'!$E$11+'Bazinės prielaidos'!$E$15)</f>
        <v>0</v>
      </c>
      <c r="HH5" s="336" t="b">
        <f>AND(HH8&gt;'Bazinės prielaidos'!$E$11,HH8&lt;='Bazinės prielaidos'!$E$11+'Bazinės prielaidos'!$E$15)</f>
        <v>0</v>
      </c>
      <c r="HI5" s="336" t="b">
        <f>AND(HI8&gt;'Bazinės prielaidos'!$E$11,HI8&lt;='Bazinės prielaidos'!$E$11+'Bazinės prielaidos'!$E$15)</f>
        <v>0</v>
      </c>
      <c r="HJ5" s="336" t="b">
        <f>AND(HJ8&gt;'Bazinės prielaidos'!$E$11,HJ8&lt;='Bazinės prielaidos'!$E$11+'Bazinės prielaidos'!$E$15)</f>
        <v>0</v>
      </c>
      <c r="HK5" s="336" t="b">
        <f>AND(HK8&gt;'Bazinės prielaidos'!$E$11,HK8&lt;='Bazinės prielaidos'!$E$11+'Bazinės prielaidos'!$E$15)</f>
        <v>0</v>
      </c>
      <c r="HL5" s="336" t="b">
        <f>AND(HL8&gt;'Bazinės prielaidos'!$E$11,HL8&lt;='Bazinės prielaidos'!$E$11+'Bazinės prielaidos'!$E$15)</f>
        <v>0</v>
      </c>
      <c r="HM5" s="336" t="b">
        <f>AND(HM8&gt;'Bazinės prielaidos'!$E$11,HM8&lt;='Bazinės prielaidos'!$E$11+'Bazinės prielaidos'!$E$15)</f>
        <v>0</v>
      </c>
      <c r="HN5" s="337" t="b">
        <f>AND('Bazinės prielaidos'!$E$11/12&lt;HN8,('Bazinės prielaidos'!$E$11+'Bazinės prielaidos'!$E$15)/12&gt;=HN8)</f>
        <v>0</v>
      </c>
      <c r="HO5" s="336" t="b">
        <f>AND(HO8&gt;'Bazinės prielaidos'!$E$11,HO8&lt;='Bazinės prielaidos'!$E$11+'Bazinės prielaidos'!$E$15)</f>
        <v>0</v>
      </c>
      <c r="HP5" s="336" t="b">
        <f>AND(HP8&gt;'Bazinės prielaidos'!$E$11,HP8&lt;='Bazinės prielaidos'!$E$11+'Bazinės prielaidos'!$E$15)</f>
        <v>0</v>
      </c>
      <c r="HQ5" s="336" t="b">
        <f>AND(HQ8&gt;'Bazinės prielaidos'!$E$11,HQ8&lt;='Bazinės prielaidos'!$E$11+'Bazinės prielaidos'!$E$15)</f>
        <v>0</v>
      </c>
      <c r="HR5" s="336" t="b">
        <f>AND(HR8&gt;'Bazinės prielaidos'!$E$11,HR8&lt;='Bazinės prielaidos'!$E$11+'Bazinės prielaidos'!$E$15)</f>
        <v>0</v>
      </c>
      <c r="HS5" s="336" t="b">
        <f>AND(HS8&gt;'Bazinės prielaidos'!$E$11,HS8&lt;='Bazinės prielaidos'!$E$11+'Bazinės prielaidos'!$E$15)</f>
        <v>0</v>
      </c>
      <c r="HT5" s="336" t="b">
        <f>AND(HT8&gt;'Bazinės prielaidos'!$E$11,HT8&lt;='Bazinės prielaidos'!$E$11+'Bazinės prielaidos'!$E$15)</f>
        <v>0</v>
      </c>
      <c r="HU5" s="336" t="b">
        <f>AND(HU8&gt;'Bazinės prielaidos'!$E$11,HU8&lt;='Bazinės prielaidos'!$E$11+'Bazinės prielaidos'!$E$15)</f>
        <v>0</v>
      </c>
      <c r="HV5" s="336" t="b">
        <f>AND(HV8&gt;'Bazinės prielaidos'!$E$11,HV8&lt;='Bazinės prielaidos'!$E$11+'Bazinės prielaidos'!$E$15)</f>
        <v>0</v>
      </c>
      <c r="HW5" s="336" t="b">
        <f>AND(HW8&gt;'Bazinės prielaidos'!$E$11,HW8&lt;='Bazinės prielaidos'!$E$11+'Bazinės prielaidos'!$E$15)</f>
        <v>0</v>
      </c>
      <c r="HX5" s="336" t="b">
        <f>AND(HX8&gt;'Bazinės prielaidos'!$E$11,HX8&lt;='Bazinės prielaidos'!$E$11+'Bazinės prielaidos'!$E$15)</f>
        <v>0</v>
      </c>
      <c r="HY5" s="336" t="b">
        <f>AND(HY8&gt;'Bazinės prielaidos'!$E$11,HY8&lt;='Bazinės prielaidos'!$E$11+'Bazinės prielaidos'!$E$15)</f>
        <v>0</v>
      </c>
      <c r="HZ5" s="336" t="b">
        <f>AND(HZ8&gt;'Bazinės prielaidos'!$E$11,HZ8&lt;='Bazinės prielaidos'!$E$11+'Bazinės prielaidos'!$E$15)</f>
        <v>0</v>
      </c>
      <c r="IA5" s="337" t="b">
        <f>AND('Bazinės prielaidos'!$E$11/12&lt;IA8,('Bazinės prielaidos'!$E$11+'Bazinės prielaidos'!$E$15)/12&gt;=IA8)</f>
        <v>0</v>
      </c>
      <c r="IB5" s="336" t="b">
        <f>AND(IB8&gt;'Bazinės prielaidos'!$E$11,IB8&lt;='Bazinės prielaidos'!$E$11+'Bazinės prielaidos'!$E$15)</f>
        <v>0</v>
      </c>
      <c r="IC5" s="336" t="b">
        <f>AND(IC8&gt;'Bazinės prielaidos'!$E$11,IC8&lt;='Bazinės prielaidos'!$E$11+'Bazinės prielaidos'!$E$15)</f>
        <v>0</v>
      </c>
      <c r="ID5" s="336" t="b">
        <f>AND(ID8&gt;'Bazinės prielaidos'!$E$11,ID8&lt;='Bazinės prielaidos'!$E$11+'Bazinės prielaidos'!$E$15)</f>
        <v>0</v>
      </c>
      <c r="IE5" s="336" t="b">
        <f>AND(IE8&gt;'Bazinės prielaidos'!$E$11,IE8&lt;='Bazinės prielaidos'!$E$11+'Bazinės prielaidos'!$E$15)</f>
        <v>0</v>
      </c>
      <c r="IF5" s="336" t="b">
        <f>AND(IF8&gt;'Bazinės prielaidos'!$E$11,IF8&lt;='Bazinės prielaidos'!$E$11+'Bazinės prielaidos'!$E$15)</f>
        <v>0</v>
      </c>
      <c r="IG5" s="336" t="b">
        <f>AND(IG8&gt;'Bazinės prielaidos'!$E$11,IG8&lt;='Bazinės prielaidos'!$E$11+'Bazinės prielaidos'!$E$15)</f>
        <v>0</v>
      </c>
      <c r="IH5" s="336" t="b">
        <f>AND(IH8&gt;'Bazinės prielaidos'!$E$11,IH8&lt;='Bazinės prielaidos'!$E$11+'Bazinės prielaidos'!$E$15)</f>
        <v>0</v>
      </c>
      <c r="II5" s="336" t="b">
        <f>AND(II8&gt;'Bazinės prielaidos'!$E$11,II8&lt;='Bazinės prielaidos'!$E$11+'Bazinės prielaidos'!$E$15)</f>
        <v>0</v>
      </c>
      <c r="IJ5" s="336" t="b">
        <f>AND(IJ8&gt;'Bazinės prielaidos'!$E$11,IJ8&lt;='Bazinės prielaidos'!$E$11+'Bazinės prielaidos'!$E$15)</f>
        <v>0</v>
      </c>
      <c r="IK5" s="336" t="b">
        <f>AND(IK8&gt;'Bazinės prielaidos'!$E$11,IK8&lt;='Bazinės prielaidos'!$E$11+'Bazinės prielaidos'!$E$15)</f>
        <v>0</v>
      </c>
      <c r="IL5" s="336" t="b">
        <f>AND(IL8&gt;'Bazinės prielaidos'!$E$11,IL8&lt;='Bazinės prielaidos'!$E$11+'Bazinės prielaidos'!$E$15)</f>
        <v>0</v>
      </c>
      <c r="IM5" s="336" t="b">
        <f>AND(IM8&gt;'Bazinės prielaidos'!$E$11,IM8&lt;='Bazinės prielaidos'!$E$11+'Bazinės prielaidos'!$E$15)</f>
        <v>0</v>
      </c>
      <c r="IN5" s="337" t="b">
        <f>AND('Bazinės prielaidos'!$E$11/12&lt;IN8,('Bazinės prielaidos'!$E$11+'Bazinės prielaidos'!$E$15)/12&gt;=IN8)</f>
        <v>0</v>
      </c>
      <c r="IO5" s="336" t="b">
        <f>AND(IO8&gt;'Bazinės prielaidos'!$E$11,IO8&lt;='Bazinės prielaidos'!$E$11+'Bazinės prielaidos'!$E$15)</f>
        <v>0</v>
      </c>
      <c r="IP5" s="336" t="b">
        <f>AND(IP8&gt;'Bazinės prielaidos'!$E$11,IP8&lt;='Bazinės prielaidos'!$E$11+'Bazinės prielaidos'!$E$15)</f>
        <v>0</v>
      </c>
      <c r="IQ5" s="336" t="b">
        <f>AND(IQ8&gt;'Bazinės prielaidos'!$E$11,IQ8&lt;='Bazinės prielaidos'!$E$11+'Bazinės prielaidos'!$E$15)</f>
        <v>0</v>
      </c>
      <c r="IR5" s="336" t="b">
        <f>AND(IR8&gt;'Bazinės prielaidos'!$E$11,IR8&lt;='Bazinės prielaidos'!$E$11+'Bazinės prielaidos'!$E$15)</f>
        <v>0</v>
      </c>
      <c r="IS5" s="336" t="b">
        <f>AND(IS8&gt;'Bazinės prielaidos'!$E$11,IS8&lt;='Bazinės prielaidos'!$E$11+'Bazinės prielaidos'!$E$15)</f>
        <v>0</v>
      </c>
      <c r="IT5" s="336" t="b">
        <f>AND(IT8&gt;'Bazinės prielaidos'!$E$11,IT8&lt;='Bazinės prielaidos'!$E$11+'Bazinės prielaidos'!$E$15)</f>
        <v>0</v>
      </c>
      <c r="IU5" s="336" t="b">
        <f>AND(IU8&gt;'Bazinės prielaidos'!$E$11,IU8&lt;='Bazinės prielaidos'!$E$11+'Bazinės prielaidos'!$E$15)</f>
        <v>0</v>
      </c>
      <c r="IV5" s="336" t="b">
        <f>AND(IV8&gt;'Bazinės prielaidos'!$E$11,IV8&lt;='Bazinės prielaidos'!$E$11+'Bazinės prielaidos'!$E$15)</f>
        <v>0</v>
      </c>
      <c r="IW5" s="336" t="b">
        <f>AND(IW8&gt;'Bazinės prielaidos'!$E$11,IW8&lt;='Bazinės prielaidos'!$E$11+'Bazinės prielaidos'!$E$15)</f>
        <v>0</v>
      </c>
      <c r="IX5" s="336" t="b">
        <f>AND(IX8&gt;'Bazinės prielaidos'!$E$11,IX8&lt;='Bazinės prielaidos'!$E$11+'Bazinės prielaidos'!$E$15)</f>
        <v>0</v>
      </c>
      <c r="IY5" s="336" t="b">
        <f>AND(IY8&gt;'Bazinės prielaidos'!$E$11,IY8&lt;='Bazinės prielaidos'!$E$11+'Bazinės prielaidos'!$E$15)</f>
        <v>0</v>
      </c>
      <c r="IZ5" s="336" t="b">
        <f>AND(IZ8&gt;'Bazinės prielaidos'!$E$11,IZ8&lt;='Bazinės prielaidos'!$E$11+'Bazinės prielaidos'!$E$15)</f>
        <v>0</v>
      </c>
      <c r="JA5" s="337" t="b">
        <f>AND('Bazinės prielaidos'!$E$11/12&lt;JA8,('Bazinės prielaidos'!$E$11+'Bazinės prielaidos'!$E$15)/12&gt;=JA8)</f>
        <v>0</v>
      </c>
      <c r="JB5" s="336" t="b">
        <f>AND(JB8&gt;'Bazinės prielaidos'!$E$11,JB8&lt;='Bazinės prielaidos'!$E$11+'Bazinės prielaidos'!$E$15)</f>
        <v>0</v>
      </c>
      <c r="JC5" s="336" t="b">
        <f>AND(JC8&gt;'Bazinės prielaidos'!$E$11,JC8&lt;='Bazinės prielaidos'!$E$11+'Bazinės prielaidos'!$E$15)</f>
        <v>0</v>
      </c>
      <c r="JD5" s="336" t="b">
        <f>AND(JD8&gt;'Bazinės prielaidos'!$E$11,JD8&lt;='Bazinės prielaidos'!$E$11+'Bazinės prielaidos'!$E$15)</f>
        <v>0</v>
      </c>
      <c r="JE5" s="336" t="b">
        <f>AND(JE8&gt;'Bazinės prielaidos'!$E$11,JE8&lt;='Bazinės prielaidos'!$E$11+'Bazinės prielaidos'!$E$15)</f>
        <v>0</v>
      </c>
      <c r="JF5" s="336" t="b">
        <f>AND(JF8&gt;'Bazinės prielaidos'!$E$11,JF8&lt;='Bazinės prielaidos'!$E$11+'Bazinės prielaidos'!$E$15)</f>
        <v>0</v>
      </c>
      <c r="JG5" s="336" t="b">
        <f>AND(JG8&gt;'Bazinės prielaidos'!$E$11,JG8&lt;='Bazinės prielaidos'!$E$11+'Bazinės prielaidos'!$E$15)</f>
        <v>0</v>
      </c>
      <c r="JH5" s="336" t="b">
        <f>AND(JH8&gt;'Bazinės prielaidos'!$E$11,JH8&lt;='Bazinės prielaidos'!$E$11+'Bazinės prielaidos'!$E$15)</f>
        <v>0</v>
      </c>
      <c r="JI5" s="336" t="b">
        <f>AND(JI8&gt;'Bazinės prielaidos'!$E$11,JI8&lt;='Bazinės prielaidos'!$E$11+'Bazinės prielaidos'!$E$15)</f>
        <v>0</v>
      </c>
      <c r="JJ5" s="336" t="b">
        <f>AND(JJ8&gt;'Bazinės prielaidos'!$E$11,JJ8&lt;='Bazinės prielaidos'!$E$11+'Bazinės prielaidos'!$E$15)</f>
        <v>0</v>
      </c>
      <c r="JK5" s="336" t="b">
        <f>AND(JK8&gt;'Bazinės prielaidos'!$E$11,JK8&lt;='Bazinės prielaidos'!$E$11+'Bazinės prielaidos'!$E$15)</f>
        <v>0</v>
      </c>
      <c r="JL5" s="336" t="b">
        <f>AND(JL8&gt;'Bazinės prielaidos'!$E$11,JL8&lt;='Bazinės prielaidos'!$E$11+'Bazinės prielaidos'!$E$15)</f>
        <v>0</v>
      </c>
      <c r="JM5" s="336" t="b">
        <f>AND(JM8&gt;'Bazinės prielaidos'!$E$11,JM8&lt;='Bazinės prielaidos'!$E$11+'Bazinės prielaidos'!$E$15)</f>
        <v>0</v>
      </c>
      <c r="JN5" s="337" t="b">
        <f>AND('Bazinės prielaidos'!$E$11/12&lt;JN8,('Bazinės prielaidos'!$E$11+'Bazinės prielaidos'!$E$15)/12&gt;=JN8)</f>
        <v>0</v>
      </c>
      <c r="JO5" s="336" t="b">
        <f>AND(JO8&gt;'Bazinės prielaidos'!$E$11,JO8&lt;='Bazinės prielaidos'!$E$11+'Bazinės prielaidos'!$E$15)</f>
        <v>0</v>
      </c>
      <c r="JP5" s="336" t="b">
        <f>AND(JP8&gt;'Bazinės prielaidos'!$E$11,JP8&lt;='Bazinės prielaidos'!$E$11+'Bazinės prielaidos'!$E$15)</f>
        <v>0</v>
      </c>
      <c r="JQ5" s="336" t="b">
        <f>AND(JQ8&gt;'Bazinės prielaidos'!$E$11,JQ8&lt;='Bazinės prielaidos'!$E$11+'Bazinės prielaidos'!$E$15)</f>
        <v>0</v>
      </c>
      <c r="JR5" s="336" t="b">
        <f>AND(JR8&gt;'Bazinės prielaidos'!$E$11,JR8&lt;='Bazinės prielaidos'!$E$11+'Bazinės prielaidos'!$E$15)</f>
        <v>0</v>
      </c>
      <c r="JS5" s="336" t="b">
        <f>AND(JS8&gt;'Bazinės prielaidos'!$E$11,JS8&lt;='Bazinės prielaidos'!$E$11+'Bazinės prielaidos'!$E$15)</f>
        <v>0</v>
      </c>
      <c r="JT5" s="336" t="b">
        <f>AND(JT8&gt;'Bazinės prielaidos'!$E$11,JT8&lt;='Bazinės prielaidos'!$E$11+'Bazinės prielaidos'!$E$15)</f>
        <v>0</v>
      </c>
      <c r="JU5" s="336" t="b">
        <f>AND(JU8&gt;'Bazinės prielaidos'!$E$11,JU8&lt;='Bazinės prielaidos'!$E$11+'Bazinės prielaidos'!$E$15)</f>
        <v>0</v>
      </c>
      <c r="JV5" s="336" t="b">
        <f>AND(JV8&gt;'Bazinės prielaidos'!$E$11,JV8&lt;='Bazinės prielaidos'!$E$11+'Bazinės prielaidos'!$E$15)</f>
        <v>0</v>
      </c>
      <c r="JW5" s="336" t="b">
        <f>AND(JW8&gt;'Bazinės prielaidos'!$E$11,JW8&lt;='Bazinės prielaidos'!$E$11+'Bazinės prielaidos'!$E$15)</f>
        <v>0</v>
      </c>
      <c r="JX5" s="336" t="b">
        <f>AND(JX8&gt;'Bazinės prielaidos'!$E$11,JX8&lt;='Bazinės prielaidos'!$E$11+'Bazinės prielaidos'!$E$15)</f>
        <v>0</v>
      </c>
      <c r="JY5" s="336" t="b">
        <f>AND(JY8&gt;'Bazinės prielaidos'!$E$11,JY8&lt;='Bazinės prielaidos'!$E$11+'Bazinės prielaidos'!$E$15)</f>
        <v>0</v>
      </c>
      <c r="JZ5" s="336" t="b">
        <f>AND(JZ8&gt;'Bazinės prielaidos'!$E$11,JZ8&lt;='Bazinės prielaidos'!$E$11+'Bazinės prielaidos'!$E$15)</f>
        <v>0</v>
      </c>
      <c r="KA5" s="337" t="b">
        <f>AND('Bazinės prielaidos'!$E$11/12&lt;KA8,('Bazinės prielaidos'!$E$11+'Bazinės prielaidos'!$E$15)/12&gt;=KA8)</f>
        <v>0</v>
      </c>
      <c r="KB5" s="336" t="b">
        <f>AND(KB8&gt;'Bazinės prielaidos'!$E$11,KB8&lt;='Bazinės prielaidos'!$E$11+'Bazinės prielaidos'!$E$15)</f>
        <v>0</v>
      </c>
      <c r="KC5" s="336" t="b">
        <f>AND(KC8&gt;'Bazinės prielaidos'!$E$11,KC8&lt;='Bazinės prielaidos'!$E$11+'Bazinės prielaidos'!$E$15)</f>
        <v>0</v>
      </c>
      <c r="KD5" s="336" t="b">
        <f>AND(KD8&gt;'Bazinės prielaidos'!$E$11,KD8&lt;='Bazinės prielaidos'!$E$11+'Bazinės prielaidos'!$E$15)</f>
        <v>0</v>
      </c>
      <c r="KE5" s="336" t="b">
        <f>AND(KE8&gt;'Bazinės prielaidos'!$E$11,KE8&lt;='Bazinės prielaidos'!$E$11+'Bazinės prielaidos'!$E$15)</f>
        <v>0</v>
      </c>
      <c r="KF5" s="336" t="b">
        <f>AND(KF8&gt;'Bazinės prielaidos'!$E$11,KF8&lt;='Bazinės prielaidos'!$E$11+'Bazinės prielaidos'!$E$15)</f>
        <v>0</v>
      </c>
      <c r="KG5" s="336" t="b">
        <f>AND(KG8&gt;'Bazinės prielaidos'!$E$11,KG8&lt;='Bazinės prielaidos'!$E$11+'Bazinės prielaidos'!$E$15)</f>
        <v>0</v>
      </c>
      <c r="KH5" s="336" t="b">
        <f>AND(KH8&gt;'Bazinės prielaidos'!$E$11,KH8&lt;='Bazinės prielaidos'!$E$11+'Bazinės prielaidos'!$E$15)</f>
        <v>0</v>
      </c>
      <c r="KI5" s="336" t="b">
        <f>AND(KI8&gt;'Bazinės prielaidos'!$E$11,KI8&lt;='Bazinės prielaidos'!$E$11+'Bazinės prielaidos'!$E$15)</f>
        <v>0</v>
      </c>
      <c r="KJ5" s="336" t="b">
        <f>AND(KJ8&gt;'Bazinės prielaidos'!$E$11,KJ8&lt;='Bazinės prielaidos'!$E$11+'Bazinės prielaidos'!$E$15)</f>
        <v>0</v>
      </c>
      <c r="KK5" s="336" t="b">
        <f>AND(KK8&gt;'Bazinės prielaidos'!$E$11,KK8&lt;='Bazinės prielaidos'!$E$11+'Bazinės prielaidos'!$E$15)</f>
        <v>0</v>
      </c>
      <c r="KL5" s="336" t="b">
        <f>AND(KL8&gt;'Bazinės prielaidos'!$E$11,KL8&lt;='Bazinės prielaidos'!$E$11+'Bazinės prielaidos'!$E$15)</f>
        <v>0</v>
      </c>
      <c r="KM5" s="336" t="b">
        <f>AND(KM8&gt;'Bazinės prielaidos'!$E$11,KM8&lt;='Bazinės prielaidos'!$E$11+'Bazinės prielaidos'!$E$15)</f>
        <v>0</v>
      </c>
      <c r="KN5" s="337" t="b">
        <f>AND('Bazinės prielaidos'!$E$11/12&lt;KN8,('Bazinės prielaidos'!$E$11+'Bazinės prielaidos'!$E$15)/12&gt;=KN8)</f>
        <v>0</v>
      </c>
      <c r="KO5" s="336" t="b">
        <f>AND(KO2&gt;'Bazinės prielaidos'!$E$11,KO2&lt;='Bazinės prielaidos'!$E$11+'Bazinės prielaidos'!$E$15)</f>
        <v>0</v>
      </c>
      <c r="KP5" s="336" t="b">
        <f>AND(KP2&gt;'Bazinės prielaidos'!$E$11,KP2&lt;='Bazinės prielaidos'!$E$11+'Bazinės prielaidos'!$E$15)</f>
        <v>0</v>
      </c>
      <c r="KQ5" s="336" t="b">
        <f>AND(KQ2&gt;'Bazinės prielaidos'!$E$11,KQ2&lt;='Bazinės prielaidos'!$E$11+'Bazinės prielaidos'!$E$15)</f>
        <v>0</v>
      </c>
      <c r="KR5" s="336" t="b">
        <f>AND(KR2&gt;'Bazinės prielaidos'!$E$11,KR2&lt;='Bazinės prielaidos'!$E$11+'Bazinės prielaidos'!$E$15)</f>
        <v>0</v>
      </c>
      <c r="KS5" s="336" t="b">
        <f>AND(KS2&gt;'Bazinės prielaidos'!$E$11,KS2&lt;='Bazinės prielaidos'!$E$11+'Bazinės prielaidos'!$E$15)</f>
        <v>0</v>
      </c>
      <c r="KT5" s="336" t="b">
        <f>AND(KT2&gt;'Bazinės prielaidos'!$E$11,KT2&lt;='Bazinės prielaidos'!$E$11+'Bazinės prielaidos'!$E$15)</f>
        <v>0</v>
      </c>
      <c r="KU5" s="336" t="b">
        <f>AND(KU2&gt;'Bazinės prielaidos'!$E$11,KU2&lt;='Bazinės prielaidos'!$E$11+'Bazinės prielaidos'!$E$15)</f>
        <v>0</v>
      </c>
      <c r="KV5" s="336" t="b">
        <f>AND(KV2&gt;'Bazinės prielaidos'!$E$11,KV2&lt;='Bazinės prielaidos'!$E$11+'Bazinės prielaidos'!$E$15)</f>
        <v>0</v>
      </c>
      <c r="KW5" s="336" t="b">
        <f>AND(KW2&gt;'Bazinės prielaidos'!$E$11,KW2&lt;='Bazinės prielaidos'!$E$11+'Bazinės prielaidos'!$E$15)</f>
        <v>0</v>
      </c>
      <c r="KX5" s="336" t="b">
        <f>AND(KX2&gt;'Bazinės prielaidos'!$E$11,KX2&lt;='Bazinės prielaidos'!$E$11+'Bazinės prielaidos'!$E$15)</f>
        <v>0</v>
      </c>
      <c r="KY5" s="336" t="b">
        <f>AND(KY2&gt;'Bazinės prielaidos'!$E$11,KY2&lt;='Bazinės prielaidos'!$E$11+'Bazinės prielaidos'!$E$15)</f>
        <v>0</v>
      </c>
      <c r="KZ5" s="336" t="b">
        <f>AND(KZ2&gt;'Bazinės prielaidos'!$E$11,KZ2&lt;='Bazinės prielaidos'!$E$11+'Bazinės prielaidos'!$E$15)</f>
        <v>0</v>
      </c>
      <c r="LA5" s="337" t="b">
        <f>AND('Bazinės prielaidos'!$E$11/12&lt;LA8,('Bazinės prielaidos'!$E$11+'Bazinės prielaidos'!$E$15)/12&gt;=LA8)</f>
        <v>0</v>
      </c>
      <c r="LB5" s="336" t="b">
        <f>AND(LB2&gt;'Bazinės prielaidos'!$E$11,LB2&lt;='Bazinės prielaidos'!$E$11+'Bazinės prielaidos'!$E$15)</f>
        <v>0</v>
      </c>
      <c r="LC5" s="336" t="b">
        <f>AND(LC2&gt;'Bazinės prielaidos'!$E$11,LC2&lt;='Bazinės prielaidos'!$E$11+'Bazinės prielaidos'!$E$15)</f>
        <v>0</v>
      </c>
      <c r="LD5" s="336" t="b">
        <f>AND(LD2&gt;'Bazinės prielaidos'!$E$11,LD2&lt;='Bazinės prielaidos'!$E$11+'Bazinės prielaidos'!$E$15)</f>
        <v>0</v>
      </c>
      <c r="LE5" s="336" t="b">
        <f>AND(LE2&gt;'Bazinės prielaidos'!$E$11,LE2&lt;='Bazinės prielaidos'!$E$11+'Bazinės prielaidos'!$E$15)</f>
        <v>0</v>
      </c>
      <c r="LF5" s="336" t="b">
        <f>AND(LF2&gt;'Bazinės prielaidos'!$E$11,LF2&lt;='Bazinės prielaidos'!$E$11+'Bazinės prielaidos'!$E$15)</f>
        <v>0</v>
      </c>
      <c r="LG5" s="336" t="b">
        <f>AND(LG2&gt;'Bazinės prielaidos'!$E$11,LG2&lt;='Bazinės prielaidos'!$E$11+'Bazinės prielaidos'!$E$15)</f>
        <v>0</v>
      </c>
      <c r="LH5" s="336" t="b">
        <f>AND(LH2&gt;'Bazinės prielaidos'!$E$11,LH2&lt;='Bazinės prielaidos'!$E$11+'Bazinės prielaidos'!$E$15)</f>
        <v>0</v>
      </c>
      <c r="LI5" s="336" t="b">
        <f>AND(LI2&gt;'Bazinės prielaidos'!$E$11,LI2&lt;='Bazinės prielaidos'!$E$11+'Bazinės prielaidos'!$E$15)</f>
        <v>0</v>
      </c>
      <c r="LJ5" s="336" t="b">
        <f>AND(LJ2&gt;'Bazinės prielaidos'!$E$11,LJ2&lt;='Bazinės prielaidos'!$E$11+'Bazinės prielaidos'!$E$15)</f>
        <v>0</v>
      </c>
      <c r="LK5" s="336" t="b">
        <f>AND(LK2&gt;'Bazinės prielaidos'!$E$11,LK2&lt;='Bazinės prielaidos'!$E$11+'Bazinės prielaidos'!$E$15)</f>
        <v>0</v>
      </c>
      <c r="LL5" s="336" t="b">
        <f>AND(LL2&gt;'Bazinės prielaidos'!$E$11,LL2&lt;='Bazinės prielaidos'!$E$11+'Bazinės prielaidos'!$E$15)</f>
        <v>0</v>
      </c>
      <c r="LM5" s="336" t="b">
        <f>AND(LM2&gt;'Bazinės prielaidos'!$E$11,LM2&lt;='Bazinės prielaidos'!$E$11+'Bazinės prielaidos'!$E$15)</f>
        <v>0</v>
      </c>
      <c r="LN5" s="337" t="b">
        <f>AND('Bazinės prielaidos'!$E$11/12&lt;LN8,('Bazinės prielaidos'!$E$11+'Bazinės prielaidos'!$E$15)/12&gt;=LN8)</f>
        <v>0</v>
      </c>
    </row>
    <row r="6" spans="1:326" ht="15.75" hidden="1" customHeight="1" outlineLevel="1" thickBot="1">
      <c r="N6" s="37"/>
      <c r="AA6" s="37"/>
      <c r="AN6" s="37"/>
      <c r="BA6" s="37"/>
      <c r="BN6" s="37"/>
      <c r="CA6" s="37"/>
      <c r="CN6" s="37"/>
      <c r="DA6" s="37"/>
      <c r="DN6" s="37"/>
      <c r="EA6" s="37"/>
      <c r="EN6" s="37"/>
      <c r="FA6" s="37"/>
      <c r="FN6" s="37"/>
      <c r="GA6" s="37"/>
      <c r="GN6" s="37"/>
      <c r="HA6" s="37"/>
      <c r="HN6" s="37"/>
      <c r="IA6" s="37"/>
      <c r="IN6" s="37"/>
      <c r="JA6" s="37"/>
      <c r="JN6" s="37"/>
      <c r="KA6" s="37"/>
      <c r="KN6" s="37"/>
      <c r="LA6" s="37"/>
    </row>
    <row r="7" spans="1:326" ht="15.75" collapsed="1" thickBot="1">
      <c r="A7" s="482" t="s">
        <v>262</v>
      </c>
      <c r="B7" s="483">
        <f>EDATE('Bazinės prielaidos'!$E$7-1,B8)</f>
        <v>44957</v>
      </c>
      <c r="C7" s="483">
        <f>EDATE('Bazinės prielaidos'!$E$7-1,C8)</f>
        <v>44985</v>
      </c>
      <c r="D7" s="483">
        <f>EDATE('Bazinės prielaidos'!$E$7-1,D8)</f>
        <v>45016</v>
      </c>
      <c r="E7" s="483">
        <f>EDATE('Bazinės prielaidos'!$E$7-1,E8)</f>
        <v>45046</v>
      </c>
      <c r="F7" s="483">
        <f>EDATE('Bazinės prielaidos'!$E$7-1,F8)</f>
        <v>45077</v>
      </c>
      <c r="G7" s="483">
        <f>EDATE('Bazinės prielaidos'!$E$7-1,G8)</f>
        <v>45107</v>
      </c>
      <c r="H7" s="483">
        <f>EDATE('Bazinės prielaidos'!$E$7-1,H8)</f>
        <v>45138</v>
      </c>
      <c r="I7" s="483">
        <f>EDATE('Bazinės prielaidos'!$E$7-1,I8)</f>
        <v>45169</v>
      </c>
      <c r="J7" s="483">
        <f>EDATE('Bazinės prielaidos'!$E$7-1,J8)</f>
        <v>45199</v>
      </c>
      <c r="K7" s="483">
        <f>EDATE('Bazinės prielaidos'!$E$7-1,K8)</f>
        <v>45230</v>
      </c>
      <c r="L7" s="483">
        <f>EDATE('Bazinės prielaidos'!$E$7-1,L8)</f>
        <v>45260</v>
      </c>
      <c r="M7" s="483">
        <f>EDATE('Bazinės prielaidos'!$E$7-1,M8)</f>
        <v>45291</v>
      </c>
      <c r="N7" s="484">
        <f>YEAR(M7)</f>
        <v>2023</v>
      </c>
      <c r="O7" s="483">
        <f>EDATE('Bazinės prielaidos'!$E$7-1,O8)</f>
        <v>45322</v>
      </c>
      <c r="P7" s="483">
        <f>EDATE('Bazinės prielaidos'!$E$7-1,P8)</f>
        <v>45351</v>
      </c>
      <c r="Q7" s="483">
        <f>EDATE('Bazinės prielaidos'!$E$7-1,Q8)</f>
        <v>45382</v>
      </c>
      <c r="R7" s="483">
        <f>EDATE('Bazinės prielaidos'!$E$7-1,R8)</f>
        <v>45412</v>
      </c>
      <c r="S7" s="483">
        <f>EDATE('Bazinės prielaidos'!$E$7-1,S8)</f>
        <v>45443</v>
      </c>
      <c r="T7" s="483">
        <f>EDATE('Bazinės prielaidos'!$E$7-1,T8)</f>
        <v>45473</v>
      </c>
      <c r="U7" s="483">
        <f>EDATE('Bazinės prielaidos'!$E$7-1,U8)</f>
        <v>45504</v>
      </c>
      <c r="V7" s="483">
        <f>EDATE('Bazinės prielaidos'!$E$7-1,V8)</f>
        <v>45535</v>
      </c>
      <c r="W7" s="483">
        <f>EDATE('Bazinės prielaidos'!$E$7-1,W8)</f>
        <v>45565</v>
      </c>
      <c r="X7" s="483">
        <f>EDATE('Bazinės prielaidos'!$E$7-1,X8)</f>
        <v>45596</v>
      </c>
      <c r="Y7" s="483">
        <f>EDATE('Bazinės prielaidos'!$E$7-1,Y8)</f>
        <v>45626</v>
      </c>
      <c r="Z7" s="483">
        <f>EDATE('Bazinės prielaidos'!$E$7-1,Z8)</f>
        <v>45657</v>
      </c>
      <c r="AA7" s="484">
        <f>YEAR(Z7)</f>
        <v>2024</v>
      </c>
      <c r="AB7" s="483">
        <f>EDATE('Bazinės prielaidos'!$E$7-1,AB8)</f>
        <v>45688</v>
      </c>
      <c r="AC7" s="483">
        <f>EDATE('Bazinės prielaidos'!$E$7-1,AC8)</f>
        <v>45716</v>
      </c>
      <c r="AD7" s="483">
        <f>EDATE('Bazinės prielaidos'!$E$7-1,AD8)</f>
        <v>45747</v>
      </c>
      <c r="AE7" s="483">
        <f>EDATE('Bazinės prielaidos'!$E$7-1,AE8)</f>
        <v>45777</v>
      </c>
      <c r="AF7" s="483">
        <f>EDATE('Bazinės prielaidos'!$E$7-1,AF8)</f>
        <v>45808</v>
      </c>
      <c r="AG7" s="483">
        <f>EDATE('Bazinės prielaidos'!$E$7-1,AG8)</f>
        <v>45838</v>
      </c>
      <c r="AH7" s="483">
        <f>EDATE('Bazinės prielaidos'!$E$7-1,AH8)</f>
        <v>45869</v>
      </c>
      <c r="AI7" s="483">
        <f>EDATE('Bazinės prielaidos'!$E$7-1,AI8)</f>
        <v>45900</v>
      </c>
      <c r="AJ7" s="483">
        <f>EDATE('Bazinės prielaidos'!$E$7-1,AJ8)</f>
        <v>45930</v>
      </c>
      <c r="AK7" s="483">
        <f>EDATE('Bazinės prielaidos'!$E$7-1,AK8)</f>
        <v>45961</v>
      </c>
      <c r="AL7" s="483">
        <f>EDATE('Bazinės prielaidos'!$E$7-1,AL8)</f>
        <v>45991</v>
      </c>
      <c r="AM7" s="483">
        <f>EDATE('Bazinės prielaidos'!$E$7-1,AM8)</f>
        <v>46022</v>
      </c>
      <c r="AN7" s="484">
        <f>YEAR(AM7)</f>
        <v>2025</v>
      </c>
      <c r="AO7" s="483">
        <f>EDATE('Bazinės prielaidos'!$E$7-1,AO8)</f>
        <v>46053</v>
      </c>
      <c r="AP7" s="483">
        <f>EDATE('Bazinės prielaidos'!$E$7-1,AP8)</f>
        <v>46081</v>
      </c>
      <c r="AQ7" s="483">
        <f>EDATE('Bazinės prielaidos'!$E$7-1,AQ8)</f>
        <v>46112</v>
      </c>
      <c r="AR7" s="483">
        <f>EDATE('Bazinės prielaidos'!$E$7-1,AR8)</f>
        <v>46142</v>
      </c>
      <c r="AS7" s="483">
        <f>EDATE('Bazinės prielaidos'!$E$7-1,AS8)</f>
        <v>46173</v>
      </c>
      <c r="AT7" s="483">
        <f>EDATE('Bazinės prielaidos'!$E$7-1,AT8)</f>
        <v>46203</v>
      </c>
      <c r="AU7" s="483">
        <f>EDATE('Bazinės prielaidos'!$E$7-1,AU8)</f>
        <v>46234</v>
      </c>
      <c r="AV7" s="483">
        <f>EDATE('Bazinės prielaidos'!$E$7-1,AV8)</f>
        <v>46265</v>
      </c>
      <c r="AW7" s="483">
        <f>EDATE('Bazinės prielaidos'!$E$7-1,AW8)</f>
        <v>46295</v>
      </c>
      <c r="AX7" s="483">
        <f>EDATE('Bazinės prielaidos'!$E$7-1,AX8)</f>
        <v>46326</v>
      </c>
      <c r="AY7" s="483">
        <f>EDATE('Bazinės prielaidos'!$E$7-1,AY8)</f>
        <v>46356</v>
      </c>
      <c r="AZ7" s="483">
        <f>EDATE('Bazinės prielaidos'!$E$7-1,AZ8)</f>
        <v>46387</v>
      </c>
      <c r="BA7" s="484">
        <f>YEAR(AZ7)</f>
        <v>2026</v>
      </c>
      <c r="BB7" s="483">
        <f>EDATE('Bazinės prielaidos'!$E$7-1,BB8)</f>
        <v>46418</v>
      </c>
      <c r="BC7" s="483">
        <f>EDATE('Bazinės prielaidos'!$E$7-1,BC8)</f>
        <v>46446</v>
      </c>
      <c r="BD7" s="483">
        <f>EDATE('Bazinės prielaidos'!$E$7-1,BD8)</f>
        <v>46477</v>
      </c>
      <c r="BE7" s="483">
        <f>EDATE('Bazinės prielaidos'!$E$7-1,BE8)</f>
        <v>46507</v>
      </c>
      <c r="BF7" s="483">
        <f>EDATE('Bazinės prielaidos'!$E$7-1,BF8)</f>
        <v>46538</v>
      </c>
      <c r="BG7" s="483">
        <f>EDATE('Bazinės prielaidos'!$E$7-1,BG8)</f>
        <v>46568</v>
      </c>
      <c r="BH7" s="483">
        <f>EDATE('Bazinės prielaidos'!$E$7-1,BH8)</f>
        <v>46599</v>
      </c>
      <c r="BI7" s="483">
        <f>EDATE('Bazinės prielaidos'!$E$7-1,BI8)</f>
        <v>46630</v>
      </c>
      <c r="BJ7" s="483">
        <f>EDATE('Bazinės prielaidos'!$E$7-1,BJ8)</f>
        <v>46660</v>
      </c>
      <c r="BK7" s="483">
        <f>EDATE('Bazinės prielaidos'!$E$7-1,BK8)</f>
        <v>46691</v>
      </c>
      <c r="BL7" s="483">
        <f>EDATE('Bazinės prielaidos'!$E$7-1,BL8)</f>
        <v>46721</v>
      </c>
      <c r="BM7" s="483">
        <f>EDATE('Bazinės prielaidos'!$E$7-1,BM8)</f>
        <v>46752</v>
      </c>
      <c r="BN7" s="484">
        <f>YEAR(BM7)</f>
        <v>2027</v>
      </c>
      <c r="BO7" s="483">
        <f>EDATE('Bazinės prielaidos'!$E$7-1,BO8)</f>
        <v>46783</v>
      </c>
      <c r="BP7" s="483">
        <f>EDATE('Bazinės prielaidos'!$E$7-1,BP8)</f>
        <v>46812</v>
      </c>
      <c r="BQ7" s="483">
        <f>EDATE('Bazinės prielaidos'!$E$7-1,BQ8)</f>
        <v>46843</v>
      </c>
      <c r="BR7" s="483">
        <f>EDATE('Bazinės prielaidos'!$E$7-1,BR8)</f>
        <v>46873</v>
      </c>
      <c r="BS7" s="483">
        <f>EDATE('Bazinės prielaidos'!$E$7-1,BS8)</f>
        <v>46904</v>
      </c>
      <c r="BT7" s="483">
        <f>EDATE('Bazinės prielaidos'!$E$7-1,BT8)</f>
        <v>46934</v>
      </c>
      <c r="BU7" s="483">
        <f>EDATE('Bazinės prielaidos'!$E$7-1,BU8)</f>
        <v>46965</v>
      </c>
      <c r="BV7" s="483">
        <f>EDATE('Bazinės prielaidos'!$E$7-1,BV8)</f>
        <v>46996</v>
      </c>
      <c r="BW7" s="483">
        <f>EDATE('Bazinės prielaidos'!$E$7-1,BW8)</f>
        <v>47026</v>
      </c>
      <c r="BX7" s="483">
        <f>EDATE('Bazinės prielaidos'!$E$7-1,BX8)</f>
        <v>47057</v>
      </c>
      <c r="BY7" s="483">
        <f>EDATE('Bazinės prielaidos'!$E$7-1,BY8)</f>
        <v>47087</v>
      </c>
      <c r="BZ7" s="483">
        <f>EDATE('Bazinės prielaidos'!$E$7-1,BZ8)</f>
        <v>47118</v>
      </c>
      <c r="CA7" s="484">
        <f>YEAR(BZ7)</f>
        <v>2028</v>
      </c>
      <c r="CB7" s="483">
        <f>EDATE('Bazinės prielaidos'!$E$7-1,CB8)</f>
        <v>47149</v>
      </c>
      <c r="CC7" s="483">
        <f>EDATE('Bazinės prielaidos'!$E$7-1,CC8)</f>
        <v>47177</v>
      </c>
      <c r="CD7" s="483">
        <f>EDATE('Bazinės prielaidos'!$E$7-1,CD8)</f>
        <v>47208</v>
      </c>
      <c r="CE7" s="483">
        <f>EDATE('Bazinės prielaidos'!$E$7-1,CE8)</f>
        <v>47238</v>
      </c>
      <c r="CF7" s="483">
        <f>EDATE('Bazinės prielaidos'!$E$7-1,CF8)</f>
        <v>47269</v>
      </c>
      <c r="CG7" s="483">
        <f>EDATE('Bazinės prielaidos'!$E$7-1,CG8)</f>
        <v>47299</v>
      </c>
      <c r="CH7" s="483">
        <f>EDATE('Bazinės prielaidos'!$E$7-1,CH8)</f>
        <v>47330</v>
      </c>
      <c r="CI7" s="483">
        <f>EDATE('Bazinės prielaidos'!$E$7-1,CI8)</f>
        <v>47361</v>
      </c>
      <c r="CJ7" s="483">
        <f>EDATE('Bazinės prielaidos'!$E$7-1,CJ8)</f>
        <v>47391</v>
      </c>
      <c r="CK7" s="483">
        <f>EDATE('Bazinės prielaidos'!$E$7-1,CK8)</f>
        <v>47422</v>
      </c>
      <c r="CL7" s="483">
        <f>EDATE('Bazinės prielaidos'!$E$7-1,CL8)</f>
        <v>47452</v>
      </c>
      <c r="CM7" s="483">
        <f>EDATE('Bazinės prielaidos'!$E$7-1,CM8)</f>
        <v>47483</v>
      </c>
      <c r="CN7" s="484">
        <f>YEAR(CM7)</f>
        <v>2029</v>
      </c>
      <c r="CO7" s="483">
        <f>EDATE('Bazinės prielaidos'!$E$7-1,CO8)</f>
        <v>47514</v>
      </c>
      <c r="CP7" s="483">
        <f>EDATE('Bazinės prielaidos'!$E$7-1,CP8)</f>
        <v>47542</v>
      </c>
      <c r="CQ7" s="483">
        <f>EDATE('Bazinės prielaidos'!$E$7-1,CQ8)</f>
        <v>47573</v>
      </c>
      <c r="CR7" s="483">
        <f>EDATE('Bazinės prielaidos'!$E$7-1,CR8)</f>
        <v>47603</v>
      </c>
      <c r="CS7" s="483">
        <f>EDATE('Bazinės prielaidos'!$E$7-1,CS8)</f>
        <v>47634</v>
      </c>
      <c r="CT7" s="483">
        <f>EDATE('Bazinės prielaidos'!$E$7-1,CT8)</f>
        <v>47664</v>
      </c>
      <c r="CU7" s="483">
        <f>EDATE('Bazinės prielaidos'!$E$7-1,CU8)</f>
        <v>47695</v>
      </c>
      <c r="CV7" s="483">
        <f>EDATE('Bazinės prielaidos'!$E$7-1,CV8)</f>
        <v>47726</v>
      </c>
      <c r="CW7" s="483">
        <f>EDATE('Bazinės prielaidos'!$E$7-1,CW8)</f>
        <v>47756</v>
      </c>
      <c r="CX7" s="483">
        <f>EDATE('Bazinės prielaidos'!$E$7-1,CX8)</f>
        <v>47787</v>
      </c>
      <c r="CY7" s="483">
        <f>EDATE('Bazinės prielaidos'!$E$7-1,CY8)</f>
        <v>47817</v>
      </c>
      <c r="CZ7" s="483">
        <f>EDATE('Bazinės prielaidos'!$E$7-1,CZ8)</f>
        <v>47848</v>
      </c>
      <c r="DA7" s="484">
        <f>YEAR(CZ7)</f>
        <v>2030</v>
      </c>
      <c r="DB7" s="483">
        <f>EDATE('Bazinės prielaidos'!$E$7-1,DB8)</f>
        <v>47879</v>
      </c>
      <c r="DC7" s="483">
        <f>EDATE('Bazinės prielaidos'!$E$7-1,DC8)</f>
        <v>47907</v>
      </c>
      <c r="DD7" s="483">
        <f>EDATE('Bazinės prielaidos'!$E$7-1,DD8)</f>
        <v>47938</v>
      </c>
      <c r="DE7" s="483">
        <f>EDATE('Bazinės prielaidos'!$E$7-1,DE8)</f>
        <v>47968</v>
      </c>
      <c r="DF7" s="483">
        <f>EDATE('Bazinės prielaidos'!$E$7-1,DF8)</f>
        <v>47999</v>
      </c>
      <c r="DG7" s="483">
        <f>EDATE('Bazinės prielaidos'!$E$7-1,DG8)</f>
        <v>48029</v>
      </c>
      <c r="DH7" s="483">
        <f>EDATE('Bazinės prielaidos'!$E$7-1,DH8)</f>
        <v>48060</v>
      </c>
      <c r="DI7" s="483">
        <f>EDATE('Bazinės prielaidos'!$E$7-1,DI8)</f>
        <v>48091</v>
      </c>
      <c r="DJ7" s="483">
        <f>EDATE('Bazinės prielaidos'!$E$7-1,DJ8)</f>
        <v>48121</v>
      </c>
      <c r="DK7" s="483">
        <f>EDATE('Bazinės prielaidos'!$E$7-1,DK8)</f>
        <v>48152</v>
      </c>
      <c r="DL7" s="483">
        <f>EDATE('Bazinės prielaidos'!$E$7-1,DL8)</f>
        <v>48182</v>
      </c>
      <c r="DM7" s="483">
        <f>EDATE('Bazinės prielaidos'!$E$7-1,DM8)</f>
        <v>48213</v>
      </c>
      <c r="DN7" s="484">
        <f>YEAR(DM7)</f>
        <v>2031</v>
      </c>
      <c r="DO7" s="483">
        <f>EDATE('Bazinės prielaidos'!$E$7-1,DO8)</f>
        <v>48244</v>
      </c>
      <c r="DP7" s="483">
        <f>EDATE('Bazinės prielaidos'!$E$7-1,DP8)</f>
        <v>48273</v>
      </c>
      <c r="DQ7" s="483">
        <f>EDATE('Bazinės prielaidos'!$E$7-1,DQ8)</f>
        <v>48304</v>
      </c>
      <c r="DR7" s="483">
        <f>EDATE('Bazinės prielaidos'!$E$7-1,DR8)</f>
        <v>48334</v>
      </c>
      <c r="DS7" s="483">
        <f>EDATE('Bazinės prielaidos'!$E$7-1,DS8)</f>
        <v>48365</v>
      </c>
      <c r="DT7" s="483">
        <f>EDATE('Bazinės prielaidos'!$E$7-1,DT8)</f>
        <v>48395</v>
      </c>
      <c r="DU7" s="483">
        <f>EDATE('Bazinės prielaidos'!$E$7-1,DU8)</f>
        <v>48426</v>
      </c>
      <c r="DV7" s="483">
        <f>EDATE('Bazinės prielaidos'!$E$7-1,DV8)</f>
        <v>48457</v>
      </c>
      <c r="DW7" s="483">
        <f>EDATE('Bazinės prielaidos'!$E$7-1,DW8)</f>
        <v>48487</v>
      </c>
      <c r="DX7" s="483">
        <f>EDATE('Bazinės prielaidos'!$E$7-1,DX8)</f>
        <v>48518</v>
      </c>
      <c r="DY7" s="483">
        <f>EDATE('Bazinės prielaidos'!$E$7-1,DY8)</f>
        <v>48548</v>
      </c>
      <c r="DZ7" s="483">
        <f>EDATE('Bazinės prielaidos'!$E$7-1,DZ8)</f>
        <v>48579</v>
      </c>
      <c r="EA7" s="484">
        <f>YEAR(DZ7)</f>
        <v>2032</v>
      </c>
      <c r="EB7" s="483">
        <f>EDATE('Bazinės prielaidos'!$E$7-1,EB8)</f>
        <v>48610</v>
      </c>
      <c r="EC7" s="483">
        <f>EDATE('Bazinės prielaidos'!$E$7-1,EC8)</f>
        <v>48638</v>
      </c>
      <c r="ED7" s="483">
        <f>EDATE('Bazinės prielaidos'!$E$7-1,ED8)</f>
        <v>48669</v>
      </c>
      <c r="EE7" s="483">
        <f>EDATE('Bazinės prielaidos'!$E$7-1,EE8)</f>
        <v>48699</v>
      </c>
      <c r="EF7" s="483">
        <f>EDATE('Bazinės prielaidos'!$E$7-1,EF8)</f>
        <v>48730</v>
      </c>
      <c r="EG7" s="483">
        <f>EDATE('Bazinės prielaidos'!$E$7-1,EG8)</f>
        <v>48760</v>
      </c>
      <c r="EH7" s="483">
        <f>EDATE('Bazinės prielaidos'!$E$7-1,EH8)</f>
        <v>48791</v>
      </c>
      <c r="EI7" s="483">
        <f>EDATE('Bazinės prielaidos'!$E$7-1,EI8)</f>
        <v>48822</v>
      </c>
      <c r="EJ7" s="483">
        <f>EDATE('Bazinės prielaidos'!$E$7-1,EJ8)</f>
        <v>48852</v>
      </c>
      <c r="EK7" s="483">
        <f>EDATE('Bazinės prielaidos'!$E$7-1,EK8)</f>
        <v>48883</v>
      </c>
      <c r="EL7" s="483">
        <f>EDATE('Bazinės prielaidos'!$E$7-1,EL8)</f>
        <v>48913</v>
      </c>
      <c r="EM7" s="483">
        <f>EDATE('Bazinės prielaidos'!$E$7-1,EM8)</f>
        <v>48944</v>
      </c>
      <c r="EN7" s="484">
        <f>YEAR(EM7)</f>
        <v>2033</v>
      </c>
      <c r="EO7" s="483">
        <f>EDATE('Bazinės prielaidos'!$E$7-1,EO8)</f>
        <v>48975</v>
      </c>
      <c r="EP7" s="483">
        <f>EDATE('Bazinės prielaidos'!$E$7-1,EP8)</f>
        <v>49003</v>
      </c>
      <c r="EQ7" s="483">
        <f>EDATE('Bazinės prielaidos'!$E$7-1,EQ8)</f>
        <v>49034</v>
      </c>
      <c r="ER7" s="483">
        <f>EDATE('Bazinės prielaidos'!$E$7-1,ER8)</f>
        <v>49064</v>
      </c>
      <c r="ES7" s="483">
        <f>EDATE('Bazinės prielaidos'!$E$7-1,ES8)</f>
        <v>49095</v>
      </c>
      <c r="ET7" s="483">
        <f>EDATE('Bazinės prielaidos'!$E$7-1,ET8)</f>
        <v>49125</v>
      </c>
      <c r="EU7" s="483">
        <f>EDATE('Bazinės prielaidos'!$E$7-1,EU8)</f>
        <v>49156</v>
      </c>
      <c r="EV7" s="483">
        <f>EDATE('Bazinės prielaidos'!$E$7-1,EV8)</f>
        <v>49187</v>
      </c>
      <c r="EW7" s="483">
        <f>EDATE('Bazinės prielaidos'!$E$7-1,EW8)</f>
        <v>49217</v>
      </c>
      <c r="EX7" s="483">
        <f>EDATE('Bazinės prielaidos'!$E$7-1,EX8)</f>
        <v>49248</v>
      </c>
      <c r="EY7" s="483">
        <f>EDATE('Bazinės prielaidos'!$E$7-1,EY8)</f>
        <v>49278</v>
      </c>
      <c r="EZ7" s="483">
        <f>EDATE('Bazinės prielaidos'!$E$7-1,EZ8)</f>
        <v>49309</v>
      </c>
      <c r="FA7" s="484">
        <f>YEAR(EZ7)</f>
        <v>2034</v>
      </c>
      <c r="FB7" s="483">
        <f>EDATE('Bazinės prielaidos'!$E$7-1,FB8)</f>
        <v>49340</v>
      </c>
      <c r="FC7" s="483">
        <f>EDATE('Bazinės prielaidos'!$E$7-1,FC8)</f>
        <v>49368</v>
      </c>
      <c r="FD7" s="483">
        <f>EDATE('Bazinės prielaidos'!$E$7-1,FD8)</f>
        <v>49399</v>
      </c>
      <c r="FE7" s="483">
        <f>EDATE('Bazinės prielaidos'!$E$7-1,FE8)</f>
        <v>49429</v>
      </c>
      <c r="FF7" s="483">
        <f>EDATE('Bazinės prielaidos'!$E$7-1,FF8)</f>
        <v>49460</v>
      </c>
      <c r="FG7" s="483">
        <f>EDATE('Bazinės prielaidos'!$E$7-1,FG8)</f>
        <v>49490</v>
      </c>
      <c r="FH7" s="483">
        <f>EDATE('Bazinės prielaidos'!$E$7-1,FH8)</f>
        <v>49521</v>
      </c>
      <c r="FI7" s="483">
        <f>EDATE('Bazinės prielaidos'!$E$7-1,FI8)</f>
        <v>49552</v>
      </c>
      <c r="FJ7" s="483">
        <f>EDATE('Bazinės prielaidos'!$E$7-1,FJ8)</f>
        <v>49582</v>
      </c>
      <c r="FK7" s="483">
        <f>EDATE('Bazinės prielaidos'!$E$7-1,FK8)</f>
        <v>49613</v>
      </c>
      <c r="FL7" s="483">
        <f>EDATE('Bazinės prielaidos'!$E$7-1,FL8)</f>
        <v>49643</v>
      </c>
      <c r="FM7" s="483">
        <f>EDATE('Bazinės prielaidos'!$E$7-1,FM8)</f>
        <v>49674</v>
      </c>
      <c r="FN7" s="484">
        <f>YEAR(FM7)</f>
        <v>2035</v>
      </c>
      <c r="FO7" s="483">
        <f>EDATE('Bazinės prielaidos'!$E$7-1,FO8)</f>
        <v>49705</v>
      </c>
      <c r="FP7" s="483">
        <f>EDATE('Bazinės prielaidos'!$E$7-1,FP8)</f>
        <v>49734</v>
      </c>
      <c r="FQ7" s="483">
        <f>EDATE('Bazinės prielaidos'!$E$7-1,FQ8)</f>
        <v>49765</v>
      </c>
      <c r="FR7" s="483">
        <f>EDATE('Bazinės prielaidos'!$E$7-1,FR8)</f>
        <v>49795</v>
      </c>
      <c r="FS7" s="483">
        <f>EDATE('Bazinės prielaidos'!$E$7-1,FS8)</f>
        <v>49826</v>
      </c>
      <c r="FT7" s="483">
        <f>EDATE('Bazinės prielaidos'!$E$7-1,FT8)</f>
        <v>49856</v>
      </c>
      <c r="FU7" s="483">
        <f>EDATE('Bazinės prielaidos'!$E$7-1,FU8)</f>
        <v>49887</v>
      </c>
      <c r="FV7" s="483">
        <f>EDATE('Bazinės prielaidos'!$E$7-1,FV8)</f>
        <v>49918</v>
      </c>
      <c r="FW7" s="483">
        <f>EDATE('Bazinės prielaidos'!$E$7-1,FW8)</f>
        <v>49948</v>
      </c>
      <c r="FX7" s="483">
        <f>EDATE('Bazinės prielaidos'!$E$7-1,FX8)</f>
        <v>49979</v>
      </c>
      <c r="FY7" s="483">
        <f>EDATE('Bazinės prielaidos'!$E$7-1,FY8)</f>
        <v>50009</v>
      </c>
      <c r="FZ7" s="483">
        <f>EDATE('Bazinės prielaidos'!$E$7-1,FZ8)</f>
        <v>50040</v>
      </c>
      <c r="GA7" s="484">
        <f>YEAR(FZ7)</f>
        <v>2036</v>
      </c>
      <c r="GB7" s="483">
        <f>EDATE('Bazinės prielaidos'!$E$7-1,GB8)</f>
        <v>50071</v>
      </c>
      <c r="GC7" s="483">
        <f>EDATE('Bazinės prielaidos'!$E$7-1,GC8)</f>
        <v>50099</v>
      </c>
      <c r="GD7" s="483">
        <f>EDATE('Bazinės prielaidos'!$E$7-1,GD8)</f>
        <v>50130</v>
      </c>
      <c r="GE7" s="483">
        <f>EDATE('Bazinės prielaidos'!$E$7-1,GE8)</f>
        <v>50160</v>
      </c>
      <c r="GF7" s="483">
        <f>EDATE('Bazinės prielaidos'!$E$7-1,GF8)</f>
        <v>50191</v>
      </c>
      <c r="GG7" s="483">
        <f>EDATE('Bazinės prielaidos'!$E$7-1,GG8)</f>
        <v>50221</v>
      </c>
      <c r="GH7" s="483">
        <f>EDATE('Bazinės prielaidos'!$E$7-1,GH8)</f>
        <v>50252</v>
      </c>
      <c r="GI7" s="483">
        <f>EDATE('Bazinės prielaidos'!$E$7-1,GI8)</f>
        <v>50283</v>
      </c>
      <c r="GJ7" s="483">
        <f>EDATE('Bazinės prielaidos'!$E$7-1,GJ8)</f>
        <v>50313</v>
      </c>
      <c r="GK7" s="483">
        <f>EDATE('Bazinės prielaidos'!$E$7-1,GK8)</f>
        <v>50344</v>
      </c>
      <c r="GL7" s="483">
        <f>EDATE('Bazinės prielaidos'!$E$7-1,GL8)</f>
        <v>50374</v>
      </c>
      <c r="GM7" s="483">
        <f>EDATE('Bazinės prielaidos'!$E$7-1,GM8)</f>
        <v>50405</v>
      </c>
      <c r="GN7" s="484">
        <f>YEAR(GM7)</f>
        <v>2037</v>
      </c>
      <c r="GO7" s="483">
        <f>EDATE('Bazinės prielaidos'!$E$7-1,GO8)</f>
        <v>50436</v>
      </c>
      <c r="GP7" s="483">
        <f>EDATE('Bazinės prielaidos'!$E$7-1,GP8)</f>
        <v>50464</v>
      </c>
      <c r="GQ7" s="483">
        <f>EDATE('Bazinės prielaidos'!$E$7-1,GQ8)</f>
        <v>50495</v>
      </c>
      <c r="GR7" s="483">
        <f>EDATE('Bazinės prielaidos'!$E$7-1,GR8)</f>
        <v>50525</v>
      </c>
      <c r="GS7" s="483">
        <f>EDATE('Bazinės prielaidos'!$E$7-1,GS8)</f>
        <v>50556</v>
      </c>
      <c r="GT7" s="483">
        <f>EDATE('Bazinės prielaidos'!$E$7-1,GT8)</f>
        <v>50586</v>
      </c>
      <c r="GU7" s="483">
        <f>EDATE('Bazinės prielaidos'!$E$7-1,GU8)</f>
        <v>50617</v>
      </c>
      <c r="GV7" s="483">
        <f>EDATE('Bazinės prielaidos'!$E$7-1,GV8)</f>
        <v>50648</v>
      </c>
      <c r="GW7" s="483">
        <f>EDATE('Bazinės prielaidos'!$E$7-1,GW8)</f>
        <v>50678</v>
      </c>
      <c r="GX7" s="483">
        <f>EDATE('Bazinės prielaidos'!$E$7-1,GX8)</f>
        <v>50709</v>
      </c>
      <c r="GY7" s="483">
        <f>EDATE('Bazinės prielaidos'!$E$7-1,GY8)</f>
        <v>50739</v>
      </c>
      <c r="GZ7" s="483">
        <f>EDATE('Bazinės prielaidos'!$E$7-1,GZ8)</f>
        <v>50770</v>
      </c>
      <c r="HA7" s="484">
        <f>YEAR(GZ7)</f>
        <v>2038</v>
      </c>
      <c r="HB7" s="483">
        <f>EDATE('Bazinės prielaidos'!$E$7-1,HB8)</f>
        <v>50801</v>
      </c>
      <c r="HC7" s="483">
        <f>EDATE('Bazinės prielaidos'!$E$7-1,HC8)</f>
        <v>50829</v>
      </c>
      <c r="HD7" s="483">
        <f>EDATE('Bazinės prielaidos'!$E$7-1,HD8)</f>
        <v>50860</v>
      </c>
      <c r="HE7" s="483">
        <f>EDATE('Bazinės prielaidos'!$E$7-1,HE8)</f>
        <v>50890</v>
      </c>
      <c r="HF7" s="483">
        <f>EDATE('Bazinės prielaidos'!$E$7-1,HF8)</f>
        <v>50921</v>
      </c>
      <c r="HG7" s="483">
        <f>EDATE('Bazinės prielaidos'!$E$7-1,HG8)</f>
        <v>50951</v>
      </c>
      <c r="HH7" s="483">
        <f>EDATE('Bazinės prielaidos'!$E$7-1,HH8)</f>
        <v>50982</v>
      </c>
      <c r="HI7" s="483">
        <f>EDATE('Bazinės prielaidos'!$E$7-1,HI8)</f>
        <v>51013</v>
      </c>
      <c r="HJ7" s="483">
        <f>EDATE('Bazinės prielaidos'!$E$7-1,HJ8)</f>
        <v>51043</v>
      </c>
      <c r="HK7" s="483">
        <f>EDATE('Bazinės prielaidos'!$E$7-1,HK8)</f>
        <v>51074</v>
      </c>
      <c r="HL7" s="483">
        <f>EDATE('Bazinės prielaidos'!$E$7-1,HL8)</f>
        <v>51104</v>
      </c>
      <c r="HM7" s="483">
        <f>EDATE('Bazinės prielaidos'!$E$7-1,HM8)</f>
        <v>51135</v>
      </c>
      <c r="HN7" s="484">
        <f>YEAR(HM7)</f>
        <v>2039</v>
      </c>
      <c r="HO7" s="483">
        <f>EDATE('Bazinės prielaidos'!$E$7-1,HO8)</f>
        <v>51166</v>
      </c>
      <c r="HP7" s="483">
        <f>EDATE('Bazinės prielaidos'!$E$7-1,HP8)</f>
        <v>51195</v>
      </c>
      <c r="HQ7" s="483">
        <f>EDATE('Bazinės prielaidos'!$E$7-1,HQ8)</f>
        <v>51226</v>
      </c>
      <c r="HR7" s="483">
        <f>EDATE('Bazinės prielaidos'!$E$7-1,HR8)</f>
        <v>51256</v>
      </c>
      <c r="HS7" s="483">
        <f>EDATE('Bazinės prielaidos'!$E$7-1,HS8)</f>
        <v>51287</v>
      </c>
      <c r="HT7" s="483">
        <f>EDATE('Bazinės prielaidos'!$E$7-1,HT8)</f>
        <v>51317</v>
      </c>
      <c r="HU7" s="483">
        <f>EDATE('Bazinės prielaidos'!$E$7-1,HU8)</f>
        <v>51348</v>
      </c>
      <c r="HV7" s="483">
        <f>EDATE('Bazinės prielaidos'!$E$7-1,HV8)</f>
        <v>51379</v>
      </c>
      <c r="HW7" s="483">
        <f>EDATE('Bazinės prielaidos'!$E$7-1,HW8)</f>
        <v>51409</v>
      </c>
      <c r="HX7" s="483">
        <f>EDATE('Bazinės prielaidos'!$E$7-1,HX8)</f>
        <v>51440</v>
      </c>
      <c r="HY7" s="483">
        <f>EDATE('Bazinės prielaidos'!$E$7-1,HY8)</f>
        <v>51470</v>
      </c>
      <c r="HZ7" s="483">
        <f>EDATE('Bazinės prielaidos'!$E$7-1,HZ8)</f>
        <v>51501</v>
      </c>
      <c r="IA7" s="484">
        <f>YEAR(HZ7)</f>
        <v>2040</v>
      </c>
      <c r="IB7" s="483">
        <f>EDATE('Bazinės prielaidos'!$E$7-1,IB8)</f>
        <v>51532</v>
      </c>
      <c r="IC7" s="483">
        <f>EDATE('Bazinės prielaidos'!$E$7-1,IC8)</f>
        <v>51560</v>
      </c>
      <c r="ID7" s="483">
        <f>EDATE('Bazinės prielaidos'!$E$7-1,ID8)</f>
        <v>51591</v>
      </c>
      <c r="IE7" s="483">
        <f>EDATE('Bazinės prielaidos'!$E$7-1,IE8)</f>
        <v>51621</v>
      </c>
      <c r="IF7" s="483">
        <f>EDATE('Bazinės prielaidos'!$E$7-1,IF8)</f>
        <v>51652</v>
      </c>
      <c r="IG7" s="483">
        <f>EDATE('Bazinės prielaidos'!$E$7-1,IG8)</f>
        <v>51682</v>
      </c>
      <c r="IH7" s="483">
        <f>EDATE('Bazinės prielaidos'!$E$7-1,IH8)</f>
        <v>51713</v>
      </c>
      <c r="II7" s="483">
        <f>EDATE('Bazinės prielaidos'!$E$7-1,II8)</f>
        <v>51744</v>
      </c>
      <c r="IJ7" s="483">
        <f>EDATE('Bazinės prielaidos'!$E$7-1,IJ8)</f>
        <v>51774</v>
      </c>
      <c r="IK7" s="483">
        <f>EDATE('Bazinės prielaidos'!$E$7-1,IK8)</f>
        <v>51805</v>
      </c>
      <c r="IL7" s="483">
        <f>EDATE('Bazinės prielaidos'!$E$7-1,IL8)</f>
        <v>51835</v>
      </c>
      <c r="IM7" s="483">
        <f>EDATE('Bazinės prielaidos'!$E$7-1,IM8)</f>
        <v>51866</v>
      </c>
      <c r="IN7" s="484">
        <f>YEAR(IM7)</f>
        <v>2041</v>
      </c>
      <c r="IO7" s="483">
        <f>EDATE('Bazinės prielaidos'!$E$7-1,IO8)</f>
        <v>51897</v>
      </c>
      <c r="IP7" s="483">
        <f>EDATE('Bazinės prielaidos'!$E$7-1,IP8)</f>
        <v>51925</v>
      </c>
      <c r="IQ7" s="483">
        <f>EDATE('Bazinės prielaidos'!$E$7-1,IQ8)</f>
        <v>51956</v>
      </c>
      <c r="IR7" s="483">
        <f>EDATE('Bazinės prielaidos'!$E$7-1,IR8)</f>
        <v>51986</v>
      </c>
      <c r="IS7" s="483">
        <f>EDATE('Bazinės prielaidos'!$E$7-1,IS8)</f>
        <v>52017</v>
      </c>
      <c r="IT7" s="483">
        <f>EDATE('Bazinės prielaidos'!$E$7-1,IT8)</f>
        <v>52047</v>
      </c>
      <c r="IU7" s="483">
        <f>EDATE('Bazinės prielaidos'!$E$7-1,IU8)</f>
        <v>52078</v>
      </c>
      <c r="IV7" s="483">
        <f>EDATE('Bazinės prielaidos'!$E$7-1,IV8)</f>
        <v>52109</v>
      </c>
      <c r="IW7" s="483">
        <f>EDATE('Bazinės prielaidos'!$E$7-1,IW8)</f>
        <v>52139</v>
      </c>
      <c r="IX7" s="483">
        <f>EDATE('Bazinės prielaidos'!$E$7-1,IX8)</f>
        <v>52170</v>
      </c>
      <c r="IY7" s="483">
        <f>EDATE('Bazinės prielaidos'!$E$7-1,IY8)</f>
        <v>52200</v>
      </c>
      <c r="IZ7" s="483">
        <f>EDATE('Bazinės prielaidos'!$E$7-1,IZ8)</f>
        <v>52231</v>
      </c>
      <c r="JA7" s="484">
        <f>YEAR(IZ7)</f>
        <v>2042</v>
      </c>
      <c r="JB7" s="483">
        <f>EDATE('Bazinės prielaidos'!$E$7-1,JB8)</f>
        <v>52262</v>
      </c>
      <c r="JC7" s="483">
        <f>EDATE('Bazinės prielaidos'!$E$7-1,JC8)</f>
        <v>52290</v>
      </c>
      <c r="JD7" s="483">
        <f>EDATE('Bazinės prielaidos'!$E$7-1,JD8)</f>
        <v>52321</v>
      </c>
      <c r="JE7" s="483">
        <f>EDATE('Bazinės prielaidos'!$E$7-1,JE8)</f>
        <v>52351</v>
      </c>
      <c r="JF7" s="483">
        <f>EDATE('Bazinės prielaidos'!$E$7-1,JF8)</f>
        <v>52382</v>
      </c>
      <c r="JG7" s="483">
        <f>EDATE('Bazinės prielaidos'!$E$7-1,JG8)</f>
        <v>52412</v>
      </c>
      <c r="JH7" s="483">
        <f>EDATE('Bazinės prielaidos'!$E$7-1,JH8)</f>
        <v>52443</v>
      </c>
      <c r="JI7" s="483">
        <f>EDATE('Bazinės prielaidos'!$E$7-1,JI8)</f>
        <v>52474</v>
      </c>
      <c r="JJ7" s="483">
        <f>EDATE('Bazinės prielaidos'!$E$7-1,JJ8)</f>
        <v>52504</v>
      </c>
      <c r="JK7" s="483">
        <f>EDATE('Bazinės prielaidos'!$E$7-1,JK8)</f>
        <v>52535</v>
      </c>
      <c r="JL7" s="483">
        <f>EDATE('Bazinės prielaidos'!$E$7-1,JL8)</f>
        <v>52565</v>
      </c>
      <c r="JM7" s="483">
        <f>EDATE('Bazinės prielaidos'!$E$7-1,JM8)</f>
        <v>52596</v>
      </c>
      <c r="JN7" s="484">
        <f>YEAR(JM7)</f>
        <v>2043</v>
      </c>
      <c r="JO7" s="483">
        <f>EDATE('Bazinės prielaidos'!$E$7-1,JO8)</f>
        <v>52627</v>
      </c>
      <c r="JP7" s="483">
        <f>EDATE('Bazinės prielaidos'!$E$7-1,JP8)</f>
        <v>52656</v>
      </c>
      <c r="JQ7" s="483">
        <f>EDATE('Bazinės prielaidos'!$E$7-1,JQ8)</f>
        <v>52687</v>
      </c>
      <c r="JR7" s="483">
        <f>EDATE('Bazinės prielaidos'!$E$7-1,JR8)</f>
        <v>52717</v>
      </c>
      <c r="JS7" s="483">
        <f>EDATE('Bazinės prielaidos'!$E$7-1,JS8)</f>
        <v>52748</v>
      </c>
      <c r="JT7" s="483">
        <f>EDATE('Bazinės prielaidos'!$E$7-1,JT8)</f>
        <v>52778</v>
      </c>
      <c r="JU7" s="483">
        <f>EDATE('Bazinės prielaidos'!$E$7-1,JU8)</f>
        <v>52809</v>
      </c>
      <c r="JV7" s="483">
        <f>EDATE('Bazinės prielaidos'!$E$7-1,JV8)</f>
        <v>52840</v>
      </c>
      <c r="JW7" s="483">
        <f>EDATE('Bazinės prielaidos'!$E$7-1,JW8)</f>
        <v>52870</v>
      </c>
      <c r="JX7" s="483">
        <f>EDATE('Bazinės prielaidos'!$E$7-1,JX8)</f>
        <v>52901</v>
      </c>
      <c r="JY7" s="483">
        <f>EDATE('Bazinės prielaidos'!$E$7-1,JY8)</f>
        <v>52931</v>
      </c>
      <c r="JZ7" s="483">
        <f>EDATE('Bazinės prielaidos'!$E$7-1,JZ8)</f>
        <v>52962</v>
      </c>
      <c r="KA7" s="484">
        <f>YEAR(JZ7)</f>
        <v>2044</v>
      </c>
      <c r="KB7" s="483">
        <f>EDATE('Bazinės prielaidos'!$E$7-1,KB8)</f>
        <v>52993</v>
      </c>
      <c r="KC7" s="483">
        <f>EDATE('Bazinės prielaidos'!$E$7-1,KC8)</f>
        <v>53021</v>
      </c>
      <c r="KD7" s="483">
        <f>EDATE('Bazinės prielaidos'!$E$7-1,KD8)</f>
        <v>53052</v>
      </c>
      <c r="KE7" s="483">
        <f>EDATE('Bazinės prielaidos'!$E$7-1,KE8)</f>
        <v>53082</v>
      </c>
      <c r="KF7" s="483">
        <f>EDATE('Bazinės prielaidos'!$E$7-1,KF8)</f>
        <v>53113</v>
      </c>
      <c r="KG7" s="483">
        <f>EDATE('Bazinės prielaidos'!$E$7-1,KG8)</f>
        <v>53143</v>
      </c>
      <c r="KH7" s="483">
        <f>EDATE('Bazinės prielaidos'!$E$7-1,KH8)</f>
        <v>53174</v>
      </c>
      <c r="KI7" s="483">
        <f>EDATE('Bazinės prielaidos'!$E$7-1,KI8)</f>
        <v>53205</v>
      </c>
      <c r="KJ7" s="483">
        <f>EDATE('Bazinės prielaidos'!$E$7-1,KJ8)</f>
        <v>53235</v>
      </c>
      <c r="KK7" s="483">
        <f>EDATE('Bazinės prielaidos'!$E$7-1,KK8)</f>
        <v>53266</v>
      </c>
      <c r="KL7" s="483">
        <f>EDATE('Bazinės prielaidos'!$E$7-1,KL8)</f>
        <v>53296</v>
      </c>
      <c r="KM7" s="483">
        <f>EDATE('Bazinės prielaidos'!$E$7-1,KM8)</f>
        <v>53327</v>
      </c>
      <c r="KN7" s="484">
        <f>YEAR(KM7)</f>
        <v>2045</v>
      </c>
      <c r="KO7" s="483">
        <f>EDATE('Bazinės prielaidos'!$E$7-1,KO8)</f>
        <v>53358</v>
      </c>
      <c r="KP7" s="483">
        <f>EDATE('Bazinės prielaidos'!$E$7-1,KP8)</f>
        <v>53386</v>
      </c>
      <c r="KQ7" s="483">
        <f>EDATE('Bazinės prielaidos'!$E$7-1,KQ8)</f>
        <v>53417</v>
      </c>
      <c r="KR7" s="483">
        <f>EDATE('Bazinės prielaidos'!$E$7-1,KR8)</f>
        <v>53447</v>
      </c>
      <c r="KS7" s="483">
        <f>EDATE('Bazinės prielaidos'!$E$7-1,KS8)</f>
        <v>53478</v>
      </c>
      <c r="KT7" s="483">
        <f>EDATE('Bazinės prielaidos'!$E$7-1,KT8)</f>
        <v>53508</v>
      </c>
      <c r="KU7" s="483">
        <f>EDATE('Bazinės prielaidos'!$E$7-1,KU8)</f>
        <v>53539</v>
      </c>
      <c r="KV7" s="483">
        <f>EDATE('Bazinės prielaidos'!$E$7-1,KV8)</f>
        <v>53570</v>
      </c>
      <c r="KW7" s="483">
        <f>EDATE('Bazinės prielaidos'!$E$7-1,KW8)</f>
        <v>53600</v>
      </c>
      <c r="KX7" s="483">
        <f>EDATE('Bazinės prielaidos'!$E$7-1,KX8)</f>
        <v>53631</v>
      </c>
      <c r="KY7" s="483">
        <f>EDATE('Bazinės prielaidos'!$E$7-1,KY8)</f>
        <v>53661</v>
      </c>
      <c r="KZ7" s="483">
        <f>EDATE('Bazinės prielaidos'!$E$7-1,KZ8)</f>
        <v>53692</v>
      </c>
      <c r="LA7" s="484">
        <f>YEAR(KZ7)</f>
        <v>2046</v>
      </c>
      <c r="LB7" s="483">
        <f>EDATE('Bazinės prielaidos'!$E$7-1,LB8)</f>
        <v>53723</v>
      </c>
      <c r="LC7" s="483">
        <f>EDATE('Bazinės prielaidos'!$E$7-1,LC8)</f>
        <v>53751</v>
      </c>
      <c r="LD7" s="483">
        <f>EDATE('Bazinės prielaidos'!$E$7-1,LD8)</f>
        <v>53782</v>
      </c>
      <c r="LE7" s="483">
        <f>EDATE('Bazinės prielaidos'!$E$7-1,LE8)</f>
        <v>53812</v>
      </c>
      <c r="LF7" s="483">
        <f>EDATE('Bazinės prielaidos'!$E$7-1,LF8)</f>
        <v>53843</v>
      </c>
      <c r="LG7" s="483">
        <f>EDATE('Bazinės prielaidos'!$E$7-1,LG8)</f>
        <v>53873</v>
      </c>
      <c r="LH7" s="483">
        <f>EDATE('Bazinės prielaidos'!$E$7-1,LH8)</f>
        <v>53904</v>
      </c>
      <c r="LI7" s="483">
        <f>EDATE('Bazinės prielaidos'!$E$7-1,LI8)</f>
        <v>53935</v>
      </c>
      <c r="LJ7" s="483">
        <f>EDATE('Bazinės prielaidos'!$E$7-1,LJ8)</f>
        <v>53965</v>
      </c>
      <c r="LK7" s="483">
        <f>EDATE('Bazinės prielaidos'!$E$7-1,LK8)</f>
        <v>53996</v>
      </c>
      <c r="LL7" s="483">
        <f>EDATE('Bazinės prielaidos'!$E$7-1,LL8)</f>
        <v>54026</v>
      </c>
      <c r="LM7" s="483">
        <f>EDATE('Bazinės prielaidos'!$E$7-1,LM8)</f>
        <v>54057</v>
      </c>
      <c r="LN7" s="485">
        <f>YEAR(LM7)</f>
        <v>2047</v>
      </c>
    </row>
    <row r="8" spans="1:326" ht="15.75" thickBot="1">
      <c r="A8" s="486" t="s">
        <v>263</v>
      </c>
      <c r="B8" s="487">
        <v>1</v>
      </c>
      <c r="C8" s="488">
        <v>2</v>
      </c>
      <c r="D8" s="488">
        <v>3</v>
      </c>
      <c r="E8" s="488">
        <v>4</v>
      </c>
      <c r="F8" s="488">
        <v>5</v>
      </c>
      <c r="G8" s="488">
        <v>6</v>
      </c>
      <c r="H8" s="488">
        <v>7</v>
      </c>
      <c r="I8" s="488">
        <v>8</v>
      </c>
      <c r="J8" s="488">
        <v>9</v>
      </c>
      <c r="K8" s="488">
        <v>10</v>
      </c>
      <c r="L8" s="488">
        <v>11</v>
      </c>
      <c r="M8" s="488">
        <v>12</v>
      </c>
      <c r="N8" s="489">
        <v>1</v>
      </c>
      <c r="O8" s="488">
        <f>M8+1</f>
        <v>13</v>
      </c>
      <c r="P8" s="488">
        <f>O8+1</f>
        <v>14</v>
      </c>
      <c r="Q8" s="488">
        <f t="shared" ref="Q8:Z8" si="0">P8+1</f>
        <v>15</v>
      </c>
      <c r="R8" s="488">
        <f t="shared" si="0"/>
        <v>16</v>
      </c>
      <c r="S8" s="488">
        <f t="shared" si="0"/>
        <v>17</v>
      </c>
      <c r="T8" s="488">
        <f t="shared" si="0"/>
        <v>18</v>
      </c>
      <c r="U8" s="488">
        <f t="shared" si="0"/>
        <v>19</v>
      </c>
      <c r="V8" s="488">
        <f t="shared" si="0"/>
        <v>20</v>
      </c>
      <c r="W8" s="488">
        <f t="shared" si="0"/>
        <v>21</v>
      </c>
      <c r="X8" s="488">
        <f t="shared" si="0"/>
        <v>22</v>
      </c>
      <c r="Y8" s="488">
        <f t="shared" si="0"/>
        <v>23</v>
      </c>
      <c r="Z8" s="488">
        <f t="shared" si="0"/>
        <v>24</v>
      </c>
      <c r="AA8" s="489">
        <f>N8+1</f>
        <v>2</v>
      </c>
      <c r="AB8" s="488">
        <f>Z8+1</f>
        <v>25</v>
      </c>
      <c r="AC8" s="488">
        <f>AB8+1</f>
        <v>26</v>
      </c>
      <c r="AD8" s="488">
        <f t="shared" ref="AD8:AM8" si="1">AC8+1</f>
        <v>27</v>
      </c>
      <c r="AE8" s="488">
        <f t="shared" si="1"/>
        <v>28</v>
      </c>
      <c r="AF8" s="488">
        <f t="shared" si="1"/>
        <v>29</v>
      </c>
      <c r="AG8" s="488">
        <f t="shared" si="1"/>
        <v>30</v>
      </c>
      <c r="AH8" s="488">
        <f t="shared" si="1"/>
        <v>31</v>
      </c>
      <c r="AI8" s="488">
        <f t="shared" si="1"/>
        <v>32</v>
      </c>
      <c r="AJ8" s="488">
        <f t="shared" si="1"/>
        <v>33</v>
      </c>
      <c r="AK8" s="488">
        <f t="shared" si="1"/>
        <v>34</v>
      </c>
      <c r="AL8" s="488">
        <f t="shared" si="1"/>
        <v>35</v>
      </c>
      <c r="AM8" s="488">
        <f t="shared" si="1"/>
        <v>36</v>
      </c>
      <c r="AN8" s="489">
        <f>AA8+1</f>
        <v>3</v>
      </c>
      <c r="AO8" s="488">
        <f>AM8+1</f>
        <v>37</v>
      </c>
      <c r="AP8" s="488">
        <f>AO8+1</f>
        <v>38</v>
      </c>
      <c r="AQ8" s="488">
        <f t="shared" ref="AQ8:AZ8" si="2">AP8+1</f>
        <v>39</v>
      </c>
      <c r="AR8" s="488">
        <f t="shared" si="2"/>
        <v>40</v>
      </c>
      <c r="AS8" s="488">
        <f t="shared" si="2"/>
        <v>41</v>
      </c>
      <c r="AT8" s="488">
        <f t="shared" si="2"/>
        <v>42</v>
      </c>
      <c r="AU8" s="488">
        <f t="shared" si="2"/>
        <v>43</v>
      </c>
      <c r="AV8" s="488">
        <f t="shared" si="2"/>
        <v>44</v>
      </c>
      <c r="AW8" s="488">
        <f t="shared" si="2"/>
        <v>45</v>
      </c>
      <c r="AX8" s="488">
        <f t="shared" si="2"/>
        <v>46</v>
      </c>
      <c r="AY8" s="488">
        <f t="shared" si="2"/>
        <v>47</v>
      </c>
      <c r="AZ8" s="488">
        <f t="shared" si="2"/>
        <v>48</v>
      </c>
      <c r="BA8" s="489">
        <f>AN8+1</f>
        <v>4</v>
      </c>
      <c r="BB8" s="488">
        <f>AZ8+1</f>
        <v>49</v>
      </c>
      <c r="BC8" s="488">
        <f>BB8+1</f>
        <v>50</v>
      </c>
      <c r="BD8" s="488">
        <f t="shared" ref="BD8:BM8" si="3">BC8+1</f>
        <v>51</v>
      </c>
      <c r="BE8" s="488">
        <f t="shared" si="3"/>
        <v>52</v>
      </c>
      <c r="BF8" s="488">
        <f t="shared" si="3"/>
        <v>53</v>
      </c>
      <c r="BG8" s="488">
        <f t="shared" si="3"/>
        <v>54</v>
      </c>
      <c r="BH8" s="488">
        <f t="shared" si="3"/>
        <v>55</v>
      </c>
      <c r="BI8" s="488">
        <f t="shared" si="3"/>
        <v>56</v>
      </c>
      <c r="BJ8" s="488">
        <f t="shared" si="3"/>
        <v>57</v>
      </c>
      <c r="BK8" s="488">
        <f t="shared" si="3"/>
        <v>58</v>
      </c>
      <c r="BL8" s="488">
        <f t="shared" si="3"/>
        <v>59</v>
      </c>
      <c r="BM8" s="488">
        <f t="shared" si="3"/>
        <v>60</v>
      </c>
      <c r="BN8" s="489">
        <f>BA8+1</f>
        <v>5</v>
      </c>
      <c r="BO8" s="488">
        <f>BM8+1</f>
        <v>61</v>
      </c>
      <c r="BP8" s="488">
        <f>BO8+1</f>
        <v>62</v>
      </c>
      <c r="BQ8" s="488">
        <f t="shared" ref="BQ8:BZ8" si="4">BP8+1</f>
        <v>63</v>
      </c>
      <c r="BR8" s="488">
        <f t="shared" si="4"/>
        <v>64</v>
      </c>
      <c r="BS8" s="488">
        <f t="shared" si="4"/>
        <v>65</v>
      </c>
      <c r="BT8" s="488">
        <f t="shared" si="4"/>
        <v>66</v>
      </c>
      <c r="BU8" s="488">
        <f t="shared" si="4"/>
        <v>67</v>
      </c>
      <c r="BV8" s="488">
        <f t="shared" si="4"/>
        <v>68</v>
      </c>
      <c r="BW8" s="488">
        <f t="shared" si="4"/>
        <v>69</v>
      </c>
      <c r="BX8" s="488">
        <f t="shared" si="4"/>
        <v>70</v>
      </c>
      <c r="BY8" s="488">
        <f t="shared" si="4"/>
        <v>71</v>
      </c>
      <c r="BZ8" s="488">
        <f t="shared" si="4"/>
        <v>72</v>
      </c>
      <c r="CA8" s="489">
        <f>BN8+1</f>
        <v>6</v>
      </c>
      <c r="CB8" s="488">
        <f>BZ8+1</f>
        <v>73</v>
      </c>
      <c r="CC8" s="488">
        <f>CB8+1</f>
        <v>74</v>
      </c>
      <c r="CD8" s="488">
        <f t="shared" ref="CD8:CM8" si="5">CC8+1</f>
        <v>75</v>
      </c>
      <c r="CE8" s="488">
        <f t="shared" si="5"/>
        <v>76</v>
      </c>
      <c r="CF8" s="488">
        <f t="shared" si="5"/>
        <v>77</v>
      </c>
      <c r="CG8" s="488">
        <f t="shared" si="5"/>
        <v>78</v>
      </c>
      <c r="CH8" s="488">
        <f t="shared" si="5"/>
        <v>79</v>
      </c>
      <c r="CI8" s="488">
        <f t="shared" si="5"/>
        <v>80</v>
      </c>
      <c r="CJ8" s="488">
        <f t="shared" si="5"/>
        <v>81</v>
      </c>
      <c r="CK8" s="488">
        <f t="shared" si="5"/>
        <v>82</v>
      </c>
      <c r="CL8" s="488">
        <f t="shared" si="5"/>
        <v>83</v>
      </c>
      <c r="CM8" s="488">
        <f t="shared" si="5"/>
        <v>84</v>
      </c>
      <c r="CN8" s="489">
        <f>CA8+1</f>
        <v>7</v>
      </c>
      <c r="CO8" s="488">
        <f>CM8+1</f>
        <v>85</v>
      </c>
      <c r="CP8" s="488">
        <f>CO8+1</f>
        <v>86</v>
      </c>
      <c r="CQ8" s="488">
        <f t="shared" ref="CQ8:CZ8" si="6">CP8+1</f>
        <v>87</v>
      </c>
      <c r="CR8" s="488">
        <f t="shared" si="6"/>
        <v>88</v>
      </c>
      <c r="CS8" s="488">
        <f t="shared" si="6"/>
        <v>89</v>
      </c>
      <c r="CT8" s="488">
        <f t="shared" si="6"/>
        <v>90</v>
      </c>
      <c r="CU8" s="488">
        <f t="shared" si="6"/>
        <v>91</v>
      </c>
      <c r="CV8" s="488">
        <f t="shared" si="6"/>
        <v>92</v>
      </c>
      <c r="CW8" s="488">
        <f t="shared" si="6"/>
        <v>93</v>
      </c>
      <c r="CX8" s="488">
        <f t="shared" si="6"/>
        <v>94</v>
      </c>
      <c r="CY8" s="488">
        <f t="shared" si="6"/>
        <v>95</v>
      </c>
      <c r="CZ8" s="488">
        <f t="shared" si="6"/>
        <v>96</v>
      </c>
      <c r="DA8" s="489">
        <f>CN8+1</f>
        <v>8</v>
      </c>
      <c r="DB8" s="488">
        <f>CZ8+1</f>
        <v>97</v>
      </c>
      <c r="DC8" s="488">
        <f>DB8+1</f>
        <v>98</v>
      </c>
      <c r="DD8" s="488">
        <f t="shared" ref="DD8:DM8" si="7">DC8+1</f>
        <v>99</v>
      </c>
      <c r="DE8" s="488">
        <f t="shared" si="7"/>
        <v>100</v>
      </c>
      <c r="DF8" s="488">
        <f t="shared" si="7"/>
        <v>101</v>
      </c>
      <c r="DG8" s="488">
        <f t="shared" si="7"/>
        <v>102</v>
      </c>
      <c r="DH8" s="488">
        <f t="shared" si="7"/>
        <v>103</v>
      </c>
      <c r="DI8" s="488">
        <f t="shared" si="7"/>
        <v>104</v>
      </c>
      <c r="DJ8" s="488">
        <f t="shared" si="7"/>
        <v>105</v>
      </c>
      <c r="DK8" s="488">
        <f t="shared" si="7"/>
        <v>106</v>
      </c>
      <c r="DL8" s="488">
        <f t="shared" si="7"/>
        <v>107</v>
      </c>
      <c r="DM8" s="488">
        <f t="shared" si="7"/>
        <v>108</v>
      </c>
      <c r="DN8" s="489">
        <f>DA8+1</f>
        <v>9</v>
      </c>
      <c r="DO8" s="488">
        <f>DM8+1</f>
        <v>109</v>
      </c>
      <c r="DP8" s="488">
        <f>DO8+1</f>
        <v>110</v>
      </c>
      <c r="DQ8" s="488">
        <f t="shared" ref="DQ8:DZ8" si="8">DP8+1</f>
        <v>111</v>
      </c>
      <c r="DR8" s="488">
        <f t="shared" si="8"/>
        <v>112</v>
      </c>
      <c r="DS8" s="488">
        <f t="shared" si="8"/>
        <v>113</v>
      </c>
      <c r="DT8" s="488">
        <f t="shared" si="8"/>
        <v>114</v>
      </c>
      <c r="DU8" s="488">
        <f t="shared" si="8"/>
        <v>115</v>
      </c>
      <c r="DV8" s="488">
        <f t="shared" si="8"/>
        <v>116</v>
      </c>
      <c r="DW8" s="488">
        <f t="shared" si="8"/>
        <v>117</v>
      </c>
      <c r="DX8" s="488">
        <f t="shared" si="8"/>
        <v>118</v>
      </c>
      <c r="DY8" s="488">
        <f t="shared" si="8"/>
        <v>119</v>
      </c>
      <c r="DZ8" s="488">
        <f t="shared" si="8"/>
        <v>120</v>
      </c>
      <c r="EA8" s="489">
        <f>DN8+1</f>
        <v>10</v>
      </c>
      <c r="EB8" s="488">
        <f>DZ8+1</f>
        <v>121</v>
      </c>
      <c r="EC8" s="488">
        <f>EB8+1</f>
        <v>122</v>
      </c>
      <c r="ED8" s="488">
        <f t="shared" ref="ED8:EM8" si="9">EC8+1</f>
        <v>123</v>
      </c>
      <c r="EE8" s="488">
        <f t="shared" si="9"/>
        <v>124</v>
      </c>
      <c r="EF8" s="488">
        <f t="shared" si="9"/>
        <v>125</v>
      </c>
      <c r="EG8" s="488">
        <f t="shared" si="9"/>
        <v>126</v>
      </c>
      <c r="EH8" s="488">
        <f t="shared" si="9"/>
        <v>127</v>
      </c>
      <c r="EI8" s="488">
        <f t="shared" si="9"/>
        <v>128</v>
      </c>
      <c r="EJ8" s="488">
        <f t="shared" si="9"/>
        <v>129</v>
      </c>
      <c r="EK8" s="488">
        <f t="shared" si="9"/>
        <v>130</v>
      </c>
      <c r="EL8" s="488">
        <f t="shared" si="9"/>
        <v>131</v>
      </c>
      <c r="EM8" s="488">
        <f t="shared" si="9"/>
        <v>132</v>
      </c>
      <c r="EN8" s="489">
        <f>EA8+1</f>
        <v>11</v>
      </c>
      <c r="EO8" s="488">
        <f>EM8+1</f>
        <v>133</v>
      </c>
      <c r="EP8" s="488">
        <f>EO8+1</f>
        <v>134</v>
      </c>
      <c r="EQ8" s="488">
        <f t="shared" ref="EQ8:EZ8" si="10">EP8+1</f>
        <v>135</v>
      </c>
      <c r="ER8" s="488">
        <f t="shared" si="10"/>
        <v>136</v>
      </c>
      <c r="ES8" s="488">
        <f t="shared" si="10"/>
        <v>137</v>
      </c>
      <c r="ET8" s="488">
        <f t="shared" si="10"/>
        <v>138</v>
      </c>
      <c r="EU8" s="488">
        <f t="shared" si="10"/>
        <v>139</v>
      </c>
      <c r="EV8" s="488">
        <f t="shared" si="10"/>
        <v>140</v>
      </c>
      <c r="EW8" s="488">
        <f t="shared" si="10"/>
        <v>141</v>
      </c>
      <c r="EX8" s="488">
        <f t="shared" si="10"/>
        <v>142</v>
      </c>
      <c r="EY8" s="488">
        <f t="shared" si="10"/>
        <v>143</v>
      </c>
      <c r="EZ8" s="488">
        <f t="shared" si="10"/>
        <v>144</v>
      </c>
      <c r="FA8" s="489">
        <f>EN8+1</f>
        <v>12</v>
      </c>
      <c r="FB8" s="488">
        <f>EZ8+1</f>
        <v>145</v>
      </c>
      <c r="FC8" s="488">
        <f>FB8+1</f>
        <v>146</v>
      </c>
      <c r="FD8" s="488">
        <f t="shared" ref="FD8:FM8" si="11">FC8+1</f>
        <v>147</v>
      </c>
      <c r="FE8" s="488">
        <f t="shared" si="11"/>
        <v>148</v>
      </c>
      <c r="FF8" s="488">
        <f t="shared" si="11"/>
        <v>149</v>
      </c>
      <c r="FG8" s="488">
        <f t="shared" si="11"/>
        <v>150</v>
      </c>
      <c r="FH8" s="488">
        <f t="shared" si="11"/>
        <v>151</v>
      </c>
      <c r="FI8" s="488">
        <f t="shared" si="11"/>
        <v>152</v>
      </c>
      <c r="FJ8" s="488">
        <f t="shared" si="11"/>
        <v>153</v>
      </c>
      <c r="FK8" s="488">
        <f t="shared" si="11"/>
        <v>154</v>
      </c>
      <c r="FL8" s="488">
        <f t="shared" si="11"/>
        <v>155</v>
      </c>
      <c r="FM8" s="488">
        <f t="shared" si="11"/>
        <v>156</v>
      </c>
      <c r="FN8" s="489">
        <f>FA8+1</f>
        <v>13</v>
      </c>
      <c r="FO8" s="488">
        <f>FM8+1</f>
        <v>157</v>
      </c>
      <c r="FP8" s="488">
        <f>FO8+1</f>
        <v>158</v>
      </c>
      <c r="FQ8" s="488">
        <f t="shared" ref="FQ8:FZ8" si="12">FP8+1</f>
        <v>159</v>
      </c>
      <c r="FR8" s="488">
        <f t="shared" si="12"/>
        <v>160</v>
      </c>
      <c r="FS8" s="488">
        <f t="shared" si="12"/>
        <v>161</v>
      </c>
      <c r="FT8" s="488">
        <f t="shared" si="12"/>
        <v>162</v>
      </c>
      <c r="FU8" s="488">
        <f t="shared" si="12"/>
        <v>163</v>
      </c>
      <c r="FV8" s="488">
        <f t="shared" si="12"/>
        <v>164</v>
      </c>
      <c r="FW8" s="488">
        <f t="shared" si="12"/>
        <v>165</v>
      </c>
      <c r="FX8" s="488">
        <f t="shared" si="12"/>
        <v>166</v>
      </c>
      <c r="FY8" s="488">
        <f t="shared" si="12"/>
        <v>167</v>
      </c>
      <c r="FZ8" s="488">
        <f t="shared" si="12"/>
        <v>168</v>
      </c>
      <c r="GA8" s="489">
        <f>FN8+1</f>
        <v>14</v>
      </c>
      <c r="GB8" s="488">
        <f>FZ8+1</f>
        <v>169</v>
      </c>
      <c r="GC8" s="488">
        <f>GB8+1</f>
        <v>170</v>
      </c>
      <c r="GD8" s="488">
        <f t="shared" ref="GD8:GM8" si="13">GC8+1</f>
        <v>171</v>
      </c>
      <c r="GE8" s="488">
        <f t="shared" si="13"/>
        <v>172</v>
      </c>
      <c r="GF8" s="488">
        <f t="shared" si="13"/>
        <v>173</v>
      </c>
      <c r="GG8" s="488">
        <f t="shared" si="13"/>
        <v>174</v>
      </c>
      <c r="GH8" s="488">
        <f t="shared" si="13"/>
        <v>175</v>
      </c>
      <c r="GI8" s="488">
        <f t="shared" si="13"/>
        <v>176</v>
      </c>
      <c r="GJ8" s="488">
        <f t="shared" si="13"/>
        <v>177</v>
      </c>
      <c r="GK8" s="488">
        <f t="shared" si="13"/>
        <v>178</v>
      </c>
      <c r="GL8" s="488">
        <f t="shared" si="13"/>
        <v>179</v>
      </c>
      <c r="GM8" s="488">
        <f t="shared" si="13"/>
        <v>180</v>
      </c>
      <c r="GN8" s="489">
        <f>GA8+1</f>
        <v>15</v>
      </c>
      <c r="GO8" s="488">
        <f>GM8+1</f>
        <v>181</v>
      </c>
      <c r="GP8" s="488">
        <f>GO8+1</f>
        <v>182</v>
      </c>
      <c r="GQ8" s="488">
        <f t="shared" ref="GQ8:GZ8" si="14">GP8+1</f>
        <v>183</v>
      </c>
      <c r="GR8" s="488">
        <f t="shared" si="14"/>
        <v>184</v>
      </c>
      <c r="GS8" s="488">
        <f t="shared" si="14"/>
        <v>185</v>
      </c>
      <c r="GT8" s="488">
        <f t="shared" si="14"/>
        <v>186</v>
      </c>
      <c r="GU8" s="488">
        <f t="shared" si="14"/>
        <v>187</v>
      </c>
      <c r="GV8" s="488">
        <f t="shared" si="14"/>
        <v>188</v>
      </c>
      <c r="GW8" s="488">
        <f t="shared" si="14"/>
        <v>189</v>
      </c>
      <c r="GX8" s="488">
        <f t="shared" si="14"/>
        <v>190</v>
      </c>
      <c r="GY8" s="488">
        <f t="shared" si="14"/>
        <v>191</v>
      </c>
      <c r="GZ8" s="488">
        <f t="shared" si="14"/>
        <v>192</v>
      </c>
      <c r="HA8" s="489">
        <f>GN8+1</f>
        <v>16</v>
      </c>
      <c r="HB8" s="488">
        <f>GZ8+1</f>
        <v>193</v>
      </c>
      <c r="HC8" s="488">
        <f>HB8+1</f>
        <v>194</v>
      </c>
      <c r="HD8" s="488">
        <f t="shared" ref="HD8:HM8" si="15">HC8+1</f>
        <v>195</v>
      </c>
      <c r="HE8" s="488">
        <f t="shared" si="15"/>
        <v>196</v>
      </c>
      <c r="HF8" s="488">
        <f t="shared" si="15"/>
        <v>197</v>
      </c>
      <c r="HG8" s="488">
        <f t="shared" si="15"/>
        <v>198</v>
      </c>
      <c r="HH8" s="488">
        <f t="shared" si="15"/>
        <v>199</v>
      </c>
      <c r="HI8" s="488">
        <f t="shared" si="15"/>
        <v>200</v>
      </c>
      <c r="HJ8" s="488">
        <f t="shared" si="15"/>
        <v>201</v>
      </c>
      <c r="HK8" s="488">
        <f t="shared" si="15"/>
        <v>202</v>
      </c>
      <c r="HL8" s="488">
        <f t="shared" si="15"/>
        <v>203</v>
      </c>
      <c r="HM8" s="488">
        <f t="shared" si="15"/>
        <v>204</v>
      </c>
      <c r="HN8" s="489">
        <f>HA8+1</f>
        <v>17</v>
      </c>
      <c r="HO8" s="488">
        <f>HM8+1</f>
        <v>205</v>
      </c>
      <c r="HP8" s="488">
        <f>HO8+1</f>
        <v>206</v>
      </c>
      <c r="HQ8" s="488">
        <f t="shared" ref="HQ8:HZ8" si="16">HP8+1</f>
        <v>207</v>
      </c>
      <c r="HR8" s="488">
        <f t="shared" si="16"/>
        <v>208</v>
      </c>
      <c r="HS8" s="488">
        <f t="shared" si="16"/>
        <v>209</v>
      </c>
      <c r="HT8" s="488">
        <f t="shared" si="16"/>
        <v>210</v>
      </c>
      <c r="HU8" s="488">
        <f t="shared" si="16"/>
        <v>211</v>
      </c>
      <c r="HV8" s="488">
        <f t="shared" si="16"/>
        <v>212</v>
      </c>
      <c r="HW8" s="488">
        <f t="shared" si="16"/>
        <v>213</v>
      </c>
      <c r="HX8" s="488">
        <f t="shared" si="16"/>
        <v>214</v>
      </c>
      <c r="HY8" s="488">
        <f t="shared" si="16"/>
        <v>215</v>
      </c>
      <c r="HZ8" s="488">
        <f t="shared" si="16"/>
        <v>216</v>
      </c>
      <c r="IA8" s="489">
        <f>HN8+1</f>
        <v>18</v>
      </c>
      <c r="IB8" s="488">
        <f>HZ8+1</f>
        <v>217</v>
      </c>
      <c r="IC8" s="488">
        <f>IB8+1</f>
        <v>218</v>
      </c>
      <c r="ID8" s="488">
        <f t="shared" ref="ID8:IM8" si="17">IC8+1</f>
        <v>219</v>
      </c>
      <c r="IE8" s="488">
        <f t="shared" si="17"/>
        <v>220</v>
      </c>
      <c r="IF8" s="488">
        <f t="shared" si="17"/>
        <v>221</v>
      </c>
      <c r="IG8" s="488">
        <f t="shared" si="17"/>
        <v>222</v>
      </c>
      <c r="IH8" s="488">
        <f t="shared" si="17"/>
        <v>223</v>
      </c>
      <c r="II8" s="488">
        <f t="shared" si="17"/>
        <v>224</v>
      </c>
      <c r="IJ8" s="488">
        <f t="shared" si="17"/>
        <v>225</v>
      </c>
      <c r="IK8" s="488">
        <f t="shared" si="17"/>
        <v>226</v>
      </c>
      <c r="IL8" s="488">
        <f t="shared" si="17"/>
        <v>227</v>
      </c>
      <c r="IM8" s="488">
        <f t="shared" si="17"/>
        <v>228</v>
      </c>
      <c r="IN8" s="489">
        <f>IA8+1</f>
        <v>19</v>
      </c>
      <c r="IO8" s="488">
        <f>IM8+1</f>
        <v>229</v>
      </c>
      <c r="IP8" s="488">
        <f>IO8+1</f>
        <v>230</v>
      </c>
      <c r="IQ8" s="488">
        <f t="shared" ref="IQ8:IZ8" si="18">IP8+1</f>
        <v>231</v>
      </c>
      <c r="IR8" s="488">
        <f t="shared" si="18"/>
        <v>232</v>
      </c>
      <c r="IS8" s="488">
        <f t="shared" si="18"/>
        <v>233</v>
      </c>
      <c r="IT8" s="488">
        <f t="shared" si="18"/>
        <v>234</v>
      </c>
      <c r="IU8" s="488">
        <f t="shared" si="18"/>
        <v>235</v>
      </c>
      <c r="IV8" s="488">
        <f t="shared" si="18"/>
        <v>236</v>
      </c>
      <c r="IW8" s="488">
        <f t="shared" si="18"/>
        <v>237</v>
      </c>
      <c r="IX8" s="488">
        <f t="shared" si="18"/>
        <v>238</v>
      </c>
      <c r="IY8" s="488">
        <f t="shared" si="18"/>
        <v>239</v>
      </c>
      <c r="IZ8" s="488">
        <f t="shared" si="18"/>
        <v>240</v>
      </c>
      <c r="JA8" s="489">
        <f>IN8+1</f>
        <v>20</v>
      </c>
      <c r="JB8" s="488">
        <f>IZ8+1</f>
        <v>241</v>
      </c>
      <c r="JC8" s="488">
        <f>JB8+1</f>
        <v>242</v>
      </c>
      <c r="JD8" s="488">
        <f t="shared" ref="JD8:JM8" si="19">JC8+1</f>
        <v>243</v>
      </c>
      <c r="JE8" s="488">
        <f t="shared" si="19"/>
        <v>244</v>
      </c>
      <c r="JF8" s="488">
        <f t="shared" si="19"/>
        <v>245</v>
      </c>
      <c r="JG8" s="488">
        <f t="shared" si="19"/>
        <v>246</v>
      </c>
      <c r="JH8" s="488">
        <f t="shared" si="19"/>
        <v>247</v>
      </c>
      <c r="JI8" s="488">
        <f t="shared" si="19"/>
        <v>248</v>
      </c>
      <c r="JJ8" s="488">
        <f t="shared" si="19"/>
        <v>249</v>
      </c>
      <c r="JK8" s="488">
        <f t="shared" si="19"/>
        <v>250</v>
      </c>
      <c r="JL8" s="488">
        <f t="shared" si="19"/>
        <v>251</v>
      </c>
      <c r="JM8" s="488">
        <f t="shared" si="19"/>
        <v>252</v>
      </c>
      <c r="JN8" s="489">
        <f>JA8+1</f>
        <v>21</v>
      </c>
      <c r="JO8" s="488">
        <f>JM8+1</f>
        <v>253</v>
      </c>
      <c r="JP8" s="488">
        <f>JO8+1</f>
        <v>254</v>
      </c>
      <c r="JQ8" s="488">
        <f t="shared" ref="JQ8:JZ8" si="20">JP8+1</f>
        <v>255</v>
      </c>
      <c r="JR8" s="488">
        <f t="shared" si="20"/>
        <v>256</v>
      </c>
      <c r="JS8" s="488">
        <f t="shared" si="20"/>
        <v>257</v>
      </c>
      <c r="JT8" s="488">
        <f t="shared" si="20"/>
        <v>258</v>
      </c>
      <c r="JU8" s="488">
        <f t="shared" si="20"/>
        <v>259</v>
      </c>
      <c r="JV8" s="488">
        <f t="shared" si="20"/>
        <v>260</v>
      </c>
      <c r="JW8" s="488">
        <f t="shared" si="20"/>
        <v>261</v>
      </c>
      <c r="JX8" s="488">
        <f t="shared" si="20"/>
        <v>262</v>
      </c>
      <c r="JY8" s="488">
        <f t="shared" si="20"/>
        <v>263</v>
      </c>
      <c r="JZ8" s="488">
        <f t="shared" si="20"/>
        <v>264</v>
      </c>
      <c r="KA8" s="489">
        <f>JN8+1</f>
        <v>22</v>
      </c>
      <c r="KB8" s="488">
        <f>JZ8+1</f>
        <v>265</v>
      </c>
      <c r="KC8" s="488">
        <f>KB8+1</f>
        <v>266</v>
      </c>
      <c r="KD8" s="488">
        <f t="shared" ref="KD8:KM8" si="21">KC8+1</f>
        <v>267</v>
      </c>
      <c r="KE8" s="488">
        <f t="shared" si="21"/>
        <v>268</v>
      </c>
      <c r="KF8" s="488">
        <f t="shared" si="21"/>
        <v>269</v>
      </c>
      <c r="KG8" s="488">
        <f t="shared" si="21"/>
        <v>270</v>
      </c>
      <c r="KH8" s="488">
        <f t="shared" si="21"/>
        <v>271</v>
      </c>
      <c r="KI8" s="488">
        <f t="shared" si="21"/>
        <v>272</v>
      </c>
      <c r="KJ8" s="488">
        <f t="shared" si="21"/>
        <v>273</v>
      </c>
      <c r="KK8" s="488">
        <f t="shared" si="21"/>
        <v>274</v>
      </c>
      <c r="KL8" s="488">
        <f t="shared" si="21"/>
        <v>275</v>
      </c>
      <c r="KM8" s="488">
        <f t="shared" si="21"/>
        <v>276</v>
      </c>
      <c r="KN8" s="489">
        <f>KA8+1</f>
        <v>23</v>
      </c>
      <c r="KO8" s="488">
        <f>KM8+1</f>
        <v>277</v>
      </c>
      <c r="KP8" s="488">
        <f>KO8+1</f>
        <v>278</v>
      </c>
      <c r="KQ8" s="488">
        <f t="shared" ref="KQ8:KZ8" si="22">KP8+1</f>
        <v>279</v>
      </c>
      <c r="KR8" s="488">
        <f t="shared" si="22"/>
        <v>280</v>
      </c>
      <c r="KS8" s="488">
        <f t="shared" si="22"/>
        <v>281</v>
      </c>
      <c r="KT8" s="488">
        <f t="shared" si="22"/>
        <v>282</v>
      </c>
      <c r="KU8" s="488">
        <f t="shared" si="22"/>
        <v>283</v>
      </c>
      <c r="KV8" s="488">
        <f t="shared" si="22"/>
        <v>284</v>
      </c>
      <c r="KW8" s="488">
        <f t="shared" si="22"/>
        <v>285</v>
      </c>
      <c r="KX8" s="488">
        <f t="shared" si="22"/>
        <v>286</v>
      </c>
      <c r="KY8" s="488">
        <f t="shared" si="22"/>
        <v>287</v>
      </c>
      <c r="KZ8" s="488">
        <f t="shared" si="22"/>
        <v>288</v>
      </c>
      <c r="LA8" s="489">
        <f>KN8+1</f>
        <v>24</v>
      </c>
      <c r="LB8" s="488">
        <f>KZ8+1</f>
        <v>289</v>
      </c>
      <c r="LC8" s="488">
        <f>LB8+1</f>
        <v>290</v>
      </c>
      <c r="LD8" s="488">
        <f t="shared" ref="LD8:LM8" si="23">LC8+1</f>
        <v>291</v>
      </c>
      <c r="LE8" s="488">
        <f t="shared" si="23"/>
        <v>292</v>
      </c>
      <c r="LF8" s="488">
        <f t="shared" si="23"/>
        <v>293</v>
      </c>
      <c r="LG8" s="488">
        <f t="shared" si="23"/>
        <v>294</v>
      </c>
      <c r="LH8" s="488">
        <f t="shared" si="23"/>
        <v>295</v>
      </c>
      <c r="LI8" s="488">
        <f t="shared" si="23"/>
        <v>296</v>
      </c>
      <c r="LJ8" s="488">
        <f t="shared" si="23"/>
        <v>297</v>
      </c>
      <c r="LK8" s="488">
        <f t="shared" si="23"/>
        <v>298</v>
      </c>
      <c r="LL8" s="488">
        <f t="shared" si="23"/>
        <v>299</v>
      </c>
      <c r="LM8" s="488">
        <f t="shared" si="23"/>
        <v>300</v>
      </c>
      <c r="LN8" s="490">
        <f>LA8+1</f>
        <v>25</v>
      </c>
    </row>
    <row r="9" spans="1:326">
      <c r="A9" s="64"/>
      <c r="B9" s="62"/>
      <c r="C9" s="62"/>
      <c r="D9" s="62"/>
      <c r="E9" s="62"/>
      <c r="F9" s="62"/>
      <c r="G9" s="62"/>
      <c r="H9" s="62"/>
      <c r="I9" s="62"/>
      <c r="J9" s="62"/>
      <c r="K9" s="62"/>
      <c r="L9" s="62"/>
      <c r="M9" s="62"/>
      <c r="N9" s="63"/>
      <c r="O9" s="62"/>
      <c r="P9" s="62"/>
      <c r="Q9" s="62"/>
      <c r="R9" s="62"/>
      <c r="S9" s="62"/>
      <c r="T9" s="62"/>
      <c r="U9" s="62"/>
      <c r="V9" s="62"/>
      <c r="W9" s="62"/>
      <c r="X9" s="62"/>
      <c r="Y9" s="62"/>
      <c r="Z9" s="62"/>
      <c r="AA9" s="63"/>
      <c r="AB9" s="62"/>
      <c r="AC9" s="62"/>
      <c r="AD9" s="62"/>
      <c r="AE9" s="62"/>
      <c r="AF9" s="62"/>
      <c r="AG9" s="62"/>
      <c r="AH9" s="62"/>
      <c r="AI9" s="62"/>
      <c r="AJ9" s="62"/>
      <c r="AK9" s="62"/>
      <c r="AL9" s="62"/>
      <c r="AM9" s="62"/>
      <c r="AN9" s="63"/>
      <c r="AO9" s="62"/>
      <c r="AP9" s="62"/>
      <c r="AQ9" s="62"/>
      <c r="AR9" s="62"/>
      <c r="AS9" s="62"/>
      <c r="AT9" s="62"/>
      <c r="AU9" s="62"/>
      <c r="AV9" s="62"/>
      <c r="AW9" s="62"/>
      <c r="AX9" s="62"/>
      <c r="AY9" s="62"/>
      <c r="AZ9" s="62"/>
      <c r="BA9" s="63"/>
      <c r="BB9" s="62"/>
      <c r="BC9" s="62"/>
      <c r="BD9" s="62"/>
      <c r="BE9" s="62"/>
      <c r="BF9" s="62"/>
      <c r="BG9" s="62"/>
      <c r="BH9" s="62"/>
      <c r="BI9" s="62"/>
      <c r="BJ9" s="62"/>
      <c r="BK9" s="62"/>
      <c r="BL9" s="62"/>
      <c r="BM9" s="62"/>
      <c r="BN9" s="63"/>
      <c r="BO9" s="62"/>
      <c r="BP9" s="62"/>
      <c r="BQ9" s="62"/>
      <c r="BR9" s="62"/>
      <c r="BS9" s="62"/>
      <c r="BT9" s="62"/>
      <c r="BU9" s="62"/>
      <c r="BV9" s="62"/>
      <c r="BW9" s="62"/>
      <c r="BX9" s="62"/>
      <c r="BY9" s="62"/>
      <c r="BZ9" s="62"/>
      <c r="CA9" s="63"/>
      <c r="CB9" s="62"/>
      <c r="CC9" s="62"/>
      <c r="CD9" s="62"/>
      <c r="CE9" s="62"/>
      <c r="CF9" s="62"/>
      <c r="CG9" s="62"/>
      <c r="CH9" s="62"/>
      <c r="CI9" s="62"/>
      <c r="CJ9" s="62"/>
      <c r="CK9" s="62"/>
      <c r="CL9" s="62"/>
      <c r="CM9" s="62"/>
      <c r="CN9" s="63"/>
      <c r="CO9" s="62"/>
      <c r="CP9" s="62"/>
      <c r="CQ9" s="62"/>
      <c r="CR9" s="62"/>
      <c r="CS9" s="62"/>
      <c r="CT9" s="62"/>
      <c r="CU9" s="62"/>
      <c r="CV9" s="62"/>
      <c r="CW9" s="62"/>
      <c r="CX9" s="62"/>
      <c r="CY9" s="62"/>
      <c r="CZ9" s="62"/>
      <c r="DA9" s="63"/>
      <c r="DB9" s="62"/>
      <c r="DC9" s="62"/>
      <c r="DD9" s="62"/>
      <c r="DE9" s="62"/>
      <c r="DF9" s="62"/>
      <c r="DG9" s="62"/>
      <c r="DH9" s="62"/>
      <c r="DI9" s="62"/>
      <c r="DJ9" s="62"/>
      <c r="DK9" s="62"/>
      <c r="DL9" s="62"/>
      <c r="DM9" s="62"/>
      <c r="DN9" s="63"/>
      <c r="DO9" s="62"/>
      <c r="DP9" s="62"/>
      <c r="DQ9" s="62"/>
      <c r="DR9" s="62"/>
      <c r="DS9" s="62"/>
      <c r="DT9" s="62"/>
      <c r="DU9" s="62"/>
      <c r="DV9" s="62"/>
      <c r="DW9" s="62"/>
      <c r="DX9" s="62"/>
      <c r="DY9" s="62"/>
      <c r="DZ9" s="62"/>
      <c r="EA9" s="63"/>
      <c r="EB9" s="62"/>
      <c r="EC9" s="62"/>
      <c r="ED9" s="62"/>
      <c r="EE9" s="62"/>
      <c r="EF9" s="62"/>
      <c r="EG9" s="62"/>
      <c r="EH9" s="62"/>
      <c r="EI9" s="62"/>
      <c r="EJ9" s="62"/>
      <c r="EK9" s="62"/>
      <c r="EL9" s="62"/>
      <c r="EM9" s="62"/>
      <c r="EN9" s="63"/>
      <c r="EO9" s="62"/>
      <c r="EP9" s="62"/>
      <c r="EQ9" s="62"/>
      <c r="ER9" s="62"/>
      <c r="ES9" s="62"/>
      <c r="ET9" s="62"/>
      <c r="EU9" s="62"/>
      <c r="EV9" s="62"/>
      <c r="EW9" s="62"/>
      <c r="EX9" s="62"/>
      <c r="EY9" s="62"/>
      <c r="EZ9" s="62"/>
      <c r="FA9" s="63"/>
      <c r="FB9" s="62"/>
      <c r="FC9" s="62"/>
      <c r="FD9" s="62"/>
      <c r="FE9" s="62"/>
      <c r="FF9" s="62"/>
      <c r="FG9" s="62"/>
      <c r="FH9" s="62"/>
      <c r="FI9" s="62"/>
      <c r="FJ9" s="62"/>
      <c r="FK9" s="62"/>
      <c r="FL9" s="62"/>
      <c r="FM9" s="62"/>
      <c r="FN9" s="63"/>
      <c r="FO9" s="62"/>
      <c r="FP9" s="62"/>
      <c r="FQ9" s="62"/>
      <c r="FR9" s="62"/>
      <c r="FS9" s="62"/>
      <c r="FT9" s="62"/>
      <c r="FU9" s="62"/>
      <c r="FV9" s="62"/>
      <c r="FW9" s="62"/>
      <c r="FX9" s="62"/>
      <c r="FY9" s="62"/>
      <c r="FZ9" s="62"/>
      <c r="GA9" s="63"/>
      <c r="GB9" s="62"/>
      <c r="GC9" s="62"/>
      <c r="GD9" s="62"/>
      <c r="GE9" s="62"/>
      <c r="GF9" s="62"/>
      <c r="GG9" s="62"/>
      <c r="GH9" s="62"/>
      <c r="GI9" s="62"/>
      <c r="GJ9" s="62"/>
      <c r="GK9" s="62"/>
      <c r="GL9" s="62"/>
      <c r="GM9" s="62"/>
      <c r="GN9" s="63"/>
      <c r="GO9" s="62"/>
      <c r="GP9" s="62"/>
      <c r="GQ9" s="62"/>
      <c r="GR9" s="62"/>
      <c r="GS9" s="62"/>
      <c r="GT9" s="62"/>
      <c r="GU9" s="62"/>
      <c r="GV9" s="62"/>
      <c r="GW9" s="62"/>
      <c r="GX9" s="62"/>
      <c r="GY9" s="62"/>
      <c r="GZ9" s="62"/>
      <c r="HA9" s="63"/>
      <c r="HB9" s="62"/>
      <c r="HC9" s="62"/>
      <c r="HD9" s="62"/>
      <c r="HE9" s="62"/>
      <c r="HF9" s="62"/>
      <c r="HG9" s="62"/>
      <c r="HH9" s="62"/>
      <c r="HI9" s="62"/>
      <c r="HJ9" s="62"/>
      <c r="HK9" s="62"/>
      <c r="HL9" s="62"/>
      <c r="HM9" s="62"/>
      <c r="HN9" s="63"/>
      <c r="HO9" s="62"/>
      <c r="HP9" s="62"/>
      <c r="HQ9" s="62"/>
      <c r="HR9" s="62"/>
      <c r="HS9" s="62"/>
      <c r="HT9" s="62"/>
      <c r="HU9" s="62"/>
      <c r="HV9" s="62"/>
      <c r="HW9" s="62"/>
      <c r="HX9" s="62"/>
      <c r="HY9" s="62"/>
      <c r="HZ9" s="62"/>
      <c r="IA9" s="63"/>
      <c r="IB9" s="62"/>
      <c r="IC9" s="62"/>
      <c r="ID9" s="62"/>
      <c r="IE9" s="62"/>
      <c r="IF9" s="62"/>
      <c r="IG9" s="62"/>
      <c r="IH9" s="62"/>
      <c r="II9" s="62"/>
      <c r="IJ9" s="62"/>
      <c r="IK9" s="62"/>
      <c r="IL9" s="62"/>
      <c r="IM9" s="62"/>
      <c r="IN9" s="63"/>
      <c r="IO9" s="62"/>
      <c r="IP9" s="62"/>
      <c r="IQ9" s="62"/>
      <c r="IR9" s="62"/>
      <c r="IS9" s="62"/>
      <c r="IT9" s="62"/>
      <c r="IU9" s="62"/>
      <c r="IV9" s="62"/>
      <c r="IW9" s="62"/>
      <c r="IX9" s="62"/>
      <c r="IY9" s="62"/>
      <c r="IZ9" s="62"/>
      <c r="JA9" s="63"/>
      <c r="JB9" s="62"/>
      <c r="JC9" s="62"/>
      <c r="JD9" s="62"/>
      <c r="JE9" s="62"/>
      <c r="JF9" s="62"/>
      <c r="JG9" s="62"/>
      <c r="JH9" s="62"/>
      <c r="JI9" s="62"/>
      <c r="JJ9" s="62"/>
      <c r="JK9" s="62"/>
      <c r="JL9" s="62"/>
      <c r="JM9" s="62"/>
      <c r="JN9" s="63"/>
      <c r="JO9" s="62"/>
      <c r="JP9" s="62"/>
      <c r="JQ9" s="62"/>
      <c r="JR9" s="62"/>
      <c r="JS9" s="62"/>
      <c r="JT9" s="62"/>
      <c r="JU9" s="62"/>
      <c r="JV9" s="62"/>
      <c r="JW9" s="62"/>
      <c r="JX9" s="62"/>
      <c r="JY9" s="62"/>
      <c r="JZ9" s="62"/>
      <c r="KA9" s="63"/>
      <c r="KB9" s="62"/>
      <c r="KC9" s="62"/>
      <c r="KD9" s="62"/>
      <c r="KE9" s="62"/>
      <c r="KF9" s="62"/>
      <c r="KG9" s="62"/>
      <c r="KH9" s="62"/>
      <c r="KI9" s="62"/>
      <c r="KJ9" s="62"/>
      <c r="KK9" s="62"/>
      <c r="KL9" s="62"/>
      <c r="KM9" s="62"/>
      <c r="KN9" s="63"/>
      <c r="KO9" s="62"/>
      <c r="KP9" s="62"/>
      <c r="KQ9" s="62"/>
      <c r="KR9" s="62"/>
      <c r="KS9" s="62"/>
      <c r="KT9" s="62"/>
      <c r="KU9" s="62"/>
      <c r="KV9" s="62"/>
      <c r="KW9" s="62"/>
      <c r="KX9" s="62"/>
      <c r="KY9" s="62"/>
      <c r="KZ9" s="62"/>
      <c r="LA9" s="63"/>
      <c r="LB9" s="62"/>
      <c r="LC9" s="62"/>
      <c r="LD9" s="62"/>
      <c r="LE9" s="62"/>
      <c r="LF9" s="62"/>
      <c r="LG9" s="62"/>
      <c r="LH9" s="62"/>
      <c r="LI9" s="62"/>
      <c r="LJ9" s="62"/>
      <c r="LK9" s="62"/>
      <c r="LL9" s="62"/>
      <c r="LM9" s="62"/>
      <c r="LN9" s="63"/>
    </row>
    <row r="10" spans="1:326">
      <c r="A10" s="456" t="s">
        <v>264</v>
      </c>
      <c r="B10" s="62"/>
      <c r="C10" s="62"/>
      <c r="D10" s="62"/>
      <c r="E10" s="62"/>
      <c r="F10" s="62"/>
      <c r="G10" s="62"/>
      <c r="H10" s="62"/>
      <c r="I10" s="62"/>
      <c r="J10" s="62"/>
      <c r="K10" s="62"/>
      <c r="L10" s="62"/>
      <c r="M10" s="62"/>
      <c r="N10" s="63"/>
      <c r="O10" s="62"/>
      <c r="P10" s="62"/>
      <c r="Q10" s="62"/>
      <c r="R10" s="62"/>
      <c r="S10" s="62"/>
      <c r="T10" s="62"/>
      <c r="U10" s="62"/>
      <c r="V10" s="62"/>
      <c r="W10" s="62"/>
      <c r="X10" s="62"/>
      <c r="Y10" s="62"/>
      <c r="Z10" s="62"/>
      <c r="AA10" s="63"/>
      <c r="AB10" s="62"/>
      <c r="AC10" s="62"/>
      <c r="AD10" s="62"/>
      <c r="AE10" s="62"/>
      <c r="AF10" s="62"/>
      <c r="AG10" s="62"/>
      <c r="AH10" s="62"/>
      <c r="AI10" s="62"/>
      <c r="AJ10" s="62"/>
      <c r="AK10" s="62"/>
      <c r="AL10" s="62"/>
      <c r="AM10" s="62"/>
      <c r="AN10" s="63"/>
      <c r="AO10" s="62"/>
      <c r="AP10" s="62"/>
      <c r="AQ10" s="62"/>
      <c r="AR10" s="62"/>
      <c r="AS10" s="62"/>
      <c r="AT10" s="62"/>
      <c r="AU10" s="62"/>
      <c r="AV10" s="62"/>
      <c r="AW10" s="62"/>
      <c r="AX10" s="62"/>
      <c r="AY10" s="62"/>
      <c r="AZ10" s="62"/>
      <c r="BA10" s="63"/>
      <c r="BB10" s="62"/>
      <c r="BC10" s="62"/>
      <c r="BD10" s="62"/>
      <c r="BE10" s="62"/>
      <c r="BF10" s="62"/>
      <c r="BG10" s="62"/>
      <c r="BH10" s="62"/>
      <c r="BI10" s="62"/>
      <c r="BJ10" s="62"/>
      <c r="BK10" s="62"/>
      <c r="BL10" s="62"/>
      <c r="BM10" s="62"/>
      <c r="BN10" s="63"/>
      <c r="BO10" s="62"/>
      <c r="BP10" s="62"/>
      <c r="BQ10" s="62"/>
      <c r="BR10" s="62"/>
      <c r="BS10" s="62"/>
      <c r="BT10" s="62"/>
      <c r="BU10" s="62"/>
      <c r="BV10" s="62"/>
      <c r="BW10" s="62"/>
      <c r="BX10" s="62"/>
      <c r="BY10" s="62"/>
      <c r="BZ10" s="62"/>
      <c r="CA10" s="63"/>
      <c r="CB10" s="62"/>
      <c r="CC10" s="62"/>
      <c r="CD10" s="62"/>
      <c r="CE10" s="62"/>
      <c r="CF10" s="62"/>
      <c r="CG10" s="62"/>
      <c r="CH10" s="62"/>
      <c r="CI10" s="62"/>
      <c r="CJ10" s="62"/>
      <c r="CK10" s="62"/>
      <c r="CL10" s="62"/>
      <c r="CM10" s="62"/>
      <c r="CN10" s="63"/>
      <c r="CO10" s="62"/>
      <c r="CP10" s="62"/>
      <c r="CQ10" s="62"/>
      <c r="CR10" s="62"/>
      <c r="CS10" s="62"/>
      <c r="CT10" s="62"/>
      <c r="CU10" s="62"/>
      <c r="CV10" s="62"/>
      <c r="CW10" s="62"/>
      <c r="CX10" s="62"/>
      <c r="CY10" s="62"/>
      <c r="CZ10" s="62"/>
      <c r="DA10" s="63"/>
      <c r="DB10" s="62"/>
      <c r="DC10" s="62"/>
      <c r="DD10" s="62"/>
      <c r="DE10" s="62"/>
      <c r="DF10" s="62"/>
      <c r="DG10" s="62"/>
      <c r="DH10" s="62"/>
      <c r="DI10" s="62"/>
      <c r="DJ10" s="62"/>
      <c r="DK10" s="62"/>
      <c r="DL10" s="62"/>
      <c r="DM10" s="62"/>
      <c r="DN10" s="63"/>
      <c r="DO10" s="62"/>
      <c r="DP10" s="62"/>
      <c r="DQ10" s="62"/>
      <c r="DR10" s="62"/>
      <c r="DS10" s="62"/>
      <c r="DT10" s="62"/>
      <c r="DU10" s="62"/>
      <c r="DV10" s="62"/>
      <c r="DW10" s="62"/>
      <c r="DX10" s="62"/>
      <c r="DY10" s="62"/>
      <c r="DZ10" s="62"/>
      <c r="EA10" s="63"/>
      <c r="EB10" s="62"/>
      <c r="EC10" s="62"/>
      <c r="ED10" s="62"/>
      <c r="EE10" s="62"/>
      <c r="EF10" s="62"/>
      <c r="EG10" s="62"/>
      <c r="EH10" s="62"/>
      <c r="EI10" s="62"/>
      <c r="EJ10" s="62"/>
      <c r="EK10" s="62"/>
      <c r="EL10" s="62"/>
      <c r="EM10" s="62"/>
      <c r="EN10" s="63"/>
      <c r="EO10" s="62"/>
      <c r="EP10" s="62"/>
      <c r="EQ10" s="62"/>
      <c r="ER10" s="62"/>
      <c r="ES10" s="62"/>
      <c r="ET10" s="62"/>
      <c r="EU10" s="62"/>
      <c r="EV10" s="62"/>
      <c r="EW10" s="62"/>
      <c r="EX10" s="62"/>
      <c r="EY10" s="62"/>
      <c r="EZ10" s="62"/>
      <c r="FA10" s="63"/>
      <c r="FB10" s="62"/>
      <c r="FC10" s="62"/>
      <c r="FD10" s="62"/>
      <c r="FE10" s="62"/>
      <c r="FF10" s="62"/>
      <c r="FG10" s="62"/>
      <c r="FH10" s="62"/>
      <c r="FI10" s="62"/>
      <c r="FJ10" s="62"/>
      <c r="FK10" s="62"/>
      <c r="FL10" s="62"/>
      <c r="FM10" s="62"/>
      <c r="FN10" s="63"/>
      <c r="FO10" s="62"/>
      <c r="FP10" s="62"/>
      <c r="FQ10" s="62"/>
      <c r="FR10" s="62"/>
      <c r="FS10" s="62"/>
      <c r="FT10" s="62"/>
      <c r="FU10" s="62"/>
      <c r="FV10" s="62"/>
      <c r="FW10" s="62"/>
      <c r="FX10" s="62"/>
      <c r="FY10" s="62"/>
      <c r="FZ10" s="62"/>
      <c r="GA10" s="63"/>
      <c r="GB10" s="62"/>
      <c r="GC10" s="62"/>
      <c r="GD10" s="62"/>
      <c r="GE10" s="62"/>
      <c r="GF10" s="62"/>
      <c r="GG10" s="62"/>
      <c r="GH10" s="62"/>
      <c r="GI10" s="62"/>
      <c r="GJ10" s="62"/>
      <c r="GK10" s="62"/>
      <c r="GL10" s="62"/>
      <c r="GM10" s="62"/>
      <c r="GN10" s="63"/>
      <c r="GO10" s="62"/>
      <c r="GP10" s="62"/>
      <c r="GQ10" s="62"/>
      <c r="GR10" s="62"/>
      <c r="GS10" s="62"/>
      <c r="GT10" s="62"/>
      <c r="GU10" s="62"/>
      <c r="GV10" s="62"/>
      <c r="GW10" s="62"/>
      <c r="GX10" s="62"/>
      <c r="GY10" s="62"/>
      <c r="GZ10" s="62"/>
      <c r="HA10" s="63"/>
      <c r="HB10" s="62"/>
      <c r="HC10" s="62"/>
      <c r="HD10" s="62"/>
      <c r="HE10" s="62"/>
      <c r="HF10" s="62"/>
      <c r="HG10" s="62"/>
      <c r="HH10" s="62"/>
      <c r="HI10" s="62"/>
      <c r="HJ10" s="62"/>
      <c r="HK10" s="62"/>
      <c r="HL10" s="62"/>
      <c r="HM10" s="62"/>
      <c r="HN10" s="63"/>
      <c r="HO10" s="62"/>
      <c r="HP10" s="62"/>
      <c r="HQ10" s="62"/>
      <c r="HR10" s="62"/>
      <c r="HS10" s="62"/>
      <c r="HT10" s="62"/>
      <c r="HU10" s="62"/>
      <c r="HV10" s="62"/>
      <c r="HW10" s="62"/>
      <c r="HX10" s="62"/>
      <c r="HY10" s="62"/>
      <c r="HZ10" s="62"/>
      <c r="IA10" s="63"/>
      <c r="IB10" s="62"/>
      <c r="IC10" s="62"/>
      <c r="ID10" s="62"/>
      <c r="IE10" s="62"/>
      <c r="IF10" s="62"/>
      <c r="IG10" s="62"/>
      <c r="IH10" s="62"/>
      <c r="II10" s="62"/>
      <c r="IJ10" s="62"/>
      <c r="IK10" s="62"/>
      <c r="IL10" s="62"/>
      <c r="IM10" s="62"/>
      <c r="IN10" s="63"/>
      <c r="IO10" s="62"/>
      <c r="IP10" s="62"/>
      <c r="IQ10" s="62"/>
      <c r="IR10" s="62"/>
      <c r="IS10" s="62"/>
      <c r="IT10" s="62"/>
      <c r="IU10" s="62"/>
      <c r="IV10" s="62"/>
      <c r="IW10" s="62"/>
      <c r="IX10" s="62"/>
      <c r="IY10" s="62"/>
      <c r="IZ10" s="62"/>
      <c r="JA10" s="63"/>
      <c r="JB10" s="62"/>
      <c r="JC10" s="62"/>
      <c r="JD10" s="62"/>
      <c r="JE10" s="62"/>
      <c r="JF10" s="62"/>
      <c r="JG10" s="62"/>
      <c r="JH10" s="62"/>
      <c r="JI10" s="62"/>
      <c r="JJ10" s="62"/>
      <c r="JK10" s="62"/>
      <c r="JL10" s="62"/>
      <c r="JM10" s="62"/>
      <c r="JN10" s="63"/>
      <c r="JO10" s="62"/>
      <c r="JP10" s="62"/>
      <c r="JQ10" s="62"/>
      <c r="JR10" s="62"/>
      <c r="JS10" s="62"/>
      <c r="JT10" s="62"/>
      <c r="JU10" s="62"/>
      <c r="JV10" s="62"/>
      <c r="JW10" s="62"/>
      <c r="JX10" s="62"/>
      <c r="JY10" s="62"/>
      <c r="JZ10" s="62"/>
      <c r="KA10" s="63"/>
      <c r="KB10" s="62"/>
      <c r="KC10" s="62"/>
      <c r="KD10" s="62"/>
      <c r="KE10" s="62"/>
      <c r="KF10" s="62"/>
      <c r="KG10" s="62"/>
      <c r="KH10" s="62"/>
      <c r="KI10" s="62"/>
      <c r="KJ10" s="62"/>
      <c r="KK10" s="62"/>
      <c r="KL10" s="62"/>
      <c r="KM10" s="62"/>
      <c r="KN10" s="63"/>
      <c r="KO10" s="62"/>
      <c r="KP10" s="62"/>
      <c r="KQ10" s="62"/>
      <c r="KR10" s="62"/>
      <c r="KS10" s="62"/>
      <c r="KT10" s="62"/>
      <c r="KU10" s="62"/>
      <c r="KV10" s="62"/>
      <c r="KW10" s="62"/>
      <c r="KX10" s="62"/>
      <c r="KY10" s="62"/>
      <c r="KZ10" s="62"/>
      <c r="LA10" s="63"/>
      <c r="LB10" s="62"/>
      <c r="LC10" s="62"/>
      <c r="LD10" s="62"/>
      <c r="LE10" s="62"/>
      <c r="LF10" s="62"/>
      <c r="LG10" s="62"/>
      <c r="LH10" s="62"/>
      <c r="LI10" s="62"/>
      <c r="LJ10" s="62"/>
      <c r="LK10" s="62"/>
      <c r="LL10" s="62"/>
      <c r="LM10" s="62"/>
      <c r="LN10" s="63"/>
    </row>
    <row r="11" spans="1:326">
      <c r="B11" s="62"/>
      <c r="C11" s="62"/>
      <c r="D11" s="62"/>
      <c r="E11" s="62"/>
      <c r="F11" s="62"/>
      <c r="G11" s="62"/>
      <c r="H11" s="62"/>
      <c r="I11" s="62"/>
      <c r="J11" s="62"/>
      <c r="K11" s="62"/>
      <c r="L11" s="62"/>
      <c r="M11" s="62"/>
      <c r="N11" s="63"/>
      <c r="O11" s="62"/>
      <c r="P11" s="62"/>
      <c r="Q11" s="62"/>
      <c r="R11" s="62"/>
      <c r="S11" s="62"/>
      <c r="T11" s="62"/>
      <c r="U11" s="62"/>
      <c r="V11" s="62"/>
      <c r="W11" s="62"/>
      <c r="X11" s="62"/>
      <c r="Y11" s="62"/>
      <c r="Z11" s="62"/>
      <c r="AA11" s="63"/>
      <c r="AB11" s="62"/>
      <c r="AC11" s="62"/>
      <c r="AD11" s="62"/>
      <c r="AE11" s="62"/>
      <c r="AF11" s="62"/>
      <c r="AG11" s="62"/>
      <c r="AH11" s="62"/>
      <c r="AI11" s="62"/>
      <c r="AJ11" s="62"/>
      <c r="AK11" s="62"/>
      <c r="AL11" s="62"/>
      <c r="AM11" s="62"/>
      <c r="AN11" s="63"/>
      <c r="AO11" s="62"/>
      <c r="AP11" s="62"/>
      <c r="AQ11" s="62"/>
      <c r="AR11" s="62"/>
      <c r="AS11" s="62"/>
      <c r="AT11" s="62"/>
      <c r="AU11" s="62"/>
      <c r="AV11" s="62"/>
      <c r="AW11" s="62"/>
      <c r="AX11" s="62"/>
      <c r="AY11" s="62"/>
      <c r="AZ11" s="62"/>
      <c r="BA11" s="63"/>
      <c r="BB11" s="62"/>
      <c r="BC11" s="62"/>
      <c r="BD11" s="62"/>
      <c r="BE11" s="62"/>
      <c r="BF11" s="62"/>
      <c r="BG11" s="62"/>
      <c r="BH11" s="62"/>
      <c r="BI11" s="62"/>
      <c r="BJ11" s="62"/>
      <c r="BK11" s="62"/>
      <c r="BL11" s="62"/>
      <c r="BM11" s="62"/>
      <c r="BN11" s="63"/>
      <c r="BO11" s="62"/>
      <c r="BP11" s="62"/>
      <c r="BQ11" s="62"/>
      <c r="BR11" s="62"/>
      <c r="BS11" s="62"/>
      <c r="BT11" s="62"/>
      <c r="BU11" s="62"/>
      <c r="BV11" s="62"/>
      <c r="BW11" s="62"/>
      <c r="BX11" s="62"/>
      <c r="BY11" s="62"/>
      <c r="BZ11" s="62"/>
      <c r="CA11" s="63"/>
      <c r="CB11" s="62"/>
      <c r="CC11" s="62"/>
      <c r="CD11" s="62"/>
      <c r="CE11" s="62"/>
      <c r="CF11" s="62"/>
      <c r="CG11" s="62"/>
      <c r="CH11" s="62"/>
      <c r="CI11" s="62"/>
      <c r="CJ11" s="62"/>
      <c r="CK11" s="62"/>
      <c r="CL11" s="62"/>
      <c r="CM11" s="62"/>
      <c r="CN11" s="63"/>
      <c r="CO11" s="62"/>
      <c r="CP11" s="62"/>
      <c r="CQ11" s="62"/>
      <c r="CR11" s="62"/>
      <c r="CS11" s="62"/>
      <c r="CT11" s="62"/>
      <c r="CU11" s="62"/>
      <c r="CV11" s="62"/>
      <c r="CW11" s="62"/>
      <c r="CX11" s="62"/>
      <c r="CY11" s="62"/>
      <c r="CZ11" s="62"/>
      <c r="DA11" s="63"/>
      <c r="DB11" s="62"/>
      <c r="DC11" s="62"/>
      <c r="DD11" s="62"/>
      <c r="DE11" s="62"/>
      <c r="DF11" s="62"/>
      <c r="DG11" s="62"/>
      <c r="DH11" s="62"/>
      <c r="DI11" s="62"/>
      <c r="DJ11" s="62"/>
      <c r="DK11" s="62"/>
      <c r="DL11" s="62"/>
      <c r="DM11" s="62"/>
      <c r="DN11" s="63"/>
      <c r="DO11" s="62"/>
      <c r="DP11" s="62"/>
      <c r="DQ11" s="62"/>
      <c r="DR11" s="62"/>
      <c r="DS11" s="62"/>
      <c r="DT11" s="62"/>
      <c r="DU11" s="62"/>
      <c r="DV11" s="62"/>
      <c r="DW11" s="62"/>
      <c r="DX11" s="62"/>
      <c r="DY11" s="62"/>
      <c r="DZ11" s="62"/>
      <c r="EA11" s="63"/>
      <c r="EB11" s="62"/>
      <c r="EC11" s="62"/>
      <c r="ED11" s="62"/>
      <c r="EE11" s="62"/>
      <c r="EF11" s="62"/>
      <c r="EG11" s="62"/>
      <c r="EH11" s="62"/>
      <c r="EI11" s="62"/>
      <c r="EJ11" s="62"/>
      <c r="EK11" s="62"/>
      <c r="EL11" s="62"/>
      <c r="EM11" s="62"/>
      <c r="EN11" s="63"/>
      <c r="EO11" s="62"/>
      <c r="EP11" s="62"/>
      <c r="EQ11" s="62"/>
      <c r="ER11" s="62"/>
      <c r="ES11" s="62"/>
      <c r="ET11" s="62"/>
      <c r="EU11" s="62"/>
      <c r="EV11" s="62"/>
      <c r="EW11" s="62"/>
      <c r="EX11" s="62"/>
      <c r="EY11" s="62"/>
      <c r="EZ11" s="62"/>
      <c r="FA11" s="63"/>
      <c r="FB11" s="62"/>
      <c r="FC11" s="62"/>
      <c r="FD11" s="62"/>
      <c r="FE11" s="62"/>
      <c r="FF11" s="62"/>
      <c r="FG11" s="62"/>
      <c r="FH11" s="62"/>
      <c r="FI11" s="62"/>
      <c r="FJ11" s="62"/>
      <c r="FK11" s="62"/>
      <c r="FL11" s="62"/>
      <c r="FM11" s="62"/>
      <c r="FN11" s="63"/>
      <c r="FO11" s="62"/>
      <c r="FP11" s="62"/>
      <c r="FQ11" s="62"/>
      <c r="FR11" s="62"/>
      <c r="FS11" s="62"/>
      <c r="FT11" s="62"/>
      <c r="FU11" s="62"/>
      <c r="FV11" s="62"/>
      <c r="FW11" s="62"/>
      <c r="FX11" s="62"/>
      <c r="FY11" s="62"/>
      <c r="FZ11" s="62"/>
      <c r="GA11" s="63"/>
      <c r="GB11" s="62"/>
      <c r="GC11" s="62"/>
      <c r="GD11" s="62"/>
      <c r="GE11" s="62"/>
      <c r="GF11" s="62"/>
      <c r="GG11" s="62"/>
      <c r="GH11" s="62"/>
      <c r="GI11" s="62"/>
      <c r="GJ11" s="62"/>
      <c r="GK11" s="62"/>
      <c r="GL11" s="62"/>
      <c r="GM11" s="62"/>
      <c r="GN11" s="63"/>
      <c r="GO11" s="62"/>
      <c r="GP11" s="62"/>
      <c r="GQ11" s="62"/>
      <c r="GR11" s="62"/>
      <c r="GS11" s="62"/>
      <c r="GT11" s="62"/>
      <c r="GU11" s="62"/>
      <c r="GV11" s="62"/>
      <c r="GW11" s="62"/>
      <c r="GX11" s="62"/>
      <c r="GY11" s="62"/>
      <c r="GZ11" s="62"/>
      <c r="HA11" s="63"/>
      <c r="HB11" s="62"/>
      <c r="HC11" s="62"/>
      <c r="HD11" s="62"/>
      <c r="HE11" s="62"/>
      <c r="HF11" s="62"/>
      <c r="HG11" s="62"/>
      <c r="HH11" s="62"/>
      <c r="HI11" s="62"/>
      <c r="HJ11" s="62"/>
      <c r="HK11" s="62"/>
      <c r="HL11" s="62"/>
      <c r="HM11" s="62"/>
      <c r="HN11" s="63"/>
      <c r="HO11" s="62"/>
      <c r="HP11" s="62"/>
      <c r="HQ11" s="62"/>
      <c r="HR11" s="62"/>
      <c r="HS11" s="62"/>
      <c r="HT11" s="62"/>
      <c r="HU11" s="62"/>
      <c r="HV11" s="62"/>
      <c r="HW11" s="62"/>
      <c r="HX11" s="62"/>
      <c r="HY11" s="62"/>
      <c r="HZ11" s="62"/>
      <c r="IA11" s="63"/>
      <c r="IB11" s="62"/>
      <c r="IC11" s="62"/>
      <c r="ID11" s="62"/>
      <c r="IE11" s="62"/>
      <c r="IF11" s="62"/>
      <c r="IG11" s="62"/>
      <c r="IH11" s="62"/>
      <c r="II11" s="62"/>
      <c r="IJ11" s="62"/>
      <c r="IK11" s="62"/>
      <c r="IL11" s="62"/>
      <c r="IM11" s="62"/>
      <c r="IN11" s="63"/>
      <c r="IO11" s="62"/>
      <c r="IP11" s="62"/>
      <c r="IQ11" s="62"/>
      <c r="IR11" s="62"/>
      <c r="IS11" s="62"/>
      <c r="IT11" s="62"/>
      <c r="IU11" s="62"/>
      <c r="IV11" s="62"/>
      <c r="IW11" s="62"/>
      <c r="IX11" s="62"/>
      <c r="IY11" s="62"/>
      <c r="IZ11" s="62"/>
      <c r="JA11" s="63"/>
      <c r="JB11" s="62"/>
      <c r="JC11" s="62"/>
      <c r="JD11" s="62"/>
      <c r="JE11" s="62"/>
      <c r="JF11" s="62"/>
      <c r="JG11" s="62"/>
      <c r="JH11" s="62"/>
      <c r="JI11" s="62"/>
      <c r="JJ11" s="62"/>
      <c r="JK11" s="62"/>
      <c r="JL11" s="62"/>
      <c r="JM11" s="62"/>
      <c r="JN11" s="63"/>
      <c r="JO11" s="62"/>
      <c r="JP11" s="62"/>
      <c r="JQ11" s="62"/>
      <c r="JR11" s="62"/>
      <c r="JS11" s="62"/>
      <c r="JT11" s="62"/>
      <c r="JU11" s="62"/>
      <c r="JV11" s="62"/>
      <c r="JW11" s="62"/>
      <c r="JX11" s="62"/>
      <c r="JY11" s="62"/>
      <c r="JZ11" s="62"/>
      <c r="KA11" s="63"/>
      <c r="KB11" s="62"/>
      <c r="KC11" s="62"/>
      <c r="KD11" s="62"/>
      <c r="KE11" s="62"/>
      <c r="KF11" s="62"/>
      <c r="KG11" s="62"/>
      <c r="KH11" s="62"/>
      <c r="KI11" s="62"/>
      <c r="KJ11" s="62"/>
      <c r="KK11" s="62"/>
      <c r="KL11" s="62"/>
      <c r="KM11" s="62"/>
      <c r="KN11" s="63"/>
      <c r="KO11" s="62"/>
      <c r="KP11" s="62"/>
      <c r="KQ11" s="62"/>
      <c r="KR11" s="62"/>
      <c r="KS11" s="62"/>
      <c r="KT11" s="62"/>
      <c r="KU11" s="62"/>
      <c r="KV11" s="62"/>
      <c r="KW11" s="62"/>
      <c r="KX11" s="62"/>
      <c r="KY11" s="62"/>
      <c r="KZ11" s="62"/>
      <c r="LA11" s="63"/>
      <c r="LB11" s="62"/>
      <c r="LC11" s="62"/>
      <c r="LD11" s="62"/>
      <c r="LE11" s="62"/>
      <c r="LF11" s="62"/>
      <c r="LG11" s="62"/>
      <c r="LH11" s="62"/>
      <c r="LI11" s="62"/>
      <c r="LJ11" s="62"/>
      <c r="LK11" s="62"/>
      <c r="LL11" s="62"/>
      <c r="LM11" s="62"/>
      <c r="LN11" s="63"/>
    </row>
    <row r="12" spans="1:326" s="352" customFormat="1">
      <c r="A12" s="368" t="s">
        <v>265</v>
      </c>
      <c r="B12" s="457">
        <f t="shared" ref="B12:M12" si="24">SUM(B13:B16,B19:B19)</f>
        <v>0</v>
      </c>
      <c r="C12" s="457">
        <f t="shared" si="24"/>
        <v>0</v>
      </c>
      <c r="D12" s="457">
        <f t="shared" si="24"/>
        <v>0</v>
      </c>
      <c r="E12" s="457">
        <f t="shared" si="24"/>
        <v>0</v>
      </c>
      <c r="F12" s="457">
        <f t="shared" si="24"/>
        <v>0</v>
      </c>
      <c r="G12" s="457">
        <f t="shared" si="24"/>
        <v>0</v>
      </c>
      <c r="H12" s="457">
        <f t="shared" si="24"/>
        <v>0</v>
      </c>
      <c r="I12" s="457">
        <f t="shared" si="24"/>
        <v>0</v>
      </c>
      <c r="J12" s="457">
        <f t="shared" si="24"/>
        <v>0</v>
      </c>
      <c r="K12" s="457">
        <f t="shared" si="24"/>
        <v>0</v>
      </c>
      <c r="L12" s="457">
        <f t="shared" si="24"/>
        <v>0</v>
      </c>
      <c r="M12" s="457">
        <f t="shared" si="24"/>
        <v>0</v>
      </c>
      <c r="N12" s="340">
        <f>IF(N5,SUM(N13:N16,N19:N19),0)</f>
        <v>0</v>
      </c>
      <c r="O12" s="457">
        <f t="shared" ref="O12:Z12" si="25">SUM(O13:O16,O19:O19)</f>
        <v>0</v>
      </c>
      <c r="P12" s="457">
        <f t="shared" si="25"/>
        <v>0</v>
      </c>
      <c r="Q12" s="457">
        <f t="shared" si="25"/>
        <v>0</v>
      </c>
      <c r="R12" s="457">
        <f t="shared" si="25"/>
        <v>0</v>
      </c>
      <c r="S12" s="457">
        <f t="shared" si="25"/>
        <v>0</v>
      </c>
      <c r="T12" s="457">
        <f t="shared" si="25"/>
        <v>0</v>
      </c>
      <c r="U12" s="457">
        <f t="shared" si="25"/>
        <v>0</v>
      </c>
      <c r="V12" s="457">
        <f t="shared" si="25"/>
        <v>0</v>
      </c>
      <c r="W12" s="457">
        <f t="shared" si="25"/>
        <v>0</v>
      </c>
      <c r="X12" s="457">
        <f t="shared" si="25"/>
        <v>0</v>
      </c>
      <c r="Y12" s="457">
        <f t="shared" si="25"/>
        <v>0</v>
      </c>
      <c r="Z12" s="457">
        <f t="shared" si="25"/>
        <v>0</v>
      </c>
      <c r="AA12" s="340">
        <f>IF(AA5,SUM(AA13:AA16,AA19:AA19),0)</f>
        <v>0</v>
      </c>
      <c r="AB12" s="457">
        <f t="shared" ref="AB12:AM12" si="26">SUM(AB13:AB16,AB19:AB19)</f>
        <v>0</v>
      </c>
      <c r="AC12" s="457">
        <f t="shared" si="26"/>
        <v>0</v>
      </c>
      <c r="AD12" s="457">
        <f t="shared" si="26"/>
        <v>0</v>
      </c>
      <c r="AE12" s="457">
        <f t="shared" si="26"/>
        <v>0</v>
      </c>
      <c r="AF12" s="457">
        <f t="shared" si="26"/>
        <v>0</v>
      </c>
      <c r="AG12" s="457">
        <f t="shared" si="26"/>
        <v>0</v>
      </c>
      <c r="AH12" s="457">
        <f t="shared" si="26"/>
        <v>0</v>
      </c>
      <c r="AI12" s="457">
        <f t="shared" si="26"/>
        <v>0</v>
      </c>
      <c r="AJ12" s="457">
        <f t="shared" si="26"/>
        <v>0</v>
      </c>
      <c r="AK12" s="457">
        <f t="shared" si="26"/>
        <v>0</v>
      </c>
      <c r="AL12" s="457">
        <f t="shared" si="26"/>
        <v>0</v>
      </c>
      <c r="AM12" s="457">
        <f t="shared" si="26"/>
        <v>0</v>
      </c>
      <c r="AN12" s="340">
        <f>IF(AN5,SUM(AN13:AN16,AN19:AN19),0)</f>
        <v>0</v>
      </c>
      <c r="AO12" s="457">
        <f t="shared" ref="AO12:AZ12" si="27">SUM(AO13:AO16,AO19:AO19)</f>
        <v>192285.78750000001</v>
      </c>
      <c r="AP12" s="457">
        <f t="shared" si="27"/>
        <v>192285.78750000001</v>
      </c>
      <c r="AQ12" s="457">
        <f t="shared" si="27"/>
        <v>192285.78750000001</v>
      </c>
      <c r="AR12" s="457">
        <f t="shared" si="27"/>
        <v>192285.78750000001</v>
      </c>
      <c r="AS12" s="457">
        <f t="shared" si="27"/>
        <v>192285.78750000001</v>
      </c>
      <c r="AT12" s="457">
        <f t="shared" si="27"/>
        <v>192285.78750000001</v>
      </c>
      <c r="AU12" s="457">
        <f t="shared" si="27"/>
        <v>192285.78750000001</v>
      </c>
      <c r="AV12" s="457">
        <f t="shared" si="27"/>
        <v>192285.78750000001</v>
      </c>
      <c r="AW12" s="457">
        <f t="shared" si="27"/>
        <v>192285.78750000001</v>
      </c>
      <c r="AX12" s="457">
        <f t="shared" si="27"/>
        <v>192285.78750000001</v>
      </c>
      <c r="AY12" s="457">
        <f t="shared" si="27"/>
        <v>192285.78750000001</v>
      </c>
      <c r="AZ12" s="457">
        <f t="shared" si="27"/>
        <v>192285.78750000001</v>
      </c>
      <c r="BA12" s="340">
        <f>IF(BA5,SUM(BA13:BA16,BA19:BA19),0)</f>
        <v>2307429.4500000002</v>
      </c>
      <c r="BB12" s="457">
        <f t="shared" ref="BB12:BM12" si="28">SUM(BB13:BB16,BB19:BB19)</f>
        <v>192285.78750000001</v>
      </c>
      <c r="BC12" s="457">
        <f t="shared" si="28"/>
        <v>192285.78750000001</v>
      </c>
      <c r="BD12" s="457">
        <f t="shared" si="28"/>
        <v>192285.78750000001</v>
      </c>
      <c r="BE12" s="457">
        <f t="shared" si="28"/>
        <v>192285.78750000001</v>
      </c>
      <c r="BF12" s="457">
        <f t="shared" si="28"/>
        <v>192285.78750000001</v>
      </c>
      <c r="BG12" s="457">
        <f t="shared" si="28"/>
        <v>192285.78750000001</v>
      </c>
      <c r="BH12" s="457">
        <f t="shared" si="28"/>
        <v>192285.78750000001</v>
      </c>
      <c r="BI12" s="457">
        <f t="shared" si="28"/>
        <v>192285.78750000001</v>
      </c>
      <c r="BJ12" s="457">
        <f t="shared" si="28"/>
        <v>192285.78750000001</v>
      </c>
      <c r="BK12" s="457">
        <f t="shared" si="28"/>
        <v>192285.78750000001</v>
      </c>
      <c r="BL12" s="457">
        <f t="shared" si="28"/>
        <v>192285.78750000001</v>
      </c>
      <c r="BM12" s="457">
        <f t="shared" si="28"/>
        <v>192285.78750000001</v>
      </c>
      <c r="BN12" s="340">
        <f>IF(BN5,SUM(BN13:BN16,BN19:BN19),0)</f>
        <v>2307429.4500000002</v>
      </c>
      <c r="BO12" s="457">
        <f t="shared" ref="BO12:BZ12" si="29">SUM(BO13:BO16,BO19:BO19)</f>
        <v>192285.78750000001</v>
      </c>
      <c r="BP12" s="457">
        <f t="shared" si="29"/>
        <v>192285.78750000001</v>
      </c>
      <c r="BQ12" s="457">
        <f t="shared" si="29"/>
        <v>192285.78750000001</v>
      </c>
      <c r="BR12" s="457">
        <f t="shared" si="29"/>
        <v>192285.78750000001</v>
      </c>
      <c r="BS12" s="457">
        <f t="shared" si="29"/>
        <v>192285.78750000001</v>
      </c>
      <c r="BT12" s="457">
        <f t="shared" si="29"/>
        <v>192285.78750000001</v>
      </c>
      <c r="BU12" s="457">
        <f t="shared" si="29"/>
        <v>192285.78750000001</v>
      </c>
      <c r="BV12" s="457">
        <f t="shared" si="29"/>
        <v>192285.78750000001</v>
      </c>
      <c r="BW12" s="457">
        <f t="shared" si="29"/>
        <v>192285.78750000001</v>
      </c>
      <c r="BX12" s="457">
        <f t="shared" si="29"/>
        <v>192285.78750000001</v>
      </c>
      <c r="BY12" s="457">
        <f t="shared" si="29"/>
        <v>192285.78750000001</v>
      </c>
      <c r="BZ12" s="457">
        <f t="shared" si="29"/>
        <v>192285.78750000001</v>
      </c>
      <c r="CA12" s="340">
        <f>IF(CA5,SUM(CA13:CA16,CA19:CA19),0)</f>
        <v>2307429.4500000002</v>
      </c>
      <c r="CB12" s="457">
        <f t="shared" ref="CB12:CM12" si="30">SUM(CB13:CB16,CB19:CB19)</f>
        <v>192285.78750000001</v>
      </c>
      <c r="CC12" s="457">
        <f t="shared" si="30"/>
        <v>192285.78750000001</v>
      </c>
      <c r="CD12" s="457">
        <f t="shared" si="30"/>
        <v>192285.78750000001</v>
      </c>
      <c r="CE12" s="457">
        <f t="shared" si="30"/>
        <v>192285.78750000001</v>
      </c>
      <c r="CF12" s="457">
        <f t="shared" si="30"/>
        <v>192285.78750000001</v>
      </c>
      <c r="CG12" s="457">
        <f t="shared" si="30"/>
        <v>192285.78750000001</v>
      </c>
      <c r="CH12" s="457">
        <f t="shared" si="30"/>
        <v>192285.78750000001</v>
      </c>
      <c r="CI12" s="457">
        <f t="shared" si="30"/>
        <v>192285.78750000001</v>
      </c>
      <c r="CJ12" s="457">
        <f t="shared" si="30"/>
        <v>192285.78750000001</v>
      </c>
      <c r="CK12" s="457">
        <f t="shared" si="30"/>
        <v>192285.78750000001</v>
      </c>
      <c r="CL12" s="457">
        <f t="shared" si="30"/>
        <v>192285.78750000001</v>
      </c>
      <c r="CM12" s="457">
        <f t="shared" si="30"/>
        <v>192285.78750000001</v>
      </c>
      <c r="CN12" s="340">
        <f>IF(CN5,SUM(CN13:CN16,CN19:CN19),0)</f>
        <v>2307429.4500000002</v>
      </c>
      <c r="CO12" s="457">
        <f t="shared" ref="CO12:CZ12" si="31">SUM(CO13:CO16,CO19:CO19)</f>
        <v>192285.78750000001</v>
      </c>
      <c r="CP12" s="457">
        <f t="shared" si="31"/>
        <v>192285.78750000001</v>
      </c>
      <c r="CQ12" s="457">
        <f t="shared" si="31"/>
        <v>192285.78750000001</v>
      </c>
      <c r="CR12" s="457">
        <f t="shared" si="31"/>
        <v>192285.78750000001</v>
      </c>
      <c r="CS12" s="457">
        <f t="shared" si="31"/>
        <v>192285.78750000001</v>
      </c>
      <c r="CT12" s="457">
        <f t="shared" si="31"/>
        <v>192285.78750000001</v>
      </c>
      <c r="CU12" s="457">
        <f t="shared" si="31"/>
        <v>192285.78750000001</v>
      </c>
      <c r="CV12" s="457">
        <f t="shared" si="31"/>
        <v>192285.78750000001</v>
      </c>
      <c r="CW12" s="457">
        <f t="shared" si="31"/>
        <v>192285.78750000001</v>
      </c>
      <c r="CX12" s="457">
        <f t="shared" si="31"/>
        <v>192285.78750000001</v>
      </c>
      <c r="CY12" s="457">
        <f t="shared" si="31"/>
        <v>192285.78750000001</v>
      </c>
      <c r="CZ12" s="457">
        <f t="shared" si="31"/>
        <v>192285.78750000001</v>
      </c>
      <c r="DA12" s="340">
        <f>IF(DA5,SUM(DA13:DA16,DA19:DA19),0)</f>
        <v>2307429.4500000002</v>
      </c>
      <c r="DB12" s="457">
        <f t="shared" ref="DB12:DM12" si="32">SUM(DB13:DB16,DB19:DB19)</f>
        <v>192285.78750000001</v>
      </c>
      <c r="DC12" s="457">
        <f t="shared" si="32"/>
        <v>192285.78750000001</v>
      </c>
      <c r="DD12" s="457">
        <f t="shared" si="32"/>
        <v>192285.78750000001</v>
      </c>
      <c r="DE12" s="457">
        <f t="shared" si="32"/>
        <v>192285.78750000001</v>
      </c>
      <c r="DF12" s="457">
        <f t="shared" si="32"/>
        <v>192285.78750000001</v>
      </c>
      <c r="DG12" s="457">
        <f t="shared" si="32"/>
        <v>192285.78750000001</v>
      </c>
      <c r="DH12" s="457">
        <f t="shared" si="32"/>
        <v>192285.78750000001</v>
      </c>
      <c r="DI12" s="457">
        <f t="shared" si="32"/>
        <v>192285.78750000001</v>
      </c>
      <c r="DJ12" s="457">
        <f t="shared" si="32"/>
        <v>192285.78750000001</v>
      </c>
      <c r="DK12" s="457">
        <f t="shared" si="32"/>
        <v>192285.78750000001</v>
      </c>
      <c r="DL12" s="457">
        <f t="shared" si="32"/>
        <v>192285.78750000001</v>
      </c>
      <c r="DM12" s="457">
        <f t="shared" si="32"/>
        <v>192285.78750000001</v>
      </c>
      <c r="DN12" s="340">
        <f>IF(DN5,SUM(DN13:DN16,DN19:DN19),0)</f>
        <v>2307429.4500000002</v>
      </c>
      <c r="DO12" s="457">
        <f t="shared" ref="DO12:DZ12" si="33">SUM(DO13:DO16,DO19:DO19)</f>
        <v>192285.78750000001</v>
      </c>
      <c r="DP12" s="457">
        <f t="shared" si="33"/>
        <v>192285.78750000001</v>
      </c>
      <c r="DQ12" s="457">
        <f t="shared" si="33"/>
        <v>192285.78750000001</v>
      </c>
      <c r="DR12" s="457">
        <f t="shared" si="33"/>
        <v>192285.78750000001</v>
      </c>
      <c r="DS12" s="457">
        <f t="shared" si="33"/>
        <v>192285.78750000001</v>
      </c>
      <c r="DT12" s="457">
        <f t="shared" si="33"/>
        <v>192285.78750000001</v>
      </c>
      <c r="DU12" s="457">
        <f t="shared" si="33"/>
        <v>192285.78750000001</v>
      </c>
      <c r="DV12" s="457">
        <f t="shared" si="33"/>
        <v>192285.78750000001</v>
      </c>
      <c r="DW12" s="457">
        <f t="shared" si="33"/>
        <v>192285.78750000001</v>
      </c>
      <c r="DX12" s="457">
        <f t="shared" si="33"/>
        <v>192285.78750000001</v>
      </c>
      <c r="DY12" s="457">
        <f t="shared" si="33"/>
        <v>192285.78750000001</v>
      </c>
      <c r="DZ12" s="457">
        <f t="shared" si="33"/>
        <v>192285.78750000001</v>
      </c>
      <c r="EA12" s="340">
        <f>IF(EA5,SUM(EA13:EA16,EA19:EA19),0)</f>
        <v>2307429.4500000002</v>
      </c>
      <c r="EB12" s="457">
        <f t="shared" ref="EB12:EM12" si="34">SUM(EB13:EB16,EB19:EB19)</f>
        <v>192285.78750000001</v>
      </c>
      <c r="EC12" s="457">
        <f t="shared" si="34"/>
        <v>192285.78750000001</v>
      </c>
      <c r="ED12" s="457">
        <f t="shared" si="34"/>
        <v>192285.78750000001</v>
      </c>
      <c r="EE12" s="457">
        <f t="shared" si="34"/>
        <v>192285.78750000001</v>
      </c>
      <c r="EF12" s="457">
        <f t="shared" si="34"/>
        <v>192285.78750000001</v>
      </c>
      <c r="EG12" s="457">
        <f t="shared" si="34"/>
        <v>192285.78750000001</v>
      </c>
      <c r="EH12" s="457">
        <f t="shared" si="34"/>
        <v>192285.78750000001</v>
      </c>
      <c r="EI12" s="457">
        <f t="shared" si="34"/>
        <v>192285.78750000001</v>
      </c>
      <c r="EJ12" s="457">
        <f t="shared" si="34"/>
        <v>192285.78750000001</v>
      </c>
      <c r="EK12" s="457">
        <f t="shared" si="34"/>
        <v>192285.78750000001</v>
      </c>
      <c r="EL12" s="457">
        <f t="shared" si="34"/>
        <v>192285.78750000001</v>
      </c>
      <c r="EM12" s="457">
        <f t="shared" si="34"/>
        <v>192285.78750000001</v>
      </c>
      <c r="EN12" s="340">
        <f>IF(EN5,SUM(EN13:EN16,EN19:EN19),0)</f>
        <v>2307429.4500000002</v>
      </c>
      <c r="EO12" s="457">
        <f t="shared" ref="EO12:EZ12" si="35">SUM(EO13:EO16,EO19:EO19)</f>
        <v>192285.78750000001</v>
      </c>
      <c r="EP12" s="457">
        <f t="shared" si="35"/>
        <v>192285.78750000001</v>
      </c>
      <c r="EQ12" s="457">
        <f t="shared" si="35"/>
        <v>192285.78750000001</v>
      </c>
      <c r="ER12" s="457">
        <f t="shared" si="35"/>
        <v>192285.78750000001</v>
      </c>
      <c r="ES12" s="457">
        <f t="shared" si="35"/>
        <v>192285.78750000001</v>
      </c>
      <c r="ET12" s="457">
        <f t="shared" si="35"/>
        <v>192285.78750000001</v>
      </c>
      <c r="EU12" s="457">
        <f t="shared" si="35"/>
        <v>192285.78750000001</v>
      </c>
      <c r="EV12" s="457">
        <f t="shared" si="35"/>
        <v>192285.78750000001</v>
      </c>
      <c r="EW12" s="457">
        <f t="shared" si="35"/>
        <v>192285.78750000001</v>
      </c>
      <c r="EX12" s="457">
        <f t="shared" si="35"/>
        <v>192285.78750000001</v>
      </c>
      <c r="EY12" s="457">
        <f t="shared" si="35"/>
        <v>192285.78750000001</v>
      </c>
      <c r="EZ12" s="457">
        <f t="shared" si="35"/>
        <v>192285.78750000001</v>
      </c>
      <c r="FA12" s="340">
        <f>IF(FA5,SUM(FA13:FA16,FA19:FA19),0)</f>
        <v>2307429.4500000002</v>
      </c>
      <c r="FB12" s="457">
        <f t="shared" ref="FB12:FM12" si="36">SUM(FB13:FB16,FB19:FB19)</f>
        <v>192285.78750000001</v>
      </c>
      <c r="FC12" s="457">
        <f t="shared" si="36"/>
        <v>192285.78750000001</v>
      </c>
      <c r="FD12" s="457">
        <f t="shared" si="36"/>
        <v>192285.78750000001</v>
      </c>
      <c r="FE12" s="457">
        <f t="shared" si="36"/>
        <v>192285.78750000001</v>
      </c>
      <c r="FF12" s="457">
        <f t="shared" si="36"/>
        <v>192285.78750000001</v>
      </c>
      <c r="FG12" s="457">
        <f t="shared" si="36"/>
        <v>192285.78750000001</v>
      </c>
      <c r="FH12" s="457">
        <f t="shared" si="36"/>
        <v>192285.78750000001</v>
      </c>
      <c r="FI12" s="457">
        <f t="shared" si="36"/>
        <v>192285.78750000001</v>
      </c>
      <c r="FJ12" s="457">
        <f t="shared" si="36"/>
        <v>192285.78750000001</v>
      </c>
      <c r="FK12" s="457">
        <f t="shared" si="36"/>
        <v>192285.78750000001</v>
      </c>
      <c r="FL12" s="457">
        <f t="shared" si="36"/>
        <v>192285.78750000001</v>
      </c>
      <c r="FM12" s="457">
        <f t="shared" si="36"/>
        <v>192285.78750000001</v>
      </c>
      <c r="FN12" s="340">
        <f>IF(FN5,SUM(FN13:FN16,FN19:FN19),0)</f>
        <v>2307429.4500000002</v>
      </c>
      <c r="FO12" s="457">
        <f t="shared" ref="FO12:FZ12" si="37">SUM(FO13:FO16,FO19:FO19)</f>
        <v>192285.78750000001</v>
      </c>
      <c r="FP12" s="457">
        <f t="shared" si="37"/>
        <v>192285.78750000001</v>
      </c>
      <c r="FQ12" s="457">
        <f t="shared" si="37"/>
        <v>192285.78750000001</v>
      </c>
      <c r="FR12" s="457">
        <f t="shared" si="37"/>
        <v>192285.78750000001</v>
      </c>
      <c r="FS12" s="457">
        <f t="shared" si="37"/>
        <v>192285.78750000001</v>
      </c>
      <c r="FT12" s="457">
        <f t="shared" si="37"/>
        <v>192285.78750000001</v>
      </c>
      <c r="FU12" s="457">
        <f t="shared" si="37"/>
        <v>192285.78750000001</v>
      </c>
      <c r="FV12" s="457">
        <f t="shared" si="37"/>
        <v>192285.78750000001</v>
      </c>
      <c r="FW12" s="457">
        <f t="shared" si="37"/>
        <v>192285.78750000001</v>
      </c>
      <c r="FX12" s="457">
        <f t="shared" si="37"/>
        <v>192285.78750000001</v>
      </c>
      <c r="FY12" s="457">
        <f t="shared" si="37"/>
        <v>192285.78750000001</v>
      </c>
      <c r="FZ12" s="457">
        <f t="shared" si="37"/>
        <v>192285.78750000001</v>
      </c>
      <c r="GA12" s="340">
        <f>IF(GA5,SUM(GA13:GA16,GA19:GA19),0)</f>
        <v>2307429.4500000002</v>
      </c>
      <c r="GB12" s="457">
        <f t="shared" ref="GB12:GM12" si="38">SUM(GB13:GB16,GB19:GB19)</f>
        <v>192285.78750000001</v>
      </c>
      <c r="GC12" s="457">
        <f t="shared" si="38"/>
        <v>192285.78750000001</v>
      </c>
      <c r="GD12" s="457">
        <f t="shared" si="38"/>
        <v>192285.78750000001</v>
      </c>
      <c r="GE12" s="457">
        <f t="shared" si="38"/>
        <v>192285.78750000001</v>
      </c>
      <c r="GF12" s="457">
        <f t="shared" si="38"/>
        <v>192285.78750000001</v>
      </c>
      <c r="GG12" s="457">
        <f t="shared" si="38"/>
        <v>192285.78750000001</v>
      </c>
      <c r="GH12" s="457">
        <f t="shared" si="38"/>
        <v>192285.78750000001</v>
      </c>
      <c r="GI12" s="457">
        <f t="shared" si="38"/>
        <v>192285.78750000001</v>
      </c>
      <c r="GJ12" s="457">
        <f t="shared" si="38"/>
        <v>192285.78750000001</v>
      </c>
      <c r="GK12" s="457">
        <f t="shared" si="38"/>
        <v>192285.78750000001</v>
      </c>
      <c r="GL12" s="457">
        <f t="shared" si="38"/>
        <v>192285.78750000001</v>
      </c>
      <c r="GM12" s="457">
        <f t="shared" si="38"/>
        <v>192285.78750000001</v>
      </c>
      <c r="GN12" s="340">
        <f>IF(GN5,SUM(GN13:GN16,GN19:GN19),0)</f>
        <v>2307429.4499999997</v>
      </c>
      <c r="GO12" s="457">
        <f t="shared" ref="GO12:GZ12" si="39">SUM(GO13:GO16,GO19:GO19)</f>
        <v>0</v>
      </c>
      <c r="GP12" s="457">
        <f t="shared" si="39"/>
        <v>0</v>
      </c>
      <c r="GQ12" s="457">
        <f t="shared" si="39"/>
        <v>0</v>
      </c>
      <c r="GR12" s="457">
        <f t="shared" si="39"/>
        <v>0</v>
      </c>
      <c r="GS12" s="457">
        <f t="shared" si="39"/>
        <v>0</v>
      </c>
      <c r="GT12" s="457">
        <f t="shared" si="39"/>
        <v>0</v>
      </c>
      <c r="GU12" s="457">
        <f t="shared" si="39"/>
        <v>0</v>
      </c>
      <c r="GV12" s="457">
        <f t="shared" si="39"/>
        <v>0</v>
      </c>
      <c r="GW12" s="457">
        <f t="shared" si="39"/>
        <v>0</v>
      </c>
      <c r="GX12" s="457">
        <f t="shared" si="39"/>
        <v>0</v>
      </c>
      <c r="GY12" s="457">
        <f t="shared" si="39"/>
        <v>0</v>
      </c>
      <c r="GZ12" s="457">
        <f t="shared" si="39"/>
        <v>0</v>
      </c>
      <c r="HA12" s="340">
        <f>IF(HA5,SUM(HA13:HA16,HA19:HA19),0)</f>
        <v>0</v>
      </c>
      <c r="HB12" s="457">
        <f t="shared" ref="HB12:HM12" si="40">SUM(HB13:HB16,HB19:HB19)</f>
        <v>0</v>
      </c>
      <c r="HC12" s="457">
        <f t="shared" si="40"/>
        <v>0</v>
      </c>
      <c r="HD12" s="457">
        <f t="shared" si="40"/>
        <v>0</v>
      </c>
      <c r="HE12" s="457">
        <f t="shared" si="40"/>
        <v>0</v>
      </c>
      <c r="HF12" s="457">
        <f t="shared" si="40"/>
        <v>0</v>
      </c>
      <c r="HG12" s="457">
        <f t="shared" si="40"/>
        <v>0</v>
      </c>
      <c r="HH12" s="457">
        <f t="shared" si="40"/>
        <v>0</v>
      </c>
      <c r="HI12" s="457">
        <f t="shared" si="40"/>
        <v>0</v>
      </c>
      <c r="HJ12" s="457">
        <f t="shared" si="40"/>
        <v>0</v>
      </c>
      <c r="HK12" s="457">
        <f t="shared" si="40"/>
        <v>0</v>
      </c>
      <c r="HL12" s="457">
        <f t="shared" si="40"/>
        <v>0</v>
      </c>
      <c r="HM12" s="457">
        <f t="shared" si="40"/>
        <v>0</v>
      </c>
      <c r="HN12" s="340">
        <f>IF(HN5,SUM(HN13:HN16,HN19:HN19),0)</f>
        <v>0</v>
      </c>
      <c r="HO12" s="457">
        <f t="shared" ref="HO12:HZ12" si="41">SUM(HO13:HO16,HO19:HO19)</f>
        <v>0</v>
      </c>
      <c r="HP12" s="457">
        <f t="shared" si="41"/>
        <v>0</v>
      </c>
      <c r="HQ12" s="457">
        <f t="shared" si="41"/>
        <v>0</v>
      </c>
      <c r="HR12" s="457">
        <f t="shared" si="41"/>
        <v>0</v>
      </c>
      <c r="HS12" s="457">
        <f t="shared" si="41"/>
        <v>0</v>
      </c>
      <c r="HT12" s="457">
        <f t="shared" si="41"/>
        <v>0</v>
      </c>
      <c r="HU12" s="457">
        <f t="shared" si="41"/>
        <v>0</v>
      </c>
      <c r="HV12" s="457">
        <f t="shared" si="41"/>
        <v>0</v>
      </c>
      <c r="HW12" s="457">
        <f t="shared" si="41"/>
        <v>0</v>
      </c>
      <c r="HX12" s="457">
        <f t="shared" si="41"/>
        <v>0</v>
      </c>
      <c r="HY12" s="457">
        <f t="shared" si="41"/>
        <v>0</v>
      </c>
      <c r="HZ12" s="457">
        <f t="shared" si="41"/>
        <v>0</v>
      </c>
      <c r="IA12" s="340">
        <f>IF(IA5,SUM(IA13:IA16,IA19:IA19),0)</f>
        <v>0</v>
      </c>
      <c r="IB12" s="457">
        <f t="shared" ref="IB12:IM12" si="42">SUM(IB13:IB16,IB19:IB19)</f>
        <v>0</v>
      </c>
      <c r="IC12" s="457">
        <f t="shared" si="42"/>
        <v>0</v>
      </c>
      <c r="ID12" s="457">
        <f t="shared" si="42"/>
        <v>0</v>
      </c>
      <c r="IE12" s="457">
        <f t="shared" si="42"/>
        <v>0</v>
      </c>
      <c r="IF12" s="457">
        <f t="shared" si="42"/>
        <v>0</v>
      </c>
      <c r="IG12" s="457">
        <f t="shared" si="42"/>
        <v>0</v>
      </c>
      <c r="IH12" s="457">
        <f t="shared" si="42"/>
        <v>0</v>
      </c>
      <c r="II12" s="457">
        <f t="shared" si="42"/>
        <v>0</v>
      </c>
      <c r="IJ12" s="457">
        <f t="shared" si="42"/>
        <v>0</v>
      </c>
      <c r="IK12" s="457">
        <f t="shared" si="42"/>
        <v>0</v>
      </c>
      <c r="IL12" s="457">
        <f t="shared" si="42"/>
        <v>0</v>
      </c>
      <c r="IM12" s="457">
        <f t="shared" si="42"/>
        <v>0</v>
      </c>
      <c r="IN12" s="340">
        <f>IF(IN5,SUM(IN13:IN16,IN19:IN19),0)</f>
        <v>0</v>
      </c>
      <c r="IO12" s="457">
        <f t="shared" ref="IO12:IZ12" si="43">SUM(IO13:IO16,IO19:IO19)</f>
        <v>0</v>
      </c>
      <c r="IP12" s="457">
        <f t="shared" si="43"/>
        <v>0</v>
      </c>
      <c r="IQ12" s="457">
        <f t="shared" si="43"/>
        <v>0</v>
      </c>
      <c r="IR12" s="457">
        <f t="shared" si="43"/>
        <v>0</v>
      </c>
      <c r="IS12" s="457">
        <f t="shared" si="43"/>
        <v>0</v>
      </c>
      <c r="IT12" s="457">
        <f t="shared" si="43"/>
        <v>0</v>
      </c>
      <c r="IU12" s="457">
        <f t="shared" si="43"/>
        <v>0</v>
      </c>
      <c r="IV12" s="457">
        <f t="shared" si="43"/>
        <v>0</v>
      </c>
      <c r="IW12" s="457">
        <f t="shared" si="43"/>
        <v>0</v>
      </c>
      <c r="IX12" s="457">
        <f t="shared" si="43"/>
        <v>0</v>
      </c>
      <c r="IY12" s="457">
        <f t="shared" si="43"/>
        <v>0</v>
      </c>
      <c r="IZ12" s="457">
        <f t="shared" si="43"/>
        <v>0</v>
      </c>
      <c r="JA12" s="340">
        <f>IF(JA5,SUM(JA13:JA16,JA19:JA19),0)</f>
        <v>0</v>
      </c>
      <c r="JB12" s="457">
        <f t="shared" ref="JB12:JM12" si="44">SUM(JB13:JB16,JB19:JB19)</f>
        <v>0</v>
      </c>
      <c r="JC12" s="457">
        <f t="shared" si="44"/>
        <v>0</v>
      </c>
      <c r="JD12" s="457">
        <f t="shared" si="44"/>
        <v>0</v>
      </c>
      <c r="JE12" s="457">
        <f t="shared" si="44"/>
        <v>0</v>
      </c>
      <c r="JF12" s="457">
        <f t="shared" si="44"/>
        <v>0</v>
      </c>
      <c r="JG12" s="457">
        <f t="shared" si="44"/>
        <v>0</v>
      </c>
      <c r="JH12" s="457">
        <f t="shared" si="44"/>
        <v>0</v>
      </c>
      <c r="JI12" s="457">
        <f t="shared" si="44"/>
        <v>0</v>
      </c>
      <c r="JJ12" s="457">
        <f t="shared" si="44"/>
        <v>0</v>
      </c>
      <c r="JK12" s="457">
        <f t="shared" si="44"/>
        <v>0</v>
      </c>
      <c r="JL12" s="457">
        <f t="shared" si="44"/>
        <v>0</v>
      </c>
      <c r="JM12" s="457">
        <f t="shared" si="44"/>
        <v>0</v>
      </c>
      <c r="JN12" s="340">
        <f>IF(JN5,SUM(JN13:JN16,JN19:JN19),0)</f>
        <v>0</v>
      </c>
      <c r="JO12" s="457">
        <f t="shared" ref="JO12:JZ12" si="45">SUM(JO13:JO16,JO19:JO19)</f>
        <v>0</v>
      </c>
      <c r="JP12" s="457">
        <f t="shared" si="45"/>
        <v>0</v>
      </c>
      <c r="JQ12" s="457">
        <f t="shared" si="45"/>
        <v>0</v>
      </c>
      <c r="JR12" s="457">
        <f t="shared" si="45"/>
        <v>0</v>
      </c>
      <c r="JS12" s="457">
        <f t="shared" si="45"/>
        <v>0</v>
      </c>
      <c r="JT12" s="457">
        <f t="shared" si="45"/>
        <v>0</v>
      </c>
      <c r="JU12" s="457">
        <f t="shared" si="45"/>
        <v>0</v>
      </c>
      <c r="JV12" s="457">
        <f t="shared" si="45"/>
        <v>0</v>
      </c>
      <c r="JW12" s="457">
        <f t="shared" si="45"/>
        <v>0</v>
      </c>
      <c r="JX12" s="457">
        <f t="shared" si="45"/>
        <v>0</v>
      </c>
      <c r="JY12" s="457">
        <f t="shared" si="45"/>
        <v>0</v>
      </c>
      <c r="JZ12" s="457">
        <f t="shared" si="45"/>
        <v>0</v>
      </c>
      <c r="KA12" s="340">
        <f>IF(KA5,SUM(KA13:KA16,KA19:KA19),0)</f>
        <v>0</v>
      </c>
      <c r="KB12" s="457">
        <f t="shared" ref="KB12:KM12" si="46">SUM(KB13:KB16,KB19:KB19)</f>
        <v>0</v>
      </c>
      <c r="KC12" s="457">
        <f t="shared" si="46"/>
        <v>0</v>
      </c>
      <c r="KD12" s="457">
        <f t="shared" si="46"/>
        <v>0</v>
      </c>
      <c r="KE12" s="457">
        <f t="shared" si="46"/>
        <v>0</v>
      </c>
      <c r="KF12" s="457">
        <f t="shared" si="46"/>
        <v>0</v>
      </c>
      <c r="KG12" s="457">
        <f t="shared" si="46"/>
        <v>0</v>
      </c>
      <c r="KH12" s="457">
        <f t="shared" si="46"/>
        <v>0</v>
      </c>
      <c r="KI12" s="457">
        <f t="shared" si="46"/>
        <v>0</v>
      </c>
      <c r="KJ12" s="457">
        <f t="shared" si="46"/>
        <v>0</v>
      </c>
      <c r="KK12" s="457">
        <f t="shared" si="46"/>
        <v>0</v>
      </c>
      <c r="KL12" s="457">
        <f t="shared" si="46"/>
        <v>0</v>
      </c>
      <c r="KM12" s="457">
        <f t="shared" si="46"/>
        <v>0</v>
      </c>
      <c r="KN12" s="340">
        <f>IF(KN5,SUM(KN13:KN16,KN19:KN19),0)</f>
        <v>0</v>
      </c>
      <c r="KO12" s="457">
        <f t="shared" ref="KO12:KZ12" si="47">SUM(KO13:KO16,KO19:KO19)</f>
        <v>0</v>
      </c>
      <c r="KP12" s="457">
        <f t="shared" si="47"/>
        <v>0</v>
      </c>
      <c r="KQ12" s="457">
        <f t="shared" si="47"/>
        <v>0</v>
      </c>
      <c r="KR12" s="457">
        <f t="shared" si="47"/>
        <v>0</v>
      </c>
      <c r="KS12" s="457">
        <f t="shared" si="47"/>
        <v>0</v>
      </c>
      <c r="KT12" s="457">
        <f t="shared" si="47"/>
        <v>0</v>
      </c>
      <c r="KU12" s="457">
        <f t="shared" si="47"/>
        <v>0</v>
      </c>
      <c r="KV12" s="457">
        <f t="shared" si="47"/>
        <v>0</v>
      </c>
      <c r="KW12" s="457">
        <f t="shared" si="47"/>
        <v>0</v>
      </c>
      <c r="KX12" s="457">
        <f t="shared" si="47"/>
        <v>0</v>
      </c>
      <c r="KY12" s="457">
        <f t="shared" si="47"/>
        <v>0</v>
      </c>
      <c r="KZ12" s="457">
        <f t="shared" si="47"/>
        <v>0</v>
      </c>
      <c r="LA12" s="340">
        <f>IF(LA5,SUM(LA13:LA16,LA19:LA19),0)</f>
        <v>0</v>
      </c>
      <c r="LB12" s="457">
        <f t="shared" ref="LB12:LM12" si="48">SUM(LB13:LB16,LB19:LB19)</f>
        <v>0</v>
      </c>
      <c r="LC12" s="457">
        <f t="shared" si="48"/>
        <v>0</v>
      </c>
      <c r="LD12" s="457">
        <f t="shared" si="48"/>
        <v>0</v>
      </c>
      <c r="LE12" s="457">
        <f t="shared" si="48"/>
        <v>0</v>
      </c>
      <c r="LF12" s="457">
        <f t="shared" si="48"/>
        <v>0</v>
      </c>
      <c r="LG12" s="457">
        <f t="shared" si="48"/>
        <v>0</v>
      </c>
      <c r="LH12" s="457">
        <f t="shared" si="48"/>
        <v>0</v>
      </c>
      <c r="LI12" s="457">
        <f t="shared" si="48"/>
        <v>0</v>
      </c>
      <c r="LJ12" s="457">
        <f t="shared" si="48"/>
        <v>0</v>
      </c>
      <c r="LK12" s="457">
        <f t="shared" si="48"/>
        <v>0</v>
      </c>
      <c r="LL12" s="457">
        <f t="shared" si="48"/>
        <v>0</v>
      </c>
      <c r="LM12" s="457">
        <f t="shared" si="48"/>
        <v>0</v>
      </c>
      <c r="LN12" s="340">
        <f>IF(LN5,SUM(LN13:LN16,LN19:LN19),0)</f>
        <v>0</v>
      </c>
    </row>
    <row r="13" spans="1:326" s="349" customFormat="1">
      <c r="A13" s="320" t="s">
        <v>266</v>
      </c>
      <c r="B13" s="648">
        <f>'Investuotojas ir Finansuotojas'!B55+'Investuotojas ir Finansuotojas'!B56</f>
        <v>0</v>
      </c>
      <c r="C13" s="648">
        <f>'Investuotojas ir Finansuotojas'!C55+'Investuotojas ir Finansuotojas'!C56</f>
        <v>0</v>
      </c>
      <c r="D13" s="648">
        <f>'Investuotojas ir Finansuotojas'!D55+'Investuotojas ir Finansuotojas'!D56</f>
        <v>0</v>
      </c>
      <c r="E13" s="648">
        <f>'Investuotojas ir Finansuotojas'!E55+'Investuotojas ir Finansuotojas'!E56</f>
        <v>0</v>
      </c>
      <c r="F13" s="648">
        <f>'Investuotojas ir Finansuotojas'!F55+'Investuotojas ir Finansuotojas'!F56</f>
        <v>0</v>
      </c>
      <c r="G13" s="648">
        <f>'Investuotojas ir Finansuotojas'!G55+'Investuotojas ir Finansuotojas'!G56</f>
        <v>0</v>
      </c>
      <c r="H13" s="648">
        <f>'Investuotojas ir Finansuotojas'!H55+'Investuotojas ir Finansuotojas'!H56</f>
        <v>0</v>
      </c>
      <c r="I13" s="648">
        <f>'Investuotojas ir Finansuotojas'!I55+'Investuotojas ir Finansuotojas'!I56</f>
        <v>0</v>
      </c>
      <c r="J13" s="648">
        <f>'Investuotojas ir Finansuotojas'!J55+'Investuotojas ir Finansuotojas'!J56</f>
        <v>0</v>
      </c>
      <c r="K13" s="648">
        <f>'Investuotojas ir Finansuotojas'!K55+'Investuotojas ir Finansuotojas'!K56</f>
        <v>0</v>
      </c>
      <c r="L13" s="648">
        <f>'Investuotojas ir Finansuotojas'!L55+'Investuotojas ir Finansuotojas'!L56</f>
        <v>0</v>
      </c>
      <c r="M13" s="648">
        <f>'Investuotojas ir Finansuotojas'!M55+'Investuotojas ir Finansuotojas'!M56</f>
        <v>0</v>
      </c>
      <c r="N13" s="649">
        <f>SUM(B13:M14)</f>
        <v>0</v>
      </c>
      <c r="O13" s="648">
        <f>'Investuotojas ir Finansuotojas'!O55+'Investuotojas ir Finansuotojas'!O56</f>
        <v>0</v>
      </c>
      <c r="P13" s="648">
        <f>'Investuotojas ir Finansuotojas'!P55+'Investuotojas ir Finansuotojas'!P56</f>
        <v>0</v>
      </c>
      <c r="Q13" s="648">
        <f>'Investuotojas ir Finansuotojas'!Q55+'Investuotojas ir Finansuotojas'!Q56</f>
        <v>0</v>
      </c>
      <c r="R13" s="648">
        <f>'Investuotojas ir Finansuotojas'!R55+'Investuotojas ir Finansuotojas'!R56</f>
        <v>0</v>
      </c>
      <c r="S13" s="648">
        <f>'Investuotojas ir Finansuotojas'!S55+'Investuotojas ir Finansuotojas'!S56</f>
        <v>0</v>
      </c>
      <c r="T13" s="648">
        <f>'Investuotojas ir Finansuotojas'!T55+'Investuotojas ir Finansuotojas'!T56</f>
        <v>0</v>
      </c>
      <c r="U13" s="648">
        <f>'Investuotojas ir Finansuotojas'!U55+'Investuotojas ir Finansuotojas'!U56</f>
        <v>0</v>
      </c>
      <c r="V13" s="648">
        <f>'Investuotojas ir Finansuotojas'!V55+'Investuotojas ir Finansuotojas'!V56</f>
        <v>0</v>
      </c>
      <c r="W13" s="648">
        <f>'Investuotojas ir Finansuotojas'!W55+'Investuotojas ir Finansuotojas'!W56</f>
        <v>0</v>
      </c>
      <c r="X13" s="648">
        <f>'Investuotojas ir Finansuotojas'!X55+'Investuotojas ir Finansuotojas'!X56</f>
        <v>0</v>
      </c>
      <c r="Y13" s="648">
        <f>'Investuotojas ir Finansuotojas'!Y55+'Investuotojas ir Finansuotojas'!Y56</f>
        <v>0</v>
      </c>
      <c r="Z13" s="648">
        <f>'Investuotojas ir Finansuotojas'!Z55+'Investuotojas ir Finansuotojas'!Z56</f>
        <v>0</v>
      </c>
      <c r="AA13" s="649">
        <f>SUM(O13:Z14)</f>
        <v>0</v>
      </c>
      <c r="AB13" s="648">
        <f>'Investuotojas ir Finansuotojas'!AB55+'Investuotojas ir Finansuotojas'!AB56</f>
        <v>0</v>
      </c>
      <c r="AC13" s="648">
        <f>'Investuotojas ir Finansuotojas'!AC55+'Investuotojas ir Finansuotojas'!AC56</f>
        <v>0</v>
      </c>
      <c r="AD13" s="648">
        <f>'Investuotojas ir Finansuotojas'!AD55+'Investuotojas ir Finansuotojas'!AD56</f>
        <v>0</v>
      </c>
      <c r="AE13" s="648">
        <f>'Investuotojas ir Finansuotojas'!AE55+'Investuotojas ir Finansuotojas'!AE56</f>
        <v>0</v>
      </c>
      <c r="AF13" s="648">
        <f>'Investuotojas ir Finansuotojas'!AF55+'Investuotojas ir Finansuotojas'!AF56</f>
        <v>0</v>
      </c>
      <c r="AG13" s="648">
        <f>'Investuotojas ir Finansuotojas'!AG55+'Investuotojas ir Finansuotojas'!AG56</f>
        <v>0</v>
      </c>
      <c r="AH13" s="648">
        <f>'Investuotojas ir Finansuotojas'!AH55+'Investuotojas ir Finansuotojas'!AH56</f>
        <v>0</v>
      </c>
      <c r="AI13" s="648">
        <f>'Investuotojas ir Finansuotojas'!AI55+'Investuotojas ir Finansuotojas'!AI56</f>
        <v>0</v>
      </c>
      <c r="AJ13" s="648">
        <f>'Investuotojas ir Finansuotojas'!AJ55+'Investuotojas ir Finansuotojas'!AJ56</f>
        <v>0</v>
      </c>
      <c r="AK13" s="648">
        <f>'Investuotojas ir Finansuotojas'!AK55+'Investuotojas ir Finansuotojas'!AK56</f>
        <v>0</v>
      </c>
      <c r="AL13" s="648">
        <f>'Investuotojas ir Finansuotojas'!AL55+'Investuotojas ir Finansuotojas'!AL56</f>
        <v>0</v>
      </c>
      <c r="AM13" s="648">
        <f>'Investuotojas ir Finansuotojas'!AM55+'Investuotojas ir Finansuotojas'!AM56</f>
        <v>0</v>
      </c>
      <c r="AN13" s="649">
        <f>SUM(AB13:AM14)</f>
        <v>0</v>
      </c>
      <c r="AO13" s="650">
        <f>'Investuotojas ir Finansuotojas'!AO55+'Investuotojas ir Finansuotojas'!AO56</f>
        <v>81482.688926324467</v>
      </c>
      <c r="AP13" s="648">
        <f>'Investuotojas ir Finansuotojas'!AP55+'Investuotojas ir Finansuotojas'!AP56</f>
        <v>81482.688926324467</v>
      </c>
      <c r="AQ13" s="648">
        <f>'Investuotojas ir Finansuotojas'!AQ55+'Investuotojas ir Finansuotojas'!AQ56</f>
        <v>81482.688926324467</v>
      </c>
      <c r="AR13" s="648">
        <f>'Investuotojas ir Finansuotojas'!AR55+'Investuotojas ir Finansuotojas'!AR56</f>
        <v>81482.688926324467</v>
      </c>
      <c r="AS13" s="648">
        <f>'Investuotojas ir Finansuotojas'!AS55+'Investuotojas ir Finansuotojas'!AS56</f>
        <v>81482.688926324467</v>
      </c>
      <c r="AT13" s="648">
        <f>'Investuotojas ir Finansuotojas'!AT55+'Investuotojas ir Finansuotojas'!AT56</f>
        <v>81482.688926324467</v>
      </c>
      <c r="AU13" s="648">
        <f>'Investuotojas ir Finansuotojas'!AU55+'Investuotojas ir Finansuotojas'!AU56</f>
        <v>81482.688926324467</v>
      </c>
      <c r="AV13" s="648">
        <f>'Investuotojas ir Finansuotojas'!AV55+'Investuotojas ir Finansuotojas'!AV56</f>
        <v>81482.688926324467</v>
      </c>
      <c r="AW13" s="648">
        <f>'Investuotojas ir Finansuotojas'!AW55+'Investuotojas ir Finansuotojas'!AW56</f>
        <v>81482.688926324467</v>
      </c>
      <c r="AX13" s="648">
        <f>'Investuotojas ir Finansuotojas'!AX55+'Investuotojas ir Finansuotojas'!AX56</f>
        <v>81482.688926324467</v>
      </c>
      <c r="AY13" s="648">
        <f>'Investuotojas ir Finansuotojas'!AY55+'Investuotojas ir Finansuotojas'!AY56</f>
        <v>81482.688926324467</v>
      </c>
      <c r="AZ13" s="648">
        <f>'Investuotojas ir Finansuotojas'!AZ55+'Investuotojas ir Finansuotojas'!AZ56</f>
        <v>81482.688926324467</v>
      </c>
      <c r="BA13" s="649">
        <f>SUM(AO13:AZ14)</f>
        <v>977792.26711589366</v>
      </c>
      <c r="BB13" s="648">
        <f>'Investuotojas ir Finansuotojas'!BB55+'Investuotojas ir Finansuotojas'!BB56</f>
        <v>81482.688926324467</v>
      </c>
      <c r="BC13" s="648">
        <f>'Investuotojas ir Finansuotojas'!BC55+'Investuotojas ir Finansuotojas'!BC56</f>
        <v>81482.688926324467</v>
      </c>
      <c r="BD13" s="648">
        <f>'Investuotojas ir Finansuotojas'!BD55+'Investuotojas ir Finansuotojas'!BD56</f>
        <v>81482.688926324467</v>
      </c>
      <c r="BE13" s="648">
        <f>'Investuotojas ir Finansuotojas'!BE55+'Investuotojas ir Finansuotojas'!BE56</f>
        <v>81482.688926324467</v>
      </c>
      <c r="BF13" s="648">
        <f>'Investuotojas ir Finansuotojas'!BF55+'Investuotojas ir Finansuotojas'!BF56</f>
        <v>81482.688926324467</v>
      </c>
      <c r="BG13" s="648">
        <f>'Investuotojas ir Finansuotojas'!BG55+'Investuotojas ir Finansuotojas'!BG56</f>
        <v>81482.688926324467</v>
      </c>
      <c r="BH13" s="648">
        <f>'Investuotojas ir Finansuotojas'!BH55+'Investuotojas ir Finansuotojas'!BH56</f>
        <v>81482.688926324467</v>
      </c>
      <c r="BI13" s="648">
        <f>'Investuotojas ir Finansuotojas'!BI55+'Investuotojas ir Finansuotojas'!BI56</f>
        <v>81482.688926324467</v>
      </c>
      <c r="BJ13" s="648">
        <f>'Investuotojas ir Finansuotojas'!BJ55+'Investuotojas ir Finansuotojas'!BJ56</f>
        <v>81482.688926324467</v>
      </c>
      <c r="BK13" s="648">
        <f>'Investuotojas ir Finansuotojas'!BK55+'Investuotojas ir Finansuotojas'!BK56</f>
        <v>81482.688926324467</v>
      </c>
      <c r="BL13" s="648">
        <f>'Investuotojas ir Finansuotojas'!BL55+'Investuotojas ir Finansuotojas'!BL56</f>
        <v>81482.688926324467</v>
      </c>
      <c r="BM13" s="648">
        <f>'Investuotojas ir Finansuotojas'!BM55+'Investuotojas ir Finansuotojas'!BM56</f>
        <v>81482.688926324467</v>
      </c>
      <c r="BN13" s="649">
        <f>SUM(BB13:BM14)</f>
        <v>977792.26711589366</v>
      </c>
      <c r="BO13" s="648">
        <f>'Investuotojas ir Finansuotojas'!BO55+'Investuotojas ir Finansuotojas'!BO56</f>
        <v>81482.688926324467</v>
      </c>
      <c r="BP13" s="648">
        <f>'Investuotojas ir Finansuotojas'!BP55+'Investuotojas ir Finansuotojas'!BP56</f>
        <v>81482.688926324467</v>
      </c>
      <c r="BQ13" s="648">
        <f>'Investuotojas ir Finansuotojas'!BQ55+'Investuotojas ir Finansuotojas'!BQ56</f>
        <v>81482.688926324467</v>
      </c>
      <c r="BR13" s="648">
        <f>'Investuotojas ir Finansuotojas'!BR55+'Investuotojas ir Finansuotojas'!BR56</f>
        <v>81482.688926324467</v>
      </c>
      <c r="BS13" s="648">
        <f>'Investuotojas ir Finansuotojas'!BS55+'Investuotojas ir Finansuotojas'!BS56</f>
        <v>81482.688926324467</v>
      </c>
      <c r="BT13" s="648">
        <f>'Investuotojas ir Finansuotojas'!BT55+'Investuotojas ir Finansuotojas'!BT56</f>
        <v>81482.688926324467</v>
      </c>
      <c r="BU13" s="648">
        <f>'Investuotojas ir Finansuotojas'!BU55+'Investuotojas ir Finansuotojas'!BU56</f>
        <v>81482.688926324467</v>
      </c>
      <c r="BV13" s="648">
        <f>'Investuotojas ir Finansuotojas'!BV55+'Investuotojas ir Finansuotojas'!BV56</f>
        <v>81482.688926324467</v>
      </c>
      <c r="BW13" s="648">
        <f>'Investuotojas ir Finansuotojas'!BW55+'Investuotojas ir Finansuotojas'!BW56</f>
        <v>81482.688926324467</v>
      </c>
      <c r="BX13" s="648">
        <f>'Investuotojas ir Finansuotojas'!BX55+'Investuotojas ir Finansuotojas'!BX56</f>
        <v>81482.688926324467</v>
      </c>
      <c r="BY13" s="648">
        <f>'Investuotojas ir Finansuotojas'!BY55+'Investuotojas ir Finansuotojas'!BY56</f>
        <v>81482.688926324467</v>
      </c>
      <c r="BZ13" s="648">
        <f>'Investuotojas ir Finansuotojas'!BZ55+'Investuotojas ir Finansuotojas'!BZ56</f>
        <v>81482.688926324467</v>
      </c>
      <c r="CA13" s="649">
        <f>SUM(BO13:BZ14)</f>
        <v>977792.26711589366</v>
      </c>
      <c r="CB13" s="648">
        <f>'Investuotojas ir Finansuotojas'!CB55+'Investuotojas ir Finansuotojas'!CB56</f>
        <v>81482.688926324467</v>
      </c>
      <c r="CC13" s="648">
        <f>'Investuotojas ir Finansuotojas'!CC55+'Investuotojas ir Finansuotojas'!CC56</f>
        <v>81482.688926324467</v>
      </c>
      <c r="CD13" s="648">
        <f>'Investuotojas ir Finansuotojas'!CD55+'Investuotojas ir Finansuotojas'!CD56</f>
        <v>81482.688926324467</v>
      </c>
      <c r="CE13" s="648">
        <f>'Investuotojas ir Finansuotojas'!CE55+'Investuotojas ir Finansuotojas'!CE56</f>
        <v>81482.688926324467</v>
      </c>
      <c r="CF13" s="648">
        <f>'Investuotojas ir Finansuotojas'!CF55+'Investuotojas ir Finansuotojas'!CF56</f>
        <v>81482.688926324467</v>
      </c>
      <c r="CG13" s="648">
        <f>'Investuotojas ir Finansuotojas'!CG55+'Investuotojas ir Finansuotojas'!CG56</f>
        <v>81482.688926324467</v>
      </c>
      <c r="CH13" s="648">
        <f>'Investuotojas ir Finansuotojas'!CH55+'Investuotojas ir Finansuotojas'!CH56</f>
        <v>81482.688926324467</v>
      </c>
      <c r="CI13" s="648">
        <f>'Investuotojas ir Finansuotojas'!CI55+'Investuotojas ir Finansuotojas'!CI56</f>
        <v>81482.688926324467</v>
      </c>
      <c r="CJ13" s="648">
        <f>'Investuotojas ir Finansuotojas'!CJ55+'Investuotojas ir Finansuotojas'!CJ56</f>
        <v>81482.688926324467</v>
      </c>
      <c r="CK13" s="648">
        <f>'Investuotojas ir Finansuotojas'!CK55+'Investuotojas ir Finansuotojas'!CK56</f>
        <v>81482.688926324467</v>
      </c>
      <c r="CL13" s="648">
        <f>'Investuotojas ir Finansuotojas'!CL55+'Investuotojas ir Finansuotojas'!CL56</f>
        <v>81482.688926324467</v>
      </c>
      <c r="CM13" s="648">
        <f>'Investuotojas ir Finansuotojas'!CM55+'Investuotojas ir Finansuotojas'!CM56</f>
        <v>81482.688926324467</v>
      </c>
      <c r="CN13" s="649">
        <f>SUM(CB13:CM14)</f>
        <v>977792.26711589366</v>
      </c>
      <c r="CO13" s="648">
        <f>'Investuotojas ir Finansuotojas'!CO55+'Investuotojas ir Finansuotojas'!CO56</f>
        <v>81482.688926324467</v>
      </c>
      <c r="CP13" s="648">
        <f>'Investuotojas ir Finansuotojas'!CP55+'Investuotojas ir Finansuotojas'!CP56</f>
        <v>81482.688926324467</v>
      </c>
      <c r="CQ13" s="648">
        <f>'Investuotojas ir Finansuotojas'!CQ55+'Investuotojas ir Finansuotojas'!CQ56</f>
        <v>81482.688926324467</v>
      </c>
      <c r="CR13" s="648">
        <f>'Investuotojas ir Finansuotojas'!CR55+'Investuotojas ir Finansuotojas'!CR56</f>
        <v>81482.688926324467</v>
      </c>
      <c r="CS13" s="648">
        <f>'Investuotojas ir Finansuotojas'!CS55+'Investuotojas ir Finansuotojas'!CS56</f>
        <v>81482.688926324467</v>
      </c>
      <c r="CT13" s="648">
        <f>'Investuotojas ir Finansuotojas'!CT55+'Investuotojas ir Finansuotojas'!CT56</f>
        <v>81482.688926324467</v>
      </c>
      <c r="CU13" s="648">
        <f>'Investuotojas ir Finansuotojas'!CU55+'Investuotojas ir Finansuotojas'!CU56</f>
        <v>81482.688926324467</v>
      </c>
      <c r="CV13" s="648">
        <f>'Investuotojas ir Finansuotojas'!CV55+'Investuotojas ir Finansuotojas'!CV56</f>
        <v>81482.688926324467</v>
      </c>
      <c r="CW13" s="648">
        <f>'Investuotojas ir Finansuotojas'!CW55+'Investuotojas ir Finansuotojas'!CW56</f>
        <v>81482.688926324467</v>
      </c>
      <c r="CX13" s="648">
        <f>'Investuotojas ir Finansuotojas'!CX55+'Investuotojas ir Finansuotojas'!CX56</f>
        <v>81482.688926324467</v>
      </c>
      <c r="CY13" s="648">
        <f>'Investuotojas ir Finansuotojas'!CY55+'Investuotojas ir Finansuotojas'!CY56</f>
        <v>81482.688926324467</v>
      </c>
      <c r="CZ13" s="648">
        <f>'Investuotojas ir Finansuotojas'!CZ55+'Investuotojas ir Finansuotojas'!CZ56</f>
        <v>81482.688926324467</v>
      </c>
      <c r="DA13" s="649">
        <f>SUM(CO13:CZ14)</f>
        <v>977792.26711589366</v>
      </c>
      <c r="DB13" s="648">
        <f>'Investuotojas ir Finansuotojas'!DB55+'Investuotojas ir Finansuotojas'!DB56</f>
        <v>81482.688926324467</v>
      </c>
      <c r="DC13" s="648">
        <f>'Investuotojas ir Finansuotojas'!DC55+'Investuotojas ir Finansuotojas'!DC56</f>
        <v>81482.688926324467</v>
      </c>
      <c r="DD13" s="648">
        <f>'Investuotojas ir Finansuotojas'!DD55+'Investuotojas ir Finansuotojas'!DD56</f>
        <v>81482.688926324467</v>
      </c>
      <c r="DE13" s="648">
        <f>'Investuotojas ir Finansuotojas'!DE55+'Investuotojas ir Finansuotojas'!DE56</f>
        <v>81482.688926324467</v>
      </c>
      <c r="DF13" s="648">
        <f>'Investuotojas ir Finansuotojas'!DF55+'Investuotojas ir Finansuotojas'!DF56</f>
        <v>81482.688926324467</v>
      </c>
      <c r="DG13" s="648">
        <f>'Investuotojas ir Finansuotojas'!DG55+'Investuotojas ir Finansuotojas'!DG56</f>
        <v>81482.688926324467</v>
      </c>
      <c r="DH13" s="648">
        <f>'Investuotojas ir Finansuotojas'!DH55+'Investuotojas ir Finansuotojas'!DH56</f>
        <v>81482.688926324467</v>
      </c>
      <c r="DI13" s="648">
        <f>'Investuotojas ir Finansuotojas'!DI55+'Investuotojas ir Finansuotojas'!DI56</f>
        <v>81482.688926324467</v>
      </c>
      <c r="DJ13" s="648">
        <f>'Investuotojas ir Finansuotojas'!DJ55+'Investuotojas ir Finansuotojas'!DJ56</f>
        <v>81482.688926324467</v>
      </c>
      <c r="DK13" s="648">
        <f>'Investuotojas ir Finansuotojas'!DK55+'Investuotojas ir Finansuotojas'!DK56</f>
        <v>81482.688926324467</v>
      </c>
      <c r="DL13" s="648">
        <f>'Investuotojas ir Finansuotojas'!DL55+'Investuotojas ir Finansuotojas'!DL56</f>
        <v>81482.688926324467</v>
      </c>
      <c r="DM13" s="648">
        <f>'Investuotojas ir Finansuotojas'!DM55+'Investuotojas ir Finansuotojas'!DM56</f>
        <v>81482.688926324467</v>
      </c>
      <c r="DN13" s="649">
        <f>SUM(DB13:DM14)</f>
        <v>977792.26711589366</v>
      </c>
      <c r="DO13" s="648">
        <f>'Investuotojas ir Finansuotojas'!DO55+'Investuotojas ir Finansuotojas'!DO56</f>
        <v>81482.688926324467</v>
      </c>
      <c r="DP13" s="648">
        <f>'Investuotojas ir Finansuotojas'!DP55+'Investuotojas ir Finansuotojas'!DP56</f>
        <v>81482.688926324467</v>
      </c>
      <c r="DQ13" s="648">
        <f>'Investuotojas ir Finansuotojas'!DQ55+'Investuotojas ir Finansuotojas'!DQ56</f>
        <v>81482.688926324467</v>
      </c>
      <c r="DR13" s="648">
        <f>'Investuotojas ir Finansuotojas'!DR55+'Investuotojas ir Finansuotojas'!DR56</f>
        <v>81482.688926324467</v>
      </c>
      <c r="DS13" s="648">
        <f>'Investuotojas ir Finansuotojas'!DS55+'Investuotojas ir Finansuotojas'!DS56</f>
        <v>81482.688926324467</v>
      </c>
      <c r="DT13" s="648">
        <f>'Investuotojas ir Finansuotojas'!DT55+'Investuotojas ir Finansuotojas'!DT56</f>
        <v>81482.688926324467</v>
      </c>
      <c r="DU13" s="648">
        <f>'Investuotojas ir Finansuotojas'!DU55+'Investuotojas ir Finansuotojas'!DU56</f>
        <v>81482.688926324467</v>
      </c>
      <c r="DV13" s="648">
        <f>'Investuotojas ir Finansuotojas'!DV55+'Investuotojas ir Finansuotojas'!DV56</f>
        <v>81482.688926324467</v>
      </c>
      <c r="DW13" s="648">
        <f>'Investuotojas ir Finansuotojas'!DW55+'Investuotojas ir Finansuotojas'!DW56</f>
        <v>81482.688926324467</v>
      </c>
      <c r="DX13" s="648">
        <f>'Investuotojas ir Finansuotojas'!DX55+'Investuotojas ir Finansuotojas'!DX56</f>
        <v>81482.688926324467</v>
      </c>
      <c r="DY13" s="648">
        <f>'Investuotojas ir Finansuotojas'!DY55+'Investuotojas ir Finansuotojas'!DY56</f>
        <v>81482.688926324467</v>
      </c>
      <c r="DZ13" s="648">
        <f>'Investuotojas ir Finansuotojas'!DZ55+'Investuotojas ir Finansuotojas'!DZ56</f>
        <v>81482.688926324467</v>
      </c>
      <c r="EA13" s="649">
        <f>SUM(DO13:DZ14)</f>
        <v>977792.26711589366</v>
      </c>
      <c r="EB13" s="648">
        <f>'Investuotojas ir Finansuotojas'!EB55+'Investuotojas ir Finansuotojas'!EB56</f>
        <v>81482.688926324467</v>
      </c>
      <c r="EC13" s="648">
        <f>'Investuotojas ir Finansuotojas'!EC55+'Investuotojas ir Finansuotojas'!EC56</f>
        <v>81482.688926324467</v>
      </c>
      <c r="ED13" s="648">
        <f>'Investuotojas ir Finansuotojas'!ED55+'Investuotojas ir Finansuotojas'!ED56</f>
        <v>81482.688926324467</v>
      </c>
      <c r="EE13" s="648">
        <f>'Investuotojas ir Finansuotojas'!EE55+'Investuotojas ir Finansuotojas'!EE56</f>
        <v>81482.688926324467</v>
      </c>
      <c r="EF13" s="648">
        <f>'Investuotojas ir Finansuotojas'!EF55+'Investuotojas ir Finansuotojas'!EF56</f>
        <v>81482.688926324467</v>
      </c>
      <c r="EG13" s="648">
        <f>'Investuotojas ir Finansuotojas'!EG55+'Investuotojas ir Finansuotojas'!EG56</f>
        <v>81482.688926324467</v>
      </c>
      <c r="EH13" s="648">
        <f>'Investuotojas ir Finansuotojas'!EH55+'Investuotojas ir Finansuotojas'!EH56</f>
        <v>81482.688926324467</v>
      </c>
      <c r="EI13" s="648">
        <f>'Investuotojas ir Finansuotojas'!EI55+'Investuotojas ir Finansuotojas'!EI56</f>
        <v>81482.688926324467</v>
      </c>
      <c r="EJ13" s="648">
        <f>'Investuotojas ir Finansuotojas'!EJ55+'Investuotojas ir Finansuotojas'!EJ56</f>
        <v>81482.688926324467</v>
      </c>
      <c r="EK13" s="648">
        <f>'Investuotojas ir Finansuotojas'!EK55+'Investuotojas ir Finansuotojas'!EK56</f>
        <v>81482.688926324467</v>
      </c>
      <c r="EL13" s="648">
        <f>'Investuotojas ir Finansuotojas'!EL55+'Investuotojas ir Finansuotojas'!EL56</f>
        <v>81482.688926324467</v>
      </c>
      <c r="EM13" s="648">
        <f>'Investuotojas ir Finansuotojas'!EM55+'Investuotojas ir Finansuotojas'!EM56</f>
        <v>81482.688926324467</v>
      </c>
      <c r="EN13" s="649">
        <f>SUM(EB13:EM14)</f>
        <v>977792.26711589366</v>
      </c>
      <c r="EO13" s="648">
        <f>+'Investuotojas ir Finansuotojas'!EO55+'Investuotojas ir Finansuotojas'!EO56</f>
        <v>81482.688926324467</v>
      </c>
      <c r="EP13" s="648">
        <f>+'Investuotojas ir Finansuotojas'!EP55+'Investuotojas ir Finansuotojas'!EP56</f>
        <v>81482.688926324467</v>
      </c>
      <c r="EQ13" s="648">
        <f>+'Investuotojas ir Finansuotojas'!EQ55+'Investuotojas ir Finansuotojas'!EQ56</f>
        <v>81482.688926324467</v>
      </c>
      <c r="ER13" s="648">
        <f>+'Investuotojas ir Finansuotojas'!ER55+'Investuotojas ir Finansuotojas'!ER56</f>
        <v>81482.688926324467</v>
      </c>
      <c r="ES13" s="648">
        <f>+'Investuotojas ir Finansuotojas'!ES55+'Investuotojas ir Finansuotojas'!ES56</f>
        <v>81482.688926324467</v>
      </c>
      <c r="ET13" s="648">
        <f>+'Investuotojas ir Finansuotojas'!ET55+'Investuotojas ir Finansuotojas'!ET56</f>
        <v>736577.68892632448</v>
      </c>
      <c r="EU13" s="648">
        <f>+'Investuotojas ir Finansuotojas'!EU55+'Investuotojas ir Finansuotojas'!EU56</f>
        <v>81482.688926324467</v>
      </c>
      <c r="EV13" s="648">
        <f>+'Investuotojas ir Finansuotojas'!EV55+'Investuotojas ir Finansuotojas'!EV56</f>
        <v>81482.688926324467</v>
      </c>
      <c r="EW13" s="648">
        <f>+'Investuotojas ir Finansuotojas'!EW55+'Investuotojas ir Finansuotojas'!EW56</f>
        <v>81482.688926324467</v>
      </c>
      <c r="EX13" s="648">
        <f>+'Investuotojas ir Finansuotojas'!EX55+'Investuotojas ir Finansuotojas'!EX56</f>
        <v>81482.688926324467</v>
      </c>
      <c r="EY13" s="648">
        <f>+'Investuotojas ir Finansuotojas'!EY55+'Investuotojas ir Finansuotojas'!EY56</f>
        <v>81482.688926324467</v>
      </c>
      <c r="EZ13" s="648">
        <f>+'Investuotojas ir Finansuotojas'!EZ55+'Investuotojas ir Finansuotojas'!EZ56</f>
        <v>81482.688926324467</v>
      </c>
      <c r="FA13" s="649">
        <f>SUM(EO13:EZ14)</f>
        <v>1632887.2671158938</v>
      </c>
      <c r="FB13" s="648">
        <f>'Investuotojas ir Finansuotojas'!FB55+'Investuotojas ir Finansuotojas'!FB56</f>
        <v>81482.688926324467</v>
      </c>
      <c r="FC13" s="648">
        <f>'Investuotojas ir Finansuotojas'!FC55+'Investuotojas ir Finansuotojas'!FC56</f>
        <v>81482.688926324467</v>
      </c>
      <c r="FD13" s="648">
        <f>'Investuotojas ir Finansuotojas'!FD55+'Investuotojas ir Finansuotojas'!FD56</f>
        <v>81482.688926324467</v>
      </c>
      <c r="FE13" s="648">
        <f>'Investuotojas ir Finansuotojas'!FE55+'Investuotojas ir Finansuotojas'!FE56</f>
        <v>81482.688926324467</v>
      </c>
      <c r="FF13" s="648">
        <f>'Investuotojas ir Finansuotojas'!FF55+'Investuotojas ir Finansuotojas'!FF56</f>
        <v>81482.688926324467</v>
      </c>
      <c r="FG13" s="648">
        <f>'Investuotojas ir Finansuotojas'!FG55+'Investuotojas ir Finansuotojas'!FG56</f>
        <v>736577.68892632448</v>
      </c>
      <c r="FH13" s="648">
        <f>'Investuotojas ir Finansuotojas'!FH55+'Investuotojas ir Finansuotojas'!FH56</f>
        <v>81482.688926324467</v>
      </c>
      <c r="FI13" s="648">
        <f>'Investuotojas ir Finansuotojas'!FI55+'Investuotojas ir Finansuotojas'!FI56</f>
        <v>81482.688926324467</v>
      </c>
      <c r="FJ13" s="648">
        <f>'Investuotojas ir Finansuotojas'!FJ55+'Investuotojas ir Finansuotojas'!FJ56</f>
        <v>81482.688926324467</v>
      </c>
      <c r="FK13" s="648">
        <f>'Investuotojas ir Finansuotojas'!FK55+'Investuotojas ir Finansuotojas'!FK56</f>
        <v>81482.688926324467</v>
      </c>
      <c r="FL13" s="648">
        <f>'Investuotojas ir Finansuotojas'!FL55+'Investuotojas ir Finansuotojas'!FL56</f>
        <v>81482.688926324467</v>
      </c>
      <c r="FM13" s="648">
        <f>'Investuotojas ir Finansuotojas'!FM55+'Investuotojas ir Finansuotojas'!FM56</f>
        <v>81482.688926324467</v>
      </c>
      <c r="FN13" s="649">
        <f>SUM(FB13:FM14)</f>
        <v>1632887.2671158938</v>
      </c>
      <c r="FO13" s="648">
        <f>'Investuotojas ir Finansuotojas'!FO55+'Investuotojas ir Finansuotojas'!FO56</f>
        <v>81482.688926324467</v>
      </c>
      <c r="FP13" s="648">
        <f>'Investuotojas ir Finansuotojas'!FP55+'Investuotojas ir Finansuotojas'!FP56</f>
        <v>81482.688926324467</v>
      </c>
      <c r="FQ13" s="648">
        <f>'Investuotojas ir Finansuotojas'!FQ55+'Investuotojas ir Finansuotojas'!FQ56</f>
        <v>81482.688926324467</v>
      </c>
      <c r="FR13" s="648">
        <f>'Investuotojas ir Finansuotojas'!FR55+'Investuotojas ir Finansuotojas'!FR56</f>
        <v>81482.688926324467</v>
      </c>
      <c r="FS13" s="648">
        <f>'Investuotojas ir Finansuotojas'!FS55+'Investuotojas ir Finansuotojas'!FS56</f>
        <v>81482.688926324467</v>
      </c>
      <c r="FT13" s="648">
        <f>'Investuotojas ir Finansuotojas'!FT55+'Investuotojas ir Finansuotojas'!FT56</f>
        <v>736577.68892632448</v>
      </c>
      <c r="FU13" s="648">
        <f>'Investuotojas ir Finansuotojas'!FU55+'Investuotojas ir Finansuotojas'!FU56</f>
        <v>81482.688926324467</v>
      </c>
      <c r="FV13" s="648">
        <f>'Investuotojas ir Finansuotojas'!FV55+'Investuotojas ir Finansuotojas'!FV56</f>
        <v>81482.688926324467</v>
      </c>
      <c r="FW13" s="648">
        <f>'Investuotojas ir Finansuotojas'!FW55+'Investuotojas ir Finansuotojas'!FW56</f>
        <v>81482.688926324467</v>
      </c>
      <c r="FX13" s="648">
        <f>'Investuotojas ir Finansuotojas'!FX55+'Investuotojas ir Finansuotojas'!FX56</f>
        <v>81482.688926324467</v>
      </c>
      <c r="FY13" s="648">
        <f>'Investuotojas ir Finansuotojas'!FY55+'Investuotojas ir Finansuotojas'!FY56</f>
        <v>81482.688926324467</v>
      </c>
      <c r="FZ13" s="648">
        <f>'Investuotojas ir Finansuotojas'!FZ55+'Investuotojas ir Finansuotojas'!FZ56</f>
        <v>81482.688926324467</v>
      </c>
      <c r="GA13" s="649">
        <f>SUM(FO13:FZ14)</f>
        <v>1632887.2671158938</v>
      </c>
      <c r="GB13" s="648">
        <f>'Investuotojas ir Finansuotojas'!GB55+'Investuotojas ir Finansuotojas'!GB56</f>
        <v>7997.8309061065602</v>
      </c>
      <c r="GC13" s="648">
        <f>'Investuotojas ir Finansuotojas'!GC55+'Investuotojas ir Finansuotojas'!GC56</f>
        <v>7997.8309061065602</v>
      </c>
      <c r="GD13" s="648">
        <f>'Investuotojas ir Finansuotojas'!GD55+'Investuotojas ir Finansuotojas'!GD56</f>
        <v>7997.8309061065602</v>
      </c>
      <c r="GE13" s="648">
        <f>'Investuotojas ir Finansuotojas'!GE55+'Investuotojas ir Finansuotojas'!GE56</f>
        <v>7997.8309061065602</v>
      </c>
      <c r="GF13" s="648">
        <f>'Investuotojas ir Finansuotojas'!GF55+'Investuotojas ir Finansuotojas'!GF56</f>
        <v>7997.8309061065602</v>
      </c>
      <c r="GG13" s="648">
        <f>'Investuotojas ir Finansuotojas'!GG55+'Investuotojas ir Finansuotojas'!GG56</f>
        <v>7997.8309061065602</v>
      </c>
      <c r="GH13" s="648">
        <f>'Investuotojas ir Finansuotojas'!GH55+'Investuotojas ir Finansuotojas'!GH56</f>
        <v>7997.8309061065602</v>
      </c>
      <c r="GI13" s="648">
        <f>'Investuotojas ir Finansuotojas'!GI55+'Investuotojas ir Finansuotojas'!GI56</f>
        <v>7997.8309061065602</v>
      </c>
      <c r="GJ13" s="648">
        <f>'Investuotojas ir Finansuotojas'!GJ55+'Investuotojas ir Finansuotojas'!GJ56</f>
        <v>7997.8309061065602</v>
      </c>
      <c r="GK13" s="648">
        <f>'Investuotojas ir Finansuotojas'!GK55+'Investuotojas ir Finansuotojas'!GK56</f>
        <v>7997.8309061065602</v>
      </c>
      <c r="GL13" s="648">
        <f>'Investuotojas ir Finansuotojas'!GL55+'Investuotojas ir Finansuotojas'!GL56</f>
        <v>7997.8309061065602</v>
      </c>
      <c r="GM13" s="648">
        <f>'Investuotojas ir Finansuotojas'!GM55+'Investuotojas ir Finansuotojas'!GM56</f>
        <v>1162212.8309061071</v>
      </c>
      <c r="GN13" s="649">
        <f>SUM(GB13:GM14)</f>
        <v>1250188.9708732793</v>
      </c>
      <c r="GO13" s="648">
        <f>'Investuotojas ir Finansuotojas'!GO55+'Investuotojas ir Finansuotojas'!GO56</f>
        <v>0</v>
      </c>
      <c r="GP13" s="648">
        <f>'Investuotojas ir Finansuotojas'!GP55+'Investuotojas ir Finansuotojas'!GP56</f>
        <v>0</v>
      </c>
      <c r="GQ13" s="648">
        <f>'Investuotojas ir Finansuotojas'!GQ55+'Investuotojas ir Finansuotojas'!GQ56</f>
        <v>0</v>
      </c>
      <c r="GR13" s="648">
        <f>'Investuotojas ir Finansuotojas'!GR55+'Investuotojas ir Finansuotojas'!GR56</f>
        <v>0</v>
      </c>
      <c r="GS13" s="648">
        <f>'Investuotojas ir Finansuotojas'!GS55+'Investuotojas ir Finansuotojas'!GS56</f>
        <v>0</v>
      </c>
      <c r="GT13" s="648">
        <f>'Investuotojas ir Finansuotojas'!GT55+'Investuotojas ir Finansuotojas'!GT56</f>
        <v>0</v>
      </c>
      <c r="GU13" s="648">
        <f>'Investuotojas ir Finansuotojas'!GU55+'Investuotojas ir Finansuotojas'!GU56</f>
        <v>0</v>
      </c>
      <c r="GV13" s="648">
        <f>'Investuotojas ir Finansuotojas'!GV55+'Investuotojas ir Finansuotojas'!GV56</f>
        <v>0</v>
      </c>
      <c r="GW13" s="648">
        <f>'Investuotojas ir Finansuotojas'!GW55+'Investuotojas ir Finansuotojas'!GW56</f>
        <v>0</v>
      </c>
      <c r="GX13" s="648">
        <f>'Investuotojas ir Finansuotojas'!GX55+'Investuotojas ir Finansuotojas'!GX56</f>
        <v>0</v>
      </c>
      <c r="GY13" s="648">
        <f>'Investuotojas ir Finansuotojas'!GY55+'Investuotojas ir Finansuotojas'!GY56</f>
        <v>0</v>
      </c>
      <c r="GZ13" s="648">
        <f>'Investuotojas ir Finansuotojas'!GZ55+'Investuotojas ir Finansuotojas'!GZ56</f>
        <v>0</v>
      </c>
      <c r="HA13" s="649">
        <f>SUM(GO13:GZ14)</f>
        <v>0</v>
      </c>
      <c r="HB13" s="648">
        <f>'Investuotojas ir Finansuotojas'!HB55+'Investuotojas ir Finansuotojas'!HB56</f>
        <v>0</v>
      </c>
      <c r="HC13" s="648">
        <f>'Investuotojas ir Finansuotojas'!HC55+'Investuotojas ir Finansuotojas'!HC56</f>
        <v>0</v>
      </c>
      <c r="HD13" s="648">
        <f>'Investuotojas ir Finansuotojas'!HD55+'Investuotojas ir Finansuotojas'!HD56</f>
        <v>0</v>
      </c>
      <c r="HE13" s="648">
        <f>'Investuotojas ir Finansuotojas'!HE55+'Investuotojas ir Finansuotojas'!HE56</f>
        <v>0</v>
      </c>
      <c r="HF13" s="648">
        <f>'Investuotojas ir Finansuotojas'!HF55+'Investuotojas ir Finansuotojas'!HF56</f>
        <v>0</v>
      </c>
      <c r="HG13" s="648">
        <f>'Investuotojas ir Finansuotojas'!HG55+'Investuotojas ir Finansuotojas'!HG56</f>
        <v>0</v>
      </c>
      <c r="HH13" s="648">
        <f>'Investuotojas ir Finansuotojas'!HH55+'Investuotojas ir Finansuotojas'!HH56</f>
        <v>0</v>
      </c>
      <c r="HI13" s="648">
        <f>'Investuotojas ir Finansuotojas'!HI55+'Investuotojas ir Finansuotojas'!HI56</f>
        <v>0</v>
      </c>
      <c r="HJ13" s="648">
        <f>'Investuotojas ir Finansuotojas'!HJ55+'Investuotojas ir Finansuotojas'!HJ56</f>
        <v>0</v>
      </c>
      <c r="HK13" s="648">
        <f>'Investuotojas ir Finansuotojas'!HK55+'Investuotojas ir Finansuotojas'!HK56</f>
        <v>0</v>
      </c>
      <c r="HL13" s="648">
        <f>'Investuotojas ir Finansuotojas'!HL55+'Investuotojas ir Finansuotojas'!HL56</f>
        <v>0</v>
      </c>
      <c r="HM13" s="648">
        <f>'Investuotojas ir Finansuotojas'!HM55+'Investuotojas ir Finansuotojas'!HM56</f>
        <v>0</v>
      </c>
      <c r="HN13" s="649">
        <f>SUM(HB13:HM14)</f>
        <v>0</v>
      </c>
      <c r="HO13" s="648">
        <f>'Investuotojas ir Finansuotojas'!HO55+'Investuotojas ir Finansuotojas'!HO56</f>
        <v>0</v>
      </c>
      <c r="HP13" s="648">
        <f>'Investuotojas ir Finansuotojas'!HP55+'Investuotojas ir Finansuotojas'!HP56</f>
        <v>0</v>
      </c>
      <c r="HQ13" s="648">
        <f>'Investuotojas ir Finansuotojas'!HQ55+'Investuotojas ir Finansuotojas'!HQ56</f>
        <v>0</v>
      </c>
      <c r="HR13" s="648">
        <f>'Investuotojas ir Finansuotojas'!HR55+'Investuotojas ir Finansuotojas'!HR56</f>
        <v>0</v>
      </c>
      <c r="HS13" s="648">
        <f>'Investuotojas ir Finansuotojas'!HS55+'Investuotojas ir Finansuotojas'!HS56</f>
        <v>0</v>
      </c>
      <c r="HT13" s="648">
        <f>'Investuotojas ir Finansuotojas'!HT55+'Investuotojas ir Finansuotojas'!HT56</f>
        <v>0</v>
      </c>
      <c r="HU13" s="648">
        <f>'Investuotojas ir Finansuotojas'!HU55+'Investuotojas ir Finansuotojas'!HU56</f>
        <v>0</v>
      </c>
      <c r="HV13" s="648">
        <f>'Investuotojas ir Finansuotojas'!HV55+'Investuotojas ir Finansuotojas'!HV56</f>
        <v>0</v>
      </c>
      <c r="HW13" s="648">
        <f>'Investuotojas ir Finansuotojas'!HW55+'Investuotojas ir Finansuotojas'!HW56</f>
        <v>0</v>
      </c>
      <c r="HX13" s="648">
        <f>'Investuotojas ir Finansuotojas'!HX55+'Investuotojas ir Finansuotojas'!HX56</f>
        <v>0</v>
      </c>
      <c r="HY13" s="648">
        <f>'Investuotojas ir Finansuotojas'!HY55+'Investuotojas ir Finansuotojas'!HY56</f>
        <v>0</v>
      </c>
      <c r="HZ13" s="648">
        <f>'Investuotojas ir Finansuotojas'!HZ55+'Investuotojas ir Finansuotojas'!HZ56</f>
        <v>0</v>
      </c>
      <c r="IA13" s="649">
        <f>SUM(HO13:HZ14)</f>
        <v>0</v>
      </c>
      <c r="IB13" s="648">
        <f>'Investuotojas ir Finansuotojas'!IB55+'Investuotojas ir Finansuotojas'!IB56</f>
        <v>0</v>
      </c>
      <c r="IC13" s="648">
        <f>'Investuotojas ir Finansuotojas'!IC55+'Investuotojas ir Finansuotojas'!IC56</f>
        <v>0</v>
      </c>
      <c r="ID13" s="648">
        <f>'Investuotojas ir Finansuotojas'!ID55+'Investuotojas ir Finansuotojas'!ID56</f>
        <v>0</v>
      </c>
      <c r="IE13" s="648">
        <f>'Investuotojas ir Finansuotojas'!IE55+'Investuotojas ir Finansuotojas'!IE56</f>
        <v>0</v>
      </c>
      <c r="IF13" s="648">
        <f>'Investuotojas ir Finansuotojas'!IF55+'Investuotojas ir Finansuotojas'!IF56</f>
        <v>0</v>
      </c>
      <c r="IG13" s="648">
        <f>'Investuotojas ir Finansuotojas'!IG55+'Investuotojas ir Finansuotojas'!IG56</f>
        <v>0</v>
      </c>
      <c r="IH13" s="648">
        <f>'Investuotojas ir Finansuotojas'!IH55+'Investuotojas ir Finansuotojas'!IH56</f>
        <v>0</v>
      </c>
      <c r="II13" s="648">
        <f>'Investuotojas ir Finansuotojas'!II55+'Investuotojas ir Finansuotojas'!II56</f>
        <v>0</v>
      </c>
      <c r="IJ13" s="648">
        <f>'Investuotojas ir Finansuotojas'!IJ55+'Investuotojas ir Finansuotojas'!IJ56</f>
        <v>0</v>
      </c>
      <c r="IK13" s="648">
        <f>'Investuotojas ir Finansuotojas'!IK55+'Investuotojas ir Finansuotojas'!IK56</f>
        <v>0</v>
      </c>
      <c r="IL13" s="648">
        <f>'Investuotojas ir Finansuotojas'!IL55+'Investuotojas ir Finansuotojas'!IL56</f>
        <v>0</v>
      </c>
      <c r="IM13" s="648">
        <f>'Investuotojas ir Finansuotojas'!IM55+'Investuotojas ir Finansuotojas'!IM56</f>
        <v>0</v>
      </c>
      <c r="IN13" s="649">
        <f>SUM(IB13:IM14)</f>
        <v>0</v>
      </c>
      <c r="IO13" s="648">
        <f>'Investuotojas ir Finansuotojas'!IO55+'Investuotojas ir Finansuotojas'!IO56</f>
        <v>0</v>
      </c>
      <c r="IP13" s="648">
        <f>'Investuotojas ir Finansuotojas'!IP55+'Investuotojas ir Finansuotojas'!IP56</f>
        <v>0</v>
      </c>
      <c r="IQ13" s="648">
        <f>'Investuotojas ir Finansuotojas'!IQ55+'Investuotojas ir Finansuotojas'!IQ56</f>
        <v>0</v>
      </c>
      <c r="IR13" s="648">
        <f>'Investuotojas ir Finansuotojas'!IR55+'Investuotojas ir Finansuotojas'!IR56</f>
        <v>0</v>
      </c>
      <c r="IS13" s="648">
        <f>'Investuotojas ir Finansuotojas'!IS55+'Investuotojas ir Finansuotojas'!IS56</f>
        <v>0</v>
      </c>
      <c r="IT13" s="648">
        <f>'Investuotojas ir Finansuotojas'!IT55+'Investuotojas ir Finansuotojas'!IT56</f>
        <v>0</v>
      </c>
      <c r="IU13" s="648">
        <f>'Investuotojas ir Finansuotojas'!IU55+'Investuotojas ir Finansuotojas'!IU56</f>
        <v>0</v>
      </c>
      <c r="IV13" s="648">
        <f>'Investuotojas ir Finansuotojas'!IV55+'Investuotojas ir Finansuotojas'!IV56</f>
        <v>0</v>
      </c>
      <c r="IW13" s="648">
        <f>'Investuotojas ir Finansuotojas'!IW55+'Investuotojas ir Finansuotojas'!IW56</f>
        <v>0</v>
      </c>
      <c r="IX13" s="648">
        <f>'Investuotojas ir Finansuotojas'!IX55+'Investuotojas ir Finansuotojas'!IX56</f>
        <v>0</v>
      </c>
      <c r="IY13" s="648">
        <f>'Investuotojas ir Finansuotojas'!IY55+'Investuotojas ir Finansuotojas'!IY56</f>
        <v>0</v>
      </c>
      <c r="IZ13" s="648">
        <f>'Investuotojas ir Finansuotojas'!IZ55+'Investuotojas ir Finansuotojas'!IZ56</f>
        <v>0</v>
      </c>
      <c r="JA13" s="649">
        <f>SUM(IO13:IZ14)</f>
        <v>0</v>
      </c>
      <c r="JB13" s="648">
        <f>'Investuotojas ir Finansuotojas'!JB55+'Investuotojas ir Finansuotojas'!JB56</f>
        <v>0</v>
      </c>
      <c r="JC13" s="648">
        <f>'Investuotojas ir Finansuotojas'!JC55+'Investuotojas ir Finansuotojas'!JC56</f>
        <v>0</v>
      </c>
      <c r="JD13" s="648">
        <f>'Investuotojas ir Finansuotojas'!JD55+'Investuotojas ir Finansuotojas'!JD56</f>
        <v>0</v>
      </c>
      <c r="JE13" s="648">
        <f>'Investuotojas ir Finansuotojas'!JE55+'Investuotojas ir Finansuotojas'!JE56</f>
        <v>0</v>
      </c>
      <c r="JF13" s="648">
        <f>'Investuotojas ir Finansuotojas'!JF55+'Investuotojas ir Finansuotojas'!JF56</f>
        <v>0</v>
      </c>
      <c r="JG13" s="648">
        <f>'Investuotojas ir Finansuotojas'!JG55+'Investuotojas ir Finansuotojas'!JG56</f>
        <v>0</v>
      </c>
      <c r="JH13" s="648">
        <f>'Investuotojas ir Finansuotojas'!JH55+'Investuotojas ir Finansuotojas'!JH56</f>
        <v>0</v>
      </c>
      <c r="JI13" s="648">
        <f>'Investuotojas ir Finansuotojas'!JI55+'Investuotojas ir Finansuotojas'!JI56</f>
        <v>0</v>
      </c>
      <c r="JJ13" s="648">
        <f>'Investuotojas ir Finansuotojas'!JJ55+'Investuotojas ir Finansuotojas'!JJ56</f>
        <v>0</v>
      </c>
      <c r="JK13" s="648">
        <f>'Investuotojas ir Finansuotojas'!JK55+'Investuotojas ir Finansuotojas'!JK56</f>
        <v>0</v>
      </c>
      <c r="JL13" s="648">
        <f>'Investuotojas ir Finansuotojas'!JL55+'Investuotojas ir Finansuotojas'!JL56</f>
        <v>0</v>
      </c>
      <c r="JM13" s="648">
        <f>'Investuotojas ir Finansuotojas'!JM55+'Investuotojas ir Finansuotojas'!JM56</f>
        <v>0</v>
      </c>
      <c r="JN13" s="649">
        <f>SUM(JB13:JM14)</f>
        <v>0</v>
      </c>
      <c r="JO13" s="648">
        <f>'Investuotojas ir Finansuotojas'!JO55+'Investuotojas ir Finansuotojas'!JO56</f>
        <v>0</v>
      </c>
      <c r="JP13" s="648">
        <f>'Investuotojas ir Finansuotojas'!JP55+'Investuotojas ir Finansuotojas'!JP56</f>
        <v>0</v>
      </c>
      <c r="JQ13" s="648">
        <f>'Investuotojas ir Finansuotojas'!JQ55+'Investuotojas ir Finansuotojas'!JQ56</f>
        <v>0</v>
      </c>
      <c r="JR13" s="648">
        <f>'Investuotojas ir Finansuotojas'!JR55+'Investuotojas ir Finansuotojas'!JR56</f>
        <v>0</v>
      </c>
      <c r="JS13" s="648">
        <f>'Investuotojas ir Finansuotojas'!JS55+'Investuotojas ir Finansuotojas'!JS56</f>
        <v>0</v>
      </c>
      <c r="JT13" s="648">
        <f>'Investuotojas ir Finansuotojas'!JT55+'Investuotojas ir Finansuotojas'!JT56</f>
        <v>0</v>
      </c>
      <c r="JU13" s="648">
        <f>'Investuotojas ir Finansuotojas'!JU55+'Investuotojas ir Finansuotojas'!JU56</f>
        <v>0</v>
      </c>
      <c r="JV13" s="648">
        <f>'Investuotojas ir Finansuotojas'!JV55+'Investuotojas ir Finansuotojas'!JV56</f>
        <v>0</v>
      </c>
      <c r="JW13" s="648">
        <f>'Investuotojas ir Finansuotojas'!JW55+'Investuotojas ir Finansuotojas'!JW56</f>
        <v>0</v>
      </c>
      <c r="JX13" s="648">
        <f>'Investuotojas ir Finansuotojas'!JX55+'Investuotojas ir Finansuotojas'!JX56</f>
        <v>0</v>
      </c>
      <c r="JY13" s="648">
        <f>'Investuotojas ir Finansuotojas'!JY55+'Investuotojas ir Finansuotojas'!JY56</f>
        <v>0</v>
      </c>
      <c r="JZ13" s="648">
        <f>'Investuotojas ir Finansuotojas'!JZ55+'Investuotojas ir Finansuotojas'!JZ56</f>
        <v>0</v>
      </c>
      <c r="KA13" s="649">
        <f>SUM(JO13:JZ14)</f>
        <v>0</v>
      </c>
      <c r="KB13" s="648">
        <f>'Investuotojas ir Finansuotojas'!KB55+'Investuotojas ir Finansuotojas'!KB56</f>
        <v>0</v>
      </c>
      <c r="KC13" s="648">
        <f>'Investuotojas ir Finansuotojas'!KC55+'Investuotojas ir Finansuotojas'!KC56</f>
        <v>0</v>
      </c>
      <c r="KD13" s="648">
        <f>'Investuotojas ir Finansuotojas'!KD55+'Investuotojas ir Finansuotojas'!KD56</f>
        <v>0</v>
      </c>
      <c r="KE13" s="648">
        <f>'Investuotojas ir Finansuotojas'!KE55+'Investuotojas ir Finansuotojas'!KE56</f>
        <v>0</v>
      </c>
      <c r="KF13" s="648">
        <f>'Investuotojas ir Finansuotojas'!KF55+'Investuotojas ir Finansuotojas'!KF56</f>
        <v>0</v>
      </c>
      <c r="KG13" s="648">
        <f>'Investuotojas ir Finansuotojas'!KG55+'Investuotojas ir Finansuotojas'!KG56</f>
        <v>0</v>
      </c>
      <c r="KH13" s="648">
        <f>'Investuotojas ir Finansuotojas'!KH55+'Investuotojas ir Finansuotojas'!KH56</f>
        <v>0</v>
      </c>
      <c r="KI13" s="648">
        <f>'Investuotojas ir Finansuotojas'!KI55+'Investuotojas ir Finansuotojas'!KI56</f>
        <v>0</v>
      </c>
      <c r="KJ13" s="648">
        <f>'Investuotojas ir Finansuotojas'!KJ55+'Investuotojas ir Finansuotojas'!KJ56</f>
        <v>0</v>
      </c>
      <c r="KK13" s="648">
        <f>'Investuotojas ir Finansuotojas'!KK55+'Investuotojas ir Finansuotojas'!KK56</f>
        <v>0</v>
      </c>
      <c r="KL13" s="648">
        <f>'Investuotojas ir Finansuotojas'!KL55+'Investuotojas ir Finansuotojas'!KL56</f>
        <v>0</v>
      </c>
      <c r="KM13" s="648">
        <f>'Investuotojas ir Finansuotojas'!KM55+'Investuotojas ir Finansuotojas'!KM56</f>
        <v>0</v>
      </c>
      <c r="KN13" s="649">
        <f>SUM(KB13:KM14)</f>
        <v>0</v>
      </c>
      <c r="KO13" s="648">
        <f>'Investuotojas ir Finansuotojas'!KO55+'Investuotojas ir Finansuotojas'!KO56</f>
        <v>0</v>
      </c>
      <c r="KP13" s="648">
        <f>'Investuotojas ir Finansuotojas'!KP55+'Investuotojas ir Finansuotojas'!KP56</f>
        <v>0</v>
      </c>
      <c r="KQ13" s="648">
        <f>'Investuotojas ir Finansuotojas'!KQ55+'Investuotojas ir Finansuotojas'!KQ56</f>
        <v>0</v>
      </c>
      <c r="KR13" s="648">
        <f>'Investuotojas ir Finansuotojas'!KR55+'Investuotojas ir Finansuotojas'!KR56</f>
        <v>0</v>
      </c>
      <c r="KS13" s="648">
        <f>'Investuotojas ir Finansuotojas'!KS55+'Investuotojas ir Finansuotojas'!KS56</f>
        <v>0</v>
      </c>
      <c r="KT13" s="648">
        <f>'Investuotojas ir Finansuotojas'!KT55+'Investuotojas ir Finansuotojas'!KT56</f>
        <v>0</v>
      </c>
      <c r="KU13" s="648">
        <f>'Investuotojas ir Finansuotojas'!KU55+'Investuotojas ir Finansuotojas'!KU56</f>
        <v>0</v>
      </c>
      <c r="KV13" s="648">
        <f>'Investuotojas ir Finansuotojas'!KV55+'Investuotojas ir Finansuotojas'!KV56</f>
        <v>0</v>
      </c>
      <c r="KW13" s="648">
        <f>'Investuotojas ir Finansuotojas'!KW55+'Investuotojas ir Finansuotojas'!KW56</f>
        <v>0</v>
      </c>
      <c r="KX13" s="648">
        <f>'Investuotojas ir Finansuotojas'!KX55+'Investuotojas ir Finansuotojas'!KX56</f>
        <v>0</v>
      </c>
      <c r="KY13" s="648">
        <f>'Investuotojas ir Finansuotojas'!KY55+'Investuotojas ir Finansuotojas'!KY56</f>
        <v>0</v>
      </c>
      <c r="KZ13" s="648">
        <f>'Investuotojas ir Finansuotojas'!KZ55+'Investuotojas ir Finansuotojas'!KZ56</f>
        <v>0</v>
      </c>
      <c r="LA13" s="649">
        <f>SUM(KO13:KZ14)</f>
        <v>0</v>
      </c>
      <c r="LB13" s="648">
        <f>'Investuotojas ir Finansuotojas'!LB55+'Investuotojas ir Finansuotojas'!LB56</f>
        <v>0</v>
      </c>
      <c r="LC13" s="648">
        <f>'Investuotojas ir Finansuotojas'!LC55+'Investuotojas ir Finansuotojas'!LC56</f>
        <v>0</v>
      </c>
      <c r="LD13" s="648">
        <f>'Investuotojas ir Finansuotojas'!LD55+'Investuotojas ir Finansuotojas'!LD56</f>
        <v>0</v>
      </c>
      <c r="LE13" s="648">
        <f>'Investuotojas ir Finansuotojas'!LE55+'Investuotojas ir Finansuotojas'!LE56</f>
        <v>0</v>
      </c>
      <c r="LF13" s="648">
        <f>'Investuotojas ir Finansuotojas'!LF55+'Investuotojas ir Finansuotojas'!LF56</f>
        <v>0</v>
      </c>
      <c r="LG13" s="648">
        <f>'Investuotojas ir Finansuotojas'!LG55+'Investuotojas ir Finansuotojas'!LG56</f>
        <v>0</v>
      </c>
      <c r="LH13" s="648">
        <f>'Investuotojas ir Finansuotojas'!LH55+'Investuotojas ir Finansuotojas'!LH56</f>
        <v>0</v>
      </c>
      <c r="LI13" s="648">
        <f>'Investuotojas ir Finansuotojas'!LI55+'Investuotojas ir Finansuotojas'!LI56</f>
        <v>0</v>
      </c>
      <c r="LJ13" s="648">
        <f>'Investuotojas ir Finansuotojas'!LJ55+'Investuotojas ir Finansuotojas'!LJ56</f>
        <v>0</v>
      </c>
      <c r="LK13" s="648">
        <f>'Investuotojas ir Finansuotojas'!LK55+'Investuotojas ir Finansuotojas'!LK56</f>
        <v>0</v>
      </c>
      <c r="LL13" s="648">
        <f>'Investuotojas ir Finansuotojas'!LL55+'Investuotojas ir Finansuotojas'!LL56</f>
        <v>0</v>
      </c>
      <c r="LM13" s="648">
        <f>'Investuotojas ir Finansuotojas'!LM55+'Investuotojas ir Finansuotojas'!LM56</f>
        <v>0</v>
      </c>
      <c r="LN13" s="649">
        <f>SUM(LB13:LM14)</f>
        <v>0</v>
      </c>
    </row>
    <row r="14" spans="1:326" s="349" customFormat="1">
      <c r="A14" s="320" t="s">
        <v>267</v>
      </c>
      <c r="B14" s="648"/>
      <c r="C14" s="648"/>
      <c r="D14" s="648"/>
      <c r="E14" s="648"/>
      <c r="F14" s="648"/>
      <c r="G14" s="648"/>
      <c r="H14" s="648"/>
      <c r="I14" s="648"/>
      <c r="J14" s="648"/>
      <c r="K14" s="648"/>
      <c r="L14" s="648"/>
      <c r="M14" s="648"/>
      <c r="N14" s="649"/>
      <c r="O14" s="648"/>
      <c r="P14" s="648"/>
      <c r="Q14" s="648"/>
      <c r="R14" s="648"/>
      <c r="S14" s="648"/>
      <c r="T14" s="648"/>
      <c r="U14" s="648"/>
      <c r="V14" s="648"/>
      <c r="W14" s="648"/>
      <c r="X14" s="648"/>
      <c r="Y14" s="648"/>
      <c r="Z14" s="648"/>
      <c r="AA14" s="649"/>
      <c r="AB14" s="648"/>
      <c r="AC14" s="648"/>
      <c r="AD14" s="648"/>
      <c r="AE14" s="648"/>
      <c r="AF14" s="648"/>
      <c r="AG14" s="648"/>
      <c r="AH14" s="648"/>
      <c r="AI14" s="648"/>
      <c r="AJ14" s="648"/>
      <c r="AK14" s="648"/>
      <c r="AL14" s="648"/>
      <c r="AM14" s="648"/>
      <c r="AN14" s="649"/>
      <c r="AO14" s="650"/>
      <c r="AP14" s="648"/>
      <c r="AQ14" s="648"/>
      <c r="AR14" s="648"/>
      <c r="AS14" s="648"/>
      <c r="AT14" s="648"/>
      <c r="AU14" s="648"/>
      <c r="AV14" s="648"/>
      <c r="AW14" s="648"/>
      <c r="AX14" s="648"/>
      <c r="AY14" s="648"/>
      <c r="AZ14" s="648"/>
      <c r="BA14" s="649"/>
      <c r="BB14" s="648"/>
      <c r="BC14" s="648"/>
      <c r="BD14" s="648"/>
      <c r="BE14" s="648"/>
      <c r="BF14" s="648"/>
      <c r="BG14" s="648"/>
      <c r="BH14" s="648"/>
      <c r="BI14" s="648"/>
      <c r="BJ14" s="648"/>
      <c r="BK14" s="648"/>
      <c r="BL14" s="648"/>
      <c r="BM14" s="648"/>
      <c r="BN14" s="649"/>
      <c r="BO14" s="648"/>
      <c r="BP14" s="648"/>
      <c r="BQ14" s="648"/>
      <c r="BR14" s="648"/>
      <c r="BS14" s="648"/>
      <c r="BT14" s="648"/>
      <c r="BU14" s="648"/>
      <c r="BV14" s="648"/>
      <c r="BW14" s="648"/>
      <c r="BX14" s="648"/>
      <c r="BY14" s="648"/>
      <c r="BZ14" s="648"/>
      <c r="CA14" s="649"/>
      <c r="CB14" s="648"/>
      <c r="CC14" s="648"/>
      <c r="CD14" s="648"/>
      <c r="CE14" s="648"/>
      <c r="CF14" s="648"/>
      <c r="CG14" s="648"/>
      <c r="CH14" s="648"/>
      <c r="CI14" s="648"/>
      <c r="CJ14" s="648"/>
      <c r="CK14" s="648"/>
      <c r="CL14" s="648"/>
      <c r="CM14" s="648"/>
      <c r="CN14" s="649"/>
      <c r="CO14" s="648"/>
      <c r="CP14" s="648"/>
      <c r="CQ14" s="648"/>
      <c r="CR14" s="648"/>
      <c r="CS14" s="648"/>
      <c r="CT14" s="648"/>
      <c r="CU14" s="648"/>
      <c r="CV14" s="648"/>
      <c r="CW14" s="648"/>
      <c r="CX14" s="648"/>
      <c r="CY14" s="648"/>
      <c r="CZ14" s="648"/>
      <c r="DA14" s="649"/>
      <c r="DB14" s="648"/>
      <c r="DC14" s="648"/>
      <c r="DD14" s="648"/>
      <c r="DE14" s="648"/>
      <c r="DF14" s="648"/>
      <c r="DG14" s="648"/>
      <c r="DH14" s="648"/>
      <c r="DI14" s="648"/>
      <c r="DJ14" s="648"/>
      <c r="DK14" s="648"/>
      <c r="DL14" s="648"/>
      <c r="DM14" s="648"/>
      <c r="DN14" s="649"/>
      <c r="DO14" s="648"/>
      <c r="DP14" s="648"/>
      <c r="DQ14" s="648"/>
      <c r="DR14" s="648"/>
      <c r="DS14" s="648"/>
      <c r="DT14" s="648"/>
      <c r="DU14" s="648"/>
      <c r="DV14" s="648"/>
      <c r="DW14" s="648"/>
      <c r="DX14" s="648"/>
      <c r="DY14" s="648"/>
      <c r="DZ14" s="648"/>
      <c r="EA14" s="649"/>
      <c r="EB14" s="648"/>
      <c r="EC14" s="648"/>
      <c r="ED14" s="648"/>
      <c r="EE14" s="648"/>
      <c r="EF14" s="648"/>
      <c r="EG14" s="648"/>
      <c r="EH14" s="648"/>
      <c r="EI14" s="648"/>
      <c r="EJ14" s="648"/>
      <c r="EK14" s="648"/>
      <c r="EL14" s="648"/>
      <c r="EM14" s="648"/>
      <c r="EN14" s="649"/>
      <c r="EO14" s="648"/>
      <c r="EP14" s="648"/>
      <c r="EQ14" s="648"/>
      <c r="ER14" s="648"/>
      <c r="ES14" s="648"/>
      <c r="ET14" s="648"/>
      <c r="EU14" s="648"/>
      <c r="EV14" s="648"/>
      <c r="EW14" s="648"/>
      <c r="EX14" s="648"/>
      <c r="EY14" s="648"/>
      <c r="EZ14" s="648"/>
      <c r="FA14" s="649"/>
      <c r="FB14" s="648"/>
      <c r="FC14" s="648"/>
      <c r="FD14" s="648"/>
      <c r="FE14" s="648"/>
      <c r="FF14" s="648"/>
      <c r="FG14" s="648"/>
      <c r="FH14" s="648"/>
      <c r="FI14" s="648"/>
      <c r="FJ14" s="648"/>
      <c r="FK14" s="648"/>
      <c r="FL14" s="648"/>
      <c r="FM14" s="648"/>
      <c r="FN14" s="649"/>
      <c r="FO14" s="648"/>
      <c r="FP14" s="648"/>
      <c r="FQ14" s="648"/>
      <c r="FR14" s="648"/>
      <c r="FS14" s="648"/>
      <c r="FT14" s="648"/>
      <c r="FU14" s="648"/>
      <c r="FV14" s="648"/>
      <c r="FW14" s="648"/>
      <c r="FX14" s="648"/>
      <c r="FY14" s="648"/>
      <c r="FZ14" s="648"/>
      <c r="GA14" s="649"/>
      <c r="GB14" s="648"/>
      <c r="GC14" s="648"/>
      <c r="GD14" s="648"/>
      <c r="GE14" s="648"/>
      <c r="GF14" s="648"/>
      <c r="GG14" s="648"/>
      <c r="GH14" s="648"/>
      <c r="GI14" s="648"/>
      <c r="GJ14" s="648"/>
      <c r="GK14" s="648"/>
      <c r="GL14" s="648"/>
      <c r="GM14" s="648"/>
      <c r="GN14" s="649"/>
      <c r="GO14" s="648"/>
      <c r="GP14" s="648"/>
      <c r="GQ14" s="648"/>
      <c r="GR14" s="648"/>
      <c r="GS14" s="648"/>
      <c r="GT14" s="648"/>
      <c r="GU14" s="648"/>
      <c r="GV14" s="648"/>
      <c r="GW14" s="648"/>
      <c r="GX14" s="648"/>
      <c r="GY14" s="648"/>
      <c r="GZ14" s="648"/>
      <c r="HA14" s="649"/>
      <c r="HB14" s="648"/>
      <c r="HC14" s="648"/>
      <c r="HD14" s="648"/>
      <c r="HE14" s="648"/>
      <c r="HF14" s="648"/>
      <c r="HG14" s="648"/>
      <c r="HH14" s="648"/>
      <c r="HI14" s="648"/>
      <c r="HJ14" s="648"/>
      <c r="HK14" s="648"/>
      <c r="HL14" s="648"/>
      <c r="HM14" s="648"/>
      <c r="HN14" s="649"/>
      <c r="HO14" s="648"/>
      <c r="HP14" s="648"/>
      <c r="HQ14" s="648"/>
      <c r="HR14" s="648"/>
      <c r="HS14" s="648"/>
      <c r="HT14" s="648"/>
      <c r="HU14" s="648"/>
      <c r="HV14" s="648"/>
      <c r="HW14" s="648"/>
      <c r="HX14" s="648"/>
      <c r="HY14" s="648"/>
      <c r="HZ14" s="648"/>
      <c r="IA14" s="649"/>
      <c r="IB14" s="648"/>
      <c r="IC14" s="648"/>
      <c r="ID14" s="648"/>
      <c r="IE14" s="648"/>
      <c r="IF14" s="648"/>
      <c r="IG14" s="648"/>
      <c r="IH14" s="648"/>
      <c r="II14" s="648"/>
      <c r="IJ14" s="648"/>
      <c r="IK14" s="648"/>
      <c r="IL14" s="648"/>
      <c r="IM14" s="648"/>
      <c r="IN14" s="649"/>
      <c r="IO14" s="648"/>
      <c r="IP14" s="648"/>
      <c r="IQ14" s="648"/>
      <c r="IR14" s="648"/>
      <c r="IS14" s="648"/>
      <c r="IT14" s="648"/>
      <c r="IU14" s="648"/>
      <c r="IV14" s="648"/>
      <c r="IW14" s="648"/>
      <c r="IX14" s="648"/>
      <c r="IY14" s="648"/>
      <c r="IZ14" s="648"/>
      <c r="JA14" s="649"/>
      <c r="JB14" s="648"/>
      <c r="JC14" s="648"/>
      <c r="JD14" s="648"/>
      <c r="JE14" s="648"/>
      <c r="JF14" s="648"/>
      <c r="JG14" s="648"/>
      <c r="JH14" s="648"/>
      <c r="JI14" s="648"/>
      <c r="JJ14" s="648"/>
      <c r="JK14" s="648"/>
      <c r="JL14" s="648"/>
      <c r="JM14" s="648"/>
      <c r="JN14" s="649"/>
      <c r="JO14" s="648"/>
      <c r="JP14" s="648"/>
      <c r="JQ14" s="648"/>
      <c r="JR14" s="648"/>
      <c r="JS14" s="648"/>
      <c r="JT14" s="648"/>
      <c r="JU14" s="648"/>
      <c r="JV14" s="648"/>
      <c r="JW14" s="648"/>
      <c r="JX14" s="648"/>
      <c r="JY14" s="648"/>
      <c r="JZ14" s="648"/>
      <c r="KA14" s="649"/>
      <c r="KB14" s="648"/>
      <c r="KC14" s="648"/>
      <c r="KD14" s="648"/>
      <c r="KE14" s="648"/>
      <c r="KF14" s="648"/>
      <c r="KG14" s="648"/>
      <c r="KH14" s="648"/>
      <c r="KI14" s="648"/>
      <c r="KJ14" s="648"/>
      <c r="KK14" s="648"/>
      <c r="KL14" s="648"/>
      <c r="KM14" s="648"/>
      <c r="KN14" s="649"/>
      <c r="KO14" s="648"/>
      <c r="KP14" s="648"/>
      <c r="KQ14" s="648"/>
      <c r="KR14" s="648"/>
      <c r="KS14" s="648"/>
      <c r="KT14" s="648"/>
      <c r="KU14" s="648"/>
      <c r="KV14" s="648"/>
      <c r="KW14" s="648"/>
      <c r="KX14" s="648"/>
      <c r="KY14" s="648"/>
      <c r="KZ14" s="648"/>
      <c r="LA14" s="649"/>
      <c r="LB14" s="648"/>
      <c r="LC14" s="648"/>
      <c r="LD14" s="648"/>
      <c r="LE14" s="648"/>
      <c r="LF14" s="648"/>
      <c r="LG14" s="648"/>
      <c r="LH14" s="648"/>
      <c r="LI14" s="648"/>
      <c r="LJ14" s="648"/>
      <c r="LK14" s="648"/>
      <c r="LL14" s="648"/>
      <c r="LM14" s="648"/>
      <c r="LN14" s="649"/>
    </row>
    <row r="15" spans="1:326" s="349" customFormat="1" ht="30">
      <c r="A15" s="321" t="s">
        <v>268</v>
      </c>
      <c r="B15" s="350">
        <f>IF(B5,SUM('Dalyvio prielaidos'!$G$7,'Dalyvio prielaidos'!$G$12)/12-B13-B18,0)</f>
        <v>0</v>
      </c>
      <c r="C15" s="350">
        <f>IF(C5,SUM('Dalyvio prielaidos'!$G$7,'Dalyvio prielaidos'!$G$12)/12-C13-C18,0)</f>
        <v>0</v>
      </c>
      <c r="D15" s="350">
        <f>IF(D5,SUM('Dalyvio prielaidos'!$G$7,'Dalyvio prielaidos'!$G$12)/12-D13-D18,0)</f>
        <v>0</v>
      </c>
      <c r="E15" s="350">
        <f>IF(E5,SUM('Dalyvio prielaidos'!$G$7,'Dalyvio prielaidos'!$G$12)/12-E13-E18,0)</f>
        <v>0</v>
      </c>
      <c r="F15" s="350">
        <f>IF(F5,SUM('Dalyvio prielaidos'!$G$7,'Dalyvio prielaidos'!$G$12)/12-F13-F18,0)</f>
        <v>0</v>
      </c>
      <c r="G15" s="350">
        <f>IF(G5,SUM('Dalyvio prielaidos'!$G$7,'Dalyvio prielaidos'!$G$12)/12-G13-G18,0)</f>
        <v>0</v>
      </c>
      <c r="H15" s="350">
        <f>IF(H5,SUM('Dalyvio prielaidos'!$G$7,'Dalyvio prielaidos'!$G$12)/12-H13-H18,0)</f>
        <v>0</v>
      </c>
      <c r="I15" s="350">
        <f>IF(I5,SUM('Dalyvio prielaidos'!$G$7,'Dalyvio prielaidos'!$G$12)/12-I13-I18,0)</f>
        <v>0</v>
      </c>
      <c r="J15" s="350">
        <f>IF(J5,SUM('Dalyvio prielaidos'!$G$7,'Dalyvio prielaidos'!$G$12)/12-J13-J18,0)</f>
        <v>0</v>
      </c>
      <c r="K15" s="350">
        <f>IF(K5,SUM('Dalyvio prielaidos'!$G$7,'Dalyvio prielaidos'!$G$12)/12-K13-K18,0)</f>
        <v>0</v>
      </c>
      <c r="L15" s="350">
        <f>IF(L5,SUM('Dalyvio prielaidos'!$G$7,'Dalyvio prielaidos'!$G$12)/12-L13-L18,0)</f>
        <v>0</v>
      </c>
      <c r="M15" s="350">
        <f>IF(M5,SUM('Dalyvio prielaidos'!$G$7,'Dalyvio prielaidos'!$G$12)/12-M13-M18,0)</f>
        <v>0</v>
      </c>
      <c r="N15" s="340">
        <f>SUM(B15:M15)</f>
        <v>0</v>
      </c>
      <c r="O15" s="350">
        <f>IF(O5,SUM('Dalyvio prielaidos'!$G$7,'Dalyvio prielaidos'!$G$12)/12-O13-O18,0)</f>
        <v>0</v>
      </c>
      <c r="P15" s="350">
        <f>IF(P5,SUM('Dalyvio prielaidos'!$G$7,'Dalyvio prielaidos'!$G$12)/12-P13-P18,0)</f>
        <v>0</v>
      </c>
      <c r="Q15" s="350">
        <f>IF(Q5,SUM('Dalyvio prielaidos'!$G$7,'Dalyvio prielaidos'!$G$12)/12-Q13-Q18,0)</f>
        <v>0</v>
      </c>
      <c r="R15" s="350">
        <f>IF(R5,SUM('Dalyvio prielaidos'!$G$7,'Dalyvio prielaidos'!$G$12)/12-R13-R18,0)</f>
        <v>0</v>
      </c>
      <c r="S15" s="350">
        <f>IF(S5,SUM('Dalyvio prielaidos'!$G$7,'Dalyvio prielaidos'!$G$12)/12-S13-S18,0)</f>
        <v>0</v>
      </c>
      <c r="T15" s="350">
        <f>IF(T5,SUM('Dalyvio prielaidos'!$G$7,'Dalyvio prielaidos'!$G$12)/12-T13-T18,0)</f>
        <v>0</v>
      </c>
      <c r="U15" s="350">
        <f>IF(U5,SUM('Dalyvio prielaidos'!$G$7,'Dalyvio prielaidos'!$G$12)/12-U13-U18,0)</f>
        <v>0</v>
      </c>
      <c r="V15" s="350">
        <f>IF(V5,SUM('Dalyvio prielaidos'!$G$7,'Dalyvio prielaidos'!$G$12)/12-V13-V18,0)</f>
        <v>0</v>
      </c>
      <c r="W15" s="350">
        <f>IF(W5,SUM('Dalyvio prielaidos'!$G$7,'Dalyvio prielaidos'!$G$12)/12-W13-W18,0)</f>
        <v>0</v>
      </c>
      <c r="X15" s="350">
        <f>IF(X5,SUM('Dalyvio prielaidos'!$G$7,'Dalyvio prielaidos'!$G$12)/12-X13-X18,0)</f>
        <v>0</v>
      </c>
      <c r="Y15" s="350">
        <f>IF(Y5,SUM('Dalyvio prielaidos'!$G$7,'Dalyvio prielaidos'!$G$12)/12-Y13-Y18,0)</f>
        <v>0</v>
      </c>
      <c r="Z15" s="350">
        <f>IF(Z5,SUM('Dalyvio prielaidos'!$G$7,'Dalyvio prielaidos'!$G$12)/12-Z13-Z18,0)</f>
        <v>0</v>
      </c>
      <c r="AA15" s="340">
        <f>SUM(O15:Z15)</f>
        <v>0</v>
      </c>
      <c r="AB15" s="350">
        <f>IF(AB5,SUM('Dalyvio prielaidos'!$G$7,'Dalyvio prielaidos'!$G$12)/12-AB13-AB18,0)</f>
        <v>0</v>
      </c>
      <c r="AC15" s="350">
        <f>IF(AC5,SUM('Dalyvio prielaidos'!$G$7,'Dalyvio prielaidos'!$G$12)/12-AC13-AC18,0)</f>
        <v>0</v>
      </c>
      <c r="AD15" s="350">
        <f>IF(AD5,SUM('Dalyvio prielaidos'!$G$7,'Dalyvio prielaidos'!$G$12)/12-AD13-AD18,0)</f>
        <v>0</v>
      </c>
      <c r="AE15" s="350">
        <f>IF(AE5,SUM('Dalyvio prielaidos'!$G$7,'Dalyvio prielaidos'!$G$12)/12-AE13-AE18,0)</f>
        <v>0</v>
      </c>
      <c r="AF15" s="350">
        <f>IF(AF5,SUM('Dalyvio prielaidos'!$G$7,'Dalyvio prielaidos'!$G$12)/12-AF13-AF18,0)</f>
        <v>0</v>
      </c>
      <c r="AG15" s="350">
        <f>IF(AG5,SUM('Dalyvio prielaidos'!$G$7,'Dalyvio prielaidos'!$G$12)/12-AG13-AG18,0)</f>
        <v>0</v>
      </c>
      <c r="AH15" s="350">
        <f>IF(AH5,SUM('Dalyvio prielaidos'!$G$7,'Dalyvio prielaidos'!$G$12)/12-AH13-AH18,0)</f>
        <v>0</v>
      </c>
      <c r="AI15" s="350">
        <f>IF(AI5,SUM('Dalyvio prielaidos'!$G$7,'Dalyvio prielaidos'!$G$12)/12-AI13-AI18,0)</f>
        <v>0</v>
      </c>
      <c r="AJ15" s="350">
        <f>IF(AJ5,SUM('Dalyvio prielaidos'!$G$7,'Dalyvio prielaidos'!$G$12)/12-AJ13-AJ18,0)</f>
        <v>0</v>
      </c>
      <c r="AK15" s="350">
        <f>IF(AK5,SUM('Dalyvio prielaidos'!$G$7,'Dalyvio prielaidos'!$G$12)/12-AK13-AK18,0)</f>
        <v>0</v>
      </c>
      <c r="AL15" s="350">
        <f>IF(AL5,SUM('Dalyvio prielaidos'!$G$7,'Dalyvio prielaidos'!$G$12)/12-AL13-AL18,0)</f>
        <v>0</v>
      </c>
      <c r="AM15" s="350">
        <f>IF(AM5,SUM('Dalyvio prielaidos'!$G$7,'Dalyvio prielaidos'!$G$12)/12-AM13-AM18,0)</f>
        <v>0</v>
      </c>
      <c r="AN15" s="340">
        <f>SUM(AB15:AM15)</f>
        <v>0</v>
      </c>
      <c r="AO15" s="350">
        <f>IF(AO$5,SUM('Dalyvio prielaidos'!$G$7,'Dalyvio prielaidos'!$G$12)/12-AO13-AO18,0)</f>
        <v>88767.311073675548</v>
      </c>
      <c r="AP15" s="350">
        <f>IF(AP5,SUM('Dalyvio prielaidos'!$G$7,'Dalyvio prielaidos'!$G$12)/12-AP13-AP18,0)</f>
        <v>88767.311073675548</v>
      </c>
      <c r="AQ15" s="350">
        <f>IF(AQ5,SUM('Dalyvio prielaidos'!$G$7,'Dalyvio prielaidos'!$G$12)/12-AQ13-AQ18,0)</f>
        <v>88767.311073675548</v>
      </c>
      <c r="AR15" s="350">
        <f>IF(AR5,SUM('Dalyvio prielaidos'!$G$7,'Dalyvio prielaidos'!$G$12)/12-AR13-AR18,0)</f>
        <v>88767.311073675548</v>
      </c>
      <c r="AS15" s="350">
        <f>IF(AS5,SUM('Dalyvio prielaidos'!$G$7,'Dalyvio prielaidos'!$G$12)/12-AS13-AS18,0)</f>
        <v>88767.311073675548</v>
      </c>
      <c r="AT15" s="350">
        <f>IF(AT5,SUM('Dalyvio prielaidos'!$G$7,'Dalyvio prielaidos'!$G$12)/12-AT13-AT18,0)</f>
        <v>88767.311073675548</v>
      </c>
      <c r="AU15" s="350">
        <f>IF(AU5,SUM('Dalyvio prielaidos'!$G$7,'Dalyvio prielaidos'!$G$12)/12-AU13-AU18,0)</f>
        <v>88767.311073675548</v>
      </c>
      <c r="AV15" s="350">
        <f>IF(AV5,SUM('Dalyvio prielaidos'!$G$7,'Dalyvio prielaidos'!$G$12)/12-AV13-AV18,0)</f>
        <v>88767.311073675548</v>
      </c>
      <c r="AW15" s="350">
        <f>IF(AW5,SUM('Dalyvio prielaidos'!$G$7,'Dalyvio prielaidos'!$G$12)/12-AW13-AW18,0)</f>
        <v>88767.311073675548</v>
      </c>
      <c r="AX15" s="350">
        <f>IF(AX5,SUM('Dalyvio prielaidos'!$G$7,'Dalyvio prielaidos'!$G$12)/12-AX13-AX18,0)</f>
        <v>88767.311073675548</v>
      </c>
      <c r="AY15" s="350">
        <f>IF(AY5,SUM('Dalyvio prielaidos'!$G$7,'Dalyvio prielaidos'!$G$12)/12-AY13-AY18,0)</f>
        <v>88767.311073675548</v>
      </c>
      <c r="AZ15" s="350">
        <f>IF(AZ5,SUM('Dalyvio prielaidos'!$G$7,'Dalyvio prielaidos'!$G$12)/12-AZ13-AZ18,0)</f>
        <v>88767.311073675548</v>
      </c>
      <c r="BA15" s="340">
        <f>SUM(AO15:AZ15)</f>
        <v>1065207.7328841065</v>
      </c>
      <c r="BB15" s="350">
        <f>IF(BB5,SUM('Dalyvio prielaidos'!$G$7,'Dalyvio prielaidos'!$G$12)/12-BB13-BB18,0)</f>
        <v>88767.311073675548</v>
      </c>
      <c r="BC15" s="350">
        <f>IF(BC5,SUM('Dalyvio prielaidos'!$G$7,'Dalyvio prielaidos'!$G$12)/12-BC13-BC18,0)</f>
        <v>88767.311073675548</v>
      </c>
      <c r="BD15" s="350">
        <f>IF(BD5,SUM('Dalyvio prielaidos'!$G$7,'Dalyvio prielaidos'!$G$12)/12-BD13-BD18,0)</f>
        <v>88767.311073675548</v>
      </c>
      <c r="BE15" s="350">
        <f>IF(BE5,SUM('Dalyvio prielaidos'!$G$7,'Dalyvio prielaidos'!$G$12)/12-BE13-BE18,0)</f>
        <v>88767.311073675548</v>
      </c>
      <c r="BF15" s="350">
        <f>IF(BF5,SUM('Dalyvio prielaidos'!$G$7,'Dalyvio prielaidos'!$G$12)/12-BF13-BF18,0)</f>
        <v>88767.311073675548</v>
      </c>
      <c r="BG15" s="350">
        <f>IF(BG5,SUM('Dalyvio prielaidos'!$G$7,'Dalyvio prielaidos'!$G$12)/12-BG13-BG18,0)</f>
        <v>88767.311073675548</v>
      </c>
      <c r="BH15" s="350">
        <f>IF(BH5,SUM('Dalyvio prielaidos'!$G$7,'Dalyvio prielaidos'!$G$12)/12-BH13-BH18,0)</f>
        <v>88767.311073675548</v>
      </c>
      <c r="BI15" s="350">
        <f>IF(BI5,SUM('Dalyvio prielaidos'!$G$7,'Dalyvio prielaidos'!$G$12)/12-BI13-BI18,0)</f>
        <v>88767.311073675548</v>
      </c>
      <c r="BJ15" s="350">
        <f>IF(BJ5,SUM('Dalyvio prielaidos'!$G$7,'Dalyvio prielaidos'!$G$12)/12-BJ13-BJ18,0)</f>
        <v>88767.311073675548</v>
      </c>
      <c r="BK15" s="350">
        <f>IF(BK5,SUM('Dalyvio prielaidos'!$G$7,'Dalyvio prielaidos'!$G$12)/12-BK13-BK18,0)</f>
        <v>88767.311073675548</v>
      </c>
      <c r="BL15" s="350">
        <f>IF(BL5,SUM('Dalyvio prielaidos'!$G$7,'Dalyvio prielaidos'!$G$12)/12-BL13-BL18,0)</f>
        <v>88767.311073675548</v>
      </c>
      <c r="BM15" s="350">
        <f>IF(BM5,SUM('Dalyvio prielaidos'!$G$7,'Dalyvio prielaidos'!$G$12)/12-BM13-BM18,0)</f>
        <v>88767.311073675548</v>
      </c>
      <c r="BN15" s="340">
        <f>SUM(BB15:BM15)</f>
        <v>1065207.7328841065</v>
      </c>
      <c r="BO15" s="350">
        <f>IF(BO5,SUM('Dalyvio prielaidos'!$G$7,'Dalyvio prielaidos'!$G$12)/12-BO13-BO18,0)</f>
        <v>88767.311073675548</v>
      </c>
      <c r="BP15" s="350">
        <f>IF(BP5,SUM('Dalyvio prielaidos'!$G$7,'Dalyvio prielaidos'!$G$12)/12-BP13-BP18,0)</f>
        <v>88767.311073675548</v>
      </c>
      <c r="BQ15" s="350">
        <f>IF(BQ5,SUM('Dalyvio prielaidos'!$G$7,'Dalyvio prielaidos'!$G$12)/12-BQ13-BQ18,0)</f>
        <v>88767.311073675548</v>
      </c>
      <c r="BR15" s="350">
        <f>IF(BR5,SUM('Dalyvio prielaidos'!$G$7,'Dalyvio prielaidos'!$G$12)/12-BR13-BR18,0)</f>
        <v>88767.311073675548</v>
      </c>
      <c r="BS15" s="350">
        <f>IF(BS5,SUM('Dalyvio prielaidos'!$G$7,'Dalyvio prielaidos'!$G$12)/12-BS13-BS18,0)</f>
        <v>88767.311073675548</v>
      </c>
      <c r="BT15" s="350">
        <f>IF(BT5,SUM('Dalyvio prielaidos'!$G$7,'Dalyvio prielaidos'!$G$12)/12-BT13-BT18,0)</f>
        <v>88767.311073675548</v>
      </c>
      <c r="BU15" s="350">
        <f>IF(BU5,SUM('Dalyvio prielaidos'!$G$7,'Dalyvio prielaidos'!$G$12)/12-BU13-BU18,0)</f>
        <v>88767.311073675548</v>
      </c>
      <c r="BV15" s="350">
        <f>IF(BV5,SUM('Dalyvio prielaidos'!$G$7,'Dalyvio prielaidos'!$G$12)/12-BV13-BV18,0)</f>
        <v>88767.311073675548</v>
      </c>
      <c r="BW15" s="350">
        <f>IF(BW5,SUM('Dalyvio prielaidos'!$G$7,'Dalyvio prielaidos'!$G$12)/12-BW13-BW18,0)</f>
        <v>88767.311073675548</v>
      </c>
      <c r="BX15" s="350">
        <f>IF(BX5,SUM('Dalyvio prielaidos'!$G$7,'Dalyvio prielaidos'!$G$12)/12-BX13-BX18,0)</f>
        <v>88767.311073675548</v>
      </c>
      <c r="BY15" s="350">
        <f>IF(BY5,SUM('Dalyvio prielaidos'!$G$7,'Dalyvio prielaidos'!$G$12)/12-BY13-BY18,0)</f>
        <v>88767.311073675548</v>
      </c>
      <c r="BZ15" s="350">
        <f>IF(BZ5,SUM('Dalyvio prielaidos'!$G$7,'Dalyvio prielaidos'!$G$12)/12-BZ13-BZ18,0)</f>
        <v>88767.311073675548</v>
      </c>
      <c r="CA15" s="340">
        <f>SUM(BO15:BZ15)</f>
        <v>1065207.7328841065</v>
      </c>
      <c r="CB15" s="350">
        <f>IF(CB5,SUM('Dalyvio prielaidos'!$G$7,'Dalyvio prielaidos'!$G$12)/12-CB13-CB18,0)</f>
        <v>88767.311073675548</v>
      </c>
      <c r="CC15" s="350">
        <f>IF(CC5,SUM('Dalyvio prielaidos'!$G$7,'Dalyvio prielaidos'!$G$12)/12-CC13-CC18,0)</f>
        <v>88767.311073675548</v>
      </c>
      <c r="CD15" s="350">
        <f>IF(CD5,SUM('Dalyvio prielaidos'!$G$7,'Dalyvio prielaidos'!$G$12)/12-CD13-CD18,0)</f>
        <v>88767.311073675548</v>
      </c>
      <c r="CE15" s="350">
        <f>IF(CE5,SUM('Dalyvio prielaidos'!$G$7,'Dalyvio prielaidos'!$G$12)/12-CE13-CE18,0)</f>
        <v>88767.311073675548</v>
      </c>
      <c r="CF15" s="350">
        <f>IF(CF5,SUM('Dalyvio prielaidos'!$G$7,'Dalyvio prielaidos'!$G$12)/12-CF13-CF18,0)</f>
        <v>88767.311073675548</v>
      </c>
      <c r="CG15" s="350">
        <f>IF(CG5,SUM('Dalyvio prielaidos'!$G$7,'Dalyvio prielaidos'!$G$12)/12-CG13-CG18,0)</f>
        <v>88767.311073675548</v>
      </c>
      <c r="CH15" s="350">
        <f>IF(CH5,SUM('Dalyvio prielaidos'!$G$7,'Dalyvio prielaidos'!$G$12)/12-CH13-CH18,0)</f>
        <v>88767.311073675548</v>
      </c>
      <c r="CI15" s="350">
        <f>IF(CI5,SUM('Dalyvio prielaidos'!$G$7,'Dalyvio prielaidos'!$G$12)/12-CI13-CI18,0)</f>
        <v>88767.311073675548</v>
      </c>
      <c r="CJ15" s="350">
        <f>IF(CJ5,SUM('Dalyvio prielaidos'!$G$7,'Dalyvio prielaidos'!$G$12)/12-CJ13-CJ18,0)</f>
        <v>88767.311073675548</v>
      </c>
      <c r="CK15" s="350">
        <f>IF(CK5,SUM('Dalyvio prielaidos'!$G$7,'Dalyvio prielaidos'!$G$12)/12-CK13-CK18,0)</f>
        <v>88767.311073675548</v>
      </c>
      <c r="CL15" s="350">
        <f>IF(CL5,SUM('Dalyvio prielaidos'!$G$7,'Dalyvio prielaidos'!$G$12)/12-CL13-CL18,0)</f>
        <v>88767.311073675548</v>
      </c>
      <c r="CM15" s="350">
        <f>IF(CM5,SUM('Dalyvio prielaidos'!$G$7,'Dalyvio prielaidos'!$G$12)/12-CM13-CM18,0)</f>
        <v>88767.311073675548</v>
      </c>
      <c r="CN15" s="340">
        <f>SUM(CB15:CM15)</f>
        <v>1065207.7328841065</v>
      </c>
      <c r="CO15" s="350">
        <f>IF(CO5,SUM('Dalyvio prielaidos'!$G$7,'Dalyvio prielaidos'!$G$12)/12-CO13-CO18,0)</f>
        <v>88767.311073675548</v>
      </c>
      <c r="CP15" s="350">
        <f>IF(CP5,SUM('Dalyvio prielaidos'!$G$7,'Dalyvio prielaidos'!$G$12)/12-CP13-CP18,0)</f>
        <v>88767.311073675548</v>
      </c>
      <c r="CQ15" s="350">
        <f>IF(CQ5,SUM('Dalyvio prielaidos'!$G$7,'Dalyvio prielaidos'!$G$12)/12-CQ13-CQ18,0)</f>
        <v>88767.311073675548</v>
      </c>
      <c r="CR15" s="350">
        <f>IF(CR5,SUM('Dalyvio prielaidos'!$G$7,'Dalyvio prielaidos'!$G$12)/12-CR13-CR18,0)</f>
        <v>88767.311073675548</v>
      </c>
      <c r="CS15" s="350">
        <f>IF(CS5,SUM('Dalyvio prielaidos'!$G$7,'Dalyvio prielaidos'!$G$12)/12-CS13-CS18,0)</f>
        <v>88767.311073675548</v>
      </c>
      <c r="CT15" s="350">
        <f>IF(CT5,SUM('Dalyvio prielaidos'!$G$7,'Dalyvio prielaidos'!$G$12)/12-CT13-CT18,0)</f>
        <v>88767.311073675548</v>
      </c>
      <c r="CU15" s="350">
        <f>IF(CU5,SUM('Dalyvio prielaidos'!$G$7,'Dalyvio prielaidos'!$G$12)/12-CU13-CU18,0)</f>
        <v>88767.311073675548</v>
      </c>
      <c r="CV15" s="350">
        <f>IF(CV5,SUM('Dalyvio prielaidos'!$G$7,'Dalyvio prielaidos'!$G$12)/12-CV13-CV18,0)</f>
        <v>88767.311073675548</v>
      </c>
      <c r="CW15" s="350">
        <f>IF(CW5,SUM('Dalyvio prielaidos'!$G$7,'Dalyvio prielaidos'!$G$12)/12-CW13-CW18,0)</f>
        <v>88767.311073675548</v>
      </c>
      <c r="CX15" s="350">
        <f>IF(CX5,SUM('Dalyvio prielaidos'!$G$7,'Dalyvio prielaidos'!$G$12)/12-CX13-CX18,0)</f>
        <v>88767.311073675548</v>
      </c>
      <c r="CY15" s="350">
        <f>IF(CY5,SUM('Dalyvio prielaidos'!$G$7,'Dalyvio prielaidos'!$G$12)/12-CY13-CY18,0)</f>
        <v>88767.311073675548</v>
      </c>
      <c r="CZ15" s="350">
        <f>IF(CZ5,SUM('Dalyvio prielaidos'!$G$7,'Dalyvio prielaidos'!$G$12)/12-CZ13-CZ18,0)</f>
        <v>88767.311073675548</v>
      </c>
      <c r="DA15" s="340">
        <f>SUM(CO15:CZ15)</f>
        <v>1065207.7328841065</v>
      </c>
      <c r="DB15" s="350">
        <f>IF(DB5,SUM('Dalyvio prielaidos'!$G$7,'Dalyvio prielaidos'!$G$12)/12-DB13-DB18,0)</f>
        <v>88767.311073675548</v>
      </c>
      <c r="DC15" s="350">
        <f>IF(DC5,SUM('Dalyvio prielaidos'!$G$7,'Dalyvio prielaidos'!$G$12)/12-DC13-DC18,0)</f>
        <v>88767.311073675548</v>
      </c>
      <c r="DD15" s="350">
        <f>IF(DD5,SUM('Dalyvio prielaidos'!$G$7,'Dalyvio prielaidos'!$G$12)/12-DD13-DD18,0)</f>
        <v>88767.311073675548</v>
      </c>
      <c r="DE15" s="350">
        <f>IF(DE5,SUM('Dalyvio prielaidos'!$G$7,'Dalyvio prielaidos'!$G$12)/12-DE13-DE18,0)</f>
        <v>88767.311073675548</v>
      </c>
      <c r="DF15" s="350">
        <f>IF(DF5,SUM('Dalyvio prielaidos'!$G$7,'Dalyvio prielaidos'!$G$12)/12-DF13-DF18,0)</f>
        <v>88767.311073675548</v>
      </c>
      <c r="DG15" s="350">
        <f>IF(DG5,SUM('Dalyvio prielaidos'!$G$7,'Dalyvio prielaidos'!$G$12)/12-DG13-DG18,0)</f>
        <v>88767.311073675548</v>
      </c>
      <c r="DH15" s="350">
        <f>IF(DH5,SUM('Dalyvio prielaidos'!$G$7,'Dalyvio prielaidos'!$G$12)/12-DH13-DH18,0)</f>
        <v>88767.311073675548</v>
      </c>
      <c r="DI15" s="350">
        <f>IF(DI5,SUM('Dalyvio prielaidos'!$G$7,'Dalyvio prielaidos'!$G$12)/12-DI13-DI18,0)</f>
        <v>88767.311073675548</v>
      </c>
      <c r="DJ15" s="350">
        <f>IF(DJ5,SUM('Dalyvio prielaidos'!$G$7,'Dalyvio prielaidos'!$G$12)/12-DJ13-DJ18,0)</f>
        <v>88767.311073675548</v>
      </c>
      <c r="DK15" s="350">
        <f>IF(DK5,SUM('Dalyvio prielaidos'!$G$7,'Dalyvio prielaidos'!$G$12)/12-DK13-DK18,0)</f>
        <v>88767.311073675548</v>
      </c>
      <c r="DL15" s="350">
        <f>IF(DL5,SUM('Dalyvio prielaidos'!$G$7,'Dalyvio prielaidos'!$G$12)/12-DL13-DL18,0)</f>
        <v>88767.311073675548</v>
      </c>
      <c r="DM15" s="350">
        <f>IF(DM5,SUM('Dalyvio prielaidos'!$G$7,'Dalyvio prielaidos'!$G$12)/12-DM13-DM18,0)</f>
        <v>88767.311073675548</v>
      </c>
      <c r="DN15" s="340">
        <f>SUM(DB15:DM15)</f>
        <v>1065207.7328841065</v>
      </c>
      <c r="DO15" s="350">
        <f>IF(DO5,SUM('Dalyvio prielaidos'!$G$7,'Dalyvio prielaidos'!$G$12)/12-DO13-DO18,0)</f>
        <v>88767.311073675548</v>
      </c>
      <c r="DP15" s="350">
        <f>IF(DP5,SUM('Dalyvio prielaidos'!$G$7,'Dalyvio prielaidos'!$G$12)/12-DP13-DP18,0)</f>
        <v>88767.311073675548</v>
      </c>
      <c r="DQ15" s="350">
        <f>IF(DQ5,SUM('Dalyvio prielaidos'!$G$7,'Dalyvio prielaidos'!$G$12)/12-DQ13-DQ18,0)</f>
        <v>88767.311073675548</v>
      </c>
      <c r="DR15" s="350">
        <f>IF(DR5,SUM('Dalyvio prielaidos'!$G$7,'Dalyvio prielaidos'!$G$12)/12-DR13-DR18,0)</f>
        <v>88767.311073675548</v>
      </c>
      <c r="DS15" s="350">
        <f>IF(DS5,SUM('Dalyvio prielaidos'!$G$7,'Dalyvio prielaidos'!$G$12)/12-DS13-DS18,0)</f>
        <v>88767.311073675548</v>
      </c>
      <c r="DT15" s="350">
        <f>IF(DT5,SUM('Dalyvio prielaidos'!$G$7,'Dalyvio prielaidos'!$G$12)/12-DT13-DT18,0)</f>
        <v>88767.311073675548</v>
      </c>
      <c r="DU15" s="350">
        <f>IF(DU5,SUM('Dalyvio prielaidos'!$G$7,'Dalyvio prielaidos'!$G$12)/12-DU13-DU18,0)</f>
        <v>88767.311073675548</v>
      </c>
      <c r="DV15" s="350">
        <f>IF(DV5,SUM('Dalyvio prielaidos'!$G$7,'Dalyvio prielaidos'!$G$12)/12-DV13-DV18,0)</f>
        <v>88767.311073675548</v>
      </c>
      <c r="DW15" s="350">
        <f>IF(DW5,SUM('Dalyvio prielaidos'!$G$7,'Dalyvio prielaidos'!$G$12)/12-DW13-DW18,0)</f>
        <v>88767.311073675548</v>
      </c>
      <c r="DX15" s="350">
        <f>IF(DX5,SUM('Dalyvio prielaidos'!$G$7,'Dalyvio prielaidos'!$G$12)/12-DX13-DX18,0)</f>
        <v>88767.311073675548</v>
      </c>
      <c r="DY15" s="350">
        <f>IF(DY5,SUM('Dalyvio prielaidos'!$G$7,'Dalyvio prielaidos'!$G$12)/12-DY13-DY18,0)</f>
        <v>88767.311073675548</v>
      </c>
      <c r="DZ15" s="350">
        <f>IF(DZ5,SUM('Dalyvio prielaidos'!$G$7,'Dalyvio prielaidos'!$G$12)/12-DZ13-DZ18,0)</f>
        <v>88767.311073675548</v>
      </c>
      <c r="EA15" s="340">
        <f>SUM(DO15:DZ15)</f>
        <v>1065207.7328841065</v>
      </c>
      <c r="EB15" s="350">
        <f>IF(EB5,SUM('Dalyvio prielaidos'!$G$7,'Dalyvio prielaidos'!$G$12)/12-EB13-EB18,0)</f>
        <v>88767.311073675548</v>
      </c>
      <c r="EC15" s="350">
        <f>IF(EC5,SUM('Dalyvio prielaidos'!$G$7,'Dalyvio prielaidos'!$G$12)/12-EC13-EC18,0)</f>
        <v>88767.311073675548</v>
      </c>
      <c r="ED15" s="350">
        <f>IF(ED5,SUM('Dalyvio prielaidos'!$G$7,'Dalyvio prielaidos'!$G$12)/12-ED13-ED18,0)</f>
        <v>88767.311073675548</v>
      </c>
      <c r="EE15" s="350">
        <f>IF(EE5,SUM('Dalyvio prielaidos'!$G$7,'Dalyvio prielaidos'!$G$12)/12-EE13-EE18,0)</f>
        <v>88767.311073675548</v>
      </c>
      <c r="EF15" s="350">
        <f>IF(EF5,SUM('Dalyvio prielaidos'!$G$7,'Dalyvio prielaidos'!$G$12)/12-EF13-EF18,0)</f>
        <v>88767.311073675548</v>
      </c>
      <c r="EG15" s="350">
        <f>IF(EG5,SUM('Dalyvio prielaidos'!$G$7,'Dalyvio prielaidos'!$G$12)/12-EG13-EG18,0)</f>
        <v>88767.311073675548</v>
      </c>
      <c r="EH15" s="350">
        <f>IF(EH5,SUM('Dalyvio prielaidos'!$G$7,'Dalyvio prielaidos'!$G$12)/12-EH13-EH18,0)</f>
        <v>88767.311073675548</v>
      </c>
      <c r="EI15" s="350">
        <f>IF(EI5,SUM('Dalyvio prielaidos'!$G$7,'Dalyvio prielaidos'!$G$12)/12-EI13-EI18,0)</f>
        <v>88767.311073675548</v>
      </c>
      <c r="EJ15" s="350">
        <f>IF(EJ5,SUM('Dalyvio prielaidos'!$G$7,'Dalyvio prielaidos'!$G$12)/12-EJ13-EJ18,0)</f>
        <v>88767.311073675548</v>
      </c>
      <c r="EK15" s="350">
        <f>IF(EK5,SUM('Dalyvio prielaidos'!$G$7,'Dalyvio prielaidos'!$G$12)/12-EK13-EK18,0)</f>
        <v>88767.311073675548</v>
      </c>
      <c r="EL15" s="350">
        <f>IF(EL5,SUM('Dalyvio prielaidos'!$G$7,'Dalyvio prielaidos'!$G$12)/12-EL13-EL18,0)</f>
        <v>88767.311073675548</v>
      </c>
      <c r="EM15" s="350">
        <f>IF(EM5,SUM('Dalyvio prielaidos'!$G$7,'Dalyvio prielaidos'!$G$12)/12-EM13-EM18,0)</f>
        <v>88767.311073675548</v>
      </c>
      <c r="EN15" s="340">
        <f>SUM(EB15:EM15)</f>
        <v>1065207.7328841065</v>
      </c>
      <c r="EO15" s="350">
        <f>IF(EO5,SUM('Dalyvio prielaidos'!$G$7,'Dalyvio prielaidos'!$G$12)/12-EO13-EO18,0)</f>
        <v>88767.311073675548</v>
      </c>
      <c r="EP15" s="350">
        <f>IF(EP5,SUM('Dalyvio prielaidos'!$G$7,'Dalyvio prielaidos'!$G$12)/12-EP13-EP18,0)</f>
        <v>88767.311073675548</v>
      </c>
      <c r="EQ15" s="350">
        <f>IF(EQ5,SUM('Dalyvio prielaidos'!$G$7,'Dalyvio prielaidos'!$G$12)/12-EQ13-EQ18,0)</f>
        <v>88767.311073675548</v>
      </c>
      <c r="ER15" s="350">
        <f>IF(ER5,SUM('Dalyvio prielaidos'!$G$7,'Dalyvio prielaidos'!$G$12)/12-ER13-ER18,0)</f>
        <v>88767.311073675548</v>
      </c>
      <c r="ES15" s="350">
        <f>IF(ES5,SUM('Dalyvio prielaidos'!$G$7,'Dalyvio prielaidos'!$G$12)/12-ES13-ES18,0)</f>
        <v>88767.311073675548</v>
      </c>
      <c r="ET15" s="350">
        <f>IF(ET5,SUM('Dalyvio prielaidos'!$G$7,'Dalyvio prielaidos'!$G$12)/12-ET13-ET18,0)</f>
        <v>-566327.68892632448</v>
      </c>
      <c r="EU15" s="350">
        <f>IF(EU5,SUM('Dalyvio prielaidos'!$G$7,'Dalyvio prielaidos'!$G$12)/12-EU13-EU18,0)</f>
        <v>88767.311073675548</v>
      </c>
      <c r="EV15" s="350">
        <f>IF(EV5,SUM('Dalyvio prielaidos'!$G$7,'Dalyvio prielaidos'!$G$12)/12-EV13-EV18,0)</f>
        <v>88767.311073675548</v>
      </c>
      <c r="EW15" s="350">
        <f>IF(EW5,SUM('Dalyvio prielaidos'!$G$7,'Dalyvio prielaidos'!$G$12)/12-EW13-EW18,0)</f>
        <v>88767.311073675548</v>
      </c>
      <c r="EX15" s="350">
        <f>IF(EX5,SUM('Dalyvio prielaidos'!$G$7,'Dalyvio prielaidos'!$G$12)/12-EX13-EX18,0)</f>
        <v>88767.311073675548</v>
      </c>
      <c r="EY15" s="350">
        <f>IF(EY5,SUM('Dalyvio prielaidos'!$G$7,'Dalyvio prielaidos'!$G$12)/12-EY13-EY18,0)</f>
        <v>88767.311073675548</v>
      </c>
      <c r="EZ15" s="350">
        <f>IF(EZ5,SUM('Dalyvio prielaidos'!$G$7,'Dalyvio prielaidos'!$G$12)/12-EZ13-EZ18,0)</f>
        <v>88767.311073675548</v>
      </c>
      <c r="FA15" s="340">
        <f>SUM(EO15:EZ15)</f>
        <v>410112.73288410646</v>
      </c>
      <c r="FB15" s="350">
        <f>IF(FB5,SUM('Dalyvio prielaidos'!$G$7,'Dalyvio prielaidos'!$G$12)/12-FB13-FB18,0)</f>
        <v>88767.311073675548</v>
      </c>
      <c r="FC15" s="350">
        <f>IF(FC5,SUM('Dalyvio prielaidos'!$G$7,'Dalyvio prielaidos'!$G$12)/12-FC13-FC18,0)</f>
        <v>88767.311073675548</v>
      </c>
      <c r="FD15" s="350">
        <f>IF(FD5,SUM('Dalyvio prielaidos'!$G$7,'Dalyvio prielaidos'!$G$12)/12-FD13-FD18,0)</f>
        <v>88767.311073675548</v>
      </c>
      <c r="FE15" s="350">
        <f>IF(FE5,SUM('Dalyvio prielaidos'!$G$7,'Dalyvio prielaidos'!$G$12)/12-FE13-FE18,0)</f>
        <v>88767.311073675548</v>
      </c>
      <c r="FF15" s="350">
        <f>IF(FF5,SUM('Dalyvio prielaidos'!$G$7,'Dalyvio prielaidos'!$G$12)/12-FF13-FF18,0)</f>
        <v>88767.311073675548</v>
      </c>
      <c r="FG15" s="350">
        <f>IF(FG5,SUM('Dalyvio prielaidos'!$G$7,'Dalyvio prielaidos'!$G$12)/12-FG13-FG18,0)</f>
        <v>-566327.68892632448</v>
      </c>
      <c r="FH15" s="350">
        <f>IF(FH5,SUM('Dalyvio prielaidos'!$G$7,'Dalyvio prielaidos'!$G$12)/12-FH13-FH18,0)</f>
        <v>88767.311073675548</v>
      </c>
      <c r="FI15" s="350">
        <f>IF(FI5,SUM('Dalyvio prielaidos'!$G$7,'Dalyvio prielaidos'!$G$12)/12-FI13-FI18,0)</f>
        <v>88767.311073675548</v>
      </c>
      <c r="FJ15" s="350">
        <f>IF(FJ5,SUM('Dalyvio prielaidos'!$G$7,'Dalyvio prielaidos'!$G$12)/12-FJ13-FJ18,0)</f>
        <v>88767.311073675548</v>
      </c>
      <c r="FK15" s="350">
        <f>IF(FK5,SUM('Dalyvio prielaidos'!$G$7,'Dalyvio prielaidos'!$G$12)/12-FK13-FK18,0)</f>
        <v>88767.311073675548</v>
      </c>
      <c r="FL15" s="350">
        <f>IF(FL5,SUM('Dalyvio prielaidos'!$G$7,'Dalyvio prielaidos'!$G$12)/12-FL13-FL18,0)</f>
        <v>88767.311073675548</v>
      </c>
      <c r="FM15" s="350">
        <f>IF(FM5,SUM('Dalyvio prielaidos'!$G$7,'Dalyvio prielaidos'!$G$12)/12-FM13-FM18,0)</f>
        <v>88767.311073675548</v>
      </c>
      <c r="FN15" s="340">
        <f>SUM(FB15:FM15)</f>
        <v>410112.73288410646</v>
      </c>
      <c r="FO15" s="350">
        <f>IF(FO5,SUM('Dalyvio prielaidos'!$G$7,'Dalyvio prielaidos'!$G$12)/12-FO13-FO18,0)</f>
        <v>88767.311073675548</v>
      </c>
      <c r="FP15" s="350">
        <f>IF(FP5,SUM('Dalyvio prielaidos'!$G$7,'Dalyvio prielaidos'!$G$12)/12-FP13-FP18,0)</f>
        <v>88767.311073675548</v>
      </c>
      <c r="FQ15" s="350">
        <f>IF(FQ5,SUM('Dalyvio prielaidos'!$G$7,'Dalyvio prielaidos'!$G$12)/12-FQ13-FQ18,0)</f>
        <v>88767.311073675548</v>
      </c>
      <c r="FR15" s="350">
        <f>IF(FR5,SUM('Dalyvio prielaidos'!$G$7,'Dalyvio prielaidos'!$G$12)/12-FR13-FR18,0)</f>
        <v>88767.311073675548</v>
      </c>
      <c r="FS15" s="350">
        <f>IF(FS5,SUM('Dalyvio prielaidos'!$G$7,'Dalyvio prielaidos'!$G$12)/12-FS13-FS18,0)</f>
        <v>88767.311073675548</v>
      </c>
      <c r="FT15" s="350">
        <f>IF(FT5,SUM('Dalyvio prielaidos'!$G$7,'Dalyvio prielaidos'!$G$12)/12-FT13-FT18,0)</f>
        <v>-566327.68892632448</v>
      </c>
      <c r="FU15" s="350">
        <f>IF(FU5,SUM('Dalyvio prielaidos'!$G$7,'Dalyvio prielaidos'!$G$12)/12-FU13-FU18,0)</f>
        <v>88767.311073675548</v>
      </c>
      <c r="FV15" s="350">
        <f>IF(FV5,SUM('Dalyvio prielaidos'!$G$7,'Dalyvio prielaidos'!$G$12)/12-FV13-FV18,0)</f>
        <v>88767.311073675548</v>
      </c>
      <c r="FW15" s="350">
        <f>IF(FW5,SUM('Dalyvio prielaidos'!$G$7,'Dalyvio prielaidos'!$G$12)/12-FW13-FW18,0)</f>
        <v>88767.311073675548</v>
      </c>
      <c r="FX15" s="350">
        <f>IF(FX5,SUM('Dalyvio prielaidos'!$G$7,'Dalyvio prielaidos'!$G$12)/12-FX13-FX18,0)</f>
        <v>88767.311073675548</v>
      </c>
      <c r="FY15" s="350">
        <f>IF(FY5,SUM('Dalyvio prielaidos'!$G$7,'Dalyvio prielaidos'!$G$12)/12-FY13-FY18,0)</f>
        <v>88767.311073675548</v>
      </c>
      <c r="FZ15" s="350">
        <f>IF(FZ5,SUM('Dalyvio prielaidos'!$G$7,'Dalyvio prielaidos'!$G$12)/12-FZ13-FZ18,0)</f>
        <v>88767.311073675548</v>
      </c>
      <c r="GA15" s="340">
        <f>SUM(FO15:FZ15)</f>
        <v>410112.73288410646</v>
      </c>
      <c r="GB15" s="350">
        <f>IF(GB5,SUM('Dalyvio prielaidos'!$G$7,'Dalyvio prielaidos'!$G$12)/12-GB13-GB18,0)</f>
        <v>162252.16909389343</v>
      </c>
      <c r="GC15" s="350">
        <f>IF(GC5,SUM('Dalyvio prielaidos'!$G$7,'Dalyvio prielaidos'!$G$12)/12-GC13-GC18,0)</f>
        <v>162252.16909389343</v>
      </c>
      <c r="GD15" s="350">
        <f>IF(GD5,SUM('Dalyvio prielaidos'!$G$7,'Dalyvio prielaidos'!$G$12)/12-GD13-GD18,0)</f>
        <v>162252.16909389343</v>
      </c>
      <c r="GE15" s="350">
        <f>IF(GE5,SUM('Dalyvio prielaidos'!$G$7,'Dalyvio prielaidos'!$G$12)/12-GE13-GE18,0)</f>
        <v>162252.16909389343</v>
      </c>
      <c r="GF15" s="350">
        <f>IF(GF5,SUM('Dalyvio prielaidos'!$G$7,'Dalyvio prielaidos'!$G$12)/12-GF13-GF18,0)</f>
        <v>162252.16909389343</v>
      </c>
      <c r="GG15" s="350">
        <f>IF(GG5,SUM('Dalyvio prielaidos'!$G$7,'Dalyvio prielaidos'!$G$12)/12-GG13-GG18,0)</f>
        <v>162252.16909389343</v>
      </c>
      <c r="GH15" s="350">
        <f>IF(GH5,SUM('Dalyvio prielaidos'!$G$7,'Dalyvio prielaidos'!$G$12)/12-GH13-GH18,0)</f>
        <v>162252.16909389343</v>
      </c>
      <c r="GI15" s="350">
        <f>IF(GI5,SUM('Dalyvio prielaidos'!$G$7,'Dalyvio prielaidos'!$G$12)/12-GI13-GI18,0)</f>
        <v>162252.16909389343</v>
      </c>
      <c r="GJ15" s="350">
        <f>IF(GJ5,SUM('Dalyvio prielaidos'!$G$7,'Dalyvio prielaidos'!$G$12)/12-GJ13-GJ18,0)</f>
        <v>162252.16909389343</v>
      </c>
      <c r="GK15" s="350">
        <f>IF(GK5,SUM('Dalyvio prielaidos'!$G$7,'Dalyvio prielaidos'!$G$12)/12-GK13-GK18,0)</f>
        <v>162252.16909389343</v>
      </c>
      <c r="GL15" s="350">
        <f>IF(GL5,SUM('Dalyvio prielaidos'!$G$7,'Dalyvio prielaidos'!$G$12)/12-GL13-GL18,0)</f>
        <v>162252.16909389343</v>
      </c>
      <c r="GM15" s="350">
        <f>IF(GM5,SUM('Dalyvio prielaidos'!$G$7,'Dalyvio prielaidos'!$G$12)/12-GM13-GM18,0)</f>
        <v>-991962.83090610709</v>
      </c>
      <c r="GN15" s="340">
        <f>SUM(GB15:GM15)</f>
        <v>792811.02912672027</v>
      </c>
      <c r="GO15" s="350">
        <f>IF(GO5,SUM('Dalyvio prielaidos'!$G$7,'Dalyvio prielaidos'!$G$12)/12-GO13-GO18,0)</f>
        <v>0</v>
      </c>
      <c r="GP15" s="350">
        <f>IF(GP5,SUM('Dalyvio prielaidos'!$G$7,'Dalyvio prielaidos'!$G$12)/12-GP13-GP18,0)</f>
        <v>0</v>
      </c>
      <c r="GQ15" s="350">
        <f>IF(GQ5,SUM('Dalyvio prielaidos'!$G$7,'Dalyvio prielaidos'!$G$12)/12-GQ13-GQ18,0)</f>
        <v>0</v>
      </c>
      <c r="GR15" s="350">
        <f>IF(GR5,SUM('Dalyvio prielaidos'!$G$7,'Dalyvio prielaidos'!$G$12)/12-GR13-GR18,0)</f>
        <v>0</v>
      </c>
      <c r="GS15" s="350">
        <f>IF(GS5,SUM('Dalyvio prielaidos'!$G$7,'Dalyvio prielaidos'!$G$12)/12-GS13-GS18,0)</f>
        <v>0</v>
      </c>
      <c r="GT15" s="350">
        <f>IF(GT5,SUM('Dalyvio prielaidos'!$G$7,'Dalyvio prielaidos'!$G$12)/12-GT13-GT18,0)</f>
        <v>0</v>
      </c>
      <c r="GU15" s="350">
        <f>IF(GU5,SUM('Dalyvio prielaidos'!$G$7,'Dalyvio prielaidos'!$G$12)/12-GU13-GU18,0)</f>
        <v>0</v>
      </c>
      <c r="GV15" s="350">
        <f>IF(GV5,SUM('Dalyvio prielaidos'!$G$7,'Dalyvio prielaidos'!$G$12)/12-GV13-GV18,0)</f>
        <v>0</v>
      </c>
      <c r="GW15" s="350">
        <f>IF(GW5,SUM('Dalyvio prielaidos'!$G$7,'Dalyvio prielaidos'!$G$12)/12-GW13-GW18,0)</f>
        <v>0</v>
      </c>
      <c r="GX15" s="350">
        <f>IF(GX5,SUM('Dalyvio prielaidos'!$G$7,'Dalyvio prielaidos'!$G$12)/12-GX13-GX18,0)</f>
        <v>0</v>
      </c>
      <c r="GY15" s="350">
        <f>IF(GY5,SUM('Dalyvio prielaidos'!$G$7,'Dalyvio prielaidos'!$G$12)/12-GY13-GY18,0)</f>
        <v>0</v>
      </c>
      <c r="GZ15" s="350">
        <f>IF(GZ5,SUM('Dalyvio prielaidos'!$G$7,'Dalyvio prielaidos'!$G$12)/12-GZ13-GZ18,0)</f>
        <v>0</v>
      </c>
      <c r="HA15" s="340">
        <f>SUM(GO15:GZ15)</f>
        <v>0</v>
      </c>
      <c r="HB15" s="350">
        <f>IF(HB5,SUM('Dalyvio prielaidos'!$G$7,'Dalyvio prielaidos'!$G$12)/12-HB13-HB18,0)</f>
        <v>0</v>
      </c>
      <c r="HC15" s="350">
        <f>IF(HC5,SUM('Dalyvio prielaidos'!$G$7,'Dalyvio prielaidos'!$G$12)/12-HC13-HC18,0)</f>
        <v>0</v>
      </c>
      <c r="HD15" s="350">
        <f>IF(HD5,SUM('Dalyvio prielaidos'!$G$7,'Dalyvio prielaidos'!$G$12)/12-HD13-HD18,0)</f>
        <v>0</v>
      </c>
      <c r="HE15" s="350">
        <f>IF(HE5,SUM('Dalyvio prielaidos'!$G$7,'Dalyvio prielaidos'!$G$12)/12-HE13-HE18,0)</f>
        <v>0</v>
      </c>
      <c r="HF15" s="350">
        <f>IF(HF5,SUM('Dalyvio prielaidos'!$G$7,'Dalyvio prielaidos'!$G$12)/12-HF13-HF18,0)</f>
        <v>0</v>
      </c>
      <c r="HG15" s="350">
        <f>IF(HG5,SUM('Dalyvio prielaidos'!$G$7,'Dalyvio prielaidos'!$G$12)/12-HG13-HG18,0)</f>
        <v>0</v>
      </c>
      <c r="HH15" s="350">
        <f>IF(HH5,SUM('Dalyvio prielaidos'!$G$7,'Dalyvio prielaidos'!$G$12)/12-HH13-HH18,0)</f>
        <v>0</v>
      </c>
      <c r="HI15" s="350">
        <f>IF(HI5,SUM('Dalyvio prielaidos'!$G$7,'Dalyvio prielaidos'!$G$12)/12-HI13-HI18,0)</f>
        <v>0</v>
      </c>
      <c r="HJ15" s="350">
        <f>IF(HJ5,SUM('Dalyvio prielaidos'!$G$7,'Dalyvio prielaidos'!$G$12)/12-HJ13-HJ18,0)</f>
        <v>0</v>
      </c>
      <c r="HK15" s="350">
        <f>IF(HK5,SUM('Dalyvio prielaidos'!$G$7,'Dalyvio prielaidos'!$G$12)/12-HK13-HK18,0)</f>
        <v>0</v>
      </c>
      <c r="HL15" s="350">
        <f>IF(HL5,SUM('Dalyvio prielaidos'!$G$7,'Dalyvio prielaidos'!$G$12)/12-HL13-HL18,0)</f>
        <v>0</v>
      </c>
      <c r="HM15" s="350">
        <f>IF(HM5,SUM('Dalyvio prielaidos'!$G$7,'Dalyvio prielaidos'!$G$12)/12-HM13-HM18,0)</f>
        <v>0</v>
      </c>
      <c r="HN15" s="340">
        <f>SUM(HB15:HM15)</f>
        <v>0</v>
      </c>
      <c r="HO15" s="350">
        <f>IF(HO5,SUM('Dalyvio prielaidos'!$G$7,'Dalyvio prielaidos'!$G$12)/12-HO13-HO18,0)</f>
        <v>0</v>
      </c>
      <c r="HP15" s="350">
        <f>IF(HP5,SUM('Dalyvio prielaidos'!$G$7,'Dalyvio prielaidos'!$G$12)/12-HP13-HP18,0)</f>
        <v>0</v>
      </c>
      <c r="HQ15" s="350">
        <f>IF(HQ5,SUM('Dalyvio prielaidos'!$G$7,'Dalyvio prielaidos'!$G$12)/12-HQ13-HQ18,0)</f>
        <v>0</v>
      </c>
      <c r="HR15" s="350">
        <f>IF(HR5,SUM('Dalyvio prielaidos'!$G$7,'Dalyvio prielaidos'!$G$12)/12-HR13-HR18,0)</f>
        <v>0</v>
      </c>
      <c r="HS15" s="350">
        <f>IF(HS5,SUM('Dalyvio prielaidos'!$G$7,'Dalyvio prielaidos'!$G$12)/12-HS13-HS18,0)</f>
        <v>0</v>
      </c>
      <c r="HT15" s="350">
        <f>IF(HT5,SUM('Dalyvio prielaidos'!$G$7,'Dalyvio prielaidos'!$G$12)/12-HT13-HT18,0)</f>
        <v>0</v>
      </c>
      <c r="HU15" s="350">
        <f>IF(HU5,SUM('Dalyvio prielaidos'!$G$7,'Dalyvio prielaidos'!$G$12)/12-HU13-HU18,0)</f>
        <v>0</v>
      </c>
      <c r="HV15" s="350">
        <f>IF(HV5,SUM('Dalyvio prielaidos'!$G$7,'Dalyvio prielaidos'!$G$12)/12-HV13-HV18,0)</f>
        <v>0</v>
      </c>
      <c r="HW15" s="350">
        <f>IF(HW5,SUM('Dalyvio prielaidos'!$G$7,'Dalyvio prielaidos'!$G$12)/12-HW13-HW18,0)</f>
        <v>0</v>
      </c>
      <c r="HX15" s="350">
        <f>IF(HX5,SUM('Dalyvio prielaidos'!$G$7,'Dalyvio prielaidos'!$G$12)/12-HX13-HX18,0)</f>
        <v>0</v>
      </c>
      <c r="HY15" s="350">
        <f>IF(HY5,SUM('Dalyvio prielaidos'!$G$7,'Dalyvio prielaidos'!$G$12)/12-HY13-HY18,0)</f>
        <v>0</v>
      </c>
      <c r="HZ15" s="350">
        <f>IF(HZ5,SUM('Dalyvio prielaidos'!$G$7,'Dalyvio prielaidos'!$G$12)/12-HZ13-HZ18,0)</f>
        <v>0</v>
      </c>
      <c r="IA15" s="340">
        <f>SUM(HO15:HZ15)</f>
        <v>0</v>
      </c>
      <c r="IB15" s="350">
        <f>IF(IB5,SUM('Dalyvio prielaidos'!$G$7,'Dalyvio prielaidos'!$G$12)/12-IB13-IB18,0)</f>
        <v>0</v>
      </c>
      <c r="IC15" s="350">
        <f>IF(IC5,SUM('Dalyvio prielaidos'!$G$7,'Dalyvio prielaidos'!$G$12)/12-IC13-IC18,0)</f>
        <v>0</v>
      </c>
      <c r="ID15" s="350">
        <f>IF(ID5,SUM('Dalyvio prielaidos'!$G$7,'Dalyvio prielaidos'!$G$12)/12-ID13-ID18,0)</f>
        <v>0</v>
      </c>
      <c r="IE15" s="350">
        <f>IF(IE5,SUM('Dalyvio prielaidos'!$G$7,'Dalyvio prielaidos'!$G$12)/12-IE13-IE18,0)</f>
        <v>0</v>
      </c>
      <c r="IF15" s="350">
        <f>IF(IF5,SUM('Dalyvio prielaidos'!$G$7,'Dalyvio prielaidos'!$G$12)/12-IF13-IF18,0)</f>
        <v>0</v>
      </c>
      <c r="IG15" s="350">
        <f>IF(IG5,SUM('Dalyvio prielaidos'!$G$7,'Dalyvio prielaidos'!$G$12)/12-IG13-IG18,0)</f>
        <v>0</v>
      </c>
      <c r="IH15" s="350">
        <f>IF(IH5,SUM('Dalyvio prielaidos'!$G$7,'Dalyvio prielaidos'!$G$12)/12-IH13-IH18,0)</f>
        <v>0</v>
      </c>
      <c r="II15" s="350">
        <f>IF(II5,SUM('Dalyvio prielaidos'!$G$7,'Dalyvio prielaidos'!$G$12)/12-II13-II18,0)</f>
        <v>0</v>
      </c>
      <c r="IJ15" s="350">
        <f>IF(IJ5,SUM('Dalyvio prielaidos'!$G$7,'Dalyvio prielaidos'!$G$12)/12-IJ13-IJ18,0)</f>
        <v>0</v>
      </c>
      <c r="IK15" s="350">
        <f>IF(IK5,SUM('Dalyvio prielaidos'!$G$7,'Dalyvio prielaidos'!$G$12)/12-IK13-IK18,0)</f>
        <v>0</v>
      </c>
      <c r="IL15" s="350">
        <f>IF(IL5,SUM('Dalyvio prielaidos'!$G$7,'Dalyvio prielaidos'!$G$12)/12-IL13-IL18,0)</f>
        <v>0</v>
      </c>
      <c r="IM15" s="350">
        <f>IF(IM5,SUM('Dalyvio prielaidos'!$G$7,'Dalyvio prielaidos'!$G$12)/12-IM13-IM18,0)</f>
        <v>0</v>
      </c>
      <c r="IN15" s="340">
        <f>SUM(IB15:IM15)</f>
        <v>0</v>
      </c>
      <c r="IO15" s="350">
        <f>IF(IO5,SUM('Dalyvio prielaidos'!$G$7,'Dalyvio prielaidos'!$G$12)/12-IO13-IO18,0)</f>
        <v>0</v>
      </c>
      <c r="IP15" s="350">
        <f>IF(IP5,SUM('Dalyvio prielaidos'!$G$7,'Dalyvio prielaidos'!$G$12)/12-IP13-IP18,0)</f>
        <v>0</v>
      </c>
      <c r="IQ15" s="350">
        <f>IF(IQ5,SUM('Dalyvio prielaidos'!$G$7,'Dalyvio prielaidos'!$G$12)/12-IQ13-IQ18,0)</f>
        <v>0</v>
      </c>
      <c r="IR15" s="350">
        <f>IF(IR5,SUM('Dalyvio prielaidos'!$G$7,'Dalyvio prielaidos'!$G$12)/12-IR13-IR18,0)</f>
        <v>0</v>
      </c>
      <c r="IS15" s="350">
        <f>IF(IS5,SUM('Dalyvio prielaidos'!$G$7,'Dalyvio prielaidos'!$G$12)/12-IS13-IS18,0)</f>
        <v>0</v>
      </c>
      <c r="IT15" s="350">
        <f>IF(IT5,SUM('Dalyvio prielaidos'!$G$7,'Dalyvio prielaidos'!$G$12)/12-IT13-IT18,0)</f>
        <v>0</v>
      </c>
      <c r="IU15" s="350">
        <f>IF(IU5,SUM('Dalyvio prielaidos'!$G$7,'Dalyvio prielaidos'!$G$12)/12-IU13-IU18,0)</f>
        <v>0</v>
      </c>
      <c r="IV15" s="350">
        <f>IF(IV5,SUM('Dalyvio prielaidos'!$G$7,'Dalyvio prielaidos'!$G$12)/12-IV13-IV18,0)</f>
        <v>0</v>
      </c>
      <c r="IW15" s="350">
        <f>IF(IW5,SUM('Dalyvio prielaidos'!$G$7,'Dalyvio prielaidos'!$G$12)/12-IW13-IW18,0)</f>
        <v>0</v>
      </c>
      <c r="IX15" s="350">
        <f>IF(IX5,SUM('Dalyvio prielaidos'!$G$7,'Dalyvio prielaidos'!$G$12)/12-IX13-IX18,0)</f>
        <v>0</v>
      </c>
      <c r="IY15" s="350">
        <f>IF(IY5,SUM('Dalyvio prielaidos'!$G$7,'Dalyvio prielaidos'!$G$12)/12-IY13-IY18,0)</f>
        <v>0</v>
      </c>
      <c r="IZ15" s="350">
        <f>IF(IZ5,SUM('Dalyvio prielaidos'!$G$7,'Dalyvio prielaidos'!$G$12)/12-IZ13-IZ18,0)</f>
        <v>0</v>
      </c>
      <c r="JA15" s="340">
        <f>SUM(IO15:IZ15)</f>
        <v>0</v>
      </c>
      <c r="JB15" s="350">
        <f>IF(JB5,SUM('Dalyvio prielaidos'!$G$7,'Dalyvio prielaidos'!$G$12)/12-JB13-JB18,0)</f>
        <v>0</v>
      </c>
      <c r="JC15" s="350">
        <f>IF(JC5,SUM('Dalyvio prielaidos'!$G$7,'Dalyvio prielaidos'!$G$12)/12-JC13-JC18,0)</f>
        <v>0</v>
      </c>
      <c r="JD15" s="350">
        <f>IF(JD5,SUM('Dalyvio prielaidos'!$G$7,'Dalyvio prielaidos'!$G$12)/12-JD13-JD18,0)</f>
        <v>0</v>
      </c>
      <c r="JE15" s="350">
        <f>IF(JE5,SUM('Dalyvio prielaidos'!$G$7,'Dalyvio prielaidos'!$G$12)/12-JE13-JE18,0)</f>
        <v>0</v>
      </c>
      <c r="JF15" s="350">
        <f>IF(JF5,SUM('Dalyvio prielaidos'!$G$7,'Dalyvio prielaidos'!$G$12)/12-JF13-JF18,0)</f>
        <v>0</v>
      </c>
      <c r="JG15" s="350">
        <f>IF(JG5,SUM('Dalyvio prielaidos'!$G$7,'Dalyvio prielaidos'!$G$12)/12-JG13-JG18,0)</f>
        <v>0</v>
      </c>
      <c r="JH15" s="350">
        <f>IF(JH5,SUM('Dalyvio prielaidos'!$G$7,'Dalyvio prielaidos'!$G$12)/12-JH13-JH18,0)</f>
        <v>0</v>
      </c>
      <c r="JI15" s="350">
        <f>IF(JI5,SUM('Dalyvio prielaidos'!$G$7,'Dalyvio prielaidos'!$G$12)/12-JI13-JI18,0)</f>
        <v>0</v>
      </c>
      <c r="JJ15" s="350">
        <f>IF(JJ5,SUM('Dalyvio prielaidos'!$G$7,'Dalyvio prielaidos'!$G$12)/12-JJ13-JJ18,0)</f>
        <v>0</v>
      </c>
      <c r="JK15" s="350">
        <f>IF(JK5,SUM('Dalyvio prielaidos'!$G$7,'Dalyvio prielaidos'!$G$12)/12-JK13-JK18,0)</f>
        <v>0</v>
      </c>
      <c r="JL15" s="350">
        <f>IF(JL5,SUM('Dalyvio prielaidos'!$G$7,'Dalyvio prielaidos'!$G$12)/12-JL13-JL18,0)</f>
        <v>0</v>
      </c>
      <c r="JM15" s="350">
        <f>IF(JM5,SUM('Dalyvio prielaidos'!$G$7,'Dalyvio prielaidos'!$G$12)/12-JM13-JM18,0)</f>
        <v>0</v>
      </c>
      <c r="JN15" s="340">
        <f>SUM(JB15:JM15)</f>
        <v>0</v>
      </c>
      <c r="JO15" s="350">
        <f>IF(JO5,SUM('Dalyvio prielaidos'!$G$7,'Dalyvio prielaidos'!$G$12)/12-JO13-JO18,0)</f>
        <v>0</v>
      </c>
      <c r="JP15" s="350">
        <f>IF(JP5,SUM('Dalyvio prielaidos'!$G$7,'Dalyvio prielaidos'!$G$12)/12-JP13-JP18,0)</f>
        <v>0</v>
      </c>
      <c r="JQ15" s="350">
        <f>IF(JQ5,SUM('Dalyvio prielaidos'!$G$7,'Dalyvio prielaidos'!$G$12)/12-JQ13-JQ18,0)</f>
        <v>0</v>
      </c>
      <c r="JR15" s="350">
        <f>IF(JR5,SUM('Dalyvio prielaidos'!$G$7,'Dalyvio prielaidos'!$G$12)/12-JR13-JR18,0)</f>
        <v>0</v>
      </c>
      <c r="JS15" s="350">
        <f>IF(JS5,SUM('Dalyvio prielaidos'!$G$7,'Dalyvio prielaidos'!$G$12)/12-JS13-JS18,0)</f>
        <v>0</v>
      </c>
      <c r="JT15" s="350">
        <f>IF(JT5,SUM('Dalyvio prielaidos'!$G$7,'Dalyvio prielaidos'!$G$12)/12-JT13-JT18,0)</f>
        <v>0</v>
      </c>
      <c r="JU15" s="350">
        <f>IF(JU5,SUM('Dalyvio prielaidos'!$G$7,'Dalyvio prielaidos'!$G$12)/12-JU13-JU18,0)</f>
        <v>0</v>
      </c>
      <c r="JV15" s="350">
        <f>IF(JV5,SUM('Dalyvio prielaidos'!$G$7,'Dalyvio prielaidos'!$G$12)/12-JV13-JV18,0)</f>
        <v>0</v>
      </c>
      <c r="JW15" s="350">
        <f>IF(JW5,SUM('Dalyvio prielaidos'!$G$7,'Dalyvio prielaidos'!$G$12)/12-JW13-JW18,0)</f>
        <v>0</v>
      </c>
      <c r="JX15" s="350">
        <f>IF(JX5,SUM('Dalyvio prielaidos'!$G$7,'Dalyvio prielaidos'!$G$12)/12-JX13-JX18,0)</f>
        <v>0</v>
      </c>
      <c r="JY15" s="350">
        <f>IF(JY5,SUM('Dalyvio prielaidos'!$G$7,'Dalyvio prielaidos'!$G$12)/12-JY13-JY18,0)</f>
        <v>0</v>
      </c>
      <c r="JZ15" s="350">
        <f>IF(JZ5,SUM('Dalyvio prielaidos'!$G$7,'Dalyvio prielaidos'!$G$12)/12-JZ13-JZ18,0)</f>
        <v>0</v>
      </c>
      <c r="KA15" s="340">
        <f>SUM(JO15:JZ15)</f>
        <v>0</v>
      </c>
      <c r="KB15" s="350">
        <f>IF(KB5,SUM('Dalyvio prielaidos'!$G$7,'Dalyvio prielaidos'!$G$12)/12-KB13-KB18,0)</f>
        <v>0</v>
      </c>
      <c r="KC15" s="350">
        <f>IF(KC5,SUM('Dalyvio prielaidos'!$G$7,'Dalyvio prielaidos'!$G$12)/12-KC13-KC18,0)</f>
        <v>0</v>
      </c>
      <c r="KD15" s="350">
        <f>IF(KD5,SUM('Dalyvio prielaidos'!$G$7,'Dalyvio prielaidos'!$G$12)/12-KD13-KD18,0)</f>
        <v>0</v>
      </c>
      <c r="KE15" s="350">
        <f>IF(KE5,SUM('Dalyvio prielaidos'!$G$7,'Dalyvio prielaidos'!$G$12)/12-KE13-KE18,0)</f>
        <v>0</v>
      </c>
      <c r="KF15" s="350">
        <f>IF(KF5,SUM('Dalyvio prielaidos'!$G$7,'Dalyvio prielaidos'!$G$12)/12-KF13-KF18,0)</f>
        <v>0</v>
      </c>
      <c r="KG15" s="350">
        <f>IF(KG5,SUM('Dalyvio prielaidos'!$G$7,'Dalyvio prielaidos'!$G$12)/12-KG13-KG18,0)</f>
        <v>0</v>
      </c>
      <c r="KH15" s="350">
        <f>IF(KH5,SUM('Dalyvio prielaidos'!$G$7,'Dalyvio prielaidos'!$G$12)/12-KH13-KH18,0)</f>
        <v>0</v>
      </c>
      <c r="KI15" s="350">
        <f>IF(KI5,SUM('Dalyvio prielaidos'!$G$7,'Dalyvio prielaidos'!$G$12)/12-KI13-KI18,0)</f>
        <v>0</v>
      </c>
      <c r="KJ15" s="350">
        <f>IF(KJ5,SUM('Dalyvio prielaidos'!$G$7,'Dalyvio prielaidos'!$G$12)/12-KJ13-KJ18,0)</f>
        <v>0</v>
      </c>
      <c r="KK15" s="350">
        <f>IF(KK5,SUM('Dalyvio prielaidos'!$G$7,'Dalyvio prielaidos'!$G$12)/12-KK13-KK18,0)</f>
        <v>0</v>
      </c>
      <c r="KL15" s="350">
        <f>IF(KL5,SUM('Dalyvio prielaidos'!$G$7,'Dalyvio prielaidos'!$G$12)/12-KL13-KL18,0)</f>
        <v>0</v>
      </c>
      <c r="KM15" s="350">
        <f>IF(KM5,SUM('Dalyvio prielaidos'!$G$7,'Dalyvio prielaidos'!$G$12)/12-KM13-KM18,0)</f>
        <v>0</v>
      </c>
      <c r="KN15" s="340">
        <f>SUM(KB15:KM15)</f>
        <v>0</v>
      </c>
      <c r="KO15" s="350">
        <f>IF(KO5,SUM('Dalyvio prielaidos'!$G$7,'Dalyvio prielaidos'!$G$12)/12-KO13-KO18,0)</f>
        <v>0</v>
      </c>
      <c r="KP15" s="350">
        <f>IF(KP5,SUM('Dalyvio prielaidos'!$G$7,'Dalyvio prielaidos'!$G$12)/12-KP13-KP18,0)</f>
        <v>0</v>
      </c>
      <c r="KQ15" s="350">
        <f>IF(KQ5,SUM('Dalyvio prielaidos'!$G$7,'Dalyvio prielaidos'!$G$12)/12-KQ13-KQ18,0)</f>
        <v>0</v>
      </c>
      <c r="KR15" s="350">
        <f>IF(KR5,SUM('Dalyvio prielaidos'!$G$7,'Dalyvio prielaidos'!$G$12)/12-KR13-KR18,0)</f>
        <v>0</v>
      </c>
      <c r="KS15" s="350">
        <f>IF(KS5,SUM('Dalyvio prielaidos'!$G$7,'Dalyvio prielaidos'!$G$12)/12-KS13-KS18,0)</f>
        <v>0</v>
      </c>
      <c r="KT15" s="350">
        <f>IF(KT5,SUM('Dalyvio prielaidos'!$G$7,'Dalyvio prielaidos'!$G$12)/12-KT13-KT18,0)</f>
        <v>0</v>
      </c>
      <c r="KU15" s="350">
        <f>IF(KU5,SUM('Dalyvio prielaidos'!$G$7,'Dalyvio prielaidos'!$G$12)/12-KU13-KU18,0)</f>
        <v>0</v>
      </c>
      <c r="KV15" s="350">
        <f>IF(KV5,SUM('Dalyvio prielaidos'!$G$7,'Dalyvio prielaidos'!$G$12)/12-KV13-KV18,0)</f>
        <v>0</v>
      </c>
      <c r="KW15" s="350">
        <f>IF(KW5,SUM('Dalyvio prielaidos'!$G$7,'Dalyvio prielaidos'!$G$12)/12-KW13-KW18,0)</f>
        <v>0</v>
      </c>
      <c r="KX15" s="350">
        <f>IF(KX5,SUM('Dalyvio prielaidos'!$G$7,'Dalyvio prielaidos'!$G$12)/12-KX13-KX18,0)</f>
        <v>0</v>
      </c>
      <c r="KY15" s="350">
        <f>IF(KY5,SUM('Dalyvio prielaidos'!$G$7,'Dalyvio prielaidos'!$G$12)/12-KY13-KY18,0)</f>
        <v>0</v>
      </c>
      <c r="KZ15" s="350">
        <f>IF(KZ5,SUM('Dalyvio prielaidos'!$G$7,'Dalyvio prielaidos'!$G$12)/12-KZ13-KZ18,0)</f>
        <v>0</v>
      </c>
      <c r="LA15" s="340">
        <f>SUM(KO15:KZ15)</f>
        <v>0</v>
      </c>
      <c r="LB15" s="350">
        <f>IF(LB5,SUM('Dalyvio prielaidos'!$G$7,'Dalyvio prielaidos'!$G$12)/12-LB13-LB18,0)</f>
        <v>0</v>
      </c>
      <c r="LC15" s="350">
        <f>IF(LC5,SUM('Dalyvio prielaidos'!$G$7,'Dalyvio prielaidos'!$G$12)/12-LC13-LC18,0)</f>
        <v>0</v>
      </c>
      <c r="LD15" s="350">
        <f>IF(LD5,SUM('Dalyvio prielaidos'!$G$7,'Dalyvio prielaidos'!$G$12)/12-LD13-LD18,0)</f>
        <v>0</v>
      </c>
      <c r="LE15" s="350">
        <f>IF(LE5,SUM('Dalyvio prielaidos'!$G$7,'Dalyvio prielaidos'!$G$12)/12-LE13-LE18,0)</f>
        <v>0</v>
      </c>
      <c r="LF15" s="350">
        <f>IF(LF5,SUM('Dalyvio prielaidos'!$G$7,'Dalyvio prielaidos'!$G$12)/12-LF13-LF18,0)</f>
        <v>0</v>
      </c>
      <c r="LG15" s="350">
        <f>IF(LG5,SUM('Dalyvio prielaidos'!$G$7,'Dalyvio prielaidos'!$G$12)/12-LG13-LG18,0)</f>
        <v>0</v>
      </c>
      <c r="LH15" s="350">
        <f>IF(LH5,SUM('Dalyvio prielaidos'!$G$7,'Dalyvio prielaidos'!$G$12)/12-LH13-LH18,0)</f>
        <v>0</v>
      </c>
      <c r="LI15" s="350">
        <f>IF(LI5,SUM('Dalyvio prielaidos'!$G$7,'Dalyvio prielaidos'!$G$12)/12-LI13-LI18,0)</f>
        <v>0</v>
      </c>
      <c r="LJ15" s="350">
        <f>IF(LJ5,SUM('Dalyvio prielaidos'!$G$7,'Dalyvio prielaidos'!$G$12)/12-LJ13-LJ18,0)</f>
        <v>0</v>
      </c>
      <c r="LK15" s="350">
        <f>IF(LK5,SUM('Dalyvio prielaidos'!$G$7,'Dalyvio prielaidos'!$G$12)/12-LK13-LK18,0)</f>
        <v>0</v>
      </c>
      <c r="LL15" s="350">
        <f>IF(LL5,SUM('Dalyvio prielaidos'!$G$7,'Dalyvio prielaidos'!$G$12)/12-LL13-LL18,0)</f>
        <v>0</v>
      </c>
      <c r="LM15" s="350">
        <f>IF(LM5,SUM('Dalyvio prielaidos'!$G$7,'Dalyvio prielaidos'!$G$12)/12-LM13-LM18,0)</f>
        <v>0</v>
      </c>
      <c r="LN15" s="340">
        <f>SUM(LB15:LM15)</f>
        <v>0</v>
      </c>
    </row>
    <row r="16" spans="1:326" s="349" customFormat="1">
      <c r="A16" s="320" t="s">
        <v>269</v>
      </c>
      <c r="B16" s="350">
        <f>SUM(B17:B18)</f>
        <v>0</v>
      </c>
      <c r="C16" s="350">
        <f t="shared" ref="C16:M16" si="49">SUM(C17:C18)</f>
        <v>0</v>
      </c>
      <c r="D16" s="350">
        <f t="shared" si="49"/>
        <v>0</v>
      </c>
      <c r="E16" s="350">
        <f t="shared" si="49"/>
        <v>0</v>
      </c>
      <c r="F16" s="350">
        <f t="shared" si="49"/>
        <v>0</v>
      </c>
      <c r="G16" s="350">
        <f t="shared" si="49"/>
        <v>0</v>
      </c>
      <c r="H16" s="350">
        <f t="shared" si="49"/>
        <v>0</v>
      </c>
      <c r="I16" s="350">
        <f t="shared" si="49"/>
        <v>0</v>
      </c>
      <c r="J16" s="350">
        <f t="shared" si="49"/>
        <v>0</v>
      </c>
      <c r="K16" s="350">
        <f t="shared" si="49"/>
        <v>0</v>
      </c>
      <c r="L16" s="350">
        <f t="shared" si="49"/>
        <v>0</v>
      </c>
      <c r="M16" s="350">
        <f t="shared" si="49"/>
        <v>0</v>
      </c>
      <c r="N16" s="340">
        <f t="shared" ref="N16:N17" si="50">SUM(B16:M16)</f>
        <v>0</v>
      </c>
      <c r="O16" s="350">
        <f>SUM(O17:O18)</f>
        <v>0</v>
      </c>
      <c r="P16" s="350">
        <f t="shared" ref="P16:Z16" si="51">SUM(P17:P18)</f>
        <v>0</v>
      </c>
      <c r="Q16" s="350">
        <f t="shared" si="51"/>
        <v>0</v>
      </c>
      <c r="R16" s="350">
        <f t="shared" si="51"/>
        <v>0</v>
      </c>
      <c r="S16" s="350">
        <f t="shared" si="51"/>
        <v>0</v>
      </c>
      <c r="T16" s="350">
        <f t="shared" si="51"/>
        <v>0</v>
      </c>
      <c r="U16" s="350">
        <f t="shared" si="51"/>
        <v>0</v>
      </c>
      <c r="V16" s="350">
        <f t="shared" si="51"/>
        <v>0</v>
      </c>
      <c r="W16" s="350">
        <f t="shared" si="51"/>
        <v>0</v>
      </c>
      <c r="X16" s="350">
        <f t="shared" si="51"/>
        <v>0</v>
      </c>
      <c r="Y16" s="350">
        <f t="shared" si="51"/>
        <v>0</v>
      </c>
      <c r="Z16" s="350">
        <f t="shared" si="51"/>
        <v>0</v>
      </c>
      <c r="AA16" s="340">
        <f t="shared" ref="AA16:AA17" si="52">SUM(O16:Z16)</f>
        <v>0</v>
      </c>
      <c r="AB16" s="350">
        <f>SUM(AB17:AB18)</f>
        <v>0</v>
      </c>
      <c r="AC16" s="350">
        <f t="shared" ref="AC16:AM16" si="53">SUM(AC17:AC18)</f>
        <v>0</v>
      </c>
      <c r="AD16" s="350">
        <f t="shared" si="53"/>
        <v>0</v>
      </c>
      <c r="AE16" s="350">
        <f t="shared" si="53"/>
        <v>0</v>
      </c>
      <c r="AF16" s="350">
        <f t="shared" si="53"/>
        <v>0</v>
      </c>
      <c r="AG16" s="350">
        <f t="shared" si="53"/>
        <v>0</v>
      </c>
      <c r="AH16" s="350">
        <f t="shared" si="53"/>
        <v>0</v>
      </c>
      <c r="AI16" s="350">
        <f t="shared" si="53"/>
        <v>0</v>
      </c>
      <c r="AJ16" s="350">
        <f t="shared" si="53"/>
        <v>0</v>
      </c>
      <c r="AK16" s="350">
        <f t="shared" si="53"/>
        <v>0</v>
      </c>
      <c r="AL16" s="350">
        <f t="shared" si="53"/>
        <v>0</v>
      </c>
      <c r="AM16" s="350">
        <f t="shared" si="53"/>
        <v>0</v>
      </c>
      <c r="AN16" s="340">
        <f t="shared" ref="AN16:AN19" si="54">SUM(AB16:AM16)</f>
        <v>0</v>
      </c>
      <c r="AO16" s="350">
        <f>SUM(AO17:AO18)</f>
        <v>19535.787500000002</v>
      </c>
      <c r="AP16" s="350">
        <f t="shared" ref="AP16:AZ16" si="55">SUM(AP17:AP18)</f>
        <v>19535.787500000002</v>
      </c>
      <c r="AQ16" s="350">
        <f t="shared" si="55"/>
        <v>19535.787500000002</v>
      </c>
      <c r="AR16" s="350">
        <f t="shared" si="55"/>
        <v>19535.787500000002</v>
      </c>
      <c r="AS16" s="350">
        <f t="shared" si="55"/>
        <v>19535.787500000002</v>
      </c>
      <c r="AT16" s="350">
        <f t="shared" si="55"/>
        <v>19535.787500000002</v>
      </c>
      <c r="AU16" s="350">
        <f t="shared" si="55"/>
        <v>19535.787500000002</v>
      </c>
      <c r="AV16" s="350">
        <f t="shared" si="55"/>
        <v>19535.787500000002</v>
      </c>
      <c r="AW16" s="350">
        <f t="shared" si="55"/>
        <v>19535.787500000002</v>
      </c>
      <c r="AX16" s="350">
        <f t="shared" si="55"/>
        <v>19535.787500000002</v>
      </c>
      <c r="AY16" s="350">
        <f t="shared" si="55"/>
        <v>19535.787500000002</v>
      </c>
      <c r="AZ16" s="350">
        <f t="shared" si="55"/>
        <v>19535.787500000002</v>
      </c>
      <c r="BA16" s="340">
        <f t="shared" ref="BA16:BA17" si="56">SUM(AO16:AZ16)</f>
        <v>234429.45000000004</v>
      </c>
      <c r="BB16" s="350">
        <f>SUM(BB17:BB18)</f>
        <v>19535.787500000002</v>
      </c>
      <c r="BC16" s="350">
        <f t="shared" ref="BC16:BM16" si="57">SUM(BC17:BC18)</f>
        <v>19535.787500000002</v>
      </c>
      <c r="BD16" s="350">
        <f t="shared" si="57"/>
        <v>19535.787500000002</v>
      </c>
      <c r="BE16" s="350">
        <f t="shared" si="57"/>
        <v>19535.787500000002</v>
      </c>
      <c r="BF16" s="350">
        <f t="shared" si="57"/>
        <v>19535.787500000002</v>
      </c>
      <c r="BG16" s="350">
        <f t="shared" si="57"/>
        <v>19535.787500000002</v>
      </c>
      <c r="BH16" s="350">
        <f t="shared" si="57"/>
        <v>19535.787500000002</v>
      </c>
      <c r="BI16" s="350">
        <f t="shared" si="57"/>
        <v>19535.787500000002</v>
      </c>
      <c r="BJ16" s="350">
        <f t="shared" si="57"/>
        <v>19535.787500000002</v>
      </c>
      <c r="BK16" s="350">
        <f t="shared" si="57"/>
        <v>19535.787500000002</v>
      </c>
      <c r="BL16" s="350">
        <f t="shared" si="57"/>
        <v>19535.787500000002</v>
      </c>
      <c r="BM16" s="350">
        <f t="shared" si="57"/>
        <v>19535.787500000002</v>
      </c>
      <c r="BN16" s="340">
        <f t="shared" ref="BN16:BN17" si="58">SUM(BB16:BM16)</f>
        <v>234429.45000000004</v>
      </c>
      <c r="BO16" s="350">
        <f>SUM(BO17:BO18)</f>
        <v>19535.787500000002</v>
      </c>
      <c r="BP16" s="350">
        <f t="shared" ref="BP16:BZ16" si="59">SUM(BP17:BP18)</f>
        <v>19535.787500000002</v>
      </c>
      <c r="BQ16" s="350">
        <f t="shared" si="59"/>
        <v>19535.787500000002</v>
      </c>
      <c r="BR16" s="350">
        <f t="shared" si="59"/>
        <v>19535.787500000002</v>
      </c>
      <c r="BS16" s="350">
        <f t="shared" si="59"/>
        <v>19535.787500000002</v>
      </c>
      <c r="BT16" s="350">
        <f t="shared" si="59"/>
        <v>19535.787500000002</v>
      </c>
      <c r="BU16" s="350">
        <f t="shared" si="59"/>
        <v>19535.787500000002</v>
      </c>
      <c r="BV16" s="350">
        <f t="shared" si="59"/>
        <v>19535.787500000002</v>
      </c>
      <c r="BW16" s="350">
        <f t="shared" si="59"/>
        <v>19535.787500000002</v>
      </c>
      <c r="BX16" s="350">
        <f t="shared" si="59"/>
        <v>19535.787500000002</v>
      </c>
      <c r="BY16" s="350">
        <f t="shared" si="59"/>
        <v>19535.787500000002</v>
      </c>
      <c r="BZ16" s="350">
        <f t="shared" si="59"/>
        <v>19535.787500000002</v>
      </c>
      <c r="CA16" s="340">
        <f t="shared" ref="CA16:CA17" si="60">SUM(BO16:BZ16)</f>
        <v>234429.45000000004</v>
      </c>
      <c r="CB16" s="350">
        <f>SUM(CB17:CB18)</f>
        <v>19535.787500000002</v>
      </c>
      <c r="CC16" s="350">
        <f t="shared" ref="CC16:CM16" si="61">SUM(CC17:CC18)</f>
        <v>19535.787500000002</v>
      </c>
      <c r="CD16" s="350">
        <f t="shared" si="61"/>
        <v>19535.787500000002</v>
      </c>
      <c r="CE16" s="350">
        <f t="shared" si="61"/>
        <v>19535.787500000002</v>
      </c>
      <c r="CF16" s="350">
        <f t="shared" si="61"/>
        <v>19535.787500000002</v>
      </c>
      <c r="CG16" s="350">
        <f t="shared" si="61"/>
        <v>19535.787500000002</v>
      </c>
      <c r="CH16" s="350">
        <f t="shared" si="61"/>
        <v>19535.787500000002</v>
      </c>
      <c r="CI16" s="350">
        <f t="shared" si="61"/>
        <v>19535.787500000002</v>
      </c>
      <c r="CJ16" s="350">
        <f t="shared" si="61"/>
        <v>19535.787500000002</v>
      </c>
      <c r="CK16" s="350">
        <f t="shared" si="61"/>
        <v>19535.787500000002</v>
      </c>
      <c r="CL16" s="350">
        <f t="shared" si="61"/>
        <v>19535.787500000002</v>
      </c>
      <c r="CM16" s="350">
        <f t="shared" si="61"/>
        <v>19535.787500000002</v>
      </c>
      <c r="CN16" s="340">
        <f t="shared" ref="CN16:CN17" si="62">SUM(CB16:CM16)</f>
        <v>234429.45000000004</v>
      </c>
      <c r="CO16" s="350">
        <f>SUM(CO17:CO18)</f>
        <v>19535.787500000002</v>
      </c>
      <c r="CP16" s="350">
        <f t="shared" ref="CP16:CZ16" si="63">SUM(CP17:CP18)</f>
        <v>19535.787500000002</v>
      </c>
      <c r="CQ16" s="350">
        <f t="shared" si="63"/>
        <v>19535.787500000002</v>
      </c>
      <c r="CR16" s="350">
        <f t="shared" si="63"/>
        <v>19535.787500000002</v>
      </c>
      <c r="CS16" s="350">
        <f t="shared" si="63"/>
        <v>19535.787500000002</v>
      </c>
      <c r="CT16" s="350">
        <f t="shared" si="63"/>
        <v>19535.787500000002</v>
      </c>
      <c r="CU16" s="350">
        <f t="shared" si="63"/>
        <v>19535.787500000002</v>
      </c>
      <c r="CV16" s="350">
        <f t="shared" si="63"/>
        <v>19535.787500000002</v>
      </c>
      <c r="CW16" s="350">
        <f t="shared" si="63"/>
        <v>19535.787500000002</v>
      </c>
      <c r="CX16" s="350">
        <f t="shared" si="63"/>
        <v>19535.787500000002</v>
      </c>
      <c r="CY16" s="350">
        <f t="shared" si="63"/>
        <v>19535.787500000002</v>
      </c>
      <c r="CZ16" s="350">
        <f t="shared" si="63"/>
        <v>19535.787500000002</v>
      </c>
      <c r="DA16" s="340">
        <f t="shared" ref="DA16:DA17" si="64">SUM(CO16:CZ16)</f>
        <v>234429.45000000004</v>
      </c>
      <c r="DB16" s="350">
        <f>SUM(DB17:DB18)</f>
        <v>19535.787500000002</v>
      </c>
      <c r="DC16" s="350">
        <f t="shared" ref="DC16:DM16" si="65">SUM(DC17:DC18)</f>
        <v>19535.787500000002</v>
      </c>
      <c r="DD16" s="350">
        <f t="shared" si="65"/>
        <v>19535.787500000002</v>
      </c>
      <c r="DE16" s="350">
        <f t="shared" si="65"/>
        <v>19535.787500000002</v>
      </c>
      <c r="DF16" s="350">
        <f t="shared" si="65"/>
        <v>19535.787500000002</v>
      </c>
      <c r="DG16" s="350">
        <f t="shared" si="65"/>
        <v>19535.787500000002</v>
      </c>
      <c r="DH16" s="350">
        <f t="shared" si="65"/>
        <v>19535.787500000002</v>
      </c>
      <c r="DI16" s="350">
        <f t="shared" si="65"/>
        <v>19535.787500000002</v>
      </c>
      <c r="DJ16" s="350">
        <f t="shared" si="65"/>
        <v>19535.787500000002</v>
      </c>
      <c r="DK16" s="350">
        <f t="shared" si="65"/>
        <v>19535.787500000002</v>
      </c>
      <c r="DL16" s="350">
        <f t="shared" si="65"/>
        <v>19535.787500000002</v>
      </c>
      <c r="DM16" s="350">
        <f t="shared" si="65"/>
        <v>19535.787500000002</v>
      </c>
      <c r="DN16" s="340">
        <f t="shared" ref="DN16:DN17" si="66">SUM(DB16:DM16)</f>
        <v>234429.45000000004</v>
      </c>
      <c r="DO16" s="350">
        <f>SUM(DO17:DO18)</f>
        <v>19535.787500000002</v>
      </c>
      <c r="DP16" s="350">
        <f t="shared" ref="DP16:DZ16" si="67">SUM(DP17:DP18)</f>
        <v>19535.787500000002</v>
      </c>
      <c r="DQ16" s="350">
        <f t="shared" si="67"/>
        <v>19535.787500000002</v>
      </c>
      <c r="DR16" s="350">
        <f t="shared" si="67"/>
        <v>19535.787500000002</v>
      </c>
      <c r="DS16" s="350">
        <f t="shared" si="67"/>
        <v>19535.787500000002</v>
      </c>
      <c r="DT16" s="350">
        <f t="shared" si="67"/>
        <v>19535.787500000002</v>
      </c>
      <c r="DU16" s="350">
        <f t="shared" si="67"/>
        <v>19535.787500000002</v>
      </c>
      <c r="DV16" s="350">
        <f t="shared" si="67"/>
        <v>19535.787500000002</v>
      </c>
      <c r="DW16" s="350">
        <f t="shared" si="67"/>
        <v>19535.787500000002</v>
      </c>
      <c r="DX16" s="350">
        <f t="shared" si="67"/>
        <v>19535.787500000002</v>
      </c>
      <c r="DY16" s="350">
        <f t="shared" si="67"/>
        <v>19535.787500000002</v>
      </c>
      <c r="DZ16" s="350">
        <f t="shared" si="67"/>
        <v>19535.787500000002</v>
      </c>
      <c r="EA16" s="340">
        <f t="shared" ref="EA16:EA17" si="68">SUM(DO16:DZ16)</f>
        <v>234429.45000000004</v>
      </c>
      <c r="EB16" s="350">
        <f>SUM(EB17:EB18)</f>
        <v>19535.787500000002</v>
      </c>
      <c r="EC16" s="350">
        <f t="shared" ref="EC16:EM16" si="69">SUM(EC17:EC18)</f>
        <v>19535.787500000002</v>
      </c>
      <c r="ED16" s="350">
        <f t="shared" si="69"/>
        <v>19535.787500000002</v>
      </c>
      <c r="EE16" s="350">
        <f t="shared" si="69"/>
        <v>19535.787500000002</v>
      </c>
      <c r="EF16" s="350">
        <f t="shared" si="69"/>
        <v>19535.787500000002</v>
      </c>
      <c r="EG16" s="350">
        <f t="shared" si="69"/>
        <v>19535.787500000002</v>
      </c>
      <c r="EH16" s="350">
        <f t="shared" si="69"/>
        <v>19535.787500000002</v>
      </c>
      <c r="EI16" s="350">
        <f t="shared" si="69"/>
        <v>19535.787500000002</v>
      </c>
      <c r="EJ16" s="350">
        <f t="shared" si="69"/>
        <v>19535.787500000002</v>
      </c>
      <c r="EK16" s="350">
        <f t="shared" si="69"/>
        <v>19535.787500000002</v>
      </c>
      <c r="EL16" s="350">
        <f t="shared" si="69"/>
        <v>19535.787500000002</v>
      </c>
      <c r="EM16" s="350">
        <f t="shared" si="69"/>
        <v>19535.787500000002</v>
      </c>
      <c r="EN16" s="340">
        <f t="shared" ref="EN16:EN17" si="70">SUM(EB16:EM16)</f>
        <v>234429.45000000004</v>
      </c>
      <c r="EO16" s="350">
        <f>SUM(EO17:EO18)</f>
        <v>19535.787500000002</v>
      </c>
      <c r="EP16" s="350">
        <f t="shared" ref="EP16:EZ16" si="71">SUM(EP17:EP18)</f>
        <v>19535.787500000002</v>
      </c>
      <c r="EQ16" s="350">
        <f t="shared" si="71"/>
        <v>19535.787500000002</v>
      </c>
      <c r="ER16" s="350">
        <f t="shared" si="71"/>
        <v>19535.787500000002</v>
      </c>
      <c r="ES16" s="350">
        <f t="shared" si="71"/>
        <v>19535.787500000002</v>
      </c>
      <c r="ET16" s="350">
        <f t="shared" si="71"/>
        <v>19535.787500000002</v>
      </c>
      <c r="EU16" s="350">
        <f t="shared" si="71"/>
        <v>19535.787500000002</v>
      </c>
      <c r="EV16" s="350">
        <f t="shared" si="71"/>
        <v>19535.787500000002</v>
      </c>
      <c r="EW16" s="350">
        <f t="shared" si="71"/>
        <v>19535.787500000002</v>
      </c>
      <c r="EX16" s="350">
        <f t="shared" si="71"/>
        <v>19535.787500000002</v>
      </c>
      <c r="EY16" s="350">
        <f t="shared" si="71"/>
        <v>19535.787500000002</v>
      </c>
      <c r="EZ16" s="350">
        <f t="shared" si="71"/>
        <v>19535.787500000002</v>
      </c>
      <c r="FA16" s="340">
        <f t="shared" ref="FA16:FA17" si="72">SUM(EO16:EZ16)</f>
        <v>234429.45000000004</v>
      </c>
      <c r="FB16" s="350">
        <f>SUM(FB17:FB18)</f>
        <v>19535.787500000002</v>
      </c>
      <c r="FC16" s="350">
        <f t="shared" ref="FC16:FM16" si="73">SUM(FC17:FC18)</f>
        <v>19535.787500000002</v>
      </c>
      <c r="FD16" s="350">
        <f t="shared" si="73"/>
        <v>19535.787500000002</v>
      </c>
      <c r="FE16" s="350">
        <f t="shared" si="73"/>
        <v>19535.787500000002</v>
      </c>
      <c r="FF16" s="350">
        <f t="shared" si="73"/>
        <v>19535.787500000002</v>
      </c>
      <c r="FG16" s="350">
        <f t="shared" si="73"/>
        <v>19535.787500000002</v>
      </c>
      <c r="FH16" s="350">
        <f t="shared" si="73"/>
        <v>19535.787500000002</v>
      </c>
      <c r="FI16" s="350">
        <f t="shared" si="73"/>
        <v>19535.787500000002</v>
      </c>
      <c r="FJ16" s="350">
        <f t="shared" si="73"/>
        <v>19535.787500000002</v>
      </c>
      <c r="FK16" s="350">
        <f t="shared" si="73"/>
        <v>19535.787500000002</v>
      </c>
      <c r="FL16" s="350">
        <f t="shared" si="73"/>
        <v>19535.787500000002</v>
      </c>
      <c r="FM16" s="350">
        <f t="shared" si="73"/>
        <v>19535.787500000002</v>
      </c>
      <c r="FN16" s="340">
        <f t="shared" ref="FN16:FN17" si="74">SUM(FB16:FM16)</f>
        <v>234429.45000000004</v>
      </c>
      <c r="FO16" s="350">
        <f>SUM(FO17:FO18)</f>
        <v>19535.787500000002</v>
      </c>
      <c r="FP16" s="350">
        <f t="shared" ref="FP16:FZ16" si="75">SUM(FP17:FP18)</f>
        <v>19535.787500000002</v>
      </c>
      <c r="FQ16" s="350">
        <f t="shared" si="75"/>
        <v>19535.787500000002</v>
      </c>
      <c r="FR16" s="350">
        <f t="shared" si="75"/>
        <v>19535.787500000002</v>
      </c>
      <c r="FS16" s="350">
        <f t="shared" si="75"/>
        <v>19535.787500000002</v>
      </c>
      <c r="FT16" s="350">
        <f t="shared" si="75"/>
        <v>19535.787500000002</v>
      </c>
      <c r="FU16" s="350">
        <f t="shared" si="75"/>
        <v>19535.787500000002</v>
      </c>
      <c r="FV16" s="350">
        <f t="shared" si="75"/>
        <v>19535.787500000002</v>
      </c>
      <c r="FW16" s="350">
        <f t="shared" si="75"/>
        <v>19535.787500000002</v>
      </c>
      <c r="FX16" s="350">
        <f t="shared" si="75"/>
        <v>19535.787500000002</v>
      </c>
      <c r="FY16" s="350">
        <f t="shared" si="75"/>
        <v>19535.787500000002</v>
      </c>
      <c r="FZ16" s="350">
        <f t="shared" si="75"/>
        <v>19535.787500000002</v>
      </c>
      <c r="GA16" s="340">
        <f t="shared" ref="GA16:GA17" si="76">SUM(FO16:FZ16)</f>
        <v>234429.45000000004</v>
      </c>
      <c r="GB16" s="350">
        <f>SUM(GB17:GB18)</f>
        <v>19535.787500000002</v>
      </c>
      <c r="GC16" s="350">
        <f t="shared" ref="GC16:GM16" si="77">SUM(GC17:GC18)</f>
        <v>19535.787500000002</v>
      </c>
      <c r="GD16" s="350">
        <f t="shared" si="77"/>
        <v>19535.787500000002</v>
      </c>
      <c r="GE16" s="350">
        <f t="shared" si="77"/>
        <v>19535.787500000002</v>
      </c>
      <c r="GF16" s="350">
        <f t="shared" si="77"/>
        <v>19535.787500000002</v>
      </c>
      <c r="GG16" s="350">
        <f t="shared" si="77"/>
        <v>19535.787500000002</v>
      </c>
      <c r="GH16" s="350">
        <f t="shared" si="77"/>
        <v>19535.787500000002</v>
      </c>
      <c r="GI16" s="350">
        <f t="shared" si="77"/>
        <v>19535.787500000002</v>
      </c>
      <c r="GJ16" s="350">
        <f t="shared" si="77"/>
        <v>19535.787500000002</v>
      </c>
      <c r="GK16" s="350">
        <f t="shared" si="77"/>
        <v>19535.787500000002</v>
      </c>
      <c r="GL16" s="350">
        <f t="shared" si="77"/>
        <v>19535.787500000002</v>
      </c>
      <c r="GM16" s="350">
        <f t="shared" si="77"/>
        <v>19535.787500000002</v>
      </c>
      <c r="GN16" s="340">
        <f t="shared" ref="GN16:GN17" si="78">SUM(GB16:GM16)</f>
        <v>234429.45000000004</v>
      </c>
      <c r="GO16" s="350">
        <f>SUM(GO17:GO18)</f>
        <v>0</v>
      </c>
      <c r="GP16" s="350">
        <f t="shared" ref="GP16:GZ16" si="79">SUM(GP17:GP18)</f>
        <v>0</v>
      </c>
      <c r="GQ16" s="350">
        <f t="shared" si="79"/>
        <v>0</v>
      </c>
      <c r="GR16" s="350">
        <f t="shared" si="79"/>
        <v>0</v>
      </c>
      <c r="GS16" s="350">
        <f t="shared" si="79"/>
        <v>0</v>
      </c>
      <c r="GT16" s="350">
        <f t="shared" si="79"/>
        <v>0</v>
      </c>
      <c r="GU16" s="350">
        <f t="shared" si="79"/>
        <v>0</v>
      </c>
      <c r="GV16" s="350">
        <f t="shared" si="79"/>
        <v>0</v>
      </c>
      <c r="GW16" s="350">
        <f t="shared" si="79"/>
        <v>0</v>
      </c>
      <c r="GX16" s="350">
        <f t="shared" si="79"/>
        <v>0</v>
      </c>
      <c r="GY16" s="350">
        <f t="shared" si="79"/>
        <v>0</v>
      </c>
      <c r="GZ16" s="350">
        <f t="shared" si="79"/>
        <v>0</v>
      </c>
      <c r="HA16" s="340">
        <f t="shared" ref="HA16:HA17" si="80">SUM(GO16:GZ16)</f>
        <v>0</v>
      </c>
      <c r="HB16" s="350">
        <f>SUM(HB17:HB18)</f>
        <v>0</v>
      </c>
      <c r="HC16" s="350">
        <f t="shared" ref="HC16:HM16" si="81">SUM(HC17:HC18)</f>
        <v>0</v>
      </c>
      <c r="HD16" s="350">
        <f t="shared" si="81"/>
        <v>0</v>
      </c>
      <c r="HE16" s="350">
        <f t="shared" si="81"/>
        <v>0</v>
      </c>
      <c r="HF16" s="350">
        <f t="shared" si="81"/>
        <v>0</v>
      </c>
      <c r="HG16" s="350">
        <f t="shared" si="81"/>
        <v>0</v>
      </c>
      <c r="HH16" s="350">
        <f t="shared" si="81"/>
        <v>0</v>
      </c>
      <c r="HI16" s="350">
        <f t="shared" si="81"/>
        <v>0</v>
      </c>
      <c r="HJ16" s="350">
        <f t="shared" si="81"/>
        <v>0</v>
      </c>
      <c r="HK16" s="350">
        <f t="shared" si="81"/>
        <v>0</v>
      </c>
      <c r="HL16" s="350">
        <f t="shared" si="81"/>
        <v>0</v>
      </c>
      <c r="HM16" s="350">
        <f t="shared" si="81"/>
        <v>0</v>
      </c>
      <c r="HN16" s="340">
        <f t="shared" ref="HN16:HN17" si="82">SUM(HB16:HM16)</f>
        <v>0</v>
      </c>
      <c r="HO16" s="350">
        <f>SUM(HO17:HO18)</f>
        <v>0</v>
      </c>
      <c r="HP16" s="350">
        <f t="shared" ref="HP16:HZ16" si="83">SUM(HP17:HP18)</f>
        <v>0</v>
      </c>
      <c r="HQ16" s="350">
        <f t="shared" si="83"/>
        <v>0</v>
      </c>
      <c r="HR16" s="350">
        <f t="shared" si="83"/>
        <v>0</v>
      </c>
      <c r="HS16" s="350">
        <f t="shared" si="83"/>
        <v>0</v>
      </c>
      <c r="HT16" s="350">
        <f t="shared" si="83"/>
        <v>0</v>
      </c>
      <c r="HU16" s="350">
        <f t="shared" si="83"/>
        <v>0</v>
      </c>
      <c r="HV16" s="350">
        <f t="shared" si="83"/>
        <v>0</v>
      </c>
      <c r="HW16" s="350">
        <f t="shared" si="83"/>
        <v>0</v>
      </c>
      <c r="HX16" s="350">
        <f t="shared" si="83"/>
        <v>0</v>
      </c>
      <c r="HY16" s="350">
        <f t="shared" si="83"/>
        <v>0</v>
      </c>
      <c r="HZ16" s="350">
        <f t="shared" si="83"/>
        <v>0</v>
      </c>
      <c r="IA16" s="340">
        <f t="shared" ref="IA16:IA17" si="84">SUM(HO16:HZ16)</f>
        <v>0</v>
      </c>
      <c r="IB16" s="350">
        <f>SUM(IB17:IB18)</f>
        <v>0</v>
      </c>
      <c r="IC16" s="350">
        <f t="shared" ref="IC16:IM16" si="85">SUM(IC17:IC18)</f>
        <v>0</v>
      </c>
      <c r="ID16" s="350">
        <f t="shared" si="85"/>
        <v>0</v>
      </c>
      <c r="IE16" s="350">
        <f t="shared" si="85"/>
        <v>0</v>
      </c>
      <c r="IF16" s="350">
        <f t="shared" si="85"/>
        <v>0</v>
      </c>
      <c r="IG16" s="350">
        <f t="shared" si="85"/>
        <v>0</v>
      </c>
      <c r="IH16" s="350">
        <f t="shared" si="85"/>
        <v>0</v>
      </c>
      <c r="II16" s="350">
        <f t="shared" si="85"/>
        <v>0</v>
      </c>
      <c r="IJ16" s="350">
        <f t="shared" si="85"/>
        <v>0</v>
      </c>
      <c r="IK16" s="350">
        <f t="shared" si="85"/>
        <v>0</v>
      </c>
      <c r="IL16" s="350">
        <f t="shared" si="85"/>
        <v>0</v>
      </c>
      <c r="IM16" s="350">
        <f t="shared" si="85"/>
        <v>0</v>
      </c>
      <c r="IN16" s="340">
        <f t="shared" ref="IN16:IN17" si="86">SUM(IB16:IM16)</f>
        <v>0</v>
      </c>
      <c r="IO16" s="350">
        <f>SUM(IO17:IO18)</f>
        <v>0</v>
      </c>
      <c r="IP16" s="350">
        <f t="shared" ref="IP16:IZ16" si="87">SUM(IP17:IP18)</f>
        <v>0</v>
      </c>
      <c r="IQ16" s="350">
        <f t="shared" si="87"/>
        <v>0</v>
      </c>
      <c r="IR16" s="350">
        <f t="shared" si="87"/>
        <v>0</v>
      </c>
      <c r="IS16" s="350">
        <f t="shared" si="87"/>
        <v>0</v>
      </c>
      <c r="IT16" s="350">
        <f t="shared" si="87"/>
        <v>0</v>
      </c>
      <c r="IU16" s="350">
        <f t="shared" si="87"/>
        <v>0</v>
      </c>
      <c r="IV16" s="350">
        <f t="shared" si="87"/>
        <v>0</v>
      </c>
      <c r="IW16" s="350">
        <f t="shared" si="87"/>
        <v>0</v>
      </c>
      <c r="IX16" s="350">
        <f t="shared" si="87"/>
        <v>0</v>
      </c>
      <c r="IY16" s="350">
        <f t="shared" si="87"/>
        <v>0</v>
      </c>
      <c r="IZ16" s="350">
        <f t="shared" si="87"/>
        <v>0</v>
      </c>
      <c r="JA16" s="340">
        <f t="shared" ref="JA16:JA17" si="88">SUM(IO16:IZ16)</f>
        <v>0</v>
      </c>
      <c r="JB16" s="350">
        <f>SUM(JB17:JB18)</f>
        <v>0</v>
      </c>
      <c r="JC16" s="350">
        <f t="shared" ref="JC16:JM16" si="89">SUM(JC17:JC18)</f>
        <v>0</v>
      </c>
      <c r="JD16" s="350">
        <f t="shared" si="89"/>
        <v>0</v>
      </c>
      <c r="JE16" s="350">
        <f t="shared" si="89"/>
        <v>0</v>
      </c>
      <c r="JF16" s="350">
        <f t="shared" si="89"/>
        <v>0</v>
      </c>
      <c r="JG16" s="350">
        <f t="shared" si="89"/>
        <v>0</v>
      </c>
      <c r="JH16" s="350">
        <f t="shared" si="89"/>
        <v>0</v>
      </c>
      <c r="JI16" s="350">
        <f t="shared" si="89"/>
        <v>0</v>
      </c>
      <c r="JJ16" s="350">
        <f t="shared" si="89"/>
        <v>0</v>
      </c>
      <c r="JK16" s="350">
        <f t="shared" si="89"/>
        <v>0</v>
      </c>
      <c r="JL16" s="350">
        <f t="shared" si="89"/>
        <v>0</v>
      </c>
      <c r="JM16" s="350">
        <f t="shared" si="89"/>
        <v>0</v>
      </c>
      <c r="JN16" s="340">
        <f t="shared" ref="JN16:JN17" si="90">SUM(JB16:JM16)</f>
        <v>0</v>
      </c>
      <c r="JO16" s="350">
        <f>SUM(JO17:JO18)</f>
        <v>0</v>
      </c>
      <c r="JP16" s="350">
        <f t="shared" ref="JP16:JZ16" si="91">SUM(JP17:JP18)</f>
        <v>0</v>
      </c>
      <c r="JQ16" s="350">
        <f t="shared" si="91"/>
        <v>0</v>
      </c>
      <c r="JR16" s="350">
        <f t="shared" si="91"/>
        <v>0</v>
      </c>
      <c r="JS16" s="350">
        <f t="shared" si="91"/>
        <v>0</v>
      </c>
      <c r="JT16" s="350">
        <f t="shared" si="91"/>
        <v>0</v>
      </c>
      <c r="JU16" s="350">
        <f t="shared" si="91"/>
        <v>0</v>
      </c>
      <c r="JV16" s="350">
        <f t="shared" si="91"/>
        <v>0</v>
      </c>
      <c r="JW16" s="350">
        <f t="shared" si="91"/>
        <v>0</v>
      </c>
      <c r="JX16" s="350">
        <f t="shared" si="91"/>
        <v>0</v>
      </c>
      <c r="JY16" s="350">
        <f t="shared" si="91"/>
        <v>0</v>
      </c>
      <c r="JZ16" s="350">
        <f t="shared" si="91"/>
        <v>0</v>
      </c>
      <c r="KA16" s="340">
        <f t="shared" ref="KA16:KA17" si="92">SUM(JO16:JZ16)</f>
        <v>0</v>
      </c>
      <c r="KB16" s="350">
        <f>SUM(KB17:KB18)</f>
        <v>0</v>
      </c>
      <c r="KC16" s="350">
        <f t="shared" ref="KC16:KM16" si="93">SUM(KC17:KC18)</f>
        <v>0</v>
      </c>
      <c r="KD16" s="350">
        <f t="shared" si="93"/>
        <v>0</v>
      </c>
      <c r="KE16" s="350">
        <f t="shared" si="93"/>
        <v>0</v>
      </c>
      <c r="KF16" s="350">
        <f t="shared" si="93"/>
        <v>0</v>
      </c>
      <c r="KG16" s="350">
        <f t="shared" si="93"/>
        <v>0</v>
      </c>
      <c r="KH16" s="350">
        <f t="shared" si="93"/>
        <v>0</v>
      </c>
      <c r="KI16" s="350">
        <f t="shared" si="93"/>
        <v>0</v>
      </c>
      <c r="KJ16" s="350">
        <f t="shared" si="93"/>
        <v>0</v>
      </c>
      <c r="KK16" s="350">
        <f t="shared" si="93"/>
        <v>0</v>
      </c>
      <c r="KL16" s="350">
        <f t="shared" si="93"/>
        <v>0</v>
      </c>
      <c r="KM16" s="350">
        <f t="shared" si="93"/>
        <v>0</v>
      </c>
      <c r="KN16" s="340">
        <f t="shared" ref="KN16:KN17" si="94">SUM(KB16:KM16)</f>
        <v>0</v>
      </c>
      <c r="KO16" s="350">
        <f>SUM(KO17:KO18)</f>
        <v>0</v>
      </c>
      <c r="KP16" s="350">
        <f t="shared" ref="KP16:KZ16" si="95">SUM(KP17:KP18)</f>
        <v>0</v>
      </c>
      <c r="KQ16" s="350">
        <f t="shared" si="95"/>
        <v>0</v>
      </c>
      <c r="KR16" s="350">
        <f t="shared" si="95"/>
        <v>0</v>
      </c>
      <c r="KS16" s="350">
        <f t="shared" si="95"/>
        <v>0</v>
      </c>
      <c r="KT16" s="350">
        <f t="shared" si="95"/>
        <v>0</v>
      </c>
      <c r="KU16" s="350">
        <f t="shared" si="95"/>
        <v>0</v>
      </c>
      <c r="KV16" s="350">
        <f t="shared" si="95"/>
        <v>0</v>
      </c>
      <c r="KW16" s="350">
        <f t="shared" si="95"/>
        <v>0</v>
      </c>
      <c r="KX16" s="350">
        <f t="shared" si="95"/>
        <v>0</v>
      </c>
      <c r="KY16" s="350">
        <f t="shared" si="95"/>
        <v>0</v>
      </c>
      <c r="KZ16" s="350">
        <f t="shared" si="95"/>
        <v>0</v>
      </c>
      <c r="LA16" s="340">
        <f t="shared" ref="LA16:LA17" si="96">SUM(KO16:KZ16)</f>
        <v>0</v>
      </c>
      <c r="LB16" s="350">
        <f>SUM(LB17:LB18)</f>
        <v>0</v>
      </c>
      <c r="LC16" s="350">
        <f t="shared" ref="LC16:LM16" si="97">SUM(LC17:LC18)</f>
        <v>0</v>
      </c>
      <c r="LD16" s="350">
        <f t="shared" si="97"/>
        <v>0</v>
      </c>
      <c r="LE16" s="350">
        <f t="shared" si="97"/>
        <v>0</v>
      </c>
      <c r="LF16" s="350">
        <f t="shared" si="97"/>
        <v>0</v>
      </c>
      <c r="LG16" s="350">
        <f t="shared" si="97"/>
        <v>0</v>
      </c>
      <c r="LH16" s="350">
        <f t="shared" si="97"/>
        <v>0</v>
      </c>
      <c r="LI16" s="350">
        <f t="shared" si="97"/>
        <v>0</v>
      </c>
      <c r="LJ16" s="350">
        <f t="shared" si="97"/>
        <v>0</v>
      </c>
      <c r="LK16" s="350">
        <f t="shared" si="97"/>
        <v>0</v>
      </c>
      <c r="LL16" s="350">
        <f t="shared" si="97"/>
        <v>0</v>
      </c>
      <c r="LM16" s="350">
        <f t="shared" si="97"/>
        <v>0</v>
      </c>
      <c r="LN16" s="340">
        <f t="shared" ref="LN16:LN17" si="98">SUM(LB16:LM16)</f>
        <v>0</v>
      </c>
    </row>
    <row r="17" spans="1:326" s="349" customFormat="1">
      <c r="A17" s="320" t="s">
        <v>270</v>
      </c>
      <c r="B17" s="351">
        <f>IF(B5,'Dalyvio prielaidos'!$G$11/12,0)</f>
        <v>0</v>
      </c>
      <c r="C17" s="351">
        <f>IF(C5,'Dalyvio prielaidos'!$G$11/12,0)</f>
        <v>0</v>
      </c>
      <c r="D17" s="351">
        <f>IF(D5,'Dalyvio prielaidos'!$G$11/12,0)</f>
        <v>0</v>
      </c>
      <c r="E17" s="351">
        <f>IF(E5,'Dalyvio prielaidos'!$G$11/12,0)</f>
        <v>0</v>
      </c>
      <c r="F17" s="351">
        <f>IF(F5,'Dalyvio prielaidos'!$G$11/12,0)</f>
        <v>0</v>
      </c>
      <c r="G17" s="351">
        <f>IF(G5,'Dalyvio prielaidos'!$G$11/12,0)</f>
        <v>0</v>
      </c>
      <c r="H17" s="351">
        <f>IF(H5,'Dalyvio prielaidos'!$G$11/12,0)</f>
        <v>0</v>
      </c>
      <c r="I17" s="351">
        <f>IF(I5,'Dalyvio prielaidos'!$G$11/12,0)</f>
        <v>0</v>
      </c>
      <c r="J17" s="351">
        <f>IF(J5,'Dalyvio prielaidos'!$G$11/12,0)</f>
        <v>0</v>
      </c>
      <c r="K17" s="351">
        <f>IF(K5,'Dalyvio prielaidos'!$G$11/12,0)</f>
        <v>0</v>
      </c>
      <c r="L17" s="351">
        <f>IF(L5,'Dalyvio prielaidos'!$G$11/12,0)</f>
        <v>0</v>
      </c>
      <c r="M17" s="351">
        <f>IF(M5,'Dalyvio prielaidos'!$G$11/12,0)</f>
        <v>0</v>
      </c>
      <c r="N17" s="340">
        <f t="shared" si="50"/>
        <v>0</v>
      </c>
      <c r="O17" s="351">
        <f>IF(O5,'Dalyvio prielaidos'!$G$11/12,0)</f>
        <v>0</v>
      </c>
      <c r="P17" s="351">
        <f>IF(P5,'Dalyvio prielaidos'!$G$11/12,0)</f>
        <v>0</v>
      </c>
      <c r="Q17" s="351">
        <f>IF(Q5,'Dalyvio prielaidos'!$G$11/12,0)</f>
        <v>0</v>
      </c>
      <c r="R17" s="351">
        <f>IF(R5,'Dalyvio prielaidos'!$G$11/12,0)</f>
        <v>0</v>
      </c>
      <c r="S17" s="351">
        <f>IF(S5,'Dalyvio prielaidos'!$G$11/12,0)</f>
        <v>0</v>
      </c>
      <c r="T17" s="351">
        <f>IF(T5,'Dalyvio prielaidos'!$G$11/12,0)</f>
        <v>0</v>
      </c>
      <c r="U17" s="351">
        <f>IF(U5,'Dalyvio prielaidos'!$G$11/12,0)</f>
        <v>0</v>
      </c>
      <c r="V17" s="351">
        <f>IF(V5,'Dalyvio prielaidos'!$G$11/12,0)</f>
        <v>0</v>
      </c>
      <c r="W17" s="351">
        <f>IF(W5,'Dalyvio prielaidos'!$G$11/12,0)</f>
        <v>0</v>
      </c>
      <c r="X17" s="351">
        <f>IF(X5,'Dalyvio prielaidos'!$G$11/12,0)</f>
        <v>0</v>
      </c>
      <c r="Y17" s="351">
        <f>IF(Y5,'Dalyvio prielaidos'!$G$11/12,0)</f>
        <v>0</v>
      </c>
      <c r="Z17" s="351">
        <f>IF(Z5,'Dalyvio prielaidos'!$G$11/12,0)</f>
        <v>0</v>
      </c>
      <c r="AA17" s="340">
        <f t="shared" si="52"/>
        <v>0</v>
      </c>
      <c r="AB17" s="351">
        <f>IF(AB5,'Dalyvio prielaidos'!$G$11/12,0)</f>
        <v>0</v>
      </c>
      <c r="AC17" s="351">
        <f>IF(AC5,'Dalyvio prielaidos'!$G$11/12,0)</f>
        <v>0</v>
      </c>
      <c r="AD17" s="351">
        <f>IF(AD5,'Dalyvio prielaidos'!$G$11/12,0)</f>
        <v>0</v>
      </c>
      <c r="AE17" s="351">
        <f>IF(AE5,'Dalyvio prielaidos'!$G$11/12,0)</f>
        <v>0</v>
      </c>
      <c r="AF17" s="351">
        <f>IF(AF5,'Dalyvio prielaidos'!$G$11/12,0)</f>
        <v>0</v>
      </c>
      <c r="AG17" s="351">
        <f>IF(AG5,'Dalyvio prielaidos'!$G$11/12,0)</f>
        <v>0</v>
      </c>
      <c r="AH17" s="351">
        <f>IF(AH5,'Dalyvio prielaidos'!$G$11/12,0)</f>
        <v>0</v>
      </c>
      <c r="AI17" s="351">
        <f>IF(AI5,'Dalyvio prielaidos'!$G$11/12,0)</f>
        <v>0</v>
      </c>
      <c r="AJ17" s="351">
        <f>IF(AJ5,'Dalyvio prielaidos'!$G$11/12,0)</f>
        <v>0</v>
      </c>
      <c r="AK17" s="351">
        <f>IF(AK5,'Dalyvio prielaidos'!$G$11/12,0)</f>
        <v>0</v>
      </c>
      <c r="AL17" s="351">
        <f>IF(AL5,'Dalyvio prielaidos'!$G$11/12,0)</f>
        <v>0</v>
      </c>
      <c r="AM17" s="351">
        <f>IF(AM5,'Dalyvio prielaidos'!$G$11/12,0)</f>
        <v>0</v>
      </c>
      <c r="AN17" s="340">
        <f t="shared" si="54"/>
        <v>0</v>
      </c>
      <c r="AO17" s="351">
        <f>IF(AO5,'Dalyvio prielaidos'!$G$11/12,0)</f>
        <v>16533.133333333335</v>
      </c>
      <c r="AP17" s="351">
        <f>IF(AP5,'Dalyvio prielaidos'!$G$11/12,0)</f>
        <v>16533.133333333335</v>
      </c>
      <c r="AQ17" s="351">
        <f>IF(AQ5,'Dalyvio prielaidos'!$G$11/12,0)</f>
        <v>16533.133333333335</v>
      </c>
      <c r="AR17" s="351">
        <f>IF(AR5,'Dalyvio prielaidos'!$G$11/12,0)</f>
        <v>16533.133333333335</v>
      </c>
      <c r="AS17" s="351">
        <f>IF(AS5,'Dalyvio prielaidos'!$G$11/12,0)</f>
        <v>16533.133333333335</v>
      </c>
      <c r="AT17" s="351">
        <f>IF(AT5,'Dalyvio prielaidos'!$G$11/12,0)</f>
        <v>16533.133333333335</v>
      </c>
      <c r="AU17" s="351">
        <f>IF(AU5,'Dalyvio prielaidos'!$G$11/12,0)</f>
        <v>16533.133333333335</v>
      </c>
      <c r="AV17" s="351">
        <f>IF(AV5,'Dalyvio prielaidos'!$G$11/12,0)</f>
        <v>16533.133333333335</v>
      </c>
      <c r="AW17" s="351">
        <f>IF(AW5,'Dalyvio prielaidos'!$G$11/12,0)</f>
        <v>16533.133333333335</v>
      </c>
      <c r="AX17" s="351">
        <f>IF(AX5,'Dalyvio prielaidos'!$G$11/12,0)</f>
        <v>16533.133333333335</v>
      </c>
      <c r="AY17" s="351">
        <f>IF(AY5,'Dalyvio prielaidos'!$G$11/12,0)</f>
        <v>16533.133333333335</v>
      </c>
      <c r="AZ17" s="351">
        <f>IF(AZ5,'Dalyvio prielaidos'!$G$11/12,0)</f>
        <v>16533.133333333335</v>
      </c>
      <c r="BA17" s="340">
        <f t="shared" si="56"/>
        <v>198397.6</v>
      </c>
      <c r="BB17" s="351">
        <f>IF(BB5,'Dalyvio prielaidos'!$G$11/12,0)</f>
        <v>16533.133333333335</v>
      </c>
      <c r="BC17" s="351">
        <f>IF(BC5,'Dalyvio prielaidos'!$G$11/12,0)</f>
        <v>16533.133333333335</v>
      </c>
      <c r="BD17" s="351">
        <f>IF(BD5,'Dalyvio prielaidos'!$G$11/12,0)</f>
        <v>16533.133333333335</v>
      </c>
      <c r="BE17" s="351">
        <f>IF(BE5,'Dalyvio prielaidos'!$G$11/12,0)</f>
        <v>16533.133333333335</v>
      </c>
      <c r="BF17" s="351">
        <f>IF(BF5,'Dalyvio prielaidos'!$G$11/12,0)</f>
        <v>16533.133333333335</v>
      </c>
      <c r="BG17" s="351">
        <f>IF(BG5,'Dalyvio prielaidos'!$G$11/12,0)</f>
        <v>16533.133333333335</v>
      </c>
      <c r="BH17" s="351">
        <f>IF(BH5,'Dalyvio prielaidos'!$G$11/12,0)</f>
        <v>16533.133333333335</v>
      </c>
      <c r="BI17" s="351">
        <f>IF(BI5,'Dalyvio prielaidos'!$G$11/12,0)</f>
        <v>16533.133333333335</v>
      </c>
      <c r="BJ17" s="351">
        <f>IF(BJ5,'Dalyvio prielaidos'!$G$11/12,0)</f>
        <v>16533.133333333335</v>
      </c>
      <c r="BK17" s="351">
        <f>IF(BK5,'Dalyvio prielaidos'!$G$11/12,0)</f>
        <v>16533.133333333335</v>
      </c>
      <c r="BL17" s="351">
        <f>IF(BL5,'Dalyvio prielaidos'!$G$11/12,0)</f>
        <v>16533.133333333335</v>
      </c>
      <c r="BM17" s="351">
        <f>IF(BM5,'Dalyvio prielaidos'!$G$11/12,0)</f>
        <v>16533.133333333335</v>
      </c>
      <c r="BN17" s="340">
        <f t="shared" si="58"/>
        <v>198397.6</v>
      </c>
      <c r="BO17" s="351">
        <f>IF(BO5,'Dalyvio prielaidos'!$G$11/12,0)</f>
        <v>16533.133333333335</v>
      </c>
      <c r="BP17" s="351">
        <f>IF(BP5,'Dalyvio prielaidos'!$G$11/12,0)</f>
        <v>16533.133333333335</v>
      </c>
      <c r="BQ17" s="351">
        <f>IF(BQ5,'Dalyvio prielaidos'!$G$11/12,0)</f>
        <v>16533.133333333335</v>
      </c>
      <c r="BR17" s="351">
        <f>IF(BR5,'Dalyvio prielaidos'!$G$11/12,0)</f>
        <v>16533.133333333335</v>
      </c>
      <c r="BS17" s="351">
        <f>IF(BS5,'Dalyvio prielaidos'!$G$11/12,0)</f>
        <v>16533.133333333335</v>
      </c>
      <c r="BT17" s="351">
        <f>IF(BT5,'Dalyvio prielaidos'!$G$11/12,0)</f>
        <v>16533.133333333335</v>
      </c>
      <c r="BU17" s="351">
        <f>IF(BU5,'Dalyvio prielaidos'!$G$11/12,0)</f>
        <v>16533.133333333335</v>
      </c>
      <c r="BV17" s="351">
        <f>IF(BV5,'Dalyvio prielaidos'!$G$11/12,0)</f>
        <v>16533.133333333335</v>
      </c>
      <c r="BW17" s="351">
        <f>IF(BW5,'Dalyvio prielaidos'!$G$11/12,0)</f>
        <v>16533.133333333335</v>
      </c>
      <c r="BX17" s="351">
        <f>IF(BX5,'Dalyvio prielaidos'!$G$11/12,0)</f>
        <v>16533.133333333335</v>
      </c>
      <c r="BY17" s="351">
        <f>IF(BY5,'Dalyvio prielaidos'!$G$11/12,0)</f>
        <v>16533.133333333335</v>
      </c>
      <c r="BZ17" s="351">
        <f>IF(BZ5,'Dalyvio prielaidos'!$G$11/12,0)</f>
        <v>16533.133333333335</v>
      </c>
      <c r="CA17" s="340">
        <f t="shared" si="60"/>
        <v>198397.6</v>
      </c>
      <c r="CB17" s="351">
        <f>IF(CB5,'Dalyvio prielaidos'!$G$11/12,0)</f>
        <v>16533.133333333335</v>
      </c>
      <c r="CC17" s="351">
        <f>IF(CC5,'Dalyvio prielaidos'!$G$11/12,0)</f>
        <v>16533.133333333335</v>
      </c>
      <c r="CD17" s="351">
        <f>IF(CD5,'Dalyvio prielaidos'!$G$11/12,0)</f>
        <v>16533.133333333335</v>
      </c>
      <c r="CE17" s="351">
        <f>IF(CE5,'Dalyvio prielaidos'!$G$11/12,0)</f>
        <v>16533.133333333335</v>
      </c>
      <c r="CF17" s="351">
        <f>IF(CF5,'Dalyvio prielaidos'!$G$11/12,0)</f>
        <v>16533.133333333335</v>
      </c>
      <c r="CG17" s="351">
        <f>IF(CG5,'Dalyvio prielaidos'!$G$11/12,0)</f>
        <v>16533.133333333335</v>
      </c>
      <c r="CH17" s="351">
        <f>IF(CH5,'Dalyvio prielaidos'!$G$11/12,0)</f>
        <v>16533.133333333335</v>
      </c>
      <c r="CI17" s="351">
        <f>IF(CI5,'Dalyvio prielaidos'!$G$11/12,0)</f>
        <v>16533.133333333335</v>
      </c>
      <c r="CJ17" s="351">
        <f>IF(CJ5,'Dalyvio prielaidos'!$G$11/12,0)</f>
        <v>16533.133333333335</v>
      </c>
      <c r="CK17" s="351">
        <f>IF(CK5,'Dalyvio prielaidos'!$G$11/12,0)</f>
        <v>16533.133333333335</v>
      </c>
      <c r="CL17" s="351">
        <f>IF(CL5,'Dalyvio prielaidos'!$G$11/12,0)</f>
        <v>16533.133333333335</v>
      </c>
      <c r="CM17" s="351">
        <f>IF(CM5,'Dalyvio prielaidos'!$G$11/12,0)</f>
        <v>16533.133333333335</v>
      </c>
      <c r="CN17" s="340">
        <f t="shared" si="62"/>
        <v>198397.6</v>
      </c>
      <c r="CO17" s="351">
        <f>IF(CO5,'Dalyvio prielaidos'!$G$11/12,0)</f>
        <v>16533.133333333335</v>
      </c>
      <c r="CP17" s="351">
        <f>IF(CP5,'Dalyvio prielaidos'!$G$11/12,0)</f>
        <v>16533.133333333335</v>
      </c>
      <c r="CQ17" s="351">
        <f>IF(CQ5,'Dalyvio prielaidos'!$G$11/12,0)</f>
        <v>16533.133333333335</v>
      </c>
      <c r="CR17" s="351">
        <f>IF(CR5,'Dalyvio prielaidos'!$G$11/12,0)</f>
        <v>16533.133333333335</v>
      </c>
      <c r="CS17" s="351">
        <f>IF(CS5,'Dalyvio prielaidos'!$G$11/12,0)</f>
        <v>16533.133333333335</v>
      </c>
      <c r="CT17" s="351">
        <f>IF(CT5,'Dalyvio prielaidos'!$G$11/12,0)</f>
        <v>16533.133333333335</v>
      </c>
      <c r="CU17" s="351">
        <f>IF(CU5,'Dalyvio prielaidos'!$G$11/12,0)</f>
        <v>16533.133333333335</v>
      </c>
      <c r="CV17" s="351">
        <f>IF(CV5,'Dalyvio prielaidos'!$G$11/12,0)</f>
        <v>16533.133333333335</v>
      </c>
      <c r="CW17" s="351">
        <f>IF(CW5,'Dalyvio prielaidos'!$G$11/12,0)</f>
        <v>16533.133333333335</v>
      </c>
      <c r="CX17" s="351">
        <f>IF(CX5,'Dalyvio prielaidos'!$G$11/12,0)</f>
        <v>16533.133333333335</v>
      </c>
      <c r="CY17" s="351">
        <f>IF(CY5,'Dalyvio prielaidos'!$G$11/12,0)</f>
        <v>16533.133333333335</v>
      </c>
      <c r="CZ17" s="351">
        <f>IF(CZ5,'Dalyvio prielaidos'!$G$11/12,0)</f>
        <v>16533.133333333335</v>
      </c>
      <c r="DA17" s="340">
        <f t="shared" si="64"/>
        <v>198397.6</v>
      </c>
      <c r="DB17" s="351">
        <f>IF(DB5,'Dalyvio prielaidos'!$G$11/12,0)</f>
        <v>16533.133333333335</v>
      </c>
      <c r="DC17" s="351">
        <f>IF(DC5,'Dalyvio prielaidos'!$G$11/12,0)</f>
        <v>16533.133333333335</v>
      </c>
      <c r="DD17" s="351">
        <f>IF(DD5,'Dalyvio prielaidos'!$G$11/12,0)</f>
        <v>16533.133333333335</v>
      </c>
      <c r="DE17" s="351">
        <f>IF(DE5,'Dalyvio prielaidos'!$G$11/12,0)</f>
        <v>16533.133333333335</v>
      </c>
      <c r="DF17" s="351">
        <f>IF(DF5,'Dalyvio prielaidos'!$G$11/12,0)</f>
        <v>16533.133333333335</v>
      </c>
      <c r="DG17" s="351">
        <f>IF(DG5,'Dalyvio prielaidos'!$G$11/12,0)</f>
        <v>16533.133333333335</v>
      </c>
      <c r="DH17" s="351">
        <f>IF(DH5,'Dalyvio prielaidos'!$G$11/12,0)</f>
        <v>16533.133333333335</v>
      </c>
      <c r="DI17" s="351">
        <f>IF(DI5,'Dalyvio prielaidos'!$G$11/12,0)</f>
        <v>16533.133333333335</v>
      </c>
      <c r="DJ17" s="351">
        <f>IF(DJ5,'Dalyvio prielaidos'!$G$11/12,0)</f>
        <v>16533.133333333335</v>
      </c>
      <c r="DK17" s="351">
        <f>IF(DK5,'Dalyvio prielaidos'!$G$11/12,0)</f>
        <v>16533.133333333335</v>
      </c>
      <c r="DL17" s="351">
        <f>IF(DL5,'Dalyvio prielaidos'!$G$11/12,0)</f>
        <v>16533.133333333335</v>
      </c>
      <c r="DM17" s="351">
        <f>IF(DM5,'Dalyvio prielaidos'!$G$11/12,0)</f>
        <v>16533.133333333335</v>
      </c>
      <c r="DN17" s="340">
        <f t="shared" si="66"/>
        <v>198397.6</v>
      </c>
      <c r="DO17" s="351">
        <f>IF(DO5,'Dalyvio prielaidos'!$G$11/12,0)</f>
        <v>16533.133333333335</v>
      </c>
      <c r="DP17" s="351">
        <f>IF(DP5,'Dalyvio prielaidos'!$G$11/12,0)</f>
        <v>16533.133333333335</v>
      </c>
      <c r="DQ17" s="351">
        <f>IF(DQ5,'Dalyvio prielaidos'!$G$11/12,0)</f>
        <v>16533.133333333335</v>
      </c>
      <c r="DR17" s="351">
        <f>IF(DR5,'Dalyvio prielaidos'!$G$11/12,0)</f>
        <v>16533.133333333335</v>
      </c>
      <c r="DS17" s="351">
        <f>IF(DS5,'Dalyvio prielaidos'!$G$11/12,0)</f>
        <v>16533.133333333335</v>
      </c>
      <c r="DT17" s="351">
        <f>IF(DT5,'Dalyvio prielaidos'!$G$11/12,0)</f>
        <v>16533.133333333335</v>
      </c>
      <c r="DU17" s="351">
        <f>IF(DU5,'Dalyvio prielaidos'!$G$11/12,0)</f>
        <v>16533.133333333335</v>
      </c>
      <c r="DV17" s="351">
        <f>IF(DV5,'Dalyvio prielaidos'!$G$11/12,0)</f>
        <v>16533.133333333335</v>
      </c>
      <c r="DW17" s="351">
        <f>IF(DW5,'Dalyvio prielaidos'!$G$11/12,0)</f>
        <v>16533.133333333335</v>
      </c>
      <c r="DX17" s="351">
        <f>IF(DX5,'Dalyvio prielaidos'!$G$11/12,0)</f>
        <v>16533.133333333335</v>
      </c>
      <c r="DY17" s="351">
        <f>IF(DY5,'Dalyvio prielaidos'!$G$11/12,0)</f>
        <v>16533.133333333335</v>
      </c>
      <c r="DZ17" s="351">
        <f>IF(DZ5,'Dalyvio prielaidos'!$G$11/12,0)</f>
        <v>16533.133333333335</v>
      </c>
      <c r="EA17" s="340">
        <f t="shared" si="68"/>
        <v>198397.6</v>
      </c>
      <c r="EB17" s="351">
        <f>IF(EB5,'Dalyvio prielaidos'!$G$11/12,0)</f>
        <v>16533.133333333335</v>
      </c>
      <c r="EC17" s="351">
        <f>IF(EC5,'Dalyvio prielaidos'!$G$11/12,0)</f>
        <v>16533.133333333335</v>
      </c>
      <c r="ED17" s="351">
        <f>IF(ED5,'Dalyvio prielaidos'!$G$11/12,0)</f>
        <v>16533.133333333335</v>
      </c>
      <c r="EE17" s="351">
        <f>IF(EE5,'Dalyvio prielaidos'!$G$11/12,0)</f>
        <v>16533.133333333335</v>
      </c>
      <c r="EF17" s="351">
        <f>IF(EF5,'Dalyvio prielaidos'!$G$11/12,0)</f>
        <v>16533.133333333335</v>
      </c>
      <c r="EG17" s="351">
        <f>IF(EG5,'Dalyvio prielaidos'!$G$11/12,0)</f>
        <v>16533.133333333335</v>
      </c>
      <c r="EH17" s="351">
        <f>IF(EH5,'Dalyvio prielaidos'!$G$11/12,0)</f>
        <v>16533.133333333335</v>
      </c>
      <c r="EI17" s="351">
        <f>IF(EI5,'Dalyvio prielaidos'!$G$11/12,0)</f>
        <v>16533.133333333335</v>
      </c>
      <c r="EJ17" s="351">
        <f>IF(EJ5,'Dalyvio prielaidos'!$G$11/12,0)</f>
        <v>16533.133333333335</v>
      </c>
      <c r="EK17" s="351">
        <f>IF(EK5,'Dalyvio prielaidos'!$G$11/12,0)</f>
        <v>16533.133333333335</v>
      </c>
      <c r="EL17" s="351">
        <f>IF(EL5,'Dalyvio prielaidos'!$G$11/12,0)</f>
        <v>16533.133333333335</v>
      </c>
      <c r="EM17" s="351">
        <f>IF(EM5,'Dalyvio prielaidos'!$G$11/12,0)</f>
        <v>16533.133333333335</v>
      </c>
      <c r="EN17" s="340">
        <f t="shared" si="70"/>
        <v>198397.6</v>
      </c>
      <c r="EO17" s="351">
        <f>IF(EO5,'Dalyvio prielaidos'!$G$11/12,0)</f>
        <v>16533.133333333335</v>
      </c>
      <c r="EP17" s="351">
        <f>IF(EP5,'Dalyvio prielaidos'!$G$11/12,0)</f>
        <v>16533.133333333335</v>
      </c>
      <c r="EQ17" s="351">
        <f>IF(EQ5,'Dalyvio prielaidos'!$G$11/12,0)</f>
        <v>16533.133333333335</v>
      </c>
      <c r="ER17" s="351">
        <f>IF(ER5,'Dalyvio prielaidos'!$G$11/12,0)</f>
        <v>16533.133333333335</v>
      </c>
      <c r="ES17" s="351">
        <f>IF(ES5,'Dalyvio prielaidos'!$G$11/12,0)</f>
        <v>16533.133333333335</v>
      </c>
      <c r="ET17" s="351">
        <f>IF(ET5,'Dalyvio prielaidos'!$G$11/12,0)</f>
        <v>16533.133333333335</v>
      </c>
      <c r="EU17" s="351">
        <f>IF(EU5,'Dalyvio prielaidos'!$G$11/12,0)</f>
        <v>16533.133333333335</v>
      </c>
      <c r="EV17" s="351">
        <f>IF(EV5,'Dalyvio prielaidos'!$G$11/12,0)</f>
        <v>16533.133333333335</v>
      </c>
      <c r="EW17" s="351">
        <f>IF(EW5,'Dalyvio prielaidos'!$G$11/12,0)</f>
        <v>16533.133333333335</v>
      </c>
      <c r="EX17" s="351">
        <f>IF(EX5,'Dalyvio prielaidos'!$G$11/12,0)</f>
        <v>16533.133333333335</v>
      </c>
      <c r="EY17" s="351">
        <f>IF(EY5,'Dalyvio prielaidos'!$G$11/12,0)</f>
        <v>16533.133333333335</v>
      </c>
      <c r="EZ17" s="351">
        <f>IF(EZ5,'Dalyvio prielaidos'!$G$11/12,0)</f>
        <v>16533.133333333335</v>
      </c>
      <c r="FA17" s="340">
        <f t="shared" si="72"/>
        <v>198397.6</v>
      </c>
      <c r="FB17" s="351">
        <f>IF(FB5,'Dalyvio prielaidos'!$G$11/12,0)</f>
        <v>16533.133333333335</v>
      </c>
      <c r="FC17" s="351">
        <f>IF(FC5,'Dalyvio prielaidos'!$G$11/12,0)</f>
        <v>16533.133333333335</v>
      </c>
      <c r="FD17" s="351">
        <f>IF(FD5,'Dalyvio prielaidos'!$G$11/12,0)</f>
        <v>16533.133333333335</v>
      </c>
      <c r="FE17" s="351">
        <f>IF(FE5,'Dalyvio prielaidos'!$G$11/12,0)</f>
        <v>16533.133333333335</v>
      </c>
      <c r="FF17" s="351">
        <f>IF(FF5,'Dalyvio prielaidos'!$G$11/12,0)</f>
        <v>16533.133333333335</v>
      </c>
      <c r="FG17" s="351">
        <f>IF(FG5,'Dalyvio prielaidos'!$G$11/12,0)</f>
        <v>16533.133333333335</v>
      </c>
      <c r="FH17" s="351">
        <f>IF(FH5,'Dalyvio prielaidos'!$G$11/12,0)</f>
        <v>16533.133333333335</v>
      </c>
      <c r="FI17" s="351">
        <f>IF(FI5,'Dalyvio prielaidos'!$G$11/12,0)</f>
        <v>16533.133333333335</v>
      </c>
      <c r="FJ17" s="351">
        <f>IF(FJ5,'Dalyvio prielaidos'!$G$11/12,0)</f>
        <v>16533.133333333335</v>
      </c>
      <c r="FK17" s="351">
        <f>IF(FK5,'Dalyvio prielaidos'!$G$11/12,0)</f>
        <v>16533.133333333335</v>
      </c>
      <c r="FL17" s="351">
        <f>IF(FL5,'Dalyvio prielaidos'!$G$11/12,0)</f>
        <v>16533.133333333335</v>
      </c>
      <c r="FM17" s="351">
        <f>IF(FM5,'Dalyvio prielaidos'!$G$11/12,0)</f>
        <v>16533.133333333335</v>
      </c>
      <c r="FN17" s="340">
        <f t="shared" si="74"/>
        <v>198397.6</v>
      </c>
      <c r="FO17" s="351">
        <f>IF(FO5,'Dalyvio prielaidos'!$G$11/12,0)</f>
        <v>16533.133333333335</v>
      </c>
      <c r="FP17" s="351">
        <f>IF(FP5,'Dalyvio prielaidos'!$G$11/12,0)</f>
        <v>16533.133333333335</v>
      </c>
      <c r="FQ17" s="351">
        <f>IF(FQ5,'Dalyvio prielaidos'!$G$11/12,0)</f>
        <v>16533.133333333335</v>
      </c>
      <c r="FR17" s="351">
        <f>IF(FR5,'Dalyvio prielaidos'!$G$11/12,0)</f>
        <v>16533.133333333335</v>
      </c>
      <c r="FS17" s="351">
        <f>IF(FS5,'Dalyvio prielaidos'!$G$11/12,0)</f>
        <v>16533.133333333335</v>
      </c>
      <c r="FT17" s="351">
        <f>IF(FT5,'Dalyvio prielaidos'!$G$11/12,0)</f>
        <v>16533.133333333335</v>
      </c>
      <c r="FU17" s="351">
        <f>IF(FU5,'Dalyvio prielaidos'!$G$11/12,0)</f>
        <v>16533.133333333335</v>
      </c>
      <c r="FV17" s="351">
        <f>IF(FV5,'Dalyvio prielaidos'!$G$11/12,0)</f>
        <v>16533.133333333335</v>
      </c>
      <c r="FW17" s="351">
        <f>IF(FW5,'Dalyvio prielaidos'!$G$11/12,0)</f>
        <v>16533.133333333335</v>
      </c>
      <c r="FX17" s="351">
        <f>IF(FX5,'Dalyvio prielaidos'!$G$11/12,0)</f>
        <v>16533.133333333335</v>
      </c>
      <c r="FY17" s="351">
        <f>IF(FY5,'Dalyvio prielaidos'!$G$11/12,0)</f>
        <v>16533.133333333335</v>
      </c>
      <c r="FZ17" s="351">
        <f>IF(FZ5,'Dalyvio prielaidos'!$G$11/12,0)</f>
        <v>16533.133333333335</v>
      </c>
      <c r="GA17" s="340">
        <f t="shared" si="76"/>
        <v>198397.6</v>
      </c>
      <c r="GB17" s="351">
        <f>IF(GB5,'Dalyvio prielaidos'!$G$11/12,0)</f>
        <v>16533.133333333335</v>
      </c>
      <c r="GC17" s="351">
        <f>IF(GC5,'Dalyvio prielaidos'!$G$11/12,0)</f>
        <v>16533.133333333335</v>
      </c>
      <c r="GD17" s="351">
        <f>IF(GD5,'Dalyvio prielaidos'!$G$11/12,0)</f>
        <v>16533.133333333335</v>
      </c>
      <c r="GE17" s="351">
        <f>IF(GE5,'Dalyvio prielaidos'!$G$11/12,0)</f>
        <v>16533.133333333335</v>
      </c>
      <c r="GF17" s="351">
        <f>IF(GF5,'Dalyvio prielaidos'!$G$11/12,0)</f>
        <v>16533.133333333335</v>
      </c>
      <c r="GG17" s="351">
        <f>IF(GG5,'Dalyvio prielaidos'!$G$11/12,0)</f>
        <v>16533.133333333335</v>
      </c>
      <c r="GH17" s="351">
        <f>IF(GH5,'Dalyvio prielaidos'!$G$11/12,0)</f>
        <v>16533.133333333335</v>
      </c>
      <c r="GI17" s="351">
        <f>IF(GI5,'Dalyvio prielaidos'!$G$11/12,0)</f>
        <v>16533.133333333335</v>
      </c>
      <c r="GJ17" s="351">
        <f>IF(GJ5,'Dalyvio prielaidos'!$G$11/12,0)</f>
        <v>16533.133333333335</v>
      </c>
      <c r="GK17" s="351">
        <f>IF(GK5,'Dalyvio prielaidos'!$G$11/12,0)</f>
        <v>16533.133333333335</v>
      </c>
      <c r="GL17" s="351">
        <f>IF(GL5,'Dalyvio prielaidos'!$G$11/12,0)</f>
        <v>16533.133333333335</v>
      </c>
      <c r="GM17" s="351">
        <f>IF(GM5,'Dalyvio prielaidos'!$G$11/12,0)</f>
        <v>16533.133333333335</v>
      </c>
      <c r="GN17" s="340">
        <f t="shared" si="78"/>
        <v>198397.6</v>
      </c>
      <c r="GO17" s="351">
        <f>IF(GO5,'Dalyvio prielaidos'!$G$11/12,0)</f>
        <v>0</v>
      </c>
      <c r="GP17" s="351">
        <f>IF(GP5,'Dalyvio prielaidos'!$G$11/12,0)</f>
        <v>0</v>
      </c>
      <c r="GQ17" s="351">
        <f>IF(GQ5,'Dalyvio prielaidos'!$G$11/12,0)</f>
        <v>0</v>
      </c>
      <c r="GR17" s="351">
        <f>IF(GR5,'Dalyvio prielaidos'!$G$11/12,0)</f>
        <v>0</v>
      </c>
      <c r="GS17" s="351">
        <f>IF(GS5,'Dalyvio prielaidos'!$G$11/12,0)</f>
        <v>0</v>
      </c>
      <c r="GT17" s="351">
        <f>IF(GT5,'Dalyvio prielaidos'!$G$11/12,0)</f>
        <v>0</v>
      </c>
      <c r="GU17" s="351">
        <f>IF(GU5,'Dalyvio prielaidos'!$G$11/12,0)</f>
        <v>0</v>
      </c>
      <c r="GV17" s="351">
        <f>IF(GV5,'Dalyvio prielaidos'!$G$11/12,0)</f>
        <v>0</v>
      </c>
      <c r="GW17" s="351">
        <f>IF(GW5,'Dalyvio prielaidos'!$G$11/12,0)</f>
        <v>0</v>
      </c>
      <c r="GX17" s="351">
        <f>IF(GX5,'Dalyvio prielaidos'!$G$11/12,0)</f>
        <v>0</v>
      </c>
      <c r="GY17" s="351">
        <f>IF(GY5,'Dalyvio prielaidos'!$G$11/12,0)</f>
        <v>0</v>
      </c>
      <c r="GZ17" s="351">
        <f>IF(GZ5,'Dalyvio prielaidos'!$G$11/12,0)</f>
        <v>0</v>
      </c>
      <c r="HA17" s="340">
        <f t="shared" si="80"/>
        <v>0</v>
      </c>
      <c r="HB17" s="351">
        <f>IF(HB5,'Dalyvio prielaidos'!$G$11/12,0)</f>
        <v>0</v>
      </c>
      <c r="HC17" s="351">
        <f>IF(HC5,'Dalyvio prielaidos'!$G$11/12,0)</f>
        <v>0</v>
      </c>
      <c r="HD17" s="351">
        <f>IF(HD5,'Dalyvio prielaidos'!$G$11/12,0)</f>
        <v>0</v>
      </c>
      <c r="HE17" s="351">
        <f>IF(HE5,'Dalyvio prielaidos'!$G$11/12,0)</f>
        <v>0</v>
      </c>
      <c r="HF17" s="351">
        <f>IF(HF5,'Dalyvio prielaidos'!$G$11/12,0)</f>
        <v>0</v>
      </c>
      <c r="HG17" s="351">
        <f>IF(HG5,'Dalyvio prielaidos'!$G$11/12,0)</f>
        <v>0</v>
      </c>
      <c r="HH17" s="351">
        <f>IF(HH5,'Dalyvio prielaidos'!$G$11/12,0)</f>
        <v>0</v>
      </c>
      <c r="HI17" s="351">
        <f>IF(HI5,'Dalyvio prielaidos'!$G$11/12,0)</f>
        <v>0</v>
      </c>
      <c r="HJ17" s="351">
        <f>IF(HJ5,'Dalyvio prielaidos'!$G$11/12,0)</f>
        <v>0</v>
      </c>
      <c r="HK17" s="351">
        <f>IF(HK5,'Dalyvio prielaidos'!$G$11/12,0)</f>
        <v>0</v>
      </c>
      <c r="HL17" s="351">
        <f>IF(HL5,'Dalyvio prielaidos'!$G$11/12,0)</f>
        <v>0</v>
      </c>
      <c r="HM17" s="351">
        <f>IF(HM5,'Dalyvio prielaidos'!$G$11/12,0)</f>
        <v>0</v>
      </c>
      <c r="HN17" s="340">
        <f t="shared" si="82"/>
        <v>0</v>
      </c>
      <c r="HO17" s="351">
        <f>IF(HO5,'Dalyvio prielaidos'!$G$11/12,0)</f>
        <v>0</v>
      </c>
      <c r="HP17" s="351">
        <f>IF(HP5,'Dalyvio prielaidos'!$G$11/12,0)</f>
        <v>0</v>
      </c>
      <c r="HQ17" s="351">
        <f>IF(HQ5,'Dalyvio prielaidos'!$G$11/12,0)</f>
        <v>0</v>
      </c>
      <c r="HR17" s="351">
        <f>IF(HR5,'Dalyvio prielaidos'!$G$11/12,0)</f>
        <v>0</v>
      </c>
      <c r="HS17" s="351">
        <f>IF(HS5,'Dalyvio prielaidos'!$G$11/12,0)</f>
        <v>0</v>
      </c>
      <c r="HT17" s="351">
        <f>IF(HT5,'Dalyvio prielaidos'!$G$11/12,0)</f>
        <v>0</v>
      </c>
      <c r="HU17" s="351">
        <f>IF(HU5,'Dalyvio prielaidos'!$G$11/12,0)</f>
        <v>0</v>
      </c>
      <c r="HV17" s="351">
        <f>IF(HV5,'Dalyvio prielaidos'!$G$11/12,0)</f>
        <v>0</v>
      </c>
      <c r="HW17" s="351">
        <f>IF(HW5,'Dalyvio prielaidos'!$G$11/12,0)</f>
        <v>0</v>
      </c>
      <c r="HX17" s="351">
        <f>IF(HX5,'Dalyvio prielaidos'!$G$11/12,0)</f>
        <v>0</v>
      </c>
      <c r="HY17" s="351">
        <f>IF(HY5,'Dalyvio prielaidos'!$G$11/12,0)</f>
        <v>0</v>
      </c>
      <c r="HZ17" s="351">
        <f>IF(HZ5,'Dalyvio prielaidos'!$G$11/12,0)</f>
        <v>0</v>
      </c>
      <c r="IA17" s="340">
        <f t="shared" si="84"/>
        <v>0</v>
      </c>
      <c r="IB17" s="351">
        <f>IF(IB5,'Dalyvio prielaidos'!$G$11/12,0)</f>
        <v>0</v>
      </c>
      <c r="IC17" s="351">
        <f>IF(IC5,'Dalyvio prielaidos'!$G$11/12,0)</f>
        <v>0</v>
      </c>
      <c r="ID17" s="351">
        <f>IF(ID5,'Dalyvio prielaidos'!$G$11/12,0)</f>
        <v>0</v>
      </c>
      <c r="IE17" s="351">
        <f>IF(IE5,'Dalyvio prielaidos'!$G$11/12,0)</f>
        <v>0</v>
      </c>
      <c r="IF17" s="351">
        <f>IF(IF5,'Dalyvio prielaidos'!$G$11/12,0)</f>
        <v>0</v>
      </c>
      <c r="IG17" s="351">
        <f>IF(IG5,'Dalyvio prielaidos'!$G$11/12,0)</f>
        <v>0</v>
      </c>
      <c r="IH17" s="351">
        <f>IF(IH5,'Dalyvio prielaidos'!$G$11/12,0)</f>
        <v>0</v>
      </c>
      <c r="II17" s="351">
        <f>IF(II5,'Dalyvio prielaidos'!$G$11/12,0)</f>
        <v>0</v>
      </c>
      <c r="IJ17" s="351">
        <f>IF(IJ5,'Dalyvio prielaidos'!$G$11/12,0)</f>
        <v>0</v>
      </c>
      <c r="IK17" s="351">
        <f>IF(IK5,'Dalyvio prielaidos'!$G$11/12,0)</f>
        <v>0</v>
      </c>
      <c r="IL17" s="351">
        <f>IF(IL5,'Dalyvio prielaidos'!$G$11/12,0)</f>
        <v>0</v>
      </c>
      <c r="IM17" s="351">
        <f>IF(IM5,'Dalyvio prielaidos'!$G$11/12,0)</f>
        <v>0</v>
      </c>
      <c r="IN17" s="340">
        <f t="shared" si="86"/>
        <v>0</v>
      </c>
      <c r="IO17" s="351">
        <f>IF(IO5,'Dalyvio prielaidos'!$G$11/12,0)</f>
        <v>0</v>
      </c>
      <c r="IP17" s="351">
        <f>IF(IP5,'Dalyvio prielaidos'!$G$11/12,0)</f>
        <v>0</v>
      </c>
      <c r="IQ17" s="351">
        <f>IF(IQ5,'Dalyvio prielaidos'!$G$11/12,0)</f>
        <v>0</v>
      </c>
      <c r="IR17" s="351">
        <f>IF(IR5,'Dalyvio prielaidos'!$G$11/12,0)</f>
        <v>0</v>
      </c>
      <c r="IS17" s="351">
        <f>IF(IS5,'Dalyvio prielaidos'!$G$11/12,0)</f>
        <v>0</v>
      </c>
      <c r="IT17" s="351">
        <f>IF(IT5,'Dalyvio prielaidos'!$G$11/12,0)</f>
        <v>0</v>
      </c>
      <c r="IU17" s="351">
        <f>IF(IU5,'Dalyvio prielaidos'!$G$11/12,0)</f>
        <v>0</v>
      </c>
      <c r="IV17" s="351">
        <f>IF(IV5,'Dalyvio prielaidos'!$G$11/12,0)</f>
        <v>0</v>
      </c>
      <c r="IW17" s="351">
        <f>IF(IW5,'Dalyvio prielaidos'!$G$11/12,0)</f>
        <v>0</v>
      </c>
      <c r="IX17" s="351">
        <f>IF(IX5,'Dalyvio prielaidos'!$G$11/12,0)</f>
        <v>0</v>
      </c>
      <c r="IY17" s="351">
        <f>IF(IY5,'Dalyvio prielaidos'!$G$11/12,0)</f>
        <v>0</v>
      </c>
      <c r="IZ17" s="351">
        <f>IF(IZ5,'Dalyvio prielaidos'!$G$11/12,0)</f>
        <v>0</v>
      </c>
      <c r="JA17" s="340">
        <f t="shared" si="88"/>
        <v>0</v>
      </c>
      <c r="JB17" s="351">
        <f>IF(JB5,'Dalyvio prielaidos'!$G$11/12,0)</f>
        <v>0</v>
      </c>
      <c r="JC17" s="351">
        <f>IF(JC5,'Dalyvio prielaidos'!$G$11/12,0)</f>
        <v>0</v>
      </c>
      <c r="JD17" s="351">
        <f>IF(JD5,'Dalyvio prielaidos'!$G$11/12,0)</f>
        <v>0</v>
      </c>
      <c r="JE17" s="351">
        <f>IF(JE5,'Dalyvio prielaidos'!$G$11/12,0)</f>
        <v>0</v>
      </c>
      <c r="JF17" s="351">
        <f>IF(JF5,'Dalyvio prielaidos'!$G$11/12,0)</f>
        <v>0</v>
      </c>
      <c r="JG17" s="351">
        <f>IF(JG5,'Dalyvio prielaidos'!$G$11/12,0)</f>
        <v>0</v>
      </c>
      <c r="JH17" s="351">
        <f>IF(JH5,'Dalyvio prielaidos'!$G$11/12,0)</f>
        <v>0</v>
      </c>
      <c r="JI17" s="351">
        <f>IF(JI5,'Dalyvio prielaidos'!$G$11/12,0)</f>
        <v>0</v>
      </c>
      <c r="JJ17" s="351">
        <f>IF(JJ5,'Dalyvio prielaidos'!$G$11/12,0)</f>
        <v>0</v>
      </c>
      <c r="JK17" s="351">
        <f>IF(JK5,'Dalyvio prielaidos'!$G$11/12,0)</f>
        <v>0</v>
      </c>
      <c r="JL17" s="351">
        <f>IF(JL5,'Dalyvio prielaidos'!$G$11/12,0)</f>
        <v>0</v>
      </c>
      <c r="JM17" s="351">
        <f>IF(JM5,'Dalyvio prielaidos'!$G$11/12,0)</f>
        <v>0</v>
      </c>
      <c r="JN17" s="340">
        <f t="shared" si="90"/>
        <v>0</v>
      </c>
      <c r="JO17" s="351">
        <f>IF(JO5,'Dalyvio prielaidos'!$G$11/12,0)</f>
        <v>0</v>
      </c>
      <c r="JP17" s="351">
        <f>IF(JP5,'Dalyvio prielaidos'!$G$11/12,0)</f>
        <v>0</v>
      </c>
      <c r="JQ17" s="351">
        <f>IF(JQ5,'Dalyvio prielaidos'!$G$11/12,0)</f>
        <v>0</v>
      </c>
      <c r="JR17" s="351">
        <f>IF(JR5,'Dalyvio prielaidos'!$G$11/12,0)</f>
        <v>0</v>
      </c>
      <c r="JS17" s="351">
        <f>IF(JS5,'Dalyvio prielaidos'!$G$11/12,0)</f>
        <v>0</v>
      </c>
      <c r="JT17" s="351">
        <f>IF(JT5,'Dalyvio prielaidos'!$G$11/12,0)</f>
        <v>0</v>
      </c>
      <c r="JU17" s="351">
        <f>IF(JU5,'Dalyvio prielaidos'!$G$11/12,0)</f>
        <v>0</v>
      </c>
      <c r="JV17" s="351">
        <f>IF(JV5,'Dalyvio prielaidos'!$G$11/12,0)</f>
        <v>0</v>
      </c>
      <c r="JW17" s="351">
        <f>IF(JW5,'Dalyvio prielaidos'!$G$11/12,0)</f>
        <v>0</v>
      </c>
      <c r="JX17" s="351">
        <f>IF(JX5,'Dalyvio prielaidos'!$G$11/12,0)</f>
        <v>0</v>
      </c>
      <c r="JY17" s="351">
        <f>IF(JY5,'Dalyvio prielaidos'!$G$11/12,0)</f>
        <v>0</v>
      </c>
      <c r="JZ17" s="351">
        <f>IF(JZ5,'Dalyvio prielaidos'!$G$11/12,0)</f>
        <v>0</v>
      </c>
      <c r="KA17" s="340">
        <f t="shared" si="92"/>
        <v>0</v>
      </c>
      <c r="KB17" s="351">
        <f>IF(KB5,'Dalyvio prielaidos'!$G$11/12,0)</f>
        <v>0</v>
      </c>
      <c r="KC17" s="351">
        <f>IF(KC5,'Dalyvio prielaidos'!$G$11/12,0)</f>
        <v>0</v>
      </c>
      <c r="KD17" s="351">
        <f>IF(KD5,'Dalyvio prielaidos'!$G$11/12,0)</f>
        <v>0</v>
      </c>
      <c r="KE17" s="351">
        <f>IF(KE5,'Dalyvio prielaidos'!$G$11/12,0)</f>
        <v>0</v>
      </c>
      <c r="KF17" s="351">
        <f>IF(KF5,'Dalyvio prielaidos'!$G$11/12,0)</f>
        <v>0</v>
      </c>
      <c r="KG17" s="351">
        <f>IF(KG5,'Dalyvio prielaidos'!$G$11/12,0)</f>
        <v>0</v>
      </c>
      <c r="KH17" s="351">
        <f>IF(KH5,'Dalyvio prielaidos'!$G$11/12,0)</f>
        <v>0</v>
      </c>
      <c r="KI17" s="351">
        <f>IF(KI5,'Dalyvio prielaidos'!$G$11/12,0)</f>
        <v>0</v>
      </c>
      <c r="KJ17" s="351">
        <f>IF(KJ5,'Dalyvio prielaidos'!$G$11/12,0)</f>
        <v>0</v>
      </c>
      <c r="KK17" s="351">
        <f>IF(KK5,'Dalyvio prielaidos'!$G$11/12,0)</f>
        <v>0</v>
      </c>
      <c r="KL17" s="351">
        <f>IF(KL5,'Dalyvio prielaidos'!$G$11/12,0)</f>
        <v>0</v>
      </c>
      <c r="KM17" s="351">
        <f>IF(KM5,'Dalyvio prielaidos'!$G$11/12,0)</f>
        <v>0</v>
      </c>
      <c r="KN17" s="340">
        <f t="shared" si="94"/>
        <v>0</v>
      </c>
      <c r="KO17" s="351">
        <f>IF(KO5,'Dalyvio prielaidos'!$G$11/12,0)</f>
        <v>0</v>
      </c>
      <c r="KP17" s="351">
        <f>IF(KP5,'Dalyvio prielaidos'!$G$11/12,0)</f>
        <v>0</v>
      </c>
      <c r="KQ17" s="351">
        <f>IF(KQ5,'Dalyvio prielaidos'!$G$11/12,0)</f>
        <v>0</v>
      </c>
      <c r="KR17" s="351">
        <f>IF(KR5,'Dalyvio prielaidos'!$G$11/12,0)</f>
        <v>0</v>
      </c>
      <c r="KS17" s="351">
        <f>IF(KS5,'Dalyvio prielaidos'!$G$11/12,0)</f>
        <v>0</v>
      </c>
      <c r="KT17" s="351">
        <f>IF(KT5,'Dalyvio prielaidos'!$G$11/12,0)</f>
        <v>0</v>
      </c>
      <c r="KU17" s="351">
        <f>IF(KU5,'Dalyvio prielaidos'!$G$11/12,0)</f>
        <v>0</v>
      </c>
      <c r="KV17" s="351">
        <f>IF(KV5,'Dalyvio prielaidos'!$G$11/12,0)</f>
        <v>0</v>
      </c>
      <c r="KW17" s="351">
        <f>IF(KW5,'Dalyvio prielaidos'!$G$11/12,0)</f>
        <v>0</v>
      </c>
      <c r="KX17" s="351">
        <f>IF(KX5,'Dalyvio prielaidos'!$G$11/12,0)</f>
        <v>0</v>
      </c>
      <c r="KY17" s="351">
        <f>IF(KY5,'Dalyvio prielaidos'!$G$11/12,0)</f>
        <v>0</v>
      </c>
      <c r="KZ17" s="351">
        <f>IF(KZ5,'Dalyvio prielaidos'!$G$11/12,0)</f>
        <v>0</v>
      </c>
      <c r="LA17" s="340">
        <f t="shared" si="96"/>
        <v>0</v>
      </c>
      <c r="LB17" s="351">
        <f>IF(LB5,'Dalyvio prielaidos'!$G$11/12,0)</f>
        <v>0</v>
      </c>
      <c r="LC17" s="351">
        <f>IF(LC5,'Dalyvio prielaidos'!$G$11/12,0)</f>
        <v>0</v>
      </c>
      <c r="LD17" s="351">
        <f>IF(LD5,'Dalyvio prielaidos'!$G$11/12,0)</f>
        <v>0</v>
      </c>
      <c r="LE17" s="351">
        <f>IF(LE5,'Dalyvio prielaidos'!$G$11/12,0)</f>
        <v>0</v>
      </c>
      <c r="LF17" s="351">
        <f>IF(LF5,'Dalyvio prielaidos'!$G$11/12,0)</f>
        <v>0</v>
      </c>
      <c r="LG17" s="351">
        <f>IF(LG5,'Dalyvio prielaidos'!$G$11/12,0)</f>
        <v>0</v>
      </c>
      <c r="LH17" s="351">
        <f>IF(LH5,'Dalyvio prielaidos'!$G$11/12,0)</f>
        <v>0</v>
      </c>
      <c r="LI17" s="351">
        <f>IF(LI5,'Dalyvio prielaidos'!$G$11/12,0)</f>
        <v>0</v>
      </c>
      <c r="LJ17" s="351">
        <f>IF(LJ5,'Dalyvio prielaidos'!$G$11/12,0)</f>
        <v>0</v>
      </c>
      <c r="LK17" s="351">
        <f>IF(LK5,'Dalyvio prielaidos'!$G$11/12,0)</f>
        <v>0</v>
      </c>
      <c r="LL17" s="351">
        <f>IF(LL5,'Dalyvio prielaidos'!$G$11/12,0)</f>
        <v>0</v>
      </c>
      <c r="LM17" s="351">
        <f>IF(LM5,'Dalyvio prielaidos'!$G$11/12,0)</f>
        <v>0</v>
      </c>
      <c r="LN17" s="340">
        <f t="shared" si="98"/>
        <v>0</v>
      </c>
    </row>
    <row r="18" spans="1:326" s="349" customFormat="1">
      <c r="A18" s="320" t="s">
        <v>271</v>
      </c>
      <c r="B18" s="351">
        <f>+N18/12</f>
        <v>0</v>
      </c>
      <c r="C18" s="351">
        <f>+N18/12</f>
        <v>0</v>
      </c>
      <c r="D18" s="351">
        <f>+N18/12</f>
        <v>0</v>
      </c>
      <c r="E18" s="351">
        <f>+N18/12</f>
        <v>0</v>
      </c>
      <c r="F18" s="351">
        <f>+N18/12</f>
        <v>0</v>
      </c>
      <c r="G18" s="351">
        <f>+N18/12</f>
        <v>0</v>
      </c>
      <c r="H18" s="351">
        <f>+N18/12</f>
        <v>0</v>
      </c>
      <c r="I18" s="351">
        <f>+N18/12</f>
        <v>0</v>
      </c>
      <c r="J18" s="351">
        <f>+N18/12</f>
        <v>0</v>
      </c>
      <c r="K18" s="351">
        <f>+N18/12</f>
        <v>0</v>
      </c>
      <c r="L18" s="351">
        <f>+N18/12</f>
        <v>0</v>
      </c>
      <c r="M18" s="351">
        <f>+N18/12</f>
        <v>0</v>
      </c>
      <c r="N18" s="340">
        <f>+SUMIF('Dalyvio prielaidos'!$I$89:$AG$89,'Metinis atlyginimas'!#REF!,'Dalyvio prielaidos'!$I$115:$AG$115)</f>
        <v>0</v>
      </c>
      <c r="O18" s="351">
        <f>+AA18/12</f>
        <v>0</v>
      </c>
      <c r="P18" s="351">
        <f>+AA18/12</f>
        <v>0</v>
      </c>
      <c r="Q18" s="351">
        <f>+AA18/12</f>
        <v>0</v>
      </c>
      <c r="R18" s="351">
        <f>+AA18/12</f>
        <v>0</v>
      </c>
      <c r="S18" s="351">
        <f>+AA18/12</f>
        <v>0</v>
      </c>
      <c r="T18" s="351">
        <f>+AA18/12</f>
        <v>0</v>
      </c>
      <c r="U18" s="351">
        <f>+AA18/12</f>
        <v>0</v>
      </c>
      <c r="V18" s="351">
        <f>+AA18/12</f>
        <v>0</v>
      </c>
      <c r="W18" s="351">
        <f>+AA18/12</f>
        <v>0</v>
      </c>
      <c r="X18" s="351">
        <f>+AA18/12</f>
        <v>0</v>
      </c>
      <c r="Y18" s="351">
        <f>+AA18/12</f>
        <v>0</v>
      </c>
      <c r="Z18" s="351">
        <f>+AA18/12</f>
        <v>0</v>
      </c>
      <c r="AA18" s="340">
        <f>+SUMIF('Dalyvio prielaidos'!$I$89:$AG$89,'Metinis atlyginimas'!#REF!,'Dalyvio prielaidos'!$I$115:$AG$115)</f>
        <v>0</v>
      </c>
      <c r="AB18" s="351"/>
      <c r="AC18" s="351"/>
      <c r="AD18" s="351"/>
      <c r="AE18" s="351"/>
      <c r="AF18" s="351"/>
      <c r="AG18" s="351"/>
      <c r="AH18" s="351"/>
      <c r="AI18" s="351"/>
      <c r="AJ18" s="351"/>
      <c r="AK18" s="351"/>
      <c r="AL18" s="351"/>
      <c r="AM18" s="351"/>
      <c r="AN18" s="340">
        <f>+SUMIF('Dalyvio prielaidos'!$I$89:$AG$89,'Metinis atlyginimas'!#REF!,'Dalyvio prielaidos'!$I$115:$AG$115)</f>
        <v>0</v>
      </c>
      <c r="AO18" s="351">
        <f>BA18/12</f>
        <v>3002.6541666666667</v>
      </c>
      <c r="AP18" s="351">
        <f>+BA18/12</f>
        <v>3002.6541666666667</v>
      </c>
      <c r="AQ18" s="351">
        <f>+BA18/12</f>
        <v>3002.6541666666667</v>
      </c>
      <c r="AR18" s="351">
        <f>+BA18/12</f>
        <v>3002.6541666666667</v>
      </c>
      <c r="AS18" s="351">
        <f>+BA18/12</f>
        <v>3002.6541666666667</v>
      </c>
      <c r="AT18" s="351">
        <f>+BA18/12</f>
        <v>3002.6541666666667</v>
      </c>
      <c r="AU18" s="351">
        <f>+BA18/12</f>
        <v>3002.6541666666667</v>
      </c>
      <c r="AV18" s="351">
        <f>+BA18/12</f>
        <v>3002.6541666666667</v>
      </c>
      <c r="AW18" s="351">
        <f>+BA18/12</f>
        <v>3002.6541666666667</v>
      </c>
      <c r="AX18" s="351">
        <f>+BA18/12</f>
        <v>3002.6541666666667</v>
      </c>
      <c r="AY18" s="351">
        <f>+BA18/12</f>
        <v>3002.6541666666667</v>
      </c>
      <c r="AZ18" s="351">
        <f>+BA18/12</f>
        <v>3002.6541666666667</v>
      </c>
      <c r="BA18" s="340">
        <f>+'Dalyvio prielaidos'!$G$12</f>
        <v>36031.85</v>
      </c>
      <c r="BB18" s="351">
        <f>+BN18/12</f>
        <v>3002.6541666666667</v>
      </c>
      <c r="BC18" s="351">
        <f>+BN18/12</f>
        <v>3002.6541666666667</v>
      </c>
      <c r="BD18" s="351">
        <f>+BN18/12</f>
        <v>3002.6541666666667</v>
      </c>
      <c r="BE18" s="351">
        <f>+BN18/12</f>
        <v>3002.6541666666667</v>
      </c>
      <c r="BF18" s="351">
        <f>+BN18/12</f>
        <v>3002.6541666666667</v>
      </c>
      <c r="BG18" s="351">
        <f>+BN18/12</f>
        <v>3002.6541666666667</v>
      </c>
      <c r="BH18" s="351">
        <f>+BN18/12</f>
        <v>3002.6541666666667</v>
      </c>
      <c r="BI18" s="351">
        <f>+BN18/12</f>
        <v>3002.6541666666667</v>
      </c>
      <c r="BJ18" s="351">
        <f>+BN18/12</f>
        <v>3002.6541666666667</v>
      </c>
      <c r="BK18" s="351">
        <f>+BN18/12</f>
        <v>3002.6541666666667</v>
      </c>
      <c r="BL18" s="351">
        <f>+BN18/12</f>
        <v>3002.6541666666667</v>
      </c>
      <c r="BM18" s="351">
        <f>+BN18/12</f>
        <v>3002.6541666666667</v>
      </c>
      <c r="BN18" s="340">
        <f>+'Dalyvio prielaidos'!$G$12</f>
        <v>36031.85</v>
      </c>
      <c r="BO18" s="351">
        <f>+CA18/12</f>
        <v>3002.6541666666667</v>
      </c>
      <c r="BP18" s="351">
        <f>+CA18/12</f>
        <v>3002.6541666666667</v>
      </c>
      <c r="BQ18" s="351">
        <f>+CA18/12</f>
        <v>3002.6541666666667</v>
      </c>
      <c r="BR18" s="351">
        <f>+CA18/12</f>
        <v>3002.6541666666667</v>
      </c>
      <c r="BS18" s="351">
        <f>+CA18/12</f>
        <v>3002.6541666666667</v>
      </c>
      <c r="BT18" s="351">
        <f>+CA18/12</f>
        <v>3002.6541666666667</v>
      </c>
      <c r="BU18" s="351">
        <f>+CA18/12</f>
        <v>3002.6541666666667</v>
      </c>
      <c r="BV18" s="351">
        <f>+CA18/12</f>
        <v>3002.6541666666667</v>
      </c>
      <c r="BW18" s="351">
        <f>+CA18/12</f>
        <v>3002.6541666666667</v>
      </c>
      <c r="BX18" s="351">
        <f>+CA18/12</f>
        <v>3002.6541666666667</v>
      </c>
      <c r="BY18" s="351">
        <f>+CA18/12</f>
        <v>3002.6541666666667</v>
      </c>
      <c r="BZ18" s="351">
        <f>+CA18/12</f>
        <v>3002.6541666666667</v>
      </c>
      <c r="CA18" s="340">
        <f>+'Dalyvio prielaidos'!$G$12</f>
        <v>36031.85</v>
      </c>
      <c r="CB18" s="351">
        <f>+CN18/12</f>
        <v>3002.6541666666667</v>
      </c>
      <c r="CC18" s="351">
        <f>+CN18/12</f>
        <v>3002.6541666666667</v>
      </c>
      <c r="CD18" s="351">
        <f>+CN18/12</f>
        <v>3002.6541666666667</v>
      </c>
      <c r="CE18" s="351">
        <f>+CN18/12</f>
        <v>3002.6541666666667</v>
      </c>
      <c r="CF18" s="351">
        <f>+CN18/12</f>
        <v>3002.6541666666667</v>
      </c>
      <c r="CG18" s="351">
        <f>+CN18/12</f>
        <v>3002.6541666666667</v>
      </c>
      <c r="CH18" s="351">
        <f>+CN18/12</f>
        <v>3002.6541666666667</v>
      </c>
      <c r="CI18" s="351">
        <f>+CN18/12</f>
        <v>3002.6541666666667</v>
      </c>
      <c r="CJ18" s="351">
        <f>+CN18/12</f>
        <v>3002.6541666666667</v>
      </c>
      <c r="CK18" s="351">
        <f>+CN18/12</f>
        <v>3002.6541666666667</v>
      </c>
      <c r="CL18" s="351">
        <f>+CN18/12</f>
        <v>3002.6541666666667</v>
      </c>
      <c r="CM18" s="351">
        <f>+CN18/12</f>
        <v>3002.6541666666667</v>
      </c>
      <c r="CN18" s="340">
        <f>+'Dalyvio prielaidos'!$G$12</f>
        <v>36031.85</v>
      </c>
      <c r="CO18" s="351">
        <f>+DA18/12</f>
        <v>3002.6541666666667</v>
      </c>
      <c r="CP18" s="351">
        <f>+DA18/12</f>
        <v>3002.6541666666667</v>
      </c>
      <c r="CQ18" s="351">
        <f>+DA18/12</f>
        <v>3002.6541666666667</v>
      </c>
      <c r="CR18" s="351">
        <f>+DA18/12</f>
        <v>3002.6541666666667</v>
      </c>
      <c r="CS18" s="351">
        <f>+DA18/12</f>
        <v>3002.6541666666667</v>
      </c>
      <c r="CT18" s="351">
        <f>+DA18/12</f>
        <v>3002.6541666666667</v>
      </c>
      <c r="CU18" s="351">
        <f>+DA18/12</f>
        <v>3002.6541666666667</v>
      </c>
      <c r="CV18" s="351">
        <f>+DA18/12</f>
        <v>3002.6541666666667</v>
      </c>
      <c r="CW18" s="351">
        <f>+DA18/12</f>
        <v>3002.6541666666667</v>
      </c>
      <c r="CX18" s="351">
        <f>+DA18/12</f>
        <v>3002.6541666666667</v>
      </c>
      <c r="CY18" s="351">
        <f>+DA18/12</f>
        <v>3002.6541666666667</v>
      </c>
      <c r="CZ18" s="351">
        <f>+DA18/12</f>
        <v>3002.6541666666667</v>
      </c>
      <c r="DA18" s="340">
        <f>+'Dalyvio prielaidos'!$G$12</f>
        <v>36031.85</v>
      </c>
      <c r="DB18" s="351">
        <f>+DN18/12</f>
        <v>3002.6541666666667</v>
      </c>
      <c r="DC18" s="351">
        <f>+DN18/12</f>
        <v>3002.6541666666667</v>
      </c>
      <c r="DD18" s="351">
        <f>+DN18/12</f>
        <v>3002.6541666666667</v>
      </c>
      <c r="DE18" s="351">
        <f>+DN18/12</f>
        <v>3002.6541666666667</v>
      </c>
      <c r="DF18" s="351">
        <f>+DN18/12</f>
        <v>3002.6541666666667</v>
      </c>
      <c r="DG18" s="351">
        <f>+DN18/12</f>
        <v>3002.6541666666667</v>
      </c>
      <c r="DH18" s="351">
        <f>+DN18/12</f>
        <v>3002.6541666666667</v>
      </c>
      <c r="DI18" s="351">
        <f>+DN18/12</f>
        <v>3002.6541666666667</v>
      </c>
      <c r="DJ18" s="351">
        <f>+DN18/12</f>
        <v>3002.6541666666667</v>
      </c>
      <c r="DK18" s="351">
        <f>+DN18/12</f>
        <v>3002.6541666666667</v>
      </c>
      <c r="DL18" s="351">
        <f>+DN18/12</f>
        <v>3002.6541666666667</v>
      </c>
      <c r="DM18" s="351">
        <f>+DN18/12</f>
        <v>3002.6541666666667</v>
      </c>
      <c r="DN18" s="340">
        <f>+'Dalyvio prielaidos'!$G$12</f>
        <v>36031.85</v>
      </c>
      <c r="DO18" s="351">
        <f>+EA18/12</f>
        <v>3002.6541666666667</v>
      </c>
      <c r="DP18" s="351">
        <f>+EA18/12</f>
        <v>3002.6541666666667</v>
      </c>
      <c r="DQ18" s="351">
        <f>+EA18/12</f>
        <v>3002.6541666666667</v>
      </c>
      <c r="DR18" s="351">
        <f>+EA18/12</f>
        <v>3002.6541666666667</v>
      </c>
      <c r="DS18" s="351">
        <f>+EA18/12</f>
        <v>3002.6541666666667</v>
      </c>
      <c r="DT18" s="351">
        <f>+EA18/12</f>
        <v>3002.6541666666667</v>
      </c>
      <c r="DU18" s="351">
        <f>+EA18/12</f>
        <v>3002.6541666666667</v>
      </c>
      <c r="DV18" s="351">
        <f>+EA18/12</f>
        <v>3002.6541666666667</v>
      </c>
      <c r="DW18" s="351">
        <f>+EA18/12</f>
        <v>3002.6541666666667</v>
      </c>
      <c r="DX18" s="351">
        <f>+EA18/12</f>
        <v>3002.6541666666667</v>
      </c>
      <c r="DY18" s="351">
        <f>+EA18/12</f>
        <v>3002.6541666666667</v>
      </c>
      <c r="DZ18" s="351">
        <f>+EA18/12</f>
        <v>3002.6541666666667</v>
      </c>
      <c r="EA18" s="340">
        <f>+'Dalyvio prielaidos'!$G$12</f>
        <v>36031.85</v>
      </c>
      <c r="EB18" s="351">
        <f>+EN18/12</f>
        <v>3002.6541666666667</v>
      </c>
      <c r="EC18" s="351">
        <f>+EN18/12</f>
        <v>3002.6541666666667</v>
      </c>
      <c r="ED18" s="351">
        <f>+EN18/12</f>
        <v>3002.6541666666667</v>
      </c>
      <c r="EE18" s="351">
        <f>+EN18/12</f>
        <v>3002.6541666666667</v>
      </c>
      <c r="EF18" s="351">
        <f>+EN18/12</f>
        <v>3002.6541666666667</v>
      </c>
      <c r="EG18" s="351">
        <f>+EN18/12</f>
        <v>3002.6541666666667</v>
      </c>
      <c r="EH18" s="351">
        <f>+EN18/12</f>
        <v>3002.6541666666667</v>
      </c>
      <c r="EI18" s="351">
        <f>+EN18/12</f>
        <v>3002.6541666666667</v>
      </c>
      <c r="EJ18" s="351">
        <f>+EN18/12</f>
        <v>3002.6541666666667</v>
      </c>
      <c r="EK18" s="351">
        <f>+EN18/12</f>
        <v>3002.6541666666667</v>
      </c>
      <c r="EL18" s="351">
        <f>+EN18/12</f>
        <v>3002.6541666666667</v>
      </c>
      <c r="EM18" s="351">
        <f>+EN18/12</f>
        <v>3002.6541666666667</v>
      </c>
      <c r="EN18" s="340">
        <f>+'Dalyvio prielaidos'!$G$12</f>
        <v>36031.85</v>
      </c>
      <c r="EO18" s="351">
        <f>+FA18/12</f>
        <v>3002.6541666666667</v>
      </c>
      <c r="EP18" s="351">
        <f>+FA18/12</f>
        <v>3002.6541666666667</v>
      </c>
      <c r="EQ18" s="351">
        <f>+FA18/12</f>
        <v>3002.6541666666667</v>
      </c>
      <c r="ER18" s="351">
        <f>+FA18/12</f>
        <v>3002.6541666666667</v>
      </c>
      <c r="ES18" s="351">
        <f>+FA18/12</f>
        <v>3002.6541666666667</v>
      </c>
      <c r="ET18" s="351">
        <f>+FA18/12</f>
        <v>3002.6541666666667</v>
      </c>
      <c r="EU18" s="351">
        <f>+FA18/12</f>
        <v>3002.6541666666667</v>
      </c>
      <c r="EV18" s="351">
        <f>+FA18/12</f>
        <v>3002.6541666666667</v>
      </c>
      <c r="EW18" s="351">
        <f>+FA18/12</f>
        <v>3002.6541666666667</v>
      </c>
      <c r="EX18" s="351">
        <f>+FA18/12</f>
        <v>3002.6541666666667</v>
      </c>
      <c r="EY18" s="351">
        <f>+FA18/12</f>
        <v>3002.6541666666667</v>
      </c>
      <c r="EZ18" s="351">
        <f>+FA18/12</f>
        <v>3002.6541666666667</v>
      </c>
      <c r="FA18" s="340">
        <f>+'Dalyvio prielaidos'!$G$12</f>
        <v>36031.85</v>
      </c>
      <c r="FB18" s="351">
        <f>+FN18/12</f>
        <v>3002.6541666666667</v>
      </c>
      <c r="FC18" s="351">
        <f>+FN18/12</f>
        <v>3002.6541666666667</v>
      </c>
      <c r="FD18" s="351">
        <f>+FN18/12</f>
        <v>3002.6541666666667</v>
      </c>
      <c r="FE18" s="351">
        <f>+FN18/12</f>
        <v>3002.6541666666667</v>
      </c>
      <c r="FF18" s="351">
        <f>+FN18/12</f>
        <v>3002.6541666666667</v>
      </c>
      <c r="FG18" s="351">
        <f>+FN18/12</f>
        <v>3002.6541666666667</v>
      </c>
      <c r="FH18" s="351">
        <f>+FN18/12</f>
        <v>3002.6541666666667</v>
      </c>
      <c r="FI18" s="351">
        <f>+FN18/12</f>
        <v>3002.6541666666667</v>
      </c>
      <c r="FJ18" s="351">
        <f>+FN18/12</f>
        <v>3002.6541666666667</v>
      </c>
      <c r="FK18" s="351">
        <f>+FN18/12</f>
        <v>3002.6541666666667</v>
      </c>
      <c r="FL18" s="351">
        <f>+FN18/12</f>
        <v>3002.6541666666667</v>
      </c>
      <c r="FM18" s="351">
        <f>+FN18/12</f>
        <v>3002.6541666666667</v>
      </c>
      <c r="FN18" s="340">
        <f>+'Dalyvio prielaidos'!$G$12</f>
        <v>36031.85</v>
      </c>
      <c r="FO18" s="351">
        <f>+GA18/12</f>
        <v>3002.6541666666667</v>
      </c>
      <c r="FP18" s="351">
        <f>+GA18/12</f>
        <v>3002.6541666666667</v>
      </c>
      <c r="FQ18" s="351">
        <f>+GA18/12</f>
        <v>3002.6541666666667</v>
      </c>
      <c r="FR18" s="351">
        <f>+GA18/12</f>
        <v>3002.6541666666667</v>
      </c>
      <c r="FS18" s="351">
        <f>+GA18/12</f>
        <v>3002.6541666666667</v>
      </c>
      <c r="FT18" s="351">
        <f>+GA18/12</f>
        <v>3002.6541666666667</v>
      </c>
      <c r="FU18" s="351">
        <f>+GA18/12</f>
        <v>3002.6541666666667</v>
      </c>
      <c r="FV18" s="351">
        <f>+GA18/12</f>
        <v>3002.6541666666667</v>
      </c>
      <c r="FW18" s="351">
        <f>+GA18/12</f>
        <v>3002.6541666666667</v>
      </c>
      <c r="FX18" s="351">
        <f>+GA18/12</f>
        <v>3002.6541666666667</v>
      </c>
      <c r="FY18" s="351">
        <f>+GA18/12</f>
        <v>3002.6541666666667</v>
      </c>
      <c r="FZ18" s="351">
        <f>+GA18/12</f>
        <v>3002.6541666666667</v>
      </c>
      <c r="GA18" s="340">
        <f>+'Dalyvio prielaidos'!$G$12</f>
        <v>36031.85</v>
      </c>
      <c r="GB18" s="351">
        <f>+GN18/12</f>
        <v>3002.6541666666667</v>
      </c>
      <c r="GC18" s="351">
        <f>+GN18/12</f>
        <v>3002.6541666666667</v>
      </c>
      <c r="GD18" s="351">
        <f>+GN18/12</f>
        <v>3002.6541666666667</v>
      </c>
      <c r="GE18" s="351">
        <f>+GN18/12</f>
        <v>3002.6541666666667</v>
      </c>
      <c r="GF18" s="351">
        <f>+GN18/12</f>
        <v>3002.6541666666667</v>
      </c>
      <c r="GG18" s="351">
        <f>+GN18/12</f>
        <v>3002.6541666666667</v>
      </c>
      <c r="GH18" s="351">
        <f>+GN18/12</f>
        <v>3002.6541666666667</v>
      </c>
      <c r="GI18" s="351">
        <f>+GN18/12</f>
        <v>3002.6541666666667</v>
      </c>
      <c r="GJ18" s="351">
        <f>+GN18/12</f>
        <v>3002.6541666666667</v>
      </c>
      <c r="GK18" s="351">
        <f>+GN18/12</f>
        <v>3002.6541666666667</v>
      </c>
      <c r="GL18" s="351">
        <f>+GN18/12</f>
        <v>3002.6541666666667</v>
      </c>
      <c r="GM18" s="351">
        <f>+GN18/12</f>
        <v>3002.6541666666667</v>
      </c>
      <c r="GN18" s="340">
        <f>+'Dalyvio prielaidos'!$G$12</f>
        <v>36031.85</v>
      </c>
      <c r="GO18" s="351">
        <f>+HA18/12</f>
        <v>0</v>
      </c>
      <c r="GP18" s="351">
        <f>+HA18/12</f>
        <v>0</v>
      </c>
      <c r="GQ18" s="351">
        <f>+HA18/12</f>
        <v>0</v>
      </c>
      <c r="GR18" s="351">
        <f>+HA18/12</f>
        <v>0</v>
      </c>
      <c r="GS18" s="351">
        <f>+HA18/12</f>
        <v>0</v>
      </c>
      <c r="GT18" s="351">
        <f>+HA18/12</f>
        <v>0</v>
      </c>
      <c r="GU18" s="351">
        <f>+HA18/12</f>
        <v>0</v>
      </c>
      <c r="GV18" s="351">
        <f>+HA18/12</f>
        <v>0</v>
      </c>
      <c r="GW18" s="351">
        <f>+HA18/12</f>
        <v>0</v>
      </c>
      <c r="GX18" s="351">
        <f>+HA18/12</f>
        <v>0</v>
      </c>
      <c r="GY18" s="351">
        <f>+HA18/12</f>
        <v>0</v>
      </c>
      <c r="GZ18" s="351">
        <f>+HA18/12</f>
        <v>0</v>
      </c>
      <c r="HA18" s="340">
        <f>+IF(HA5,'Dalyvio prielaidos'!$G$12,0)</f>
        <v>0</v>
      </c>
      <c r="HB18" s="351">
        <f>+HN18/12</f>
        <v>0</v>
      </c>
      <c r="HC18" s="351">
        <f>+HN18/12</f>
        <v>0</v>
      </c>
      <c r="HD18" s="351">
        <f>+HN18/12</f>
        <v>0</v>
      </c>
      <c r="HE18" s="351">
        <f>+HN18/12</f>
        <v>0</v>
      </c>
      <c r="HF18" s="351">
        <f>+HN18/12</f>
        <v>0</v>
      </c>
      <c r="HG18" s="351">
        <f>+HN18/12</f>
        <v>0</v>
      </c>
      <c r="HH18" s="351">
        <f>+HN18/12</f>
        <v>0</v>
      </c>
      <c r="HI18" s="351">
        <f>+HN18/12</f>
        <v>0</v>
      </c>
      <c r="HJ18" s="351">
        <f>+HN18/12</f>
        <v>0</v>
      </c>
      <c r="HK18" s="351">
        <f>+HN18/12</f>
        <v>0</v>
      </c>
      <c r="HL18" s="351">
        <f>+HN18/12</f>
        <v>0</v>
      </c>
      <c r="HM18" s="351">
        <f>+HN18/12</f>
        <v>0</v>
      </c>
      <c r="HN18" s="340">
        <f>+IF(HN5,'Dalyvio prielaidos'!$G$12,0)</f>
        <v>0</v>
      </c>
      <c r="HO18" s="351">
        <f>+IA18/12</f>
        <v>0</v>
      </c>
      <c r="HP18" s="351">
        <f>+IA18/12</f>
        <v>0</v>
      </c>
      <c r="HQ18" s="351">
        <f>+IA18/12</f>
        <v>0</v>
      </c>
      <c r="HR18" s="351">
        <f>+IA18/12</f>
        <v>0</v>
      </c>
      <c r="HS18" s="351">
        <f>+IA18/12</f>
        <v>0</v>
      </c>
      <c r="HT18" s="351">
        <f>+IA18/12</f>
        <v>0</v>
      </c>
      <c r="HU18" s="351">
        <f>+IA18/12</f>
        <v>0</v>
      </c>
      <c r="HV18" s="351">
        <f>+IA18/12</f>
        <v>0</v>
      </c>
      <c r="HW18" s="351">
        <f>+IA18/12</f>
        <v>0</v>
      </c>
      <c r="HX18" s="351">
        <f>+IA18/12</f>
        <v>0</v>
      </c>
      <c r="HY18" s="351">
        <f>+IA18/12</f>
        <v>0</v>
      </c>
      <c r="HZ18" s="351">
        <f>+IA18/12</f>
        <v>0</v>
      </c>
      <c r="IA18" s="340">
        <f>+IF(IA5,'Dalyvio prielaidos'!$G$12,0)</f>
        <v>0</v>
      </c>
      <c r="IB18" s="351">
        <f>+IN18/12</f>
        <v>0</v>
      </c>
      <c r="IC18" s="351">
        <f>+IN18/12</f>
        <v>0</v>
      </c>
      <c r="ID18" s="351">
        <f>+IN18/12</f>
        <v>0</v>
      </c>
      <c r="IE18" s="351">
        <f>+IN18/12</f>
        <v>0</v>
      </c>
      <c r="IF18" s="351">
        <f>+IN18/12</f>
        <v>0</v>
      </c>
      <c r="IG18" s="351">
        <f>+IN18/12</f>
        <v>0</v>
      </c>
      <c r="IH18" s="351">
        <f>+IN18/12</f>
        <v>0</v>
      </c>
      <c r="II18" s="351">
        <f>+IN18/12</f>
        <v>0</v>
      </c>
      <c r="IJ18" s="351">
        <f>+IN18/12</f>
        <v>0</v>
      </c>
      <c r="IK18" s="351">
        <f>+IN18/12</f>
        <v>0</v>
      </c>
      <c r="IL18" s="351">
        <f>+IN18/12</f>
        <v>0</v>
      </c>
      <c r="IM18" s="351">
        <f>+IN18/12</f>
        <v>0</v>
      </c>
      <c r="IN18" s="340">
        <f>+IF(IN5,'Dalyvio prielaidos'!$G$12,0)</f>
        <v>0</v>
      </c>
      <c r="IO18" s="351">
        <f>+JA18/12</f>
        <v>0</v>
      </c>
      <c r="IP18" s="351">
        <f>+JA18/12</f>
        <v>0</v>
      </c>
      <c r="IQ18" s="351">
        <f>+JA18/12</f>
        <v>0</v>
      </c>
      <c r="IR18" s="351">
        <f>+JA18/12</f>
        <v>0</v>
      </c>
      <c r="IS18" s="351">
        <f>+JA18/12</f>
        <v>0</v>
      </c>
      <c r="IT18" s="351">
        <f>+JA18/12</f>
        <v>0</v>
      </c>
      <c r="IU18" s="351">
        <f>+JA18/12</f>
        <v>0</v>
      </c>
      <c r="IV18" s="351">
        <f>+JA18/12</f>
        <v>0</v>
      </c>
      <c r="IW18" s="351">
        <f>+JA18/12</f>
        <v>0</v>
      </c>
      <c r="IX18" s="351">
        <f>+JA18/12</f>
        <v>0</v>
      </c>
      <c r="IY18" s="351">
        <f>+JA18/12</f>
        <v>0</v>
      </c>
      <c r="IZ18" s="351">
        <f>+JA18/12</f>
        <v>0</v>
      </c>
      <c r="JA18" s="340">
        <f>+IF(JA5,'Dalyvio prielaidos'!$G$12,0)</f>
        <v>0</v>
      </c>
      <c r="JB18" s="351">
        <f>+JN18/12</f>
        <v>0</v>
      </c>
      <c r="JC18" s="351">
        <f>+JN18/12</f>
        <v>0</v>
      </c>
      <c r="JD18" s="351">
        <f>+JN18/12</f>
        <v>0</v>
      </c>
      <c r="JE18" s="351">
        <f>+JN18/12</f>
        <v>0</v>
      </c>
      <c r="JF18" s="351">
        <f>+JN18/12</f>
        <v>0</v>
      </c>
      <c r="JG18" s="351">
        <f>+JN18/12</f>
        <v>0</v>
      </c>
      <c r="JH18" s="351">
        <f>+JN18/12</f>
        <v>0</v>
      </c>
      <c r="JI18" s="351">
        <f>+JN18/12</f>
        <v>0</v>
      </c>
      <c r="JJ18" s="351">
        <f>+JN18/12</f>
        <v>0</v>
      </c>
      <c r="JK18" s="351">
        <f>+JN18/12</f>
        <v>0</v>
      </c>
      <c r="JL18" s="351">
        <f>+JN18/12</f>
        <v>0</v>
      </c>
      <c r="JM18" s="351">
        <f>+JN18/12</f>
        <v>0</v>
      </c>
      <c r="JN18" s="340">
        <f>+IF(JN5,'Dalyvio prielaidos'!$G$12,0)</f>
        <v>0</v>
      </c>
      <c r="JO18" s="351">
        <f>+KA18/12</f>
        <v>0</v>
      </c>
      <c r="JP18" s="351">
        <f>+KA18/12</f>
        <v>0</v>
      </c>
      <c r="JQ18" s="351">
        <f>+KA18/12</f>
        <v>0</v>
      </c>
      <c r="JR18" s="351">
        <f>+KA18/12</f>
        <v>0</v>
      </c>
      <c r="JS18" s="351">
        <f>+KA18/12</f>
        <v>0</v>
      </c>
      <c r="JT18" s="351">
        <f>+KA18/12</f>
        <v>0</v>
      </c>
      <c r="JU18" s="351">
        <f>+KA18/12</f>
        <v>0</v>
      </c>
      <c r="JV18" s="351">
        <f>+KA18/12</f>
        <v>0</v>
      </c>
      <c r="JW18" s="351">
        <f>+KA18/12</f>
        <v>0</v>
      </c>
      <c r="JX18" s="351">
        <f>+KA18/12</f>
        <v>0</v>
      </c>
      <c r="JY18" s="351">
        <f>+KA18/12</f>
        <v>0</v>
      </c>
      <c r="JZ18" s="351">
        <f>+KA18/12</f>
        <v>0</v>
      </c>
      <c r="KA18" s="340">
        <f>+IF(KA5,'Dalyvio prielaidos'!$G$12,0)</f>
        <v>0</v>
      </c>
      <c r="KB18" s="351">
        <f>+KN18/12</f>
        <v>0</v>
      </c>
      <c r="KC18" s="351">
        <f>+KN18/12</f>
        <v>0</v>
      </c>
      <c r="KD18" s="351">
        <f>+KN18/12</f>
        <v>0</v>
      </c>
      <c r="KE18" s="351">
        <f>+KN18/12</f>
        <v>0</v>
      </c>
      <c r="KF18" s="351">
        <f>+KN18/12</f>
        <v>0</v>
      </c>
      <c r="KG18" s="351">
        <f>+KN18/12</f>
        <v>0</v>
      </c>
      <c r="KH18" s="351">
        <f>+KN18/12</f>
        <v>0</v>
      </c>
      <c r="KI18" s="351">
        <f>+KN18/12</f>
        <v>0</v>
      </c>
      <c r="KJ18" s="351">
        <f>+KN18/12</f>
        <v>0</v>
      </c>
      <c r="KK18" s="351">
        <f>+KN18/12</f>
        <v>0</v>
      </c>
      <c r="KL18" s="351">
        <f>+KN18/12</f>
        <v>0</v>
      </c>
      <c r="KM18" s="351">
        <f>+KN18/12</f>
        <v>0</v>
      </c>
      <c r="KN18" s="340">
        <f>+IF(KN5,'Dalyvio prielaidos'!$G$12,0)</f>
        <v>0</v>
      </c>
      <c r="KO18" s="351">
        <f>+LA18/12</f>
        <v>0</v>
      </c>
      <c r="KP18" s="351">
        <f>+LA18/12</f>
        <v>0</v>
      </c>
      <c r="KQ18" s="351">
        <f>+LA18/12</f>
        <v>0</v>
      </c>
      <c r="KR18" s="351">
        <f>+LA18/12</f>
        <v>0</v>
      </c>
      <c r="KS18" s="351">
        <f>+LA18/12</f>
        <v>0</v>
      </c>
      <c r="KT18" s="351">
        <f>+LA18/12</f>
        <v>0</v>
      </c>
      <c r="KU18" s="351">
        <f>+LA18/12</f>
        <v>0</v>
      </c>
      <c r="KV18" s="351">
        <f>+LA18/12</f>
        <v>0</v>
      </c>
      <c r="KW18" s="351">
        <f>+LA18/12</f>
        <v>0</v>
      </c>
      <c r="KX18" s="351">
        <f>+LA18/12</f>
        <v>0</v>
      </c>
      <c r="KY18" s="351">
        <f>+LA18/12</f>
        <v>0</v>
      </c>
      <c r="KZ18" s="351">
        <f>+LA18/12</f>
        <v>0</v>
      </c>
      <c r="LA18" s="340">
        <f>+IF(LA5,'Dalyvio prielaidos'!$G$12,0)</f>
        <v>0</v>
      </c>
      <c r="LB18" s="351">
        <f>+LN18/12</f>
        <v>0</v>
      </c>
      <c r="LC18" s="351">
        <f>+LN18/12</f>
        <v>0</v>
      </c>
      <c r="LD18" s="351">
        <f>+LN18/12</f>
        <v>0</v>
      </c>
      <c r="LE18" s="351">
        <f>+LN18/12</f>
        <v>0</v>
      </c>
      <c r="LF18" s="351">
        <f>+LN18/12</f>
        <v>0</v>
      </c>
      <c r="LG18" s="351">
        <f>+LN18/12</f>
        <v>0</v>
      </c>
      <c r="LH18" s="351">
        <f>+LN18/12</f>
        <v>0</v>
      </c>
      <c r="LI18" s="351">
        <f>+LN18/12</f>
        <v>0</v>
      </c>
      <c r="LJ18" s="351">
        <f>+LN18/12</f>
        <v>0</v>
      </c>
      <c r="LK18" s="351">
        <f>+LN18/12</f>
        <v>0</v>
      </c>
      <c r="LL18" s="351">
        <f>+LN18/12</f>
        <v>0</v>
      </c>
      <c r="LM18" s="351">
        <f>+LN18/12</f>
        <v>0</v>
      </c>
      <c r="LN18" s="340">
        <f>+IF(LN5,'Dalyvio prielaidos'!$G$12,0)</f>
        <v>0</v>
      </c>
    </row>
    <row r="19" spans="1:326" s="349" customFormat="1" ht="15.4" customHeight="1">
      <c r="A19" s="321" t="s">
        <v>272</v>
      </c>
      <c r="B19" s="351">
        <f>IF(B5,'Dalyvio prielaidos'!$G$13/12,0)</f>
        <v>0</v>
      </c>
      <c r="C19" s="351">
        <f>IF(C5,'Dalyvio prielaidos'!$G$13/12,0)</f>
        <v>0</v>
      </c>
      <c r="D19" s="351">
        <f>IF(D5,'Dalyvio prielaidos'!$G$13/12,0)</f>
        <v>0</v>
      </c>
      <c r="E19" s="351">
        <f>IF(E5,'Dalyvio prielaidos'!$G$13/12,0)</f>
        <v>0</v>
      </c>
      <c r="F19" s="351">
        <f>IF(F5,'Dalyvio prielaidos'!$G$13/12,0)</f>
        <v>0</v>
      </c>
      <c r="G19" s="351">
        <f>IF(G5,'Dalyvio prielaidos'!$G$13/12,0)</f>
        <v>0</v>
      </c>
      <c r="H19" s="351">
        <f>IF(H5,'Dalyvio prielaidos'!$G$13/12,0)</f>
        <v>0</v>
      </c>
      <c r="I19" s="351">
        <f>IF(I5,'Dalyvio prielaidos'!$G$13/12,0)</f>
        <v>0</v>
      </c>
      <c r="J19" s="351">
        <f>IF(J5,'Dalyvio prielaidos'!$G$13/12,0)</f>
        <v>0</v>
      </c>
      <c r="K19" s="351">
        <f>IF(K5,'Dalyvio prielaidos'!$G$13/12,0)</f>
        <v>0</v>
      </c>
      <c r="L19" s="351">
        <f>IF(L5,'Dalyvio prielaidos'!$G$13/12,0)</f>
        <v>0</v>
      </c>
      <c r="M19" s="351">
        <f>IF(M5,'Dalyvio prielaidos'!$G$13/12,0)</f>
        <v>0</v>
      </c>
      <c r="N19" s="340">
        <f t="shared" ref="N19" si="99">SUM(B19:M19)</f>
        <v>0</v>
      </c>
      <c r="O19" s="351">
        <f>IF(O5,'Dalyvio prielaidos'!$G$13/12,0)</f>
        <v>0</v>
      </c>
      <c r="P19" s="351">
        <f>IF(P5,'Dalyvio prielaidos'!$G$13/12,0)</f>
        <v>0</v>
      </c>
      <c r="Q19" s="351">
        <f>IF(Q5,'Dalyvio prielaidos'!$G$13/12,0)</f>
        <v>0</v>
      </c>
      <c r="R19" s="351">
        <f>IF(R5,'Dalyvio prielaidos'!$G$13/12,0)</f>
        <v>0</v>
      </c>
      <c r="S19" s="351">
        <f>IF(S5,'Dalyvio prielaidos'!$G$13/12,0)</f>
        <v>0</v>
      </c>
      <c r="T19" s="351">
        <f>IF(T5,'Dalyvio prielaidos'!$G$13/12,0)</f>
        <v>0</v>
      </c>
      <c r="U19" s="351">
        <f>IF(U5,'Dalyvio prielaidos'!$G$13/12,0)</f>
        <v>0</v>
      </c>
      <c r="V19" s="351">
        <f>IF(V5,'Dalyvio prielaidos'!$G$13/12,0)</f>
        <v>0</v>
      </c>
      <c r="W19" s="351">
        <f>IF(W5,'Dalyvio prielaidos'!$G$13/12,0)</f>
        <v>0</v>
      </c>
      <c r="X19" s="351">
        <f>IF(X5,'Dalyvio prielaidos'!$G$13/12,0)</f>
        <v>0</v>
      </c>
      <c r="Y19" s="351">
        <f>IF(Y5,'Dalyvio prielaidos'!$G$13/12,0)</f>
        <v>0</v>
      </c>
      <c r="Z19" s="351">
        <f>IF(Z5,'Dalyvio prielaidos'!$G$13/12,0)</f>
        <v>0</v>
      </c>
      <c r="AA19" s="340">
        <f t="shared" ref="AA19" si="100">SUM(O19:Z19)</f>
        <v>0</v>
      </c>
      <c r="AB19" s="351">
        <f>IF(AB5,'Dalyvio prielaidos'!$G$13/12,0)</f>
        <v>0</v>
      </c>
      <c r="AC19" s="351">
        <f>IF(AC5,'Dalyvio prielaidos'!$G$13/12,0)</f>
        <v>0</v>
      </c>
      <c r="AD19" s="351">
        <f>IF(AD5,'Dalyvio prielaidos'!$G$13/12,0)</f>
        <v>0</v>
      </c>
      <c r="AE19" s="351">
        <f>IF(AE5,'Dalyvio prielaidos'!$G$13/12,0)</f>
        <v>0</v>
      </c>
      <c r="AF19" s="351">
        <f>IF(AF5,'Dalyvio prielaidos'!$G$13/12,0)</f>
        <v>0</v>
      </c>
      <c r="AG19" s="351">
        <f>IF(AG5,'Dalyvio prielaidos'!$G$13/12,0)</f>
        <v>0</v>
      </c>
      <c r="AH19" s="351">
        <f>IF(AH5,'Dalyvio prielaidos'!$G$13/12,0)</f>
        <v>0</v>
      </c>
      <c r="AI19" s="351">
        <f>IF(AI5,'Dalyvio prielaidos'!$G$13/12,0)</f>
        <v>0</v>
      </c>
      <c r="AJ19" s="351">
        <f>IF(AJ5,'Dalyvio prielaidos'!$G$13/12,0)</f>
        <v>0</v>
      </c>
      <c r="AK19" s="351">
        <f>IF(AK5,'Dalyvio prielaidos'!$G$13/12,0)</f>
        <v>0</v>
      </c>
      <c r="AL19" s="351">
        <f>IF(AL5,'Dalyvio prielaidos'!$G$13/12,0)</f>
        <v>0</v>
      </c>
      <c r="AM19" s="351">
        <f>IF(AM5,'Dalyvio prielaidos'!$G$13/12,0)</f>
        <v>0</v>
      </c>
      <c r="AN19" s="340">
        <f t="shared" si="54"/>
        <v>0</v>
      </c>
      <c r="AO19" s="351">
        <f>IF(AO5,'Dalyvio prielaidos'!$G$13/12,0)</f>
        <v>2500</v>
      </c>
      <c r="AP19" s="351">
        <f>IF(AP5,'Dalyvio prielaidos'!$G$13/12,0)</f>
        <v>2500</v>
      </c>
      <c r="AQ19" s="351">
        <f>IF(AQ5,'Dalyvio prielaidos'!$G$13/12,0)</f>
        <v>2500</v>
      </c>
      <c r="AR19" s="351">
        <f>IF(AR5,'Dalyvio prielaidos'!$G$13/12,0)</f>
        <v>2500</v>
      </c>
      <c r="AS19" s="351">
        <f>IF(AS5,'Dalyvio prielaidos'!$G$13/12,0)</f>
        <v>2500</v>
      </c>
      <c r="AT19" s="351">
        <f>IF(AT5,'Dalyvio prielaidos'!$G$13/12,0)</f>
        <v>2500</v>
      </c>
      <c r="AU19" s="351">
        <f>IF(AU5,'Dalyvio prielaidos'!$G$13/12,0)</f>
        <v>2500</v>
      </c>
      <c r="AV19" s="351">
        <f>IF(AV5,'Dalyvio prielaidos'!$G$13/12,0)</f>
        <v>2500</v>
      </c>
      <c r="AW19" s="351">
        <f>IF(AW5,'Dalyvio prielaidos'!$G$13/12,0)</f>
        <v>2500</v>
      </c>
      <c r="AX19" s="351">
        <f>IF(AX5,'Dalyvio prielaidos'!$G$13/12,0)</f>
        <v>2500</v>
      </c>
      <c r="AY19" s="351">
        <f>IF(AY5,'Dalyvio prielaidos'!$G$13/12,0)</f>
        <v>2500</v>
      </c>
      <c r="AZ19" s="351">
        <f>IF(AZ5,'Dalyvio prielaidos'!$G$13/12,0)</f>
        <v>2500</v>
      </c>
      <c r="BA19" s="340">
        <f t="shared" ref="BA19" si="101">SUM(AO19:AZ19)</f>
        <v>30000</v>
      </c>
      <c r="BB19" s="351">
        <f>IF(BB5,'Dalyvio prielaidos'!$G$13/12,0)</f>
        <v>2500</v>
      </c>
      <c r="BC19" s="351">
        <f>IF(BC5,'Dalyvio prielaidos'!$G$13/12,0)</f>
        <v>2500</v>
      </c>
      <c r="BD19" s="351">
        <f>IF(BD5,'Dalyvio prielaidos'!$G$13/12,0)</f>
        <v>2500</v>
      </c>
      <c r="BE19" s="351">
        <f>IF(BE5,'Dalyvio prielaidos'!$G$13/12,0)</f>
        <v>2500</v>
      </c>
      <c r="BF19" s="351">
        <f>IF(BF5,'Dalyvio prielaidos'!$G$13/12,0)</f>
        <v>2500</v>
      </c>
      <c r="BG19" s="351">
        <f>IF(BG5,'Dalyvio prielaidos'!$G$13/12,0)</f>
        <v>2500</v>
      </c>
      <c r="BH19" s="351">
        <f>IF(BH5,'Dalyvio prielaidos'!$G$13/12,0)</f>
        <v>2500</v>
      </c>
      <c r="BI19" s="351">
        <f>IF(BI5,'Dalyvio prielaidos'!$G$13/12,0)</f>
        <v>2500</v>
      </c>
      <c r="BJ19" s="351">
        <f>IF(BJ5,'Dalyvio prielaidos'!$G$13/12,0)</f>
        <v>2500</v>
      </c>
      <c r="BK19" s="351">
        <f>IF(BK5,'Dalyvio prielaidos'!$G$13/12,0)</f>
        <v>2500</v>
      </c>
      <c r="BL19" s="351">
        <f>IF(BL5,'Dalyvio prielaidos'!$G$13/12,0)</f>
        <v>2500</v>
      </c>
      <c r="BM19" s="351">
        <f>IF(BM5,'Dalyvio prielaidos'!$G$13/12,0)</f>
        <v>2500</v>
      </c>
      <c r="BN19" s="340">
        <f t="shared" ref="BN19" si="102">SUM(BB19:BM19)</f>
        <v>30000</v>
      </c>
      <c r="BO19" s="351">
        <f>IF(BO5,'Dalyvio prielaidos'!$G$13/12,0)</f>
        <v>2500</v>
      </c>
      <c r="BP19" s="351">
        <f>IF(BP5,'Dalyvio prielaidos'!$G$13/12,0)</f>
        <v>2500</v>
      </c>
      <c r="BQ19" s="351">
        <f>IF(BQ5,'Dalyvio prielaidos'!$G$13/12,0)</f>
        <v>2500</v>
      </c>
      <c r="BR19" s="351">
        <f>IF(BR5,'Dalyvio prielaidos'!$G$13/12,0)</f>
        <v>2500</v>
      </c>
      <c r="BS19" s="351">
        <f>IF(BS5,'Dalyvio prielaidos'!$G$13/12,0)</f>
        <v>2500</v>
      </c>
      <c r="BT19" s="351">
        <f>IF(BT5,'Dalyvio prielaidos'!$G$13/12,0)</f>
        <v>2500</v>
      </c>
      <c r="BU19" s="351">
        <f>IF(BU5,'Dalyvio prielaidos'!$G$13/12,0)</f>
        <v>2500</v>
      </c>
      <c r="BV19" s="351">
        <f>IF(BV5,'Dalyvio prielaidos'!$G$13/12,0)</f>
        <v>2500</v>
      </c>
      <c r="BW19" s="351">
        <f>IF(BW5,'Dalyvio prielaidos'!$G$13/12,0)</f>
        <v>2500</v>
      </c>
      <c r="BX19" s="351">
        <f>IF(BX5,'Dalyvio prielaidos'!$G$13/12,0)</f>
        <v>2500</v>
      </c>
      <c r="BY19" s="351">
        <f>IF(BY5,'Dalyvio prielaidos'!$G$13/12,0)</f>
        <v>2500</v>
      </c>
      <c r="BZ19" s="351">
        <f>IF(BZ5,'Dalyvio prielaidos'!$G$13/12,0)</f>
        <v>2500</v>
      </c>
      <c r="CA19" s="340">
        <f t="shared" ref="CA19" si="103">SUM(BO19:BZ19)</f>
        <v>30000</v>
      </c>
      <c r="CB19" s="351">
        <f>IF(CB5,'Dalyvio prielaidos'!$G$13/12,0)</f>
        <v>2500</v>
      </c>
      <c r="CC19" s="351">
        <f>IF(CC5,'Dalyvio prielaidos'!$G$13/12,0)</f>
        <v>2500</v>
      </c>
      <c r="CD19" s="351">
        <f>IF(CD5,'Dalyvio prielaidos'!$G$13/12,0)</f>
        <v>2500</v>
      </c>
      <c r="CE19" s="351">
        <f>IF(CE5,'Dalyvio prielaidos'!$G$13/12,0)</f>
        <v>2500</v>
      </c>
      <c r="CF19" s="351">
        <f>IF(CF5,'Dalyvio prielaidos'!$G$13/12,0)</f>
        <v>2500</v>
      </c>
      <c r="CG19" s="351">
        <f>IF(CG5,'Dalyvio prielaidos'!$G$13/12,0)</f>
        <v>2500</v>
      </c>
      <c r="CH19" s="351">
        <f>IF(CH5,'Dalyvio prielaidos'!$G$13/12,0)</f>
        <v>2500</v>
      </c>
      <c r="CI19" s="351">
        <f>IF(CI5,'Dalyvio prielaidos'!$G$13/12,0)</f>
        <v>2500</v>
      </c>
      <c r="CJ19" s="351">
        <f>IF(CJ5,'Dalyvio prielaidos'!$G$13/12,0)</f>
        <v>2500</v>
      </c>
      <c r="CK19" s="351">
        <f>IF(CK5,'Dalyvio prielaidos'!$G$13/12,0)</f>
        <v>2500</v>
      </c>
      <c r="CL19" s="351">
        <f>IF(CL5,'Dalyvio prielaidos'!$G$13/12,0)</f>
        <v>2500</v>
      </c>
      <c r="CM19" s="351">
        <f>IF(CM5,'Dalyvio prielaidos'!$G$13/12,0)</f>
        <v>2500</v>
      </c>
      <c r="CN19" s="340">
        <f t="shared" ref="CN19" si="104">SUM(CB19:CM19)</f>
        <v>30000</v>
      </c>
      <c r="CO19" s="351">
        <f>IF(CO5,'Dalyvio prielaidos'!$G$13/12,0)</f>
        <v>2500</v>
      </c>
      <c r="CP19" s="351">
        <f>IF(CP5,'Dalyvio prielaidos'!$G$13/12,0)</f>
        <v>2500</v>
      </c>
      <c r="CQ19" s="351">
        <f>IF(CQ5,'Dalyvio prielaidos'!$G$13/12,0)</f>
        <v>2500</v>
      </c>
      <c r="CR19" s="351">
        <f>IF(CR5,'Dalyvio prielaidos'!$G$13/12,0)</f>
        <v>2500</v>
      </c>
      <c r="CS19" s="351">
        <f>IF(CS5,'Dalyvio prielaidos'!$G$13/12,0)</f>
        <v>2500</v>
      </c>
      <c r="CT19" s="351">
        <f>IF(CT5,'Dalyvio prielaidos'!$G$13/12,0)</f>
        <v>2500</v>
      </c>
      <c r="CU19" s="351">
        <f>IF(CU5,'Dalyvio prielaidos'!$G$13/12,0)</f>
        <v>2500</v>
      </c>
      <c r="CV19" s="351">
        <f>IF(CV5,'Dalyvio prielaidos'!$G$13/12,0)</f>
        <v>2500</v>
      </c>
      <c r="CW19" s="351">
        <f>IF(CW5,'Dalyvio prielaidos'!$G$13/12,0)</f>
        <v>2500</v>
      </c>
      <c r="CX19" s="351">
        <f>IF(CX5,'Dalyvio prielaidos'!$G$13/12,0)</f>
        <v>2500</v>
      </c>
      <c r="CY19" s="351">
        <f>IF(CY5,'Dalyvio prielaidos'!$G$13/12,0)</f>
        <v>2500</v>
      </c>
      <c r="CZ19" s="351">
        <f>IF(CZ5,'Dalyvio prielaidos'!$G$13/12,0)</f>
        <v>2500</v>
      </c>
      <c r="DA19" s="340">
        <f t="shared" ref="DA19" si="105">SUM(CO19:CZ19)</f>
        <v>30000</v>
      </c>
      <c r="DB19" s="351">
        <f>IF(DB5,'Dalyvio prielaidos'!$G$13/12,0)</f>
        <v>2500</v>
      </c>
      <c r="DC19" s="351">
        <f>IF(DC5,'Dalyvio prielaidos'!$G$13/12,0)</f>
        <v>2500</v>
      </c>
      <c r="DD19" s="351">
        <f>IF(DD5,'Dalyvio prielaidos'!$G$13/12,0)</f>
        <v>2500</v>
      </c>
      <c r="DE19" s="351">
        <f>IF(DE5,'Dalyvio prielaidos'!$G$13/12,0)</f>
        <v>2500</v>
      </c>
      <c r="DF19" s="351">
        <f>IF(DF5,'Dalyvio prielaidos'!$G$13/12,0)</f>
        <v>2500</v>
      </c>
      <c r="DG19" s="351">
        <f>IF(DG5,'Dalyvio prielaidos'!$G$13/12,0)</f>
        <v>2500</v>
      </c>
      <c r="DH19" s="351">
        <f>IF(DH5,'Dalyvio prielaidos'!$G$13/12,0)</f>
        <v>2500</v>
      </c>
      <c r="DI19" s="351">
        <f>IF(DI5,'Dalyvio prielaidos'!$G$13/12,0)</f>
        <v>2500</v>
      </c>
      <c r="DJ19" s="351">
        <f>IF(DJ5,'Dalyvio prielaidos'!$G$13/12,0)</f>
        <v>2500</v>
      </c>
      <c r="DK19" s="351">
        <f>IF(DK5,'Dalyvio prielaidos'!$G$13/12,0)</f>
        <v>2500</v>
      </c>
      <c r="DL19" s="351">
        <f>IF(DL5,'Dalyvio prielaidos'!$G$13/12,0)</f>
        <v>2500</v>
      </c>
      <c r="DM19" s="351">
        <f>IF(DM5,'Dalyvio prielaidos'!$G$13/12,0)</f>
        <v>2500</v>
      </c>
      <c r="DN19" s="340">
        <f t="shared" ref="DN19" si="106">SUM(DB19:DM19)</f>
        <v>30000</v>
      </c>
      <c r="DO19" s="351">
        <f>IF(DO5,'Dalyvio prielaidos'!$G$13/12,0)</f>
        <v>2500</v>
      </c>
      <c r="DP19" s="351">
        <f>IF(DP5,'Dalyvio prielaidos'!$G$13/12,0)</f>
        <v>2500</v>
      </c>
      <c r="DQ19" s="351">
        <f>IF(DQ5,'Dalyvio prielaidos'!$G$13/12,0)</f>
        <v>2500</v>
      </c>
      <c r="DR19" s="351">
        <f>IF(DR5,'Dalyvio prielaidos'!$G$13/12,0)</f>
        <v>2500</v>
      </c>
      <c r="DS19" s="351">
        <f>IF(DS5,'Dalyvio prielaidos'!$G$13/12,0)</f>
        <v>2500</v>
      </c>
      <c r="DT19" s="351">
        <f>IF(DT5,'Dalyvio prielaidos'!$G$13/12,0)</f>
        <v>2500</v>
      </c>
      <c r="DU19" s="351">
        <f>IF(DU5,'Dalyvio prielaidos'!$G$13/12,0)</f>
        <v>2500</v>
      </c>
      <c r="DV19" s="351">
        <f>IF(DV5,'Dalyvio prielaidos'!$G$13/12,0)</f>
        <v>2500</v>
      </c>
      <c r="DW19" s="351">
        <f>IF(DW5,'Dalyvio prielaidos'!$G$13/12,0)</f>
        <v>2500</v>
      </c>
      <c r="DX19" s="351">
        <f>IF(DX5,'Dalyvio prielaidos'!$G$13/12,0)</f>
        <v>2500</v>
      </c>
      <c r="DY19" s="351">
        <f>IF(DY5,'Dalyvio prielaidos'!$G$13/12,0)</f>
        <v>2500</v>
      </c>
      <c r="DZ19" s="351">
        <f>IF(DZ5,'Dalyvio prielaidos'!$G$13/12,0)</f>
        <v>2500</v>
      </c>
      <c r="EA19" s="340">
        <f t="shared" ref="EA19" si="107">SUM(DO19:DZ19)</f>
        <v>30000</v>
      </c>
      <c r="EB19" s="351">
        <f>IF(EB5,'Dalyvio prielaidos'!$G$13/12,0)</f>
        <v>2500</v>
      </c>
      <c r="EC19" s="351">
        <f>IF(EC5,'Dalyvio prielaidos'!$G$13/12,0)</f>
        <v>2500</v>
      </c>
      <c r="ED19" s="351">
        <f>IF(ED5,'Dalyvio prielaidos'!$G$13/12,0)</f>
        <v>2500</v>
      </c>
      <c r="EE19" s="351">
        <f>IF(EE5,'Dalyvio prielaidos'!$G$13/12,0)</f>
        <v>2500</v>
      </c>
      <c r="EF19" s="351">
        <f>IF(EF5,'Dalyvio prielaidos'!$G$13/12,0)</f>
        <v>2500</v>
      </c>
      <c r="EG19" s="351">
        <f>IF(EG5,'Dalyvio prielaidos'!$G$13/12,0)</f>
        <v>2500</v>
      </c>
      <c r="EH19" s="351">
        <f>IF(EH5,'Dalyvio prielaidos'!$G$13/12,0)</f>
        <v>2500</v>
      </c>
      <c r="EI19" s="351">
        <f>IF(EI5,'Dalyvio prielaidos'!$G$13/12,0)</f>
        <v>2500</v>
      </c>
      <c r="EJ19" s="351">
        <f>IF(EJ5,'Dalyvio prielaidos'!$G$13/12,0)</f>
        <v>2500</v>
      </c>
      <c r="EK19" s="351">
        <f>IF(EK5,'Dalyvio prielaidos'!$G$13/12,0)</f>
        <v>2500</v>
      </c>
      <c r="EL19" s="351">
        <f>IF(EL5,'Dalyvio prielaidos'!$G$13/12,0)</f>
        <v>2500</v>
      </c>
      <c r="EM19" s="351">
        <f>IF(EM5,'Dalyvio prielaidos'!$G$13/12,0)</f>
        <v>2500</v>
      </c>
      <c r="EN19" s="340">
        <f t="shared" ref="EN19" si="108">SUM(EB19:EM19)</f>
        <v>30000</v>
      </c>
      <c r="EO19" s="351">
        <f>IF(EO5,'Dalyvio prielaidos'!$G$13/12,0)</f>
        <v>2500</v>
      </c>
      <c r="EP19" s="351">
        <f>IF(EP5,'Dalyvio prielaidos'!$G$13/12,0)</f>
        <v>2500</v>
      </c>
      <c r="EQ19" s="351">
        <f>IF(EQ5,'Dalyvio prielaidos'!$G$13/12,0)</f>
        <v>2500</v>
      </c>
      <c r="ER19" s="351">
        <f>IF(ER5,'Dalyvio prielaidos'!$G$13/12,0)</f>
        <v>2500</v>
      </c>
      <c r="ES19" s="351">
        <f>IF(ES5,'Dalyvio prielaidos'!$G$13/12,0)</f>
        <v>2500</v>
      </c>
      <c r="ET19" s="351">
        <f>IF(ET5,'Dalyvio prielaidos'!$G$13/12,0)</f>
        <v>2500</v>
      </c>
      <c r="EU19" s="351">
        <f>IF(EU5,'Dalyvio prielaidos'!$G$13/12,0)</f>
        <v>2500</v>
      </c>
      <c r="EV19" s="351">
        <f>IF(EV5,'Dalyvio prielaidos'!$G$13/12,0)</f>
        <v>2500</v>
      </c>
      <c r="EW19" s="351">
        <f>IF(EW5,'Dalyvio prielaidos'!$G$13/12,0)</f>
        <v>2500</v>
      </c>
      <c r="EX19" s="351">
        <f>IF(EX5,'Dalyvio prielaidos'!$G$13/12,0)</f>
        <v>2500</v>
      </c>
      <c r="EY19" s="351">
        <f>IF(EY5,'Dalyvio prielaidos'!$G$13/12,0)</f>
        <v>2500</v>
      </c>
      <c r="EZ19" s="351">
        <f>IF(EZ5,'Dalyvio prielaidos'!$G$13/12,0)</f>
        <v>2500</v>
      </c>
      <c r="FA19" s="340">
        <f t="shared" ref="FA19" si="109">SUM(EO19:EZ19)</f>
        <v>30000</v>
      </c>
      <c r="FB19" s="351">
        <f>IF(FB5,'Dalyvio prielaidos'!$G$13/12,0)</f>
        <v>2500</v>
      </c>
      <c r="FC19" s="351">
        <f>IF(FC5,'Dalyvio prielaidos'!$G$13/12,0)</f>
        <v>2500</v>
      </c>
      <c r="FD19" s="351">
        <f>IF(FD5,'Dalyvio prielaidos'!$G$13/12,0)</f>
        <v>2500</v>
      </c>
      <c r="FE19" s="351">
        <f>IF(FE5,'Dalyvio prielaidos'!$G$13/12,0)</f>
        <v>2500</v>
      </c>
      <c r="FF19" s="351">
        <f>IF(FF5,'Dalyvio prielaidos'!$G$13/12,0)</f>
        <v>2500</v>
      </c>
      <c r="FG19" s="351">
        <f>IF(FG5,'Dalyvio prielaidos'!$G$13/12,0)</f>
        <v>2500</v>
      </c>
      <c r="FH19" s="351">
        <f>IF(FH5,'Dalyvio prielaidos'!$G$13/12,0)</f>
        <v>2500</v>
      </c>
      <c r="FI19" s="351">
        <f>IF(FI5,'Dalyvio prielaidos'!$G$13/12,0)</f>
        <v>2500</v>
      </c>
      <c r="FJ19" s="351">
        <f>IF(FJ5,'Dalyvio prielaidos'!$G$13/12,0)</f>
        <v>2500</v>
      </c>
      <c r="FK19" s="351">
        <f>IF(FK5,'Dalyvio prielaidos'!$G$13/12,0)</f>
        <v>2500</v>
      </c>
      <c r="FL19" s="351">
        <f>IF(FL5,'Dalyvio prielaidos'!$G$13/12,0)</f>
        <v>2500</v>
      </c>
      <c r="FM19" s="351">
        <f>IF(FM5,'Dalyvio prielaidos'!$G$13/12,0)</f>
        <v>2500</v>
      </c>
      <c r="FN19" s="340">
        <f t="shared" ref="FN19" si="110">SUM(FB19:FM19)</f>
        <v>30000</v>
      </c>
      <c r="FO19" s="351">
        <f>IF(FO5,'Dalyvio prielaidos'!$G$13/12,0)</f>
        <v>2500</v>
      </c>
      <c r="FP19" s="351">
        <f>IF(FP5,'Dalyvio prielaidos'!$G$13/12,0)</f>
        <v>2500</v>
      </c>
      <c r="FQ19" s="351">
        <f>IF(FQ5,'Dalyvio prielaidos'!$G$13/12,0)</f>
        <v>2500</v>
      </c>
      <c r="FR19" s="351">
        <f>IF(FR5,'Dalyvio prielaidos'!$G$13/12,0)</f>
        <v>2500</v>
      </c>
      <c r="FS19" s="351">
        <f>IF(FS5,'Dalyvio prielaidos'!$G$13/12,0)</f>
        <v>2500</v>
      </c>
      <c r="FT19" s="351">
        <f>IF(FT5,'Dalyvio prielaidos'!$G$13/12,0)</f>
        <v>2500</v>
      </c>
      <c r="FU19" s="351">
        <f>IF(FU5,'Dalyvio prielaidos'!$G$13/12,0)</f>
        <v>2500</v>
      </c>
      <c r="FV19" s="351">
        <f>IF(FV5,'Dalyvio prielaidos'!$G$13/12,0)</f>
        <v>2500</v>
      </c>
      <c r="FW19" s="351">
        <f>IF(FW5,'Dalyvio prielaidos'!$G$13/12,0)</f>
        <v>2500</v>
      </c>
      <c r="FX19" s="351">
        <f>IF(FX5,'Dalyvio prielaidos'!$G$13/12,0)</f>
        <v>2500</v>
      </c>
      <c r="FY19" s="351">
        <f>IF(FY5,'Dalyvio prielaidos'!$G$13/12,0)</f>
        <v>2500</v>
      </c>
      <c r="FZ19" s="351">
        <f>IF(FZ5,'Dalyvio prielaidos'!$G$13/12,0)</f>
        <v>2500</v>
      </c>
      <c r="GA19" s="340">
        <f t="shared" ref="GA19" si="111">SUM(FO19:FZ19)</f>
        <v>30000</v>
      </c>
      <c r="GB19" s="351">
        <f>IF(GB5,'Dalyvio prielaidos'!$G$13/12,0)</f>
        <v>2500</v>
      </c>
      <c r="GC19" s="351">
        <f>IF(GC5,'Dalyvio prielaidos'!$G$13/12,0)</f>
        <v>2500</v>
      </c>
      <c r="GD19" s="351">
        <f>IF(GD5,'Dalyvio prielaidos'!$G$13/12,0)</f>
        <v>2500</v>
      </c>
      <c r="GE19" s="351">
        <f>IF(GE5,'Dalyvio prielaidos'!$G$13/12,0)</f>
        <v>2500</v>
      </c>
      <c r="GF19" s="351">
        <f>IF(GF5,'Dalyvio prielaidos'!$G$13/12,0)</f>
        <v>2500</v>
      </c>
      <c r="GG19" s="351">
        <f>IF(GG5,'Dalyvio prielaidos'!$G$13/12,0)</f>
        <v>2500</v>
      </c>
      <c r="GH19" s="351">
        <f>IF(GH5,'Dalyvio prielaidos'!$G$13/12,0)</f>
        <v>2500</v>
      </c>
      <c r="GI19" s="351">
        <f>IF(GI5,'Dalyvio prielaidos'!$G$13/12,0)</f>
        <v>2500</v>
      </c>
      <c r="GJ19" s="351">
        <f>IF(GJ5,'Dalyvio prielaidos'!$G$13/12,0)</f>
        <v>2500</v>
      </c>
      <c r="GK19" s="351">
        <f>IF(GK5,'Dalyvio prielaidos'!$G$13/12,0)</f>
        <v>2500</v>
      </c>
      <c r="GL19" s="351">
        <f>IF(GL5,'Dalyvio prielaidos'!$G$13/12,0)</f>
        <v>2500</v>
      </c>
      <c r="GM19" s="351">
        <f>IF(GM5,'Dalyvio prielaidos'!$G$13/12,0)</f>
        <v>2500</v>
      </c>
      <c r="GN19" s="340">
        <f t="shared" ref="GN19" si="112">SUM(GB19:GM19)</f>
        <v>30000</v>
      </c>
      <c r="GO19" s="351">
        <f>IF(GO5,'Dalyvio prielaidos'!$G$13/12,0)</f>
        <v>0</v>
      </c>
      <c r="GP19" s="351">
        <f>IF(GP5,'Dalyvio prielaidos'!$G$13/12,0)</f>
        <v>0</v>
      </c>
      <c r="GQ19" s="351">
        <f>IF(GQ5,'Dalyvio prielaidos'!$G$13/12,0)</f>
        <v>0</v>
      </c>
      <c r="GR19" s="351">
        <f>IF(GR5,'Dalyvio prielaidos'!$G$13/12,0)</f>
        <v>0</v>
      </c>
      <c r="GS19" s="351">
        <f>IF(GS5,'Dalyvio prielaidos'!$G$13/12,0)</f>
        <v>0</v>
      </c>
      <c r="GT19" s="351">
        <f>IF(GT5,'Dalyvio prielaidos'!$G$13/12,0)</f>
        <v>0</v>
      </c>
      <c r="GU19" s="351">
        <f>IF(GU5,'Dalyvio prielaidos'!$G$13/12,0)</f>
        <v>0</v>
      </c>
      <c r="GV19" s="351">
        <f>IF(GV5,'Dalyvio prielaidos'!$G$13/12,0)</f>
        <v>0</v>
      </c>
      <c r="GW19" s="351">
        <f>IF(GW5,'Dalyvio prielaidos'!$G$13/12,0)</f>
        <v>0</v>
      </c>
      <c r="GX19" s="351">
        <f>IF(GX5,'Dalyvio prielaidos'!$G$13/12,0)</f>
        <v>0</v>
      </c>
      <c r="GY19" s="351">
        <f>IF(GY5,'Dalyvio prielaidos'!$G$13/12,0)</f>
        <v>0</v>
      </c>
      <c r="GZ19" s="351">
        <f>IF(GZ5,'Dalyvio prielaidos'!$G$13/12,0)</f>
        <v>0</v>
      </c>
      <c r="HA19" s="340">
        <f t="shared" ref="HA19" si="113">SUM(GO19:GZ19)</f>
        <v>0</v>
      </c>
      <c r="HB19" s="351">
        <f>IF(HB5,'Dalyvio prielaidos'!$G$13/12,0)</f>
        <v>0</v>
      </c>
      <c r="HC19" s="351">
        <f>IF(HC5,'Dalyvio prielaidos'!$G$13/12,0)</f>
        <v>0</v>
      </c>
      <c r="HD19" s="351">
        <f>IF(HD5,'Dalyvio prielaidos'!$G$13/12,0)</f>
        <v>0</v>
      </c>
      <c r="HE19" s="351">
        <f>IF(HE5,'Dalyvio prielaidos'!$G$13/12,0)</f>
        <v>0</v>
      </c>
      <c r="HF19" s="351">
        <f>IF(HF5,'Dalyvio prielaidos'!$G$13/12,0)</f>
        <v>0</v>
      </c>
      <c r="HG19" s="351">
        <f>IF(HG5,'Dalyvio prielaidos'!$G$13/12,0)</f>
        <v>0</v>
      </c>
      <c r="HH19" s="351">
        <f>IF(HH5,'Dalyvio prielaidos'!$G$13/12,0)</f>
        <v>0</v>
      </c>
      <c r="HI19" s="351">
        <f>IF(HI5,'Dalyvio prielaidos'!$G$13/12,0)</f>
        <v>0</v>
      </c>
      <c r="HJ19" s="351">
        <f>IF(HJ5,'Dalyvio prielaidos'!$G$13/12,0)</f>
        <v>0</v>
      </c>
      <c r="HK19" s="351">
        <f>IF(HK5,'Dalyvio prielaidos'!$G$13/12,0)</f>
        <v>0</v>
      </c>
      <c r="HL19" s="351">
        <f>IF(HL5,'Dalyvio prielaidos'!$G$13/12,0)</f>
        <v>0</v>
      </c>
      <c r="HM19" s="351">
        <f>IF(HM5,'Dalyvio prielaidos'!$G$13/12,0)</f>
        <v>0</v>
      </c>
      <c r="HN19" s="340">
        <f t="shared" ref="HN19" si="114">SUM(HB19:HM19)</f>
        <v>0</v>
      </c>
      <c r="HO19" s="351">
        <f>IF(HO5,'Dalyvio prielaidos'!$G$13/12,0)</f>
        <v>0</v>
      </c>
      <c r="HP19" s="351">
        <f>IF(HP5,'Dalyvio prielaidos'!$G$13/12,0)</f>
        <v>0</v>
      </c>
      <c r="HQ19" s="351">
        <f>IF(HQ5,'Dalyvio prielaidos'!$G$13/12,0)</f>
        <v>0</v>
      </c>
      <c r="HR19" s="351">
        <f>IF(HR5,'Dalyvio prielaidos'!$G$13/12,0)</f>
        <v>0</v>
      </c>
      <c r="HS19" s="351">
        <f>IF(HS5,'Dalyvio prielaidos'!$G$13/12,0)</f>
        <v>0</v>
      </c>
      <c r="HT19" s="351">
        <f>IF(HT5,'Dalyvio prielaidos'!$G$13/12,0)</f>
        <v>0</v>
      </c>
      <c r="HU19" s="351">
        <f>IF(HU5,'Dalyvio prielaidos'!$G$13/12,0)</f>
        <v>0</v>
      </c>
      <c r="HV19" s="351">
        <f>IF(HV5,'Dalyvio prielaidos'!$G$13/12,0)</f>
        <v>0</v>
      </c>
      <c r="HW19" s="351">
        <f>IF(HW5,'Dalyvio prielaidos'!$G$13/12,0)</f>
        <v>0</v>
      </c>
      <c r="HX19" s="351">
        <f>IF(HX5,'Dalyvio prielaidos'!$G$13/12,0)</f>
        <v>0</v>
      </c>
      <c r="HY19" s="351">
        <f>IF(HY5,'Dalyvio prielaidos'!$G$13/12,0)</f>
        <v>0</v>
      </c>
      <c r="HZ19" s="351">
        <f>IF(HZ5,'Dalyvio prielaidos'!$G$13/12,0)</f>
        <v>0</v>
      </c>
      <c r="IA19" s="340">
        <f t="shared" ref="IA19" si="115">SUM(HO19:HZ19)</f>
        <v>0</v>
      </c>
      <c r="IB19" s="351">
        <f>IF(IB5,'Dalyvio prielaidos'!$G$13/12,0)</f>
        <v>0</v>
      </c>
      <c r="IC19" s="351">
        <f>IF(IC5,'Dalyvio prielaidos'!$G$13/12,0)</f>
        <v>0</v>
      </c>
      <c r="ID19" s="351">
        <f>IF(ID5,'Dalyvio prielaidos'!$G$13/12,0)</f>
        <v>0</v>
      </c>
      <c r="IE19" s="351">
        <f>IF(IE5,'Dalyvio prielaidos'!$G$13/12,0)</f>
        <v>0</v>
      </c>
      <c r="IF19" s="351">
        <f>IF(IF5,'Dalyvio prielaidos'!$G$13/12,0)</f>
        <v>0</v>
      </c>
      <c r="IG19" s="351">
        <f>IF(IG5,'Dalyvio prielaidos'!$G$13/12,0)</f>
        <v>0</v>
      </c>
      <c r="IH19" s="351">
        <f>IF(IH5,'Dalyvio prielaidos'!$G$13/12,0)</f>
        <v>0</v>
      </c>
      <c r="II19" s="351">
        <f>IF(II5,'Dalyvio prielaidos'!$G$13/12,0)</f>
        <v>0</v>
      </c>
      <c r="IJ19" s="351">
        <f>IF(IJ5,'Dalyvio prielaidos'!$G$13/12,0)</f>
        <v>0</v>
      </c>
      <c r="IK19" s="351">
        <f>IF(IK5,'Dalyvio prielaidos'!$G$13/12,0)</f>
        <v>0</v>
      </c>
      <c r="IL19" s="351">
        <f>IF(IL5,'Dalyvio prielaidos'!$G$13/12,0)</f>
        <v>0</v>
      </c>
      <c r="IM19" s="351">
        <f>IF(IM5,'Dalyvio prielaidos'!$G$13/12,0)</f>
        <v>0</v>
      </c>
      <c r="IN19" s="340">
        <f t="shared" ref="IN19" si="116">SUM(IB19:IM19)</f>
        <v>0</v>
      </c>
      <c r="IO19" s="351">
        <f>IF(IO5,'Dalyvio prielaidos'!$G$13/12,0)</f>
        <v>0</v>
      </c>
      <c r="IP19" s="351">
        <f>IF(IP5,'Dalyvio prielaidos'!$G$13/12,0)</f>
        <v>0</v>
      </c>
      <c r="IQ19" s="351">
        <f>IF(IQ5,'Dalyvio prielaidos'!$G$13/12,0)</f>
        <v>0</v>
      </c>
      <c r="IR19" s="351">
        <f>IF(IR5,'Dalyvio prielaidos'!$G$13/12,0)</f>
        <v>0</v>
      </c>
      <c r="IS19" s="351">
        <f>IF(IS5,'Dalyvio prielaidos'!$G$13/12,0)</f>
        <v>0</v>
      </c>
      <c r="IT19" s="351">
        <f>IF(IT5,'Dalyvio prielaidos'!$G$13/12,0)</f>
        <v>0</v>
      </c>
      <c r="IU19" s="351">
        <f>IF(IU5,'Dalyvio prielaidos'!$G$13/12,0)</f>
        <v>0</v>
      </c>
      <c r="IV19" s="351">
        <f>IF(IV5,'Dalyvio prielaidos'!$G$13/12,0)</f>
        <v>0</v>
      </c>
      <c r="IW19" s="351">
        <f>IF(IW5,'Dalyvio prielaidos'!$G$13/12,0)</f>
        <v>0</v>
      </c>
      <c r="IX19" s="351">
        <f>IF(IX5,'Dalyvio prielaidos'!$G$13/12,0)</f>
        <v>0</v>
      </c>
      <c r="IY19" s="351">
        <f>IF(IY5,'Dalyvio prielaidos'!$G$13/12,0)</f>
        <v>0</v>
      </c>
      <c r="IZ19" s="351">
        <f>IF(IZ5,'Dalyvio prielaidos'!$G$13/12,0)</f>
        <v>0</v>
      </c>
      <c r="JA19" s="340">
        <f t="shared" ref="JA19" si="117">SUM(IO19:IZ19)</f>
        <v>0</v>
      </c>
      <c r="JB19" s="351">
        <f>IF(JB5,'Dalyvio prielaidos'!$G$13/12,0)</f>
        <v>0</v>
      </c>
      <c r="JC19" s="351">
        <f>IF(JC5,'Dalyvio prielaidos'!$G$13/12,0)</f>
        <v>0</v>
      </c>
      <c r="JD19" s="351">
        <f>IF(JD5,'Dalyvio prielaidos'!$G$13/12,0)</f>
        <v>0</v>
      </c>
      <c r="JE19" s="351">
        <f>IF(JE5,'Dalyvio prielaidos'!$G$13/12,0)</f>
        <v>0</v>
      </c>
      <c r="JF19" s="351">
        <f>IF(JF5,'Dalyvio prielaidos'!$G$13/12,0)</f>
        <v>0</v>
      </c>
      <c r="JG19" s="351">
        <f>IF(JG5,'Dalyvio prielaidos'!$G$13/12,0)</f>
        <v>0</v>
      </c>
      <c r="JH19" s="351">
        <f>IF(JH5,'Dalyvio prielaidos'!$G$13/12,0)</f>
        <v>0</v>
      </c>
      <c r="JI19" s="351">
        <f>IF(JI5,'Dalyvio prielaidos'!$G$13/12,0)</f>
        <v>0</v>
      </c>
      <c r="JJ19" s="351">
        <f>IF(JJ5,'Dalyvio prielaidos'!$G$13/12,0)</f>
        <v>0</v>
      </c>
      <c r="JK19" s="351">
        <f>IF(JK5,'Dalyvio prielaidos'!$G$13/12,0)</f>
        <v>0</v>
      </c>
      <c r="JL19" s="351">
        <f>IF(JL5,'Dalyvio prielaidos'!$G$13/12,0)</f>
        <v>0</v>
      </c>
      <c r="JM19" s="351">
        <f>IF(JM5,'Dalyvio prielaidos'!$G$13/12,0)</f>
        <v>0</v>
      </c>
      <c r="JN19" s="340">
        <f t="shared" ref="JN19" si="118">SUM(JB19:JM19)</f>
        <v>0</v>
      </c>
      <c r="JO19" s="351">
        <f>IF(JO5,'Dalyvio prielaidos'!$G$13/12,0)</f>
        <v>0</v>
      </c>
      <c r="JP19" s="351">
        <f>IF(JP5,'Dalyvio prielaidos'!$G$13/12,0)</f>
        <v>0</v>
      </c>
      <c r="JQ19" s="351">
        <f>IF(JQ5,'Dalyvio prielaidos'!$G$13/12,0)</f>
        <v>0</v>
      </c>
      <c r="JR19" s="351">
        <f>IF(JR5,'Dalyvio prielaidos'!$G$13/12,0)</f>
        <v>0</v>
      </c>
      <c r="JS19" s="351">
        <f>IF(JS5,'Dalyvio prielaidos'!$G$13/12,0)</f>
        <v>0</v>
      </c>
      <c r="JT19" s="351">
        <f>IF(JT5,'Dalyvio prielaidos'!$G$13/12,0)</f>
        <v>0</v>
      </c>
      <c r="JU19" s="351">
        <f>IF(JU5,'Dalyvio prielaidos'!$G$13/12,0)</f>
        <v>0</v>
      </c>
      <c r="JV19" s="351">
        <f>IF(JV5,'Dalyvio prielaidos'!$G$13/12,0)</f>
        <v>0</v>
      </c>
      <c r="JW19" s="351">
        <f>IF(JW5,'Dalyvio prielaidos'!$G$13/12,0)</f>
        <v>0</v>
      </c>
      <c r="JX19" s="351">
        <f>IF(JX5,'Dalyvio prielaidos'!$G$13/12,0)</f>
        <v>0</v>
      </c>
      <c r="JY19" s="351">
        <f>IF(JY5,'Dalyvio prielaidos'!$G$13/12,0)</f>
        <v>0</v>
      </c>
      <c r="JZ19" s="351">
        <f>IF(JZ5,'Dalyvio prielaidos'!$G$13/12,0)</f>
        <v>0</v>
      </c>
      <c r="KA19" s="340">
        <f t="shared" ref="KA19" si="119">SUM(JO19:JZ19)</f>
        <v>0</v>
      </c>
      <c r="KB19" s="351">
        <f>IF(KB5,'Dalyvio prielaidos'!$G$13/12,0)</f>
        <v>0</v>
      </c>
      <c r="KC19" s="351">
        <f>IF(KC5,'Dalyvio prielaidos'!$G$13/12,0)</f>
        <v>0</v>
      </c>
      <c r="KD19" s="351">
        <f>IF(KD5,'Dalyvio prielaidos'!$G$13/12,0)</f>
        <v>0</v>
      </c>
      <c r="KE19" s="351">
        <f>IF(KE5,'Dalyvio prielaidos'!$G$13/12,0)</f>
        <v>0</v>
      </c>
      <c r="KF19" s="351">
        <f>IF(KF5,'Dalyvio prielaidos'!$G$13/12,0)</f>
        <v>0</v>
      </c>
      <c r="KG19" s="351">
        <f>IF(KG5,'Dalyvio prielaidos'!$G$13/12,0)</f>
        <v>0</v>
      </c>
      <c r="KH19" s="351">
        <f>IF(KH5,'Dalyvio prielaidos'!$G$13/12,0)</f>
        <v>0</v>
      </c>
      <c r="KI19" s="351">
        <f>IF(KI5,'Dalyvio prielaidos'!$G$13/12,0)</f>
        <v>0</v>
      </c>
      <c r="KJ19" s="351">
        <f>IF(KJ5,'Dalyvio prielaidos'!$G$13/12,0)</f>
        <v>0</v>
      </c>
      <c r="KK19" s="351">
        <f>IF(KK5,'Dalyvio prielaidos'!$G$13/12,0)</f>
        <v>0</v>
      </c>
      <c r="KL19" s="351">
        <f>IF(KL5,'Dalyvio prielaidos'!$G$13/12,0)</f>
        <v>0</v>
      </c>
      <c r="KM19" s="351">
        <f>IF(KM5,'Dalyvio prielaidos'!$G$13/12,0)</f>
        <v>0</v>
      </c>
      <c r="KN19" s="340">
        <f t="shared" ref="KN19" si="120">SUM(KB19:KM19)</f>
        <v>0</v>
      </c>
      <c r="KO19" s="351">
        <f>IF(KO5,'Dalyvio prielaidos'!$G$13/12,0)</f>
        <v>0</v>
      </c>
      <c r="KP19" s="351">
        <f>IF(KP5,'Dalyvio prielaidos'!$G$13/12,0)</f>
        <v>0</v>
      </c>
      <c r="KQ19" s="351">
        <f>IF(KQ5,'Dalyvio prielaidos'!$G$13/12,0)</f>
        <v>0</v>
      </c>
      <c r="KR19" s="351">
        <f>IF(KR5,'Dalyvio prielaidos'!$G$13/12,0)</f>
        <v>0</v>
      </c>
      <c r="KS19" s="351">
        <f>IF(KS5,'Dalyvio prielaidos'!$G$13/12,0)</f>
        <v>0</v>
      </c>
      <c r="KT19" s="351">
        <f>IF(KT5,'Dalyvio prielaidos'!$G$13/12,0)</f>
        <v>0</v>
      </c>
      <c r="KU19" s="351">
        <f>IF(KU5,'Dalyvio prielaidos'!$G$13/12,0)</f>
        <v>0</v>
      </c>
      <c r="KV19" s="351">
        <f>IF(KV5,'Dalyvio prielaidos'!$G$13/12,0)</f>
        <v>0</v>
      </c>
      <c r="KW19" s="351">
        <f>IF(KW5,'Dalyvio prielaidos'!$G$13/12,0)</f>
        <v>0</v>
      </c>
      <c r="KX19" s="351">
        <f>IF(KX5,'Dalyvio prielaidos'!$G$13/12,0)</f>
        <v>0</v>
      </c>
      <c r="KY19" s="351">
        <f>IF(KY5,'Dalyvio prielaidos'!$G$13/12,0)</f>
        <v>0</v>
      </c>
      <c r="KZ19" s="351">
        <f>IF(KZ5,'Dalyvio prielaidos'!$G$13/12,0)</f>
        <v>0</v>
      </c>
      <c r="LA19" s="340">
        <f t="shared" ref="LA19" si="121">SUM(KO19:KZ19)</f>
        <v>0</v>
      </c>
      <c r="LB19" s="351">
        <f>IF(LB5,'Dalyvio prielaidos'!$G$13/12,0)</f>
        <v>0</v>
      </c>
      <c r="LC19" s="351">
        <f>IF(LC5,'Dalyvio prielaidos'!$G$13/12,0)</f>
        <v>0</v>
      </c>
      <c r="LD19" s="351">
        <f>IF(LD5,'Dalyvio prielaidos'!$G$13/12,0)</f>
        <v>0</v>
      </c>
      <c r="LE19" s="351">
        <f>IF(LE5,'Dalyvio prielaidos'!$G$13/12,0)</f>
        <v>0</v>
      </c>
      <c r="LF19" s="351">
        <f>IF(LF5,'Dalyvio prielaidos'!$G$13/12,0)</f>
        <v>0</v>
      </c>
      <c r="LG19" s="351">
        <f>IF(LG5,'Dalyvio prielaidos'!$G$13/12,0)</f>
        <v>0</v>
      </c>
      <c r="LH19" s="351">
        <f>IF(LH5,'Dalyvio prielaidos'!$G$13/12,0)</f>
        <v>0</v>
      </c>
      <c r="LI19" s="351">
        <f>IF(LI5,'Dalyvio prielaidos'!$G$13/12,0)</f>
        <v>0</v>
      </c>
      <c r="LJ19" s="351">
        <f>IF(LJ5,'Dalyvio prielaidos'!$G$13/12,0)</f>
        <v>0</v>
      </c>
      <c r="LK19" s="351">
        <f>IF(LK5,'Dalyvio prielaidos'!$G$13/12,0)</f>
        <v>0</v>
      </c>
      <c r="LL19" s="351">
        <f>IF(LL5,'Dalyvio prielaidos'!$G$13/12,0)</f>
        <v>0</v>
      </c>
      <c r="LM19" s="351">
        <f>IF(LM5,'Dalyvio prielaidos'!$G$13/12,0)</f>
        <v>0</v>
      </c>
      <c r="LN19" s="340">
        <f t="shared" ref="LN19" si="122">SUM(LB19:LM19)</f>
        <v>0</v>
      </c>
    </row>
    <row r="20" spans="1:326" s="349" customFormat="1">
      <c r="A20" s="224"/>
      <c r="N20" s="352"/>
      <c r="AA20" s="352"/>
      <c r="AN20" s="352"/>
      <c r="BA20" s="352"/>
      <c r="BN20" s="352"/>
      <c r="CA20" s="352"/>
      <c r="CN20" s="352"/>
      <c r="DA20" s="352"/>
      <c r="DN20" s="352"/>
      <c r="EA20" s="352"/>
      <c r="EN20" s="352"/>
      <c r="FA20" s="352"/>
      <c r="FN20" s="352"/>
      <c r="GA20" s="352"/>
      <c r="GN20" s="352"/>
      <c r="HA20" s="352"/>
      <c r="HN20" s="352"/>
      <c r="IA20" s="352"/>
      <c r="IN20" s="352"/>
      <c r="JA20" s="352"/>
      <c r="JN20" s="352"/>
      <c r="KA20" s="352"/>
      <c r="KN20" s="352"/>
      <c r="LA20" s="352"/>
      <c r="LN20" s="352"/>
    </row>
    <row r="21" spans="1:326" s="352" customFormat="1">
      <c r="A21" s="368" t="s">
        <v>273</v>
      </c>
      <c r="B21" s="340">
        <f t="shared" ref="B21:M21" si="123">SUM(B22:B25,B28)</f>
        <v>0</v>
      </c>
      <c r="C21" s="340">
        <f t="shared" si="123"/>
        <v>0</v>
      </c>
      <c r="D21" s="340">
        <f t="shared" si="123"/>
        <v>0</v>
      </c>
      <c r="E21" s="340">
        <f t="shared" si="123"/>
        <v>0</v>
      </c>
      <c r="F21" s="340">
        <f t="shared" si="123"/>
        <v>0</v>
      </c>
      <c r="G21" s="340">
        <f t="shared" si="123"/>
        <v>0</v>
      </c>
      <c r="H21" s="340">
        <f t="shared" si="123"/>
        <v>0</v>
      </c>
      <c r="I21" s="340">
        <f t="shared" si="123"/>
        <v>0</v>
      </c>
      <c r="J21" s="340">
        <f t="shared" si="123"/>
        <v>0</v>
      </c>
      <c r="K21" s="340">
        <f t="shared" si="123"/>
        <v>0</v>
      </c>
      <c r="L21" s="340">
        <f t="shared" si="123"/>
        <v>0</v>
      </c>
      <c r="M21" s="340">
        <f t="shared" si="123"/>
        <v>0</v>
      </c>
      <c r="N21" s="340">
        <f>SUM(N22:N25,N28)</f>
        <v>0</v>
      </c>
      <c r="O21" s="340">
        <f t="shared" ref="O21:Z21" si="124">SUM(O22:O25,O28)</f>
        <v>0</v>
      </c>
      <c r="P21" s="340">
        <f t="shared" si="124"/>
        <v>0</v>
      </c>
      <c r="Q21" s="340">
        <f t="shared" si="124"/>
        <v>0</v>
      </c>
      <c r="R21" s="340">
        <f t="shared" si="124"/>
        <v>0</v>
      </c>
      <c r="S21" s="340">
        <f t="shared" si="124"/>
        <v>0</v>
      </c>
      <c r="T21" s="340">
        <f t="shared" si="124"/>
        <v>0</v>
      </c>
      <c r="U21" s="340">
        <f t="shared" si="124"/>
        <v>0</v>
      </c>
      <c r="V21" s="340">
        <f t="shared" si="124"/>
        <v>0</v>
      </c>
      <c r="W21" s="340">
        <f t="shared" si="124"/>
        <v>0</v>
      </c>
      <c r="X21" s="340">
        <f t="shared" si="124"/>
        <v>0</v>
      </c>
      <c r="Y21" s="340">
        <f t="shared" si="124"/>
        <v>0</v>
      </c>
      <c r="Z21" s="340">
        <f t="shared" si="124"/>
        <v>0</v>
      </c>
      <c r="AA21" s="340">
        <f>SUM(AA22:AA25,AA28)</f>
        <v>0</v>
      </c>
      <c r="AB21" s="340">
        <f t="shared" ref="AB21:AM21" si="125">SUM(AB22:AB25,AB28)</f>
        <v>0</v>
      </c>
      <c r="AC21" s="340">
        <f t="shared" si="125"/>
        <v>0</v>
      </c>
      <c r="AD21" s="340">
        <f t="shared" si="125"/>
        <v>0</v>
      </c>
      <c r="AE21" s="340">
        <f t="shared" si="125"/>
        <v>0</v>
      </c>
      <c r="AF21" s="340">
        <f t="shared" si="125"/>
        <v>0</v>
      </c>
      <c r="AG21" s="340">
        <f t="shared" si="125"/>
        <v>0</v>
      </c>
      <c r="AH21" s="340">
        <f t="shared" si="125"/>
        <v>0</v>
      </c>
      <c r="AI21" s="340">
        <f t="shared" si="125"/>
        <v>0</v>
      </c>
      <c r="AJ21" s="340">
        <f t="shared" si="125"/>
        <v>0</v>
      </c>
      <c r="AK21" s="340">
        <f t="shared" si="125"/>
        <v>0</v>
      </c>
      <c r="AL21" s="340">
        <f t="shared" si="125"/>
        <v>0</v>
      </c>
      <c r="AM21" s="340">
        <f t="shared" si="125"/>
        <v>0</v>
      </c>
      <c r="AN21" s="340">
        <f>SUM(AN22:AN25,AN28)</f>
        <v>0</v>
      </c>
      <c r="AO21" s="340">
        <f t="shared" ref="AO21:AZ21" si="126">SUM(AO22:AO25,AO28)</f>
        <v>109744.88932367555</v>
      </c>
      <c r="AP21" s="340">
        <f t="shared" si="126"/>
        <v>109744.88932367555</v>
      </c>
      <c r="AQ21" s="340">
        <f t="shared" si="126"/>
        <v>109744.88932367555</v>
      </c>
      <c r="AR21" s="340">
        <f t="shared" si="126"/>
        <v>109744.88932367555</v>
      </c>
      <c r="AS21" s="340">
        <f t="shared" si="126"/>
        <v>109744.88932367555</v>
      </c>
      <c r="AT21" s="340">
        <f t="shared" si="126"/>
        <v>109744.88932367555</v>
      </c>
      <c r="AU21" s="340">
        <f t="shared" si="126"/>
        <v>109744.88932367555</v>
      </c>
      <c r="AV21" s="340">
        <f t="shared" si="126"/>
        <v>109744.88932367555</v>
      </c>
      <c r="AW21" s="340">
        <f t="shared" si="126"/>
        <v>109744.88932367555</v>
      </c>
      <c r="AX21" s="340">
        <f t="shared" si="126"/>
        <v>109744.88932367555</v>
      </c>
      <c r="AY21" s="340">
        <f t="shared" si="126"/>
        <v>109744.88932367555</v>
      </c>
      <c r="AZ21" s="340">
        <f t="shared" si="126"/>
        <v>109744.88932367555</v>
      </c>
      <c r="BA21" s="340">
        <f>SUM(BA22:BA25,BA28)</f>
        <v>1316938.6718841065</v>
      </c>
      <c r="BB21" s="340">
        <f t="shared" ref="BB21:BM21" si="127">SUM(BB22:BB25,BB28)</f>
        <v>109744.88932367555</v>
      </c>
      <c r="BC21" s="340">
        <f t="shared" si="127"/>
        <v>109744.88932367555</v>
      </c>
      <c r="BD21" s="340">
        <f t="shared" si="127"/>
        <v>109744.88932367555</v>
      </c>
      <c r="BE21" s="340">
        <f t="shared" si="127"/>
        <v>109744.88932367555</v>
      </c>
      <c r="BF21" s="340">
        <f t="shared" si="127"/>
        <v>109744.88932367555</v>
      </c>
      <c r="BG21" s="340">
        <f t="shared" si="127"/>
        <v>109744.88932367555</v>
      </c>
      <c r="BH21" s="340">
        <f t="shared" si="127"/>
        <v>109744.88932367555</v>
      </c>
      <c r="BI21" s="340">
        <f t="shared" si="127"/>
        <v>109744.88932367555</v>
      </c>
      <c r="BJ21" s="340">
        <f t="shared" si="127"/>
        <v>109744.88932367555</v>
      </c>
      <c r="BK21" s="340">
        <f t="shared" si="127"/>
        <v>109744.88932367555</v>
      </c>
      <c r="BL21" s="340">
        <f t="shared" si="127"/>
        <v>109744.88932367555</v>
      </c>
      <c r="BM21" s="340">
        <f t="shared" si="127"/>
        <v>109744.88932367555</v>
      </c>
      <c r="BN21" s="340">
        <f>SUM(BN22:BN25,BN28)</f>
        <v>1316938.6718841065</v>
      </c>
      <c r="BO21" s="340">
        <f t="shared" ref="BO21:BZ21" si="128">SUM(BO22:BO25,BO28)</f>
        <v>109744.88932367555</v>
      </c>
      <c r="BP21" s="340">
        <f t="shared" si="128"/>
        <v>109744.88932367555</v>
      </c>
      <c r="BQ21" s="340">
        <f t="shared" si="128"/>
        <v>109744.88932367555</v>
      </c>
      <c r="BR21" s="340">
        <f t="shared" si="128"/>
        <v>109744.88932367555</v>
      </c>
      <c r="BS21" s="340">
        <f t="shared" si="128"/>
        <v>109744.88932367555</v>
      </c>
      <c r="BT21" s="340">
        <f t="shared" si="128"/>
        <v>109744.88932367555</v>
      </c>
      <c r="BU21" s="340">
        <f t="shared" si="128"/>
        <v>109744.88932367555</v>
      </c>
      <c r="BV21" s="340">
        <f t="shared" si="128"/>
        <v>109744.88932367555</v>
      </c>
      <c r="BW21" s="340">
        <f t="shared" si="128"/>
        <v>109744.88932367555</v>
      </c>
      <c r="BX21" s="340">
        <f t="shared" si="128"/>
        <v>109744.88932367555</v>
      </c>
      <c r="BY21" s="340">
        <f t="shared" si="128"/>
        <v>109744.88932367555</v>
      </c>
      <c r="BZ21" s="340">
        <f t="shared" si="128"/>
        <v>109744.88932367555</v>
      </c>
      <c r="CA21" s="340">
        <f>SUM(CA22:CA25,CA28)</f>
        <v>1316938.6718841065</v>
      </c>
      <c r="CB21" s="340">
        <f t="shared" ref="CB21:CM21" si="129">SUM(CB22:CB25,CB28)</f>
        <v>109744.88932367555</v>
      </c>
      <c r="CC21" s="340">
        <f t="shared" si="129"/>
        <v>109744.88932367555</v>
      </c>
      <c r="CD21" s="340">
        <f t="shared" si="129"/>
        <v>109744.88932367555</v>
      </c>
      <c r="CE21" s="340">
        <f t="shared" si="129"/>
        <v>109744.88932367555</v>
      </c>
      <c r="CF21" s="340">
        <f t="shared" si="129"/>
        <v>109744.88932367555</v>
      </c>
      <c r="CG21" s="340">
        <f t="shared" si="129"/>
        <v>109744.88932367555</v>
      </c>
      <c r="CH21" s="340">
        <f t="shared" si="129"/>
        <v>109744.88932367555</v>
      </c>
      <c r="CI21" s="340">
        <f t="shared" si="129"/>
        <v>109744.88932367555</v>
      </c>
      <c r="CJ21" s="340">
        <f t="shared" si="129"/>
        <v>109744.88932367555</v>
      </c>
      <c r="CK21" s="340">
        <f t="shared" si="129"/>
        <v>109744.88932367555</v>
      </c>
      <c r="CL21" s="340">
        <f t="shared" si="129"/>
        <v>109744.88932367555</v>
      </c>
      <c r="CM21" s="340">
        <f t="shared" si="129"/>
        <v>109744.88932367555</v>
      </c>
      <c r="CN21" s="340">
        <f>SUM(CN22:CN25,CN28)</f>
        <v>1316938.6718841065</v>
      </c>
      <c r="CO21" s="340">
        <f t="shared" ref="CO21:CZ21" si="130">SUM(CO22:CO25,CO28)</f>
        <v>109744.88932367555</v>
      </c>
      <c r="CP21" s="340">
        <f t="shared" si="130"/>
        <v>109744.88932367555</v>
      </c>
      <c r="CQ21" s="340">
        <f t="shared" si="130"/>
        <v>109744.88932367555</v>
      </c>
      <c r="CR21" s="340">
        <f t="shared" si="130"/>
        <v>109744.88932367555</v>
      </c>
      <c r="CS21" s="340">
        <f t="shared" si="130"/>
        <v>109744.88932367555</v>
      </c>
      <c r="CT21" s="340">
        <f t="shared" si="130"/>
        <v>109744.88932367555</v>
      </c>
      <c r="CU21" s="340">
        <f t="shared" si="130"/>
        <v>109744.88932367555</v>
      </c>
      <c r="CV21" s="340">
        <f t="shared" si="130"/>
        <v>109744.88932367555</v>
      </c>
      <c r="CW21" s="340">
        <f t="shared" si="130"/>
        <v>109744.88932367555</v>
      </c>
      <c r="CX21" s="340">
        <f t="shared" si="130"/>
        <v>109744.88932367555</v>
      </c>
      <c r="CY21" s="340">
        <f t="shared" si="130"/>
        <v>109744.88932367555</v>
      </c>
      <c r="CZ21" s="340">
        <f t="shared" si="130"/>
        <v>109744.88932367555</v>
      </c>
      <c r="DA21" s="340">
        <f>SUM(DA22:DA25,DA28)</f>
        <v>1316938.6718841065</v>
      </c>
      <c r="DB21" s="340">
        <f t="shared" ref="DB21:DM21" si="131">SUM(DB22:DB25,DB28)</f>
        <v>109744.88932367555</v>
      </c>
      <c r="DC21" s="340">
        <f t="shared" si="131"/>
        <v>109744.88932367555</v>
      </c>
      <c r="DD21" s="340">
        <f t="shared" si="131"/>
        <v>109744.88932367555</v>
      </c>
      <c r="DE21" s="340">
        <f t="shared" si="131"/>
        <v>109744.88932367555</v>
      </c>
      <c r="DF21" s="340">
        <f t="shared" si="131"/>
        <v>109744.88932367555</v>
      </c>
      <c r="DG21" s="340">
        <f t="shared" si="131"/>
        <v>109744.88932367555</v>
      </c>
      <c r="DH21" s="340">
        <f t="shared" si="131"/>
        <v>109744.88932367555</v>
      </c>
      <c r="DI21" s="340">
        <f t="shared" si="131"/>
        <v>109744.88932367555</v>
      </c>
      <c r="DJ21" s="340">
        <f t="shared" si="131"/>
        <v>109744.88932367555</v>
      </c>
      <c r="DK21" s="340">
        <f t="shared" si="131"/>
        <v>109744.88932367555</v>
      </c>
      <c r="DL21" s="340">
        <f t="shared" si="131"/>
        <v>109744.88932367555</v>
      </c>
      <c r="DM21" s="340">
        <f t="shared" si="131"/>
        <v>109744.88932367555</v>
      </c>
      <c r="DN21" s="340">
        <f>SUM(DN22:DN25,DN28)</f>
        <v>1316938.6718841065</v>
      </c>
      <c r="DO21" s="340">
        <f t="shared" ref="DO21:DZ21" si="132">SUM(DO22:DO25,DO28)</f>
        <v>111689.33274034222</v>
      </c>
      <c r="DP21" s="340">
        <f t="shared" si="132"/>
        <v>111689.33274034222</v>
      </c>
      <c r="DQ21" s="340">
        <f t="shared" si="132"/>
        <v>111689.33274034222</v>
      </c>
      <c r="DR21" s="340">
        <f t="shared" si="132"/>
        <v>111689.33274034222</v>
      </c>
      <c r="DS21" s="340">
        <f t="shared" si="132"/>
        <v>111689.33274034222</v>
      </c>
      <c r="DT21" s="340">
        <f t="shared" si="132"/>
        <v>111689.33274034222</v>
      </c>
      <c r="DU21" s="340">
        <f t="shared" si="132"/>
        <v>111689.33274034222</v>
      </c>
      <c r="DV21" s="340">
        <f t="shared" si="132"/>
        <v>111689.33274034222</v>
      </c>
      <c r="DW21" s="340">
        <f t="shared" si="132"/>
        <v>111689.33274034222</v>
      </c>
      <c r="DX21" s="340">
        <f t="shared" si="132"/>
        <v>111689.33274034222</v>
      </c>
      <c r="DY21" s="340">
        <f t="shared" si="132"/>
        <v>111689.33274034222</v>
      </c>
      <c r="DZ21" s="340">
        <f t="shared" si="132"/>
        <v>111689.33274034222</v>
      </c>
      <c r="EA21" s="340">
        <f>SUM(EA22:EA25,EA28)</f>
        <v>1340271.9928841065</v>
      </c>
      <c r="EB21" s="340">
        <f t="shared" ref="EB21:EM21" si="133">SUM(EB22:EB25,EB28)</f>
        <v>111689.33274034222</v>
      </c>
      <c r="EC21" s="340">
        <f t="shared" si="133"/>
        <v>111689.33274034222</v>
      </c>
      <c r="ED21" s="340">
        <f t="shared" si="133"/>
        <v>111689.33274034222</v>
      </c>
      <c r="EE21" s="340">
        <f t="shared" si="133"/>
        <v>111689.33274034222</v>
      </c>
      <c r="EF21" s="340">
        <f t="shared" si="133"/>
        <v>111689.33274034222</v>
      </c>
      <c r="EG21" s="340">
        <f t="shared" si="133"/>
        <v>111689.33274034222</v>
      </c>
      <c r="EH21" s="340">
        <f t="shared" si="133"/>
        <v>111689.33274034222</v>
      </c>
      <c r="EI21" s="340">
        <f t="shared" si="133"/>
        <v>111689.33274034222</v>
      </c>
      <c r="EJ21" s="340">
        <f t="shared" si="133"/>
        <v>111689.33274034222</v>
      </c>
      <c r="EK21" s="340">
        <f t="shared" si="133"/>
        <v>111689.33274034222</v>
      </c>
      <c r="EL21" s="340">
        <f t="shared" si="133"/>
        <v>111689.33274034222</v>
      </c>
      <c r="EM21" s="340">
        <f t="shared" si="133"/>
        <v>111689.33274034222</v>
      </c>
      <c r="EN21" s="340">
        <f>SUM(EN22:EN25,EN28)</f>
        <v>1340271.9928841065</v>
      </c>
      <c r="EO21" s="340">
        <f t="shared" ref="EO21:EZ21" si="134">SUM(EO22:EO25,EO28)</f>
        <v>111689.33274034222</v>
      </c>
      <c r="EP21" s="340">
        <f t="shared" si="134"/>
        <v>111689.33274034222</v>
      </c>
      <c r="EQ21" s="340">
        <f t="shared" si="134"/>
        <v>111689.33274034222</v>
      </c>
      <c r="ER21" s="340">
        <f t="shared" si="134"/>
        <v>111689.33274034222</v>
      </c>
      <c r="ES21" s="340">
        <f t="shared" si="134"/>
        <v>111689.33274034222</v>
      </c>
      <c r="ET21" s="340">
        <f t="shared" si="134"/>
        <v>-543405.66725965776</v>
      </c>
      <c r="EU21" s="340">
        <f t="shared" si="134"/>
        <v>111689.33274034222</v>
      </c>
      <c r="EV21" s="340">
        <f t="shared" si="134"/>
        <v>111689.33274034222</v>
      </c>
      <c r="EW21" s="340">
        <f t="shared" si="134"/>
        <v>111689.33274034222</v>
      </c>
      <c r="EX21" s="340">
        <f t="shared" si="134"/>
        <v>111689.33274034222</v>
      </c>
      <c r="EY21" s="340">
        <f t="shared" si="134"/>
        <v>111689.33274034222</v>
      </c>
      <c r="EZ21" s="340">
        <f t="shared" si="134"/>
        <v>111689.33274034222</v>
      </c>
      <c r="FA21" s="340">
        <f>SUM(FA22:FA25,FA28)</f>
        <v>685176.99288410647</v>
      </c>
      <c r="FB21" s="340">
        <f t="shared" ref="FB21:FM21" si="135">SUM(FB22:FB25,FB28)</f>
        <v>111689.33274034222</v>
      </c>
      <c r="FC21" s="340">
        <f t="shared" si="135"/>
        <v>111689.33274034222</v>
      </c>
      <c r="FD21" s="340">
        <f t="shared" si="135"/>
        <v>111689.33274034222</v>
      </c>
      <c r="FE21" s="340">
        <f t="shared" si="135"/>
        <v>111689.33274034222</v>
      </c>
      <c r="FF21" s="340">
        <f t="shared" si="135"/>
        <v>111689.33274034222</v>
      </c>
      <c r="FG21" s="340">
        <f t="shared" si="135"/>
        <v>-543405.66725965776</v>
      </c>
      <c r="FH21" s="340">
        <f t="shared" si="135"/>
        <v>111689.33274034222</v>
      </c>
      <c r="FI21" s="340">
        <f t="shared" si="135"/>
        <v>111689.33274034222</v>
      </c>
      <c r="FJ21" s="340">
        <f t="shared" si="135"/>
        <v>111689.33274034222</v>
      </c>
      <c r="FK21" s="340">
        <f t="shared" si="135"/>
        <v>111689.33274034222</v>
      </c>
      <c r="FL21" s="340">
        <f t="shared" si="135"/>
        <v>111689.33274034222</v>
      </c>
      <c r="FM21" s="340">
        <f t="shared" si="135"/>
        <v>111689.33274034222</v>
      </c>
      <c r="FN21" s="340">
        <f>SUM(FN22:FN25,FN28)</f>
        <v>685176.99288410647</v>
      </c>
      <c r="FO21" s="340">
        <f t="shared" ref="FO21:FZ21" si="136">SUM(FO22:FO25,FO28)</f>
        <v>111689.33274034222</v>
      </c>
      <c r="FP21" s="340">
        <f t="shared" si="136"/>
        <v>111689.33274034222</v>
      </c>
      <c r="FQ21" s="340">
        <f t="shared" si="136"/>
        <v>111689.33274034222</v>
      </c>
      <c r="FR21" s="340">
        <f t="shared" si="136"/>
        <v>111689.33274034222</v>
      </c>
      <c r="FS21" s="340">
        <f t="shared" si="136"/>
        <v>111689.33274034222</v>
      </c>
      <c r="FT21" s="340">
        <f t="shared" si="136"/>
        <v>-543405.66725965776</v>
      </c>
      <c r="FU21" s="340">
        <f t="shared" si="136"/>
        <v>111689.33274034222</v>
      </c>
      <c r="FV21" s="340">
        <f t="shared" si="136"/>
        <v>111689.33274034222</v>
      </c>
      <c r="FW21" s="340">
        <f t="shared" si="136"/>
        <v>111689.33274034222</v>
      </c>
      <c r="FX21" s="340">
        <f t="shared" si="136"/>
        <v>111689.33274034222</v>
      </c>
      <c r="FY21" s="340">
        <f t="shared" si="136"/>
        <v>111689.33274034222</v>
      </c>
      <c r="FZ21" s="340">
        <f t="shared" si="136"/>
        <v>111689.33274034222</v>
      </c>
      <c r="GA21" s="340">
        <f>SUM(GA22:GA25,GA28)</f>
        <v>685176.99288410647</v>
      </c>
      <c r="GB21" s="340">
        <f t="shared" ref="GB21:GM21" si="137">SUM(GB22:GB25,GB28)</f>
        <v>185174.1907605601</v>
      </c>
      <c r="GC21" s="340">
        <f t="shared" si="137"/>
        <v>185174.1907605601</v>
      </c>
      <c r="GD21" s="340">
        <f t="shared" si="137"/>
        <v>185174.1907605601</v>
      </c>
      <c r="GE21" s="340">
        <f t="shared" si="137"/>
        <v>185174.1907605601</v>
      </c>
      <c r="GF21" s="340">
        <f t="shared" si="137"/>
        <v>185174.1907605601</v>
      </c>
      <c r="GG21" s="340">
        <f t="shared" si="137"/>
        <v>185174.1907605601</v>
      </c>
      <c r="GH21" s="340">
        <f t="shared" si="137"/>
        <v>185174.1907605601</v>
      </c>
      <c r="GI21" s="340">
        <f t="shared" si="137"/>
        <v>185174.1907605601</v>
      </c>
      <c r="GJ21" s="340">
        <f t="shared" si="137"/>
        <v>185174.1907605601</v>
      </c>
      <c r="GK21" s="340">
        <f t="shared" si="137"/>
        <v>185174.1907605601</v>
      </c>
      <c r="GL21" s="340">
        <f t="shared" si="137"/>
        <v>185174.1907605601</v>
      </c>
      <c r="GM21" s="340">
        <f t="shared" si="137"/>
        <v>-969040.80923944036</v>
      </c>
      <c r="GN21" s="340">
        <f>SUM(GN22:GN25,GN28)</f>
        <v>1067875.2891267203</v>
      </c>
      <c r="GO21" s="340">
        <f t="shared" ref="GO21:GZ21" si="138">SUM(GO22:GO25,GO28)</f>
        <v>0</v>
      </c>
      <c r="GP21" s="340">
        <f t="shared" si="138"/>
        <v>0</v>
      </c>
      <c r="GQ21" s="340">
        <f t="shared" si="138"/>
        <v>0</v>
      </c>
      <c r="GR21" s="340">
        <f t="shared" si="138"/>
        <v>0</v>
      </c>
      <c r="GS21" s="340">
        <f t="shared" si="138"/>
        <v>0</v>
      </c>
      <c r="GT21" s="340">
        <f t="shared" si="138"/>
        <v>0</v>
      </c>
      <c r="GU21" s="340">
        <f t="shared" si="138"/>
        <v>0</v>
      </c>
      <c r="GV21" s="340">
        <f t="shared" si="138"/>
        <v>0</v>
      </c>
      <c r="GW21" s="340">
        <f t="shared" si="138"/>
        <v>0</v>
      </c>
      <c r="GX21" s="340">
        <f t="shared" si="138"/>
        <v>0</v>
      </c>
      <c r="GY21" s="340">
        <f t="shared" si="138"/>
        <v>0</v>
      </c>
      <c r="GZ21" s="340">
        <f t="shared" si="138"/>
        <v>0</v>
      </c>
      <c r="HA21" s="340">
        <f>SUM(HA22:HA25,HA28)</f>
        <v>0</v>
      </c>
      <c r="HB21" s="340">
        <f t="shared" ref="HB21:HM21" si="139">SUM(HB22:HB25,HB28)</f>
        <v>0</v>
      </c>
      <c r="HC21" s="340">
        <f t="shared" si="139"/>
        <v>0</v>
      </c>
      <c r="HD21" s="340">
        <f t="shared" si="139"/>
        <v>0</v>
      </c>
      <c r="HE21" s="340">
        <f t="shared" si="139"/>
        <v>0</v>
      </c>
      <c r="HF21" s="340">
        <f t="shared" si="139"/>
        <v>0</v>
      </c>
      <c r="HG21" s="340">
        <f t="shared" si="139"/>
        <v>0</v>
      </c>
      <c r="HH21" s="340">
        <f t="shared" si="139"/>
        <v>0</v>
      </c>
      <c r="HI21" s="340">
        <f t="shared" si="139"/>
        <v>0</v>
      </c>
      <c r="HJ21" s="340">
        <f t="shared" si="139"/>
        <v>0</v>
      </c>
      <c r="HK21" s="340">
        <f t="shared" si="139"/>
        <v>0</v>
      </c>
      <c r="HL21" s="340">
        <f t="shared" si="139"/>
        <v>0</v>
      </c>
      <c r="HM21" s="340">
        <f t="shared" si="139"/>
        <v>0</v>
      </c>
      <c r="HN21" s="340">
        <f>SUM(HN22:HN25,HN28)</f>
        <v>0</v>
      </c>
      <c r="HO21" s="340">
        <f t="shared" ref="HO21:HZ21" si="140">SUM(HO22:HO25,HO28)</f>
        <v>0</v>
      </c>
      <c r="HP21" s="340">
        <f t="shared" si="140"/>
        <v>0</v>
      </c>
      <c r="HQ21" s="340">
        <f t="shared" si="140"/>
        <v>0</v>
      </c>
      <c r="HR21" s="340">
        <f t="shared" si="140"/>
        <v>0</v>
      </c>
      <c r="HS21" s="340">
        <f t="shared" si="140"/>
        <v>0</v>
      </c>
      <c r="HT21" s="340">
        <f t="shared" si="140"/>
        <v>0</v>
      </c>
      <c r="HU21" s="340">
        <f t="shared" si="140"/>
        <v>0</v>
      </c>
      <c r="HV21" s="340">
        <f t="shared" si="140"/>
        <v>0</v>
      </c>
      <c r="HW21" s="340">
        <f t="shared" si="140"/>
        <v>0</v>
      </c>
      <c r="HX21" s="340">
        <f t="shared" si="140"/>
        <v>0</v>
      </c>
      <c r="HY21" s="340">
        <f t="shared" si="140"/>
        <v>0</v>
      </c>
      <c r="HZ21" s="340">
        <f t="shared" si="140"/>
        <v>0</v>
      </c>
      <c r="IA21" s="340">
        <f>SUM(IA22:IA25,IA28)</f>
        <v>0</v>
      </c>
      <c r="IB21" s="340">
        <f t="shared" ref="IB21:IM21" si="141">SUM(IB22:IB25,IB28)</f>
        <v>0</v>
      </c>
      <c r="IC21" s="340">
        <f t="shared" si="141"/>
        <v>0</v>
      </c>
      <c r="ID21" s="340">
        <f t="shared" si="141"/>
        <v>0</v>
      </c>
      <c r="IE21" s="340">
        <f t="shared" si="141"/>
        <v>0</v>
      </c>
      <c r="IF21" s="340">
        <f t="shared" si="141"/>
        <v>0</v>
      </c>
      <c r="IG21" s="340">
        <f t="shared" si="141"/>
        <v>0</v>
      </c>
      <c r="IH21" s="340">
        <f t="shared" si="141"/>
        <v>0</v>
      </c>
      <c r="II21" s="340">
        <f t="shared" si="141"/>
        <v>0</v>
      </c>
      <c r="IJ21" s="340">
        <f t="shared" si="141"/>
        <v>0</v>
      </c>
      <c r="IK21" s="340">
        <f t="shared" si="141"/>
        <v>0</v>
      </c>
      <c r="IL21" s="340">
        <f t="shared" si="141"/>
        <v>0</v>
      </c>
      <c r="IM21" s="340">
        <f t="shared" si="141"/>
        <v>0</v>
      </c>
      <c r="IN21" s="340">
        <f>SUM(IN22:IN25,IN28)</f>
        <v>0</v>
      </c>
      <c r="IO21" s="340">
        <f t="shared" ref="IO21:IZ21" si="142">SUM(IO22:IO25,IO28)</f>
        <v>0</v>
      </c>
      <c r="IP21" s="340">
        <f t="shared" si="142"/>
        <v>0</v>
      </c>
      <c r="IQ21" s="340">
        <f t="shared" si="142"/>
        <v>0</v>
      </c>
      <c r="IR21" s="340">
        <f t="shared" si="142"/>
        <v>0</v>
      </c>
      <c r="IS21" s="340">
        <f t="shared" si="142"/>
        <v>0</v>
      </c>
      <c r="IT21" s="340">
        <f t="shared" si="142"/>
        <v>0</v>
      </c>
      <c r="IU21" s="340">
        <f t="shared" si="142"/>
        <v>0</v>
      </c>
      <c r="IV21" s="340">
        <f t="shared" si="142"/>
        <v>0</v>
      </c>
      <c r="IW21" s="340">
        <f t="shared" si="142"/>
        <v>0</v>
      </c>
      <c r="IX21" s="340">
        <f t="shared" si="142"/>
        <v>0</v>
      </c>
      <c r="IY21" s="340">
        <f t="shared" si="142"/>
        <v>0</v>
      </c>
      <c r="IZ21" s="340">
        <f t="shared" si="142"/>
        <v>0</v>
      </c>
      <c r="JA21" s="340">
        <f>SUM(JA22:JA25,JA28)</f>
        <v>0</v>
      </c>
      <c r="JB21" s="340">
        <f t="shared" ref="JB21:JM21" si="143">SUM(JB22:JB25,JB28)</f>
        <v>0</v>
      </c>
      <c r="JC21" s="340">
        <f t="shared" si="143"/>
        <v>0</v>
      </c>
      <c r="JD21" s="340">
        <f t="shared" si="143"/>
        <v>0</v>
      </c>
      <c r="JE21" s="340">
        <f t="shared" si="143"/>
        <v>0</v>
      </c>
      <c r="JF21" s="340">
        <f t="shared" si="143"/>
        <v>0</v>
      </c>
      <c r="JG21" s="340">
        <f t="shared" si="143"/>
        <v>0</v>
      </c>
      <c r="JH21" s="340">
        <f t="shared" si="143"/>
        <v>0</v>
      </c>
      <c r="JI21" s="340">
        <f t="shared" si="143"/>
        <v>0</v>
      </c>
      <c r="JJ21" s="340">
        <f t="shared" si="143"/>
        <v>0</v>
      </c>
      <c r="JK21" s="340">
        <f t="shared" si="143"/>
        <v>0</v>
      </c>
      <c r="JL21" s="340">
        <f t="shared" si="143"/>
        <v>0</v>
      </c>
      <c r="JM21" s="340">
        <f t="shared" si="143"/>
        <v>0</v>
      </c>
      <c r="JN21" s="340">
        <f>SUM(JN22:JN25,JN28)</f>
        <v>0</v>
      </c>
      <c r="JO21" s="340">
        <f t="shared" ref="JO21:JZ21" si="144">SUM(JO22:JO25,JO28)</f>
        <v>0</v>
      </c>
      <c r="JP21" s="340">
        <f t="shared" si="144"/>
        <v>0</v>
      </c>
      <c r="JQ21" s="340">
        <f t="shared" si="144"/>
        <v>0</v>
      </c>
      <c r="JR21" s="340">
        <f t="shared" si="144"/>
        <v>0</v>
      </c>
      <c r="JS21" s="340">
        <f t="shared" si="144"/>
        <v>0</v>
      </c>
      <c r="JT21" s="340">
        <f t="shared" si="144"/>
        <v>0</v>
      </c>
      <c r="JU21" s="340">
        <f t="shared" si="144"/>
        <v>0</v>
      </c>
      <c r="JV21" s="340">
        <f t="shared" si="144"/>
        <v>0</v>
      </c>
      <c r="JW21" s="340">
        <f t="shared" si="144"/>
        <v>0</v>
      </c>
      <c r="JX21" s="340">
        <f t="shared" si="144"/>
        <v>0</v>
      </c>
      <c r="JY21" s="340">
        <f t="shared" si="144"/>
        <v>0</v>
      </c>
      <c r="JZ21" s="340">
        <f t="shared" si="144"/>
        <v>0</v>
      </c>
      <c r="KA21" s="340">
        <f>SUM(KA22:KA25,KA28)</f>
        <v>0</v>
      </c>
      <c r="KB21" s="340">
        <f t="shared" ref="KB21:KM21" si="145">SUM(KB22:KB25,KB28)</f>
        <v>0</v>
      </c>
      <c r="KC21" s="340">
        <f t="shared" si="145"/>
        <v>0</v>
      </c>
      <c r="KD21" s="340">
        <f t="shared" si="145"/>
        <v>0</v>
      </c>
      <c r="KE21" s="340">
        <f t="shared" si="145"/>
        <v>0</v>
      </c>
      <c r="KF21" s="340">
        <f t="shared" si="145"/>
        <v>0</v>
      </c>
      <c r="KG21" s="340">
        <f t="shared" si="145"/>
        <v>0</v>
      </c>
      <c r="KH21" s="340">
        <f t="shared" si="145"/>
        <v>0</v>
      </c>
      <c r="KI21" s="340">
        <f t="shared" si="145"/>
        <v>0</v>
      </c>
      <c r="KJ21" s="340">
        <f t="shared" si="145"/>
        <v>0</v>
      </c>
      <c r="KK21" s="340">
        <f t="shared" si="145"/>
        <v>0</v>
      </c>
      <c r="KL21" s="340">
        <f t="shared" si="145"/>
        <v>0</v>
      </c>
      <c r="KM21" s="340">
        <f t="shared" si="145"/>
        <v>0</v>
      </c>
      <c r="KN21" s="340">
        <f>SUM(KN22:KN25,KN28)</f>
        <v>0</v>
      </c>
      <c r="KO21" s="340">
        <f t="shared" ref="KO21:KZ21" si="146">SUM(KO22:KO25,KO28)</f>
        <v>0</v>
      </c>
      <c r="KP21" s="340">
        <f t="shared" si="146"/>
        <v>0</v>
      </c>
      <c r="KQ21" s="340">
        <f t="shared" si="146"/>
        <v>0</v>
      </c>
      <c r="KR21" s="340">
        <f t="shared" si="146"/>
        <v>0</v>
      </c>
      <c r="KS21" s="340">
        <f t="shared" si="146"/>
        <v>0</v>
      </c>
      <c r="KT21" s="340">
        <f t="shared" si="146"/>
        <v>0</v>
      </c>
      <c r="KU21" s="340">
        <f t="shared" si="146"/>
        <v>0</v>
      </c>
      <c r="KV21" s="340">
        <f t="shared" si="146"/>
        <v>0</v>
      </c>
      <c r="KW21" s="340">
        <f t="shared" si="146"/>
        <v>0</v>
      </c>
      <c r="KX21" s="340">
        <f t="shared" si="146"/>
        <v>0</v>
      </c>
      <c r="KY21" s="340">
        <f t="shared" si="146"/>
        <v>0</v>
      </c>
      <c r="KZ21" s="340">
        <f t="shared" si="146"/>
        <v>0</v>
      </c>
      <c r="LA21" s="340">
        <f>SUM(LA22:LA25,LA28)</f>
        <v>0</v>
      </c>
      <c r="LB21" s="340">
        <f t="shared" ref="LB21:LM21" si="147">SUM(LB22:LB25,LB28)</f>
        <v>0</v>
      </c>
      <c r="LC21" s="340">
        <f t="shared" si="147"/>
        <v>0</v>
      </c>
      <c r="LD21" s="340">
        <f t="shared" si="147"/>
        <v>0</v>
      </c>
      <c r="LE21" s="340">
        <f t="shared" si="147"/>
        <v>0</v>
      </c>
      <c r="LF21" s="340">
        <f t="shared" si="147"/>
        <v>0</v>
      </c>
      <c r="LG21" s="340">
        <f t="shared" si="147"/>
        <v>0</v>
      </c>
      <c r="LH21" s="340">
        <f t="shared" si="147"/>
        <v>0</v>
      </c>
      <c r="LI21" s="340">
        <f t="shared" si="147"/>
        <v>0</v>
      </c>
      <c r="LJ21" s="340">
        <f t="shared" si="147"/>
        <v>0</v>
      </c>
      <c r="LK21" s="340">
        <f t="shared" si="147"/>
        <v>0</v>
      </c>
      <c r="LL21" s="340">
        <f t="shared" si="147"/>
        <v>0</v>
      </c>
      <c r="LM21" s="340">
        <f t="shared" si="147"/>
        <v>0</v>
      </c>
      <c r="LN21" s="340">
        <f>SUM(LN22:LN25,LN28)</f>
        <v>0</v>
      </c>
    </row>
    <row r="22" spans="1:326" s="349" customFormat="1">
      <c r="A22" s="320" t="str">
        <f>A13</f>
        <v>M1 - Kredito srautai</v>
      </c>
      <c r="B22" s="648"/>
      <c r="C22" s="648"/>
      <c r="D22" s="648"/>
      <c r="E22" s="648"/>
      <c r="F22" s="648"/>
      <c r="G22" s="648"/>
      <c r="H22" s="648"/>
      <c r="I22" s="648"/>
      <c r="J22" s="648"/>
      <c r="K22" s="648"/>
      <c r="L22" s="648"/>
      <c r="M22" s="648"/>
      <c r="N22" s="649">
        <f>SUM(B22:M22)</f>
        <v>0</v>
      </c>
      <c r="O22" s="648"/>
      <c r="P22" s="648"/>
      <c r="Q22" s="648"/>
      <c r="R22" s="648"/>
      <c r="S22" s="648"/>
      <c r="T22" s="648"/>
      <c r="U22" s="648"/>
      <c r="V22" s="648"/>
      <c r="W22" s="648"/>
      <c r="X22" s="648"/>
      <c r="Y22" s="648"/>
      <c r="Z22" s="648"/>
      <c r="AA22" s="649">
        <f>SUM(O22:Z22)</f>
        <v>0</v>
      </c>
      <c r="AB22" s="648"/>
      <c r="AC22" s="648"/>
      <c r="AD22" s="648"/>
      <c r="AE22" s="648"/>
      <c r="AF22" s="648"/>
      <c r="AG22" s="648"/>
      <c r="AH22" s="648"/>
      <c r="AI22" s="648"/>
      <c r="AJ22" s="648"/>
      <c r="AK22" s="648"/>
      <c r="AL22" s="648"/>
      <c r="AM22" s="648"/>
      <c r="AN22" s="649">
        <f>SUM(AB22:AM22)</f>
        <v>0</v>
      </c>
      <c r="AO22" s="648"/>
      <c r="AP22" s="648"/>
      <c r="AQ22" s="648"/>
      <c r="AR22" s="648"/>
      <c r="AS22" s="648"/>
      <c r="AT22" s="648"/>
      <c r="AU22" s="648"/>
      <c r="AV22" s="648"/>
      <c r="AW22" s="648"/>
      <c r="AX22" s="648"/>
      <c r="AY22" s="648"/>
      <c r="AZ22" s="648"/>
      <c r="BA22" s="649">
        <f>SUM(AO22:AZ22)</f>
        <v>0</v>
      </c>
      <c r="BB22" s="648"/>
      <c r="BC22" s="648"/>
      <c r="BD22" s="648"/>
      <c r="BE22" s="648"/>
      <c r="BF22" s="648"/>
      <c r="BG22" s="648"/>
      <c r="BH22" s="648"/>
      <c r="BI22" s="648"/>
      <c r="BJ22" s="648"/>
      <c r="BK22" s="648"/>
      <c r="BL22" s="648"/>
      <c r="BM22" s="648"/>
      <c r="BN22" s="649">
        <f>SUM(BB22:BM22)</f>
        <v>0</v>
      </c>
      <c r="BO22" s="648"/>
      <c r="BP22" s="648"/>
      <c r="BQ22" s="648"/>
      <c r="BR22" s="648"/>
      <c r="BS22" s="648"/>
      <c r="BT22" s="648"/>
      <c r="BU22" s="648"/>
      <c r="BV22" s="648"/>
      <c r="BW22" s="648"/>
      <c r="BX22" s="648"/>
      <c r="BY22" s="648"/>
      <c r="BZ22" s="648"/>
      <c r="CA22" s="649">
        <f>SUM(BO22:BZ22)</f>
        <v>0</v>
      </c>
      <c r="CB22" s="648"/>
      <c r="CC22" s="648"/>
      <c r="CD22" s="648"/>
      <c r="CE22" s="648"/>
      <c r="CF22" s="648"/>
      <c r="CG22" s="648"/>
      <c r="CH22" s="648"/>
      <c r="CI22" s="648"/>
      <c r="CJ22" s="648"/>
      <c r="CK22" s="648"/>
      <c r="CL22" s="648"/>
      <c r="CM22" s="648"/>
      <c r="CN22" s="649">
        <f>SUM(CB22:CM22)</f>
        <v>0</v>
      </c>
      <c r="CO22" s="648"/>
      <c r="CP22" s="648"/>
      <c r="CQ22" s="648"/>
      <c r="CR22" s="648"/>
      <c r="CS22" s="648"/>
      <c r="CT22" s="648"/>
      <c r="CU22" s="648"/>
      <c r="CV22" s="648"/>
      <c r="CW22" s="648"/>
      <c r="CX22" s="648"/>
      <c r="CY22" s="648"/>
      <c r="CZ22" s="648"/>
      <c r="DA22" s="649">
        <f>SUM(CO22:CZ22)</f>
        <v>0</v>
      </c>
      <c r="DB22" s="648"/>
      <c r="DC22" s="648"/>
      <c r="DD22" s="648"/>
      <c r="DE22" s="648"/>
      <c r="DF22" s="648"/>
      <c r="DG22" s="648"/>
      <c r="DH22" s="648"/>
      <c r="DI22" s="648"/>
      <c r="DJ22" s="648"/>
      <c r="DK22" s="648"/>
      <c r="DL22" s="648"/>
      <c r="DM22" s="648"/>
      <c r="DN22" s="649">
        <f>SUM(DB22:DM22)</f>
        <v>0</v>
      </c>
      <c r="DO22" s="648"/>
      <c r="DP22" s="648"/>
      <c r="DQ22" s="648"/>
      <c r="DR22" s="648"/>
      <c r="DS22" s="648"/>
      <c r="DT22" s="648"/>
      <c r="DU22" s="648"/>
      <c r="DV22" s="648"/>
      <c r="DW22" s="648"/>
      <c r="DX22" s="648"/>
      <c r="DY22" s="648"/>
      <c r="DZ22" s="648"/>
      <c r="EA22" s="649">
        <f>SUM(DO22:DZ22)</f>
        <v>0</v>
      </c>
      <c r="EB22" s="648"/>
      <c r="EC22" s="648"/>
      <c r="ED22" s="648"/>
      <c r="EE22" s="648"/>
      <c r="EF22" s="648"/>
      <c r="EG22" s="648"/>
      <c r="EH22" s="648"/>
      <c r="EI22" s="648"/>
      <c r="EJ22" s="648"/>
      <c r="EK22" s="648"/>
      <c r="EL22" s="648"/>
      <c r="EM22" s="648"/>
      <c r="EN22" s="649">
        <f>SUM(EB22:EM22)</f>
        <v>0</v>
      </c>
      <c r="EO22" s="648"/>
      <c r="EP22" s="648"/>
      <c r="EQ22" s="648"/>
      <c r="ER22" s="648"/>
      <c r="ES22" s="648"/>
      <c r="ET22" s="648"/>
      <c r="EU22" s="648"/>
      <c r="EV22" s="648"/>
      <c r="EW22" s="648"/>
      <c r="EX22" s="648"/>
      <c r="EY22" s="648"/>
      <c r="EZ22" s="648"/>
      <c r="FA22" s="649">
        <f>SUM(EO22:EZ22)</f>
        <v>0</v>
      </c>
      <c r="FB22" s="648"/>
      <c r="FC22" s="648"/>
      <c r="FD22" s="648"/>
      <c r="FE22" s="648"/>
      <c r="FF22" s="648"/>
      <c r="FG22" s="648"/>
      <c r="FH22" s="648"/>
      <c r="FI22" s="648"/>
      <c r="FJ22" s="648"/>
      <c r="FK22" s="648"/>
      <c r="FL22" s="648"/>
      <c r="FM22" s="648"/>
      <c r="FN22" s="649">
        <f>SUM(FB22:FM22)</f>
        <v>0</v>
      </c>
      <c r="FO22" s="648"/>
      <c r="FP22" s="648"/>
      <c r="FQ22" s="648"/>
      <c r="FR22" s="648"/>
      <c r="FS22" s="648"/>
      <c r="FT22" s="648"/>
      <c r="FU22" s="648"/>
      <c r="FV22" s="648"/>
      <c r="FW22" s="648"/>
      <c r="FX22" s="648"/>
      <c r="FY22" s="648"/>
      <c r="FZ22" s="648"/>
      <c r="GA22" s="649">
        <f>SUM(FO22:FZ22)</f>
        <v>0</v>
      </c>
      <c r="GB22" s="648"/>
      <c r="GC22" s="648"/>
      <c r="GD22" s="648"/>
      <c r="GE22" s="648"/>
      <c r="GF22" s="648"/>
      <c r="GG22" s="648"/>
      <c r="GH22" s="648"/>
      <c r="GI22" s="648"/>
      <c r="GJ22" s="648"/>
      <c r="GK22" s="648"/>
      <c r="GL22" s="648"/>
      <c r="GM22" s="648"/>
      <c r="GN22" s="649">
        <f>SUM(GB22:GM22)</f>
        <v>0</v>
      </c>
      <c r="GO22" s="648"/>
      <c r="GP22" s="648"/>
      <c r="GQ22" s="648"/>
      <c r="GR22" s="648"/>
      <c r="GS22" s="648"/>
      <c r="GT22" s="648"/>
      <c r="GU22" s="648"/>
      <c r="GV22" s="648"/>
      <c r="GW22" s="648"/>
      <c r="GX22" s="648"/>
      <c r="GY22" s="648"/>
      <c r="GZ22" s="648"/>
      <c r="HA22" s="649">
        <f>SUM(GO22:GZ22)</f>
        <v>0</v>
      </c>
      <c r="HB22" s="648"/>
      <c r="HC22" s="648"/>
      <c r="HD22" s="648"/>
      <c r="HE22" s="648"/>
      <c r="HF22" s="648"/>
      <c r="HG22" s="648"/>
      <c r="HH22" s="648"/>
      <c r="HI22" s="648"/>
      <c r="HJ22" s="648"/>
      <c r="HK22" s="648"/>
      <c r="HL22" s="648"/>
      <c r="HM22" s="648"/>
      <c r="HN22" s="649">
        <f>SUM(HB22:HM22)</f>
        <v>0</v>
      </c>
      <c r="HO22" s="648"/>
      <c r="HP22" s="648"/>
      <c r="HQ22" s="648"/>
      <c r="HR22" s="648"/>
      <c r="HS22" s="648"/>
      <c r="HT22" s="648"/>
      <c r="HU22" s="648"/>
      <c r="HV22" s="648"/>
      <c r="HW22" s="648"/>
      <c r="HX22" s="648"/>
      <c r="HY22" s="648"/>
      <c r="HZ22" s="648"/>
      <c r="IA22" s="649">
        <f>SUM(HO22:HZ22)</f>
        <v>0</v>
      </c>
      <c r="IB22" s="648"/>
      <c r="IC22" s="648"/>
      <c r="ID22" s="648"/>
      <c r="IE22" s="648"/>
      <c r="IF22" s="648"/>
      <c r="IG22" s="648"/>
      <c r="IH22" s="648"/>
      <c r="II22" s="648"/>
      <c r="IJ22" s="648"/>
      <c r="IK22" s="648"/>
      <c r="IL22" s="648"/>
      <c r="IM22" s="648"/>
      <c r="IN22" s="649">
        <f>SUM(IB22:IM22)</f>
        <v>0</v>
      </c>
      <c r="IO22" s="648"/>
      <c r="IP22" s="648"/>
      <c r="IQ22" s="648"/>
      <c r="IR22" s="648"/>
      <c r="IS22" s="648"/>
      <c r="IT22" s="648"/>
      <c r="IU22" s="648"/>
      <c r="IV22" s="648"/>
      <c r="IW22" s="648"/>
      <c r="IX22" s="648"/>
      <c r="IY22" s="648"/>
      <c r="IZ22" s="648"/>
      <c r="JA22" s="649">
        <f>SUM(IO22:IZ22)</f>
        <v>0</v>
      </c>
      <c r="JB22" s="648"/>
      <c r="JC22" s="648"/>
      <c r="JD22" s="648"/>
      <c r="JE22" s="648"/>
      <c r="JF22" s="648"/>
      <c r="JG22" s="648"/>
      <c r="JH22" s="648"/>
      <c r="JI22" s="648"/>
      <c r="JJ22" s="648"/>
      <c r="JK22" s="648"/>
      <c r="JL22" s="648"/>
      <c r="JM22" s="648"/>
      <c r="JN22" s="649">
        <f>SUM(JB22:JM22)</f>
        <v>0</v>
      </c>
      <c r="JO22" s="648"/>
      <c r="JP22" s="648"/>
      <c r="JQ22" s="648"/>
      <c r="JR22" s="648"/>
      <c r="JS22" s="648"/>
      <c r="JT22" s="648"/>
      <c r="JU22" s="648"/>
      <c r="JV22" s="648"/>
      <c r="JW22" s="648"/>
      <c r="JX22" s="648"/>
      <c r="JY22" s="648"/>
      <c r="JZ22" s="648"/>
      <c r="KA22" s="649">
        <f>SUM(JO22:JZ22)</f>
        <v>0</v>
      </c>
      <c r="KB22" s="648"/>
      <c r="KC22" s="648"/>
      <c r="KD22" s="648"/>
      <c r="KE22" s="648"/>
      <c r="KF22" s="648"/>
      <c r="KG22" s="648"/>
      <c r="KH22" s="648"/>
      <c r="KI22" s="648"/>
      <c r="KJ22" s="648"/>
      <c r="KK22" s="648"/>
      <c r="KL22" s="648"/>
      <c r="KM22" s="648"/>
      <c r="KN22" s="649">
        <f>SUM(KB22:KM22)</f>
        <v>0</v>
      </c>
      <c r="KO22" s="648"/>
      <c r="KP22" s="648"/>
      <c r="KQ22" s="648"/>
      <c r="KR22" s="648"/>
      <c r="KS22" s="648"/>
      <c r="KT22" s="648"/>
      <c r="KU22" s="648"/>
      <c r="KV22" s="648"/>
      <c r="KW22" s="648"/>
      <c r="KX22" s="648"/>
      <c r="KY22" s="648"/>
      <c r="KZ22" s="648"/>
      <c r="LA22" s="649">
        <f>SUM(KO22:KZ22)</f>
        <v>0</v>
      </c>
      <c r="LB22" s="648"/>
      <c r="LC22" s="648"/>
      <c r="LD22" s="648"/>
      <c r="LE22" s="648"/>
      <c r="LF22" s="648"/>
      <c r="LG22" s="648"/>
      <c r="LH22" s="648"/>
      <c r="LI22" s="648"/>
      <c r="LJ22" s="648"/>
      <c r="LK22" s="648"/>
      <c r="LL22" s="648"/>
      <c r="LM22" s="648"/>
      <c r="LN22" s="649">
        <f>SUM(LB22:LM22)</f>
        <v>0</v>
      </c>
    </row>
    <row r="23" spans="1:326" s="349" customFormat="1">
      <c r="A23" s="320" t="str">
        <f t="shared" ref="A23:A28" si="148">A14</f>
        <v>M2 - Nuosavo kapitalo srautai</v>
      </c>
      <c r="B23" s="648"/>
      <c r="C23" s="648"/>
      <c r="D23" s="648"/>
      <c r="E23" s="648"/>
      <c r="F23" s="648"/>
      <c r="G23" s="648"/>
      <c r="H23" s="648"/>
      <c r="I23" s="648"/>
      <c r="J23" s="648"/>
      <c r="K23" s="648"/>
      <c r="L23" s="648"/>
      <c r="M23" s="648"/>
      <c r="N23" s="649"/>
      <c r="O23" s="648"/>
      <c r="P23" s="648"/>
      <c r="Q23" s="648"/>
      <c r="R23" s="648"/>
      <c r="S23" s="648"/>
      <c r="T23" s="648"/>
      <c r="U23" s="648"/>
      <c r="V23" s="648"/>
      <c r="W23" s="648"/>
      <c r="X23" s="648"/>
      <c r="Y23" s="648"/>
      <c r="Z23" s="648"/>
      <c r="AA23" s="649"/>
      <c r="AB23" s="648"/>
      <c r="AC23" s="648"/>
      <c r="AD23" s="648"/>
      <c r="AE23" s="648"/>
      <c r="AF23" s="648"/>
      <c r="AG23" s="648"/>
      <c r="AH23" s="648"/>
      <c r="AI23" s="648"/>
      <c r="AJ23" s="648"/>
      <c r="AK23" s="648"/>
      <c r="AL23" s="648"/>
      <c r="AM23" s="648"/>
      <c r="AN23" s="649"/>
      <c r="AO23" s="648"/>
      <c r="AP23" s="648"/>
      <c r="AQ23" s="648"/>
      <c r="AR23" s="648"/>
      <c r="AS23" s="648"/>
      <c r="AT23" s="648"/>
      <c r="AU23" s="648"/>
      <c r="AV23" s="648"/>
      <c r="AW23" s="648"/>
      <c r="AX23" s="648"/>
      <c r="AY23" s="648"/>
      <c r="AZ23" s="648"/>
      <c r="BA23" s="649"/>
      <c r="BB23" s="648"/>
      <c r="BC23" s="648"/>
      <c r="BD23" s="648"/>
      <c r="BE23" s="648"/>
      <c r="BF23" s="648"/>
      <c r="BG23" s="648"/>
      <c r="BH23" s="648"/>
      <c r="BI23" s="648"/>
      <c r="BJ23" s="648"/>
      <c r="BK23" s="648"/>
      <c r="BL23" s="648"/>
      <c r="BM23" s="648"/>
      <c r="BN23" s="649"/>
      <c r="BO23" s="648"/>
      <c r="BP23" s="648"/>
      <c r="BQ23" s="648"/>
      <c r="BR23" s="648"/>
      <c r="BS23" s="648"/>
      <c r="BT23" s="648"/>
      <c r="BU23" s="648"/>
      <c r="BV23" s="648"/>
      <c r="BW23" s="648"/>
      <c r="BX23" s="648"/>
      <c r="BY23" s="648"/>
      <c r="BZ23" s="648"/>
      <c r="CA23" s="649"/>
      <c r="CB23" s="648"/>
      <c r="CC23" s="648"/>
      <c r="CD23" s="648"/>
      <c r="CE23" s="648"/>
      <c r="CF23" s="648"/>
      <c r="CG23" s="648"/>
      <c r="CH23" s="648"/>
      <c r="CI23" s="648"/>
      <c r="CJ23" s="648"/>
      <c r="CK23" s="648"/>
      <c r="CL23" s="648"/>
      <c r="CM23" s="648"/>
      <c r="CN23" s="649"/>
      <c r="CO23" s="648"/>
      <c r="CP23" s="648"/>
      <c r="CQ23" s="648"/>
      <c r="CR23" s="648"/>
      <c r="CS23" s="648"/>
      <c r="CT23" s="648"/>
      <c r="CU23" s="648"/>
      <c r="CV23" s="648"/>
      <c r="CW23" s="648"/>
      <c r="CX23" s="648"/>
      <c r="CY23" s="648"/>
      <c r="CZ23" s="648"/>
      <c r="DA23" s="649"/>
      <c r="DB23" s="648"/>
      <c r="DC23" s="648"/>
      <c r="DD23" s="648"/>
      <c r="DE23" s="648"/>
      <c r="DF23" s="648"/>
      <c r="DG23" s="648"/>
      <c r="DH23" s="648"/>
      <c r="DI23" s="648"/>
      <c r="DJ23" s="648"/>
      <c r="DK23" s="648"/>
      <c r="DL23" s="648"/>
      <c r="DM23" s="648"/>
      <c r="DN23" s="649"/>
      <c r="DO23" s="648"/>
      <c r="DP23" s="648"/>
      <c r="DQ23" s="648"/>
      <c r="DR23" s="648"/>
      <c r="DS23" s="648"/>
      <c r="DT23" s="648"/>
      <c r="DU23" s="648"/>
      <c r="DV23" s="648"/>
      <c r="DW23" s="648"/>
      <c r="DX23" s="648"/>
      <c r="DY23" s="648"/>
      <c r="DZ23" s="648"/>
      <c r="EA23" s="649"/>
      <c r="EB23" s="648"/>
      <c r="EC23" s="648"/>
      <c r="ED23" s="648"/>
      <c r="EE23" s="648"/>
      <c r="EF23" s="648"/>
      <c r="EG23" s="648"/>
      <c r="EH23" s="648"/>
      <c r="EI23" s="648"/>
      <c r="EJ23" s="648"/>
      <c r="EK23" s="648"/>
      <c r="EL23" s="648"/>
      <c r="EM23" s="648"/>
      <c r="EN23" s="649"/>
      <c r="EO23" s="648"/>
      <c r="EP23" s="648"/>
      <c r="EQ23" s="648"/>
      <c r="ER23" s="648"/>
      <c r="ES23" s="648"/>
      <c r="ET23" s="648"/>
      <c r="EU23" s="648"/>
      <c r="EV23" s="648"/>
      <c r="EW23" s="648"/>
      <c r="EX23" s="648"/>
      <c r="EY23" s="648"/>
      <c r="EZ23" s="648"/>
      <c r="FA23" s="649"/>
      <c r="FB23" s="648"/>
      <c r="FC23" s="648"/>
      <c r="FD23" s="648"/>
      <c r="FE23" s="648"/>
      <c r="FF23" s="648"/>
      <c r="FG23" s="648"/>
      <c r="FH23" s="648"/>
      <c r="FI23" s="648"/>
      <c r="FJ23" s="648"/>
      <c r="FK23" s="648"/>
      <c r="FL23" s="648"/>
      <c r="FM23" s="648"/>
      <c r="FN23" s="649"/>
      <c r="FO23" s="648"/>
      <c r="FP23" s="648"/>
      <c r="FQ23" s="648"/>
      <c r="FR23" s="648"/>
      <c r="FS23" s="648"/>
      <c r="FT23" s="648"/>
      <c r="FU23" s="648"/>
      <c r="FV23" s="648"/>
      <c r="FW23" s="648"/>
      <c r="FX23" s="648"/>
      <c r="FY23" s="648"/>
      <c r="FZ23" s="648"/>
      <c r="GA23" s="649"/>
      <c r="GB23" s="648"/>
      <c r="GC23" s="648"/>
      <c r="GD23" s="648"/>
      <c r="GE23" s="648"/>
      <c r="GF23" s="648"/>
      <c r="GG23" s="648"/>
      <c r="GH23" s="648"/>
      <c r="GI23" s="648"/>
      <c r="GJ23" s="648"/>
      <c r="GK23" s="648"/>
      <c r="GL23" s="648"/>
      <c r="GM23" s="648"/>
      <c r="GN23" s="649"/>
      <c r="GO23" s="648"/>
      <c r="GP23" s="648"/>
      <c r="GQ23" s="648"/>
      <c r="GR23" s="648"/>
      <c r="GS23" s="648"/>
      <c r="GT23" s="648"/>
      <c r="GU23" s="648"/>
      <c r="GV23" s="648"/>
      <c r="GW23" s="648"/>
      <c r="GX23" s="648"/>
      <c r="GY23" s="648"/>
      <c r="GZ23" s="648"/>
      <c r="HA23" s="649"/>
      <c r="HB23" s="648"/>
      <c r="HC23" s="648"/>
      <c r="HD23" s="648"/>
      <c r="HE23" s="648"/>
      <c r="HF23" s="648"/>
      <c r="HG23" s="648"/>
      <c r="HH23" s="648"/>
      <c r="HI23" s="648"/>
      <c r="HJ23" s="648"/>
      <c r="HK23" s="648"/>
      <c r="HL23" s="648"/>
      <c r="HM23" s="648"/>
      <c r="HN23" s="649"/>
      <c r="HO23" s="648"/>
      <c r="HP23" s="648"/>
      <c r="HQ23" s="648"/>
      <c r="HR23" s="648"/>
      <c r="HS23" s="648"/>
      <c r="HT23" s="648"/>
      <c r="HU23" s="648"/>
      <c r="HV23" s="648"/>
      <c r="HW23" s="648"/>
      <c r="HX23" s="648"/>
      <c r="HY23" s="648"/>
      <c r="HZ23" s="648"/>
      <c r="IA23" s="649"/>
      <c r="IB23" s="648"/>
      <c r="IC23" s="648"/>
      <c r="ID23" s="648"/>
      <c r="IE23" s="648"/>
      <c r="IF23" s="648"/>
      <c r="IG23" s="648"/>
      <c r="IH23" s="648"/>
      <c r="II23" s="648"/>
      <c r="IJ23" s="648"/>
      <c r="IK23" s="648"/>
      <c r="IL23" s="648"/>
      <c r="IM23" s="648"/>
      <c r="IN23" s="649"/>
      <c r="IO23" s="648"/>
      <c r="IP23" s="648"/>
      <c r="IQ23" s="648"/>
      <c r="IR23" s="648"/>
      <c r="IS23" s="648"/>
      <c r="IT23" s="648"/>
      <c r="IU23" s="648"/>
      <c r="IV23" s="648"/>
      <c r="IW23" s="648"/>
      <c r="IX23" s="648"/>
      <c r="IY23" s="648"/>
      <c r="IZ23" s="648"/>
      <c r="JA23" s="649"/>
      <c r="JB23" s="648"/>
      <c r="JC23" s="648"/>
      <c r="JD23" s="648"/>
      <c r="JE23" s="648"/>
      <c r="JF23" s="648"/>
      <c r="JG23" s="648"/>
      <c r="JH23" s="648"/>
      <c r="JI23" s="648"/>
      <c r="JJ23" s="648"/>
      <c r="JK23" s="648"/>
      <c r="JL23" s="648"/>
      <c r="JM23" s="648"/>
      <c r="JN23" s="649"/>
      <c r="JO23" s="648"/>
      <c r="JP23" s="648"/>
      <c r="JQ23" s="648"/>
      <c r="JR23" s="648"/>
      <c r="JS23" s="648"/>
      <c r="JT23" s="648"/>
      <c r="JU23" s="648"/>
      <c r="JV23" s="648"/>
      <c r="JW23" s="648"/>
      <c r="JX23" s="648"/>
      <c r="JY23" s="648"/>
      <c r="JZ23" s="648"/>
      <c r="KA23" s="649"/>
      <c r="KB23" s="648"/>
      <c r="KC23" s="648"/>
      <c r="KD23" s="648"/>
      <c r="KE23" s="648"/>
      <c r="KF23" s="648"/>
      <c r="KG23" s="648"/>
      <c r="KH23" s="648"/>
      <c r="KI23" s="648"/>
      <c r="KJ23" s="648"/>
      <c r="KK23" s="648"/>
      <c r="KL23" s="648"/>
      <c r="KM23" s="648"/>
      <c r="KN23" s="649"/>
      <c r="KO23" s="648"/>
      <c r="KP23" s="648"/>
      <c r="KQ23" s="648"/>
      <c r="KR23" s="648"/>
      <c r="KS23" s="648"/>
      <c r="KT23" s="648"/>
      <c r="KU23" s="648"/>
      <c r="KV23" s="648"/>
      <c r="KW23" s="648"/>
      <c r="KX23" s="648"/>
      <c r="KY23" s="648"/>
      <c r="KZ23" s="648"/>
      <c r="LA23" s="649"/>
      <c r="LB23" s="648"/>
      <c r="LC23" s="648"/>
      <c r="LD23" s="648"/>
      <c r="LE23" s="648"/>
      <c r="LF23" s="648"/>
      <c r="LG23" s="648"/>
      <c r="LH23" s="648"/>
      <c r="LI23" s="648"/>
      <c r="LJ23" s="648"/>
      <c r="LK23" s="648"/>
      <c r="LL23" s="648"/>
      <c r="LM23" s="648"/>
      <c r="LN23" s="649"/>
    </row>
    <row r="24" spans="1:326" s="349" customFormat="1">
      <c r="A24" s="320" t="str">
        <f t="shared" si="148"/>
        <v>M3 - Finansinės ir investicinės veiklos pajamos</v>
      </c>
      <c r="B24" s="350">
        <f t="shared" ref="B24:M24" si="149">+B15</f>
        <v>0</v>
      </c>
      <c r="C24" s="350">
        <f t="shared" si="149"/>
        <v>0</v>
      </c>
      <c r="D24" s="350">
        <f t="shared" si="149"/>
        <v>0</v>
      </c>
      <c r="E24" s="350">
        <f t="shared" si="149"/>
        <v>0</v>
      </c>
      <c r="F24" s="350">
        <f t="shared" si="149"/>
        <v>0</v>
      </c>
      <c r="G24" s="350">
        <f t="shared" si="149"/>
        <v>0</v>
      </c>
      <c r="H24" s="350">
        <f t="shared" si="149"/>
        <v>0</v>
      </c>
      <c r="I24" s="350">
        <f t="shared" si="149"/>
        <v>0</v>
      </c>
      <c r="J24" s="350">
        <f t="shared" si="149"/>
        <v>0</v>
      </c>
      <c r="K24" s="350">
        <f t="shared" si="149"/>
        <v>0</v>
      </c>
      <c r="L24" s="350">
        <f t="shared" si="149"/>
        <v>0</v>
      </c>
      <c r="M24" s="350">
        <f t="shared" si="149"/>
        <v>0</v>
      </c>
      <c r="N24" s="340">
        <f t="shared" ref="N24:N26" si="150">SUM(B24:M24)</f>
        <v>0</v>
      </c>
      <c r="O24" s="350">
        <f t="shared" ref="O24:Z24" si="151">+O15</f>
        <v>0</v>
      </c>
      <c r="P24" s="350">
        <f t="shared" si="151"/>
        <v>0</v>
      </c>
      <c r="Q24" s="350">
        <f t="shared" si="151"/>
        <v>0</v>
      </c>
      <c r="R24" s="350">
        <f t="shared" si="151"/>
        <v>0</v>
      </c>
      <c r="S24" s="350">
        <f t="shared" si="151"/>
        <v>0</v>
      </c>
      <c r="T24" s="350">
        <f t="shared" si="151"/>
        <v>0</v>
      </c>
      <c r="U24" s="350">
        <f t="shared" si="151"/>
        <v>0</v>
      </c>
      <c r="V24" s="350">
        <f t="shared" si="151"/>
        <v>0</v>
      </c>
      <c r="W24" s="350">
        <f t="shared" si="151"/>
        <v>0</v>
      </c>
      <c r="X24" s="350">
        <f t="shared" si="151"/>
        <v>0</v>
      </c>
      <c r="Y24" s="350">
        <f t="shared" si="151"/>
        <v>0</v>
      </c>
      <c r="Z24" s="350">
        <f t="shared" si="151"/>
        <v>0</v>
      </c>
      <c r="AA24" s="340">
        <f t="shared" ref="AA24:AA26" si="152">SUM(O24:Z24)</f>
        <v>0</v>
      </c>
      <c r="AB24" s="350">
        <f t="shared" ref="AB24:AM24" si="153">+AB15</f>
        <v>0</v>
      </c>
      <c r="AC24" s="350">
        <f t="shared" si="153"/>
        <v>0</v>
      </c>
      <c r="AD24" s="350">
        <f t="shared" si="153"/>
        <v>0</v>
      </c>
      <c r="AE24" s="350">
        <f t="shared" si="153"/>
        <v>0</v>
      </c>
      <c r="AF24" s="350">
        <f t="shared" si="153"/>
        <v>0</v>
      </c>
      <c r="AG24" s="350">
        <f t="shared" si="153"/>
        <v>0</v>
      </c>
      <c r="AH24" s="350">
        <f t="shared" si="153"/>
        <v>0</v>
      </c>
      <c r="AI24" s="350">
        <f t="shared" si="153"/>
        <v>0</v>
      </c>
      <c r="AJ24" s="350">
        <f t="shared" si="153"/>
        <v>0</v>
      </c>
      <c r="AK24" s="350">
        <f t="shared" si="153"/>
        <v>0</v>
      </c>
      <c r="AL24" s="350">
        <f t="shared" si="153"/>
        <v>0</v>
      </c>
      <c r="AM24" s="350">
        <f t="shared" si="153"/>
        <v>0</v>
      </c>
      <c r="AN24" s="340">
        <f t="shared" ref="AN24:AN26" si="154">SUM(AB24:AM24)</f>
        <v>0</v>
      </c>
      <c r="AO24" s="350">
        <f t="shared" ref="AO24:AZ24" si="155">+AO15</f>
        <v>88767.311073675548</v>
      </c>
      <c r="AP24" s="350">
        <f t="shared" si="155"/>
        <v>88767.311073675548</v>
      </c>
      <c r="AQ24" s="350">
        <f t="shared" si="155"/>
        <v>88767.311073675548</v>
      </c>
      <c r="AR24" s="350">
        <f t="shared" si="155"/>
        <v>88767.311073675548</v>
      </c>
      <c r="AS24" s="350">
        <f t="shared" si="155"/>
        <v>88767.311073675548</v>
      </c>
      <c r="AT24" s="350">
        <f t="shared" si="155"/>
        <v>88767.311073675548</v>
      </c>
      <c r="AU24" s="350">
        <f t="shared" si="155"/>
        <v>88767.311073675548</v>
      </c>
      <c r="AV24" s="350">
        <f t="shared" si="155"/>
        <v>88767.311073675548</v>
      </c>
      <c r="AW24" s="350">
        <f t="shared" si="155"/>
        <v>88767.311073675548</v>
      </c>
      <c r="AX24" s="350">
        <f t="shared" si="155"/>
        <v>88767.311073675548</v>
      </c>
      <c r="AY24" s="350">
        <f t="shared" si="155"/>
        <v>88767.311073675548</v>
      </c>
      <c r="AZ24" s="350">
        <f t="shared" si="155"/>
        <v>88767.311073675548</v>
      </c>
      <c r="BA24" s="340">
        <f t="shared" ref="BA24:BA26" si="156">SUM(AO24:AZ24)</f>
        <v>1065207.7328841065</v>
      </c>
      <c r="BB24" s="350">
        <f t="shared" ref="BB24:BM24" si="157">+BB15</f>
        <v>88767.311073675548</v>
      </c>
      <c r="BC24" s="350">
        <f t="shared" si="157"/>
        <v>88767.311073675548</v>
      </c>
      <c r="BD24" s="350">
        <f t="shared" si="157"/>
        <v>88767.311073675548</v>
      </c>
      <c r="BE24" s="350">
        <f t="shared" si="157"/>
        <v>88767.311073675548</v>
      </c>
      <c r="BF24" s="350">
        <f t="shared" si="157"/>
        <v>88767.311073675548</v>
      </c>
      <c r="BG24" s="350">
        <f t="shared" si="157"/>
        <v>88767.311073675548</v>
      </c>
      <c r="BH24" s="350">
        <f t="shared" si="157"/>
        <v>88767.311073675548</v>
      </c>
      <c r="BI24" s="350">
        <f t="shared" si="157"/>
        <v>88767.311073675548</v>
      </c>
      <c r="BJ24" s="350">
        <f t="shared" si="157"/>
        <v>88767.311073675548</v>
      </c>
      <c r="BK24" s="350">
        <f t="shared" si="157"/>
        <v>88767.311073675548</v>
      </c>
      <c r="BL24" s="350">
        <f t="shared" si="157"/>
        <v>88767.311073675548</v>
      </c>
      <c r="BM24" s="350">
        <f t="shared" si="157"/>
        <v>88767.311073675548</v>
      </c>
      <c r="BN24" s="340">
        <f t="shared" ref="BN24:BN26" si="158">SUM(BB24:BM24)</f>
        <v>1065207.7328841065</v>
      </c>
      <c r="BO24" s="350">
        <f t="shared" ref="BO24:BZ24" si="159">+BO15</f>
        <v>88767.311073675548</v>
      </c>
      <c r="BP24" s="350">
        <f t="shared" si="159"/>
        <v>88767.311073675548</v>
      </c>
      <c r="BQ24" s="350">
        <f t="shared" si="159"/>
        <v>88767.311073675548</v>
      </c>
      <c r="BR24" s="350">
        <f t="shared" si="159"/>
        <v>88767.311073675548</v>
      </c>
      <c r="BS24" s="350">
        <f t="shared" si="159"/>
        <v>88767.311073675548</v>
      </c>
      <c r="BT24" s="350">
        <f t="shared" si="159"/>
        <v>88767.311073675548</v>
      </c>
      <c r="BU24" s="350">
        <f t="shared" si="159"/>
        <v>88767.311073675548</v>
      </c>
      <c r="BV24" s="350">
        <f t="shared" si="159"/>
        <v>88767.311073675548</v>
      </c>
      <c r="BW24" s="350">
        <f t="shared" si="159"/>
        <v>88767.311073675548</v>
      </c>
      <c r="BX24" s="350">
        <f t="shared" si="159"/>
        <v>88767.311073675548</v>
      </c>
      <c r="BY24" s="350">
        <f t="shared" si="159"/>
        <v>88767.311073675548</v>
      </c>
      <c r="BZ24" s="350">
        <f t="shared" si="159"/>
        <v>88767.311073675548</v>
      </c>
      <c r="CA24" s="340">
        <f t="shared" ref="CA24:CA26" si="160">SUM(BO24:BZ24)</f>
        <v>1065207.7328841065</v>
      </c>
      <c r="CB24" s="350">
        <f t="shared" ref="CB24:CM24" si="161">+CB15</f>
        <v>88767.311073675548</v>
      </c>
      <c r="CC24" s="350">
        <f t="shared" si="161"/>
        <v>88767.311073675548</v>
      </c>
      <c r="CD24" s="350">
        <f t="shared" si="161"/>
        <v>88767.311073675548</v>
      </c>
      <c r="CE24" s="350">
        <f t="shared" si="161"/>
        <v>88767.311073675548</v>
      </c>
      <c r="CF24" s="350">
        <f t="shared" si="161"/>
        <v>88767.311073675548</v>
      </c>
      <c r="CG24" s="350">
        <f t="shared" si="161"/>
        <v>88767.311073675548</v>
      </c>
      <c r="CH24" s="350">
        <f t="shared" si="161"/>
        <v>88767.311073675548</v>
      </c>
      <c r="CI24" s="350">
        <f t="shared" si="161"/>
        <v>88767.311073675548</v>
      </c>
      <c r="CJ24" s="350">
        <f t="shared" si="161"/>
        <v>88767.311073675548</v>
      </c>
      <c r="CK24" s="350">
        <f t="shared" si="161"/>
        <v>88767.311073675548</v>
      </c>
      <c r="CL24" s="350">
        <f t="shared" si="161"/>
        <v>88767.311073675548</v>
      </c>
      <c r="CM24" s="350">
        <f t="shared" si="161"/>
        <v>88767.311073675548</v>
      </c>
      <c r="CN24" s="340">
        <f t="shared" ref="CN24:CN26" si="162">SUM(CB24:CM24)</f>
        <v>1065207.7328841065</v>
      </c>
      <c r="CO24" s="350">
        <f t="shared" ref="CO24:CZ24" si="163">+CO15</f>
        <v>88767.311073675548</v>
      </c>
      <c r="CP24" s="350">
        <f t="shared" si="163"/>
        <v>88767.311073675548</v>
      </c>
      <c r="CQ24" s="350">
        <f t="shared" si="163"/>
        <v>88767.311073675548</v>
      </c>
      <c r="CR24" s="350">
        <f t="shared" si="163"/>
        <v>88767.311073675548</v>
      </c>
      <c r="CS24" s="350">
        <f t="shared" si="163"/>
        <v>88767.311073675548</v>
      </c>
      <c r="CT24" s="350">
        <f t="shared" si="163"/>
        <v>88767.311073675548</v>
      </c>
      <c r="CU24" s="350">
        <f t="shared" si="163"/>
        <v>88767.311073675548</v>
      </c>
      <c r="CV24" s="350">
        <f t="shared" si="163"/>
        <v>88767.311073675548</v>
      </c>
      <c r="CW24" s="350">
        <f t="shared" si="163"/>
        <v>88767.311073675548</v>
      </c>
      <c r="CX24" s="350">
        <f t="shared" si="163"/>
        <v>88767.311073675548</v>
      </c>
      <c r="CY24" s="350">
        <f t="shared" si="163"/>
        <v>88767.311073675548</v>
      </c>
      <c r="CZ24" s="350">
        <f t="shared" si="163"/>
        <v>88767.311073675548</v>
      </c>
      <c r="DA24" s="340">
        <f t="shared" ref="DA24:DA26" si="164">SUM(CO24:CZ24)</f>
        <v>1065207.7328841065</v>
      </c>
      <c r="DB24" s="350">
        <f t="shared" ref="DB24:DM24" si="165">+DB15</f>
        <v>88767.311073675548</v>
      </c>
      <c r="DC24" s="350">
        <f t="shared" si="165"/>
        <v>88767.311073675548</v>
      </c>
      <c r="DD24" s="350">
        <f t="shared" si="165"/>
        <v>88767.311073675548</v>
      </c>
      <c r="DE24" s="350">
        <f t="shared" si="165"/>
        <v>88767.311073675548</v>
      </c>
      <c r="DF24" s="350">
        <f t="shared" si="165"/>
        <v>88767.311073675548</v>
      </c>
      <c r="DG24" s="350">
        <f t="shared" si="165"/>
        <v>88767.311073675548</v>
      </c>
      <c r="DH24" s="350">
        <f t="shared" si="165"/>
        <v>88767.311073675548</v>
      </c>
      <c r="DI24" s="350">
        <f t="shared" si="165"/>
        <v>88767.311073675548</v>
      </c>
      <c r="DJ24" s="350">
        <f t="shared" si="165"/>
        <v>88767.311073675548</v>
      </c>
      <c r="DK24" s="350">
        <f t="shared" si="165"/>
        <v>88767.311073675548</v>
      </c>
      <c r="DL24" s="350">
        <f t="shared" si="165"/>
        <v>88767.311073675548</v>
      </c>
      <c r="DM24" s="350">
        <f t="shared" si="165"/>
        <v>88767.311073675548</v>
      </c>
      <c r="DN24" s="340">
        <f t="shared" ref="DN24:DN26" si="166">SUM(DB24:DM24)</f>
        <v>1065207.7328841065</v>
      </c>
      <c r="DO24" s="350">
        <f t="shared" ref="DO24:DZ24" si="167">+DO15</f>
        <v>88767.311073675548</v>
      </c>
      <c r="DP24" s="350">
        <f t="shared" si="167"/>
        <v>88767.311073675548</v>
      </c>
      <c r="DQ24" s="350">
        <f t="shared" si="167"/>
        <v>88767.311073675548</v>
      </c>
      <c r="DR24" s="350">
        <f t="shared" si="167"/>
        <v>88767.311073675548</v>
      </c>
      <c r="DS24" s="350">
        <f t="shared" si="167"/>
        <v>88767.311073675548</v>
      </c>
      <c r="DT24" s="350">
        <f t="shared" si="167"/>
        <v>88767.311073675548</v>
      </c>
      <c r="DU24" s="350">
        <f t="shared" si="167"/>
        <v>88767.311073675548</v>
      </c>
      <c r="DV24" s="350">
        <f t="shared" si="167"/>
        <v>88767.311073675548</v>
      </c>
      <c r="DW24" s="350">
        <f t="shared" si="167"/>
        <v>88767.311073675548</v>
      </c>
      <c r="DX24" s="350">
        <f t="shared" si="167"/>
        <v>88767.311073675548</v>
      </c>
      <c r="DY24" s="350">
        <f t="shared" si="167"/>
        <v>88767.311073675548</v>
      </c>
      <c r="DZ24" s="350">
        <f t="shared" si="167"/>
        <v>88767.311073675548</v>
      </c>
      <c r="EA24" s="340">
        <f t="shared" ref="EA24:EA26" si="168">SUM(DO24:DZ24)</f>
        <v>1065207.7328841065</v>
      </c>
      <c r="EB24" s="350">
        <f t="shared" ref="EB24:EM24" si="169">+EB15</f>
        <v>88767.311073675548</v>
      </c>
      <c r="EC24" s="350">
        <f t="shared" si="169"/>
        <v>88767.311073675548</v>
      </c>
      <c r="ED24" s="350">
        <f t="shared" si="169"/>
        <v>88767.311073675548</v>
      </c>
      <c r="EE24" s="350">
        <f t="shared" si="169"/>
        <v>88767.311073675548</v>
      </c>
      <c r="EF24" s="350">
        <f t="shared" si="169"/>
        <v>88767.311073675548</v>
      </c>
      <c r="EG24" s="350">
        <f t="shared" si="169"/>
        <v>88767.311073675548</v>
      </c>
      <c r="EH24" s="350">
        <f t="shared" si="169"/>
        <v>88767.311073675548</v>
      </c>
      <c r="EI24" s="350">
        <f t="shared" si="169"/>
        <v>88767.311073675548</v>
      </c>
      <c r="EJ24" s="350">
        <f t="shared" si="169"/>
        <v>88767.311073675548</v>
      </c>
      <c r="EK24" s="350">
        <f t="shared" si="169"/>
        <v>88767.311073675548</v>
      </c>
      <c r="EL24" s="350">
        <f t="shared" si="169"/>
        <v>88767.311073675548</v>
      </c>
      <c r="EM24" s="350">
        <f t="shared" si="169"/>
        <v>88767.311073675548</v>
      </c>
      <c r="EN24" s="340">
        <f t="shared" ref="EN24:EN26" si="170">SUM(EB24:EM24)</f>
        <v>1065207.7328841065</v>
      </c>
      <c r="EO24" s="350">
        <f t="shared" ref="EO24:EZ24" si="171">+EO15</f>
        <v>88767.311073675548</v>
      </c>
      <c r="EP24" s="350">
        <f t="shared" si="171"/>
        <v>88767.311073675548</v>
      </c>
      <c r="EQ24" s="350">
        <f t="shared" si="171"/>
        <v>88767.311073675548</v>
      </c>
      <c r="ER24" s="350">
        <f t="shared" si="171"/>
        <v>88767.311073675548</v>
      </c>
      <c r="ES24" s="350">
        <f t="shared" si="171"/>
        <v>88767.311073675548</v>
      </c>
      <c r="ET24" s="350">
        <f t="shared" si="171"/>
        <v>-566327.68892632448</v>
      </c>
      <c r="EU24" s="350">
        <f t="shared" si="171"/>
        <v>88767.311073675548</v>
      </c>
      <c r="EV24" s="350">
        <f t="shared" si="171"/>
        <v>88767.311073675548</v>
      </c>
      <c r="EW24" s="350">
        <f t="shared" si="171"/>
        <v>88767.311073675548</v>
      </c>
      <c r="EX24" s="350">
        <f t="shared" si="171"/>
        <v>88767.311073675548</v>
      </c>
      <c r="EY24" s="350">
        <f t="shared" si="171"/>
        <v>88767.311073675548</v>
      </c>
      <c r="EZ24" s="350">
        <f t="shared" si="171"/>
        <v>88767.311073675548</v>
      </c>
      <c r="FA24" s="340">
        <f t="shared" ref="FA24:FA26" si="172">SUM(EO24:EZ24)</f>
        <v>410112.73288410646</v>
      </c>
      <c r="FB24" s="350">
        <f t="shared" ref="FB24:FM24" si="173">+FB15</f>
        <v>88767.311073675548</v>
      </c>
      <c r="FC24" s="350">
        <f t="shared" si="173"/>
        <v>88767.311073675548</v>
      </c>
      <c r="FD24" s="350">
        <f t="shared" si="173"/>
        <v>88767.311073675548</v>
      </c>
      <c r="FE24" s="350">
        <f t="shared" si="173"/>
        <v>88767.311073675548</v>
      </c>
      <c r="FF24" s="350">
        <f t="shared" si="173"/>
        <v>88767.311073675548</v>
      </c>
      <c r="FG24" s="350">
        <f t="shared" si="173"/>
        <v>-566327.68892632448</v>
      </c>
      <c r="FH24" s="350">
        <f t="shared" si="173"/>
        <v>88767.311073675548</v>
      </c>
      <c r="FI24" s="350">
        <f t="shared" si="173"/>
        <v>88767.311073675548</v>
      </c>
      <c r="FJ24" s="350">
        <f t="shared" si="173"/>
        <v>88767.311073675548</v>
      </c>
      <c r="FK24" s="350">
        <f t="shared" si="173"/>
        <v>88767.311073675548</v>
      </c>
      <c r="FL24" s="350">
        <f t="shared" si="173"/>
        <v>88767.311073675548</v>
      </c>
      <c r="FM24" s="350">
        <f t="shared" si="173"/>
        <v>88767.311073675548</v>
      </c>
      <c r="FN24" s="340">
        <f t="shared" ref="FN24:FN26" si="174">SUM(FB24:FM24)</f>
        <v>410112.73288410646</v>
      </c>
      <c r="FO24" s="350">
        <f t="shared" ref="FO24:FZ24" si="175">+FO15</f>
        <v>88767.311073675548</v>
      </c>
      <c r="FP24" s="350">
        <f t="shared" si="175"/>
        <v>88767.311073675548</v>
      </c>
      <c r="FQ24" s="350">
        <f t="shared" si="175"/>
        <v>88767.311073675548</v>
      </c>
      <c r="FR24" s="350">
        <f t="shared" si="175"/>
        <v>88767.311073675548</v>
      </c>
      <c r="FS24" s="350">
        <f t="shared" si="175"/>
        <v>88767.311073675548</v>
      </c>
      <c r="FT24" s="350">
        <f t="shared" si="175"/>
        <v>-566327.68892632448</v>
      </c>
      <c r="FU24" s="350">
        <f t="shared" si="175"/>
        <v>88767.311073675548</v>
      </c>
      <c r="FV24" s="350">
        <f t="shared" si="175"/>
        <v>88767.311073675548</v>
      </c>
      <c r="FW24" s="350">
        <f t="shared" si="175"/>
        <v>88767.311073675548</v>
      </c>
      <c r="FX24" s="350">
        <f t="shared" si="175"/>
        <v>88767.311073675548</v>
      </c>
      <c r="FY24" s="350">
        <f t="shared" si="175"/>
        <v>88767.311073675548</v>
      </c>
      <c r="FZ24" s="350">
        <f t="shared" si="175"/>
        <v>88767.311073675548</v>
      </c>
      <c r="GA24" s="340">
        <f t="shared" ref="GA24:GA26" si="176">SUM(FO24:FZ24)</f>
        <v>410112.73288410646</v>
      </c>
      <c r="GB24" s="350">
        <f t="shared" ref="GB24:GM24" si="177">+GB15</f>
        <v>162252.16909389343</v>
      </c>
      <c r="GC24" s="350">
        <f t="shared" si="177"/>
        <v>162252.16909389343</v>
      </c>
      <c r="GD24" s="350">
        <f t="shared" si="177"/>
        <v>162252.16909389343</v>
      </c>
      <c r="GE24" s="350">
        <f t="shared" si="177"/>
        <v>162252.16909389343</v>
      </c>
      <c r="GF24" s="350">
        <f t="shared" si="177"/>
        <v>162252.16909389343</v>
      </c>
      <c r="GG24" s="350">
        <f t="shared" si="177"/>
        <v>162252.16909389343</v>
      </c>
      <c r="GH24" s="350">
        <f t="shared" si="177"/>
        <v>162252.16909389343</v>
      </c>
      <c r="GI24" s="350">
        <f t="shared" si="177"/>
        <v>162252.16909389343</v>
      </c>
      <c r="GJ24" s="350">
        <f t="shared" si="177"/>
        <v>162252.16909389343</v>
      </c>
      <c r="GK24" s="350">
        <f t="shared" si="177"/>
        <v>162252.16909389343</v>
      </c>
      <c r="GL24" s="350">
        <f t="shared" si="177"/>
        <v>162252.16909389343</v>
      </c>
      <c r="GM24" s="350">
        <f t="shared" si="177"/>
        <v>-991962.83090610709</v>
      </c>
      <c r="GN24" s="340">
        <f t="shared" ref="GN24:GN26" si="178">SUM(GB24:GM24)</f>
        <v>792811.02912672027</v>
      </c>
      <c r="GO24" s="350">
        <f t="shared" ref="GO24:GZ24" si="179">+GO15</f>
        <v>0</v>
      </c>
      <c r="GP24" s="350">
        <f t="shared" si="179"/>
        <v>0</v>
      </c>
      <c r="GQ24" s="350">
        <f t="shared" si="179"/>
        <v>0</v>
      </c>
      <c r="GR24" s="350">
        <f t="shared" si="179"/>
        <v>0</v>
      </c>
      <c r="GS24" s="350">
        <f t="shared" si="179"/>
        <v>0</v>
      </c>
      <c r="GT24" s="350">
        <f t="shared" si="179"/>
        <v>0</v>
      </c>
      <c r="GU24" s="350">
        <f t="shared" si="179"/>
        <v>0</v>
      </c>
      <c r="GV24" s="350">
        <f t="shared" si="179"/>
        <v>0</v>
      </c>
      <c r="GW24" s="350">
        <f t="shared" si="179"/>
        <v>0</v>
      </c>
      <c r="GX24" s="350">
        <f t="shared" si="179"/>
        <v>0</v>
      </c>
      <c r="GY24" s="350">
        <f t="shared" si="179"/>
        <v>0</v>
      </c>
      <c r="GZ24" s="350">
        <f t="shared" si="179"/>
        <v>0</v>
      </c>
      <c r="HA24" s="340">
        <f t="shared" ref="HA24:HA26" si="180">SUM(GO24:GZ24)</f>
        <v>0</v>
      </c>
      <c r="HB24" s="350">
        <f t="shared" ref="HB24:HM24" si="181">+HB15</f>
        <v>0</v>
      </c>
      <c r="HC24" s="350">
        <f t="shared" si="181"/>
        <v>0</v>
      </c>
      <c r="HD24" s="350">
        <f t="shared" si="181"/>
        <v>0</v>
      </c>
      <c r="HE24" s="350">
        <f t="shared" si="181"/>
        <v>0</v>
      </c>
      <c r="HF24" s="350">
        <f t="shared" si="181"/>
        <v>0</v>
      </c>
      <c r="HG24" s="350">
        <f t="shared" si="181"/>
        <v>0</v>
      </c>
      <c r="HH24" s="350">
        <f t="shared" si="181"/>
        <v>0</v>
      </c>
      <c r="HI24" s="350">
        <f t="shared" si="181"/>
        <v>0</v>
      </c>
      <c r="HJ24" s="350">
        <f t="shared" si="181"/>
        <v>0</v>
      </c>
      <c r="HK24" s="350">
        <f t="shared" si="181"/>
        <v>0</v>
      </c>
      <c r="HL24" s="350">
        <f t="shared" si="181"/>
        <v>0</v>
      </c>
      <c r="HM24" s="350">
        <f t="shared" si="181"/>
        <v>0</v>
      </c>
      <c r="HN24" s="340">
        <f t="shared" ref="HN24:HN26" si="182">SUM(HB24:HM24)</f>
        <v>0</v>
      </c>
      <c r="HO24" s="350">
        <f t="shared" ref="HO24:HZ24" si="183">+HO15</f>
        <v>0</v>
      </c>
      <c r="HP24" s="350">
        <f t="shared" si="183"/>
        <v>0</v>
      </c>
      <c r="HQ24" s="350">
        <f t="shared" si="183"/>
        <v>0</v>
      </c>
      <c r="HR24" s="350">
        <f t="shared" si="183"/>
        <v>0</v>
      </c>
      <c r="HS24" s="350">
        <f t="shared" si="183"/>
        <v>0</v>
      </c>
      <c r="HT24" s="350">
        <f t="shared" si="183"/>
        <v>0</v>
      </c>
      <c r="HU24" s="350">
        <f t="shared" si="183"/>
        <v>0</v>
      </c>
      <c r="HV24" s="350">
        <f t="shared" si="183"/>
        <v>0</v>
      </c>
      <c r="HW24" s="350">
        <f t="shared" si="183"/>
        <v>0</v>
      </c>
      <c r="HX24" s="350">
        <f t="shared" si="183"/>
        <v>0</v>
      </c>
      <c r="HY24" s="350">
        <f t="shared" si="183"/>
        <v>0</v>
      </c>
      <c r="HZ24" s="350">
        <f t="shared" si="183"/>
        <v>0</v>
      </c>
      <c r="IA24" s="340">
        <f t="shared" ref="IA24:IA26" si="184">SUM(HO24:HZ24)</f>
        <v>0</v>
      </c>
      <c r="IB24" s="350">
        <f t="shared" ref="IB24:IM24" si="185">+IB15</f>
        <v>0</v>
      </c>
      <c r="IC24" s="350">
        <f t="shared" si="185"/>
        <v>0</v>
      </c>
      <c r="ID24" s="350">
        <f t="shared" si="185"/>
        <v>0</v>
      </c>
      <c r="IE24" s="350">
        <f t="shared" si="185"/>
        <v>0</v>
      </c>
      <c r="IF24" s="350">
        <f t="shared" si="185"/>
        <v>0</v>
      </c>
      <c r="IG24" s="350">
        <f t="shared" si="185"/>
        <v>0</v>
      </c>
      <c r="IH24" s="350">
        <f t="shared" si="185"/>
        <v>0</v>
      </c>
      <c r="II24" s="350">
        <f t="shared" si="185"/>
        <v>0</v>
      </c>
      <c r="IJ24" s="350">
        <f t="shared" si="185"/>
        <v>0</v>
      </c>
      <c r="IK24" s="350">
        <f t="shared" si="185"/>
        <v>0</v>
      </c>
      <c r="IL24" s="350">
        <f t="shared" si="185"/>
        <v>0</v>
      </c>
      <c r="IM24" s="350">
        <f t="shared" si="185"/>
        <v>0</v>
      </c>
      <c r="IN24" s="340">
        <f t="shared" ref="IN24:IN26" si="186">SUM(IB24:IM24)</f>
        <v>0</v>
      </c>
      <c r="IO24" s="350">
        <f t="shared" ref="IO24:IZ24" si="187">+IO15</f>
        <v>0</v>
      </c>
      <c r="IP24" s="350">
        <f t="shared" si="187"/>
        <v>0</v>
      </c>
      <c r="IQ24" s="350">
        <f t="shared" si="187"/>
        <v>0</v>
      </c>
      <c r="IR24" s="350">
        <f t="shared" si="187"/>
        <v>0</v>
      </c>
      <c r="IS24" s="350">
        <f t="shared" si="187"/>
        <v>0</v>
      </c>
      <c r="IT24" s="350">
        <f t="shared" si="187"/>
        <v>0</v>
      </c>
      <c r="IU24" s="350">
        <f t="shared" si="187"/>
        <v>0</v>
      </c>
      <c r="IV24" s="350">
        <f t="shared" si="187"/>
        <v>0</v>
      </c>
      <c r="IW24" s="350">
        <f t="shared" si="187"/>
        <v>0</v>
      </c>
      <c r="IX24" s="350">
        <f t="shared" si="187"/>
        <v>0</v>
      </c>
      <c r="IY24" s="350">
        <f t="shared" si="187"/>
        <v>0</v>
      </c>
      <c r="IZ24" s="350">
        <f t="shared" si="187"/>
        <v>0</v>
      </c>
      <c r="JA24" s="340">
        <f t="shared" ref="JA24:JA26" si="188">SUM(IO24:IZ24)</f>
        <v>0</v>
      </c>
      <c r="JB24" s="350">
        <f t="shared" ref="JB24:JM24" si="189">+JB15</f>
        <v>0</v>
      </c>
      <c r="JC24" s="350">
        <f t="shared" si="189"/>
        <v>0</v>
      </c>
      <c r="JD24" s="350">
        <f t="shared" si="189"/>
        <v>0</v>
      </c>
      <c r="JE24" s="350">
        <f t="shared" si="189"/>
        <v>0</v>
      </c>
      <c r="JF24" s="350">
        <f t="shared" si="189"/>
        <v>0</v>
      </c>
      <c r="JG24" s="350">
        <f t="shared" si="189"/>
        <v>0</v>
      </c>
      <c r="JH24" s="350">
        <f t="shared" si="189"/>
        <v>0</v>
      </c>
      <c r="JI24" s="350">
        <f t="shared" si="189"/>
        <v>0</v>
      </c>
      <c r="JJ24" s="350">
        <f t="shared" si="189"/>
        <v>0</v>
      </c>
      <c r="JK24" s="350">
        <f t="shared" si="189"/>
        <v>0</v>
      </c>
      <c r="JL24" s="350">
        <f t="shared" si="189"/>
        <v>0</v>
      </c>
      <c r="JM24" s="350">
        <f t="shared" si="189"/>
        <v>0</v>
      </c>
      <c r="JN24" s="340">
        <f t="shared" ref="JN24:JN26" si="190">SUM(JB24:JM24)</f>
        <v>0</v>
      </c>
      <c r="JO24" s="350">
        <f t="shared" ref="JO24:JZ24" si="191">+JO15</f>
        <v>0</v>
      </c>
      <c r="JP24" s="350">
        <f t="shared" si="191"/>
        <v>0</v>
      </c>
      <c r="JQ24" s="350">
        <f t="shared" si="191"/>
        <v>0</v>
      </c>
      <c r="JR24" s="350">
        <f t="shared" si="191"/>
        <v>0</v>
      </c>
      <c r="JS24" s="350">
        <f t="shared" si="191"/>
        <v>0</v>
      </c>
      <c r="JT24" s="350">
        <f t="shared" si="191"/>
        <v>0</v>
      </c>
      <c r="JU24" s="350">
        <f t="shared" si="191"/>
        <v>0</v>
      </c>
      <c r="JV24" s="350">
        <f t="shared" si="191"/>
        <v>0</v>
      </c>
      <c r="JW24" s="350">
        <f t="shared" si="191"/>
        <v>0</v>
      </c>
      <c r="JX24" s="350">
        <f t="shared" si="191"/>
        <v>0</v>
      </c>
      <c r="JY24" s="350">
        <f t="shared" si="191"/>
        <v>0</v>
      </c>
      <c r="JZ24" s="350">
        <f t="shared" si="191"/>
        <v>0</v>
      </c>
      <c r="KA24" s="340">
        <f t="shared" ref="KA24:KA26" si="192">SUM(JO24:JZ24)</f>
        <v>0</v>
      </c>
      <c r="KB24" s="350">
        <f t="shared" ref="KB24:KM24" si="193">+KB15</f>
        <v>0</v>
      </c>
      <c r="KC24" s="350">
        <f t="shared" si="193"/>
        <v>0</v>
      </c>
      <c r="KD24" s="350">
        <f t="shared" si="193"/>
        <v>0</v>
      </c>
      <c r="KE24" s="350">
        <f t="shared" si="193"/>
        <v>0</v>
      </c>
      <c r="KF24" s="350">
        <f t="shared" si="193"/>
        <v>0</v>
      </c>
      <c r="KG24" s="350">
        <f t="shared" si="193"/>
        <v>0</v>
      </c>
      <c r="KH24" s="350">
        <f t="shared" si="193"/>
        <v>0</v>
      </c>
      <c r="KI24" s="350">
        <f t="shared" si="193"/>
        <v>0</v>
      </c>
      <c r="KJ24" s="350">
        <f t="shared" si="193"/>
        <v>0</v>
      </c>
      <c r="KK24" s="350">
        <f t="shared" si="193"/>
        <v>0</v>
      </c>
      <c r="KL24" s="350">
        <f t="shared" si="193"/>
        <v>0</v>
      </c>
      <c r="KM24" s="350">
        <f t="shared" si="193"/>
        <v>0</v>
      </c>
      <c r="KN24" s="340">
        <f t="shared" ref="KN24:KN26" si="194">SUM(KB24:KM24)</f>
        <v>0</v>
      </c>
      <c r="KO24" s="350">
        <f t="shared" ref="KO24:KZ24" si="195">+KO15</f>
        <v>0</v>
      </c>
      <c r="KP24" s="350">
        <f t="shared" si="195"/>
        <v>0</v>
      </c>
      <c r="KQ24" s="350">
        <f t="shared" si="195"/>
        <v>0</v>
      </c>
      <c r="KR24" s="350">
        <f t="shared" si="195"/>
        <v>0</v>
      </c>
      <c r="KS24" s="350">
        <f t="shared" si="195"/>
        <v>0</v>
      </c>
      <c r="KT24" s="350">
        <f t="shared" si="195"/>
        <v>0</v>
      </c>
      <c r="KU24" s="350">
        <f t="shared" si="195"/>
        <v>0</v>
      </c>
      <c r="KV24" s="350">
        <f t="shared" si="195"/>
        <v>0</v>
      </c>
      <c r="KW24" s="350">
        <f t="shared" si="195"/>
        <v>0</v>
      </c>
      <c r="KX24" s="350">
        <f t="shared" si="195"/>
        <v>0</v>
      </c>
      <c r="KY24" s="350">
        <f t="shared" si="195"/>
        <v>0</v>
      </c>
      <c r="KZ24" s="350">
        <f t="shared" si="195"/>
        <v>0</v>
      </c>
      <c r="LA24" s="340">
        <f t="shared" ref="LA24:LA26" si="196">SUM(KO24:KZ24)</f>
        <v>0</v>
      </c>
      <c r="LB24" s="350">
        <f t="shared" ref="LB24:LM24" si="197">+LB15</f>
        <v>0</v>
      </c>
      <c r="LC24" s="350">
        <f t="shared" si="197"/>
        <v>0</v>
      </c>
      <c r="LD24" s="350">
        <f t="shared" si="197"/>
        <v>0</v>
      </c>
      <c r="LE24" s="350">
        <f t="shared" si="197"/>
        <v>0</v>
      </c>
      <c r="LF24" s="350">
        <f t="shared" si="197"/>
        <v>0</v>
      </c>
      <c r="LG24" s="350">
        <f t="shared" si="197"/>
        <v>0</v>
      </c>
      <c r="LH24" s="350">
        <f t="shared" si="197"/>
        <v>0</v>
      </c>
      <c r="LI24" s="350">
        <f t="shared" si="197"/>
        <v>0</v>
      </c>
      <c r="LJ24" s="350">
        <f t="shared" si="197"/>
        <v>0</v>
      </c>
      <c r="LK24" s="350">
        <f t="shared" si="197"/>
        <v>0</v>
      </c>
      <c r="LL24" s="350">
        <f t="shared" si="197"/>
        <v>0</v>
      </c>
      <c r="LM24" s="350">
        <f t="shared" si="197"/>
        <v>0</v>
      </c>
      <c r="LN24" s="340">
        <f t="shared" ref="LN24:LN26" si="198">SUM(LB24:LM24)</f>
        <v>0</v>
      </c>
    </row>
    <row r="25" spans="1:326" s="349" customFormat="1">
      <c r="A25" s="320" t="str">
        <f t="shared" si="148"/>
        <v>M4 - Paslaugų teikimo ir priežiūros pajamos</v>
      </c>
      <c r="B25" s="350">
        <f t="shared" ref="B25:M25" si="199">SUM(B26:B27)</f>
        <v>0</v>
      </c>
      <c r="C25" s="350">
        <f t="shared" si="199"/>
        <v>0</v>
      </c>
      <c r="D25" s="350">
        <f t="shared" si="199"/>
        <v>0</v>
      </c>
      <c r="E25" s="350">
        <f t="shared" si="199"/>
        <v>0</v>
      </c>
      <c r="F25" s="350">
        <f t="shared" si="199"/>
        <v>0</v>
      </c>
      <c r="G25" s="350">
        <f t="shared" si="199"/>
        <v>0</v>
      </c>
      <c r="H25" s="350">
        <f t="shared" si="199"/>
        <v>0</v>
      </c>
      <c r="I25" s="350">
        <f t="shared" si="199"/>
        <v>0</v>
      </c>
      <c r="J25" s="350">
        <f t="shared" si="199"/>
        <v>0</v>
      </c>
      <c r="K25" s="350">
        <f t="shared" si="199"/>
        <v>0</v>
      </c>
      <c r="L25" s="350">
        <f t="shared" si="199"/>
        <v>0</v>
      </c>
      <c r="M25" s="350">
        <f t="shared" si="199"/>
        <v>0</v>
      </c>
      <c r="N25" s="340">
        <f t="shared" si="150"/>
        <v>0</v>
      </c>
      <c r="O25" s="350">
        <f t="shared" ref="O25:Z25" si="200">SUM(O26:O27)</f>
        <v>0</v>
      </c>
      <c r="P25" s="350">
        <f t="shared" si="200"/>
        <v>0</v>
      </c>
      <c r="Q25" s="350">
        <f t="shared" si="200"/>
        <v>0</v>
      </c>
      <c r="R25" s="350">
        <f t="shared" si="200"/>
        <v>0</v>
      </c>
      <c r="S25" s="350">
        <f t="shared" si="200"/>
        <v>0</v>
      </c>
      <c r="T25" s="350">
        <f t="shared" si="200"/>
        <v>0</v>
      </c>
      <c r="U25" s="350">
        <f t="shared" si="200"/>
        <v>0</v>
      </c>
      <c r="V25" s="350">
        <f t="shared" si="200"/>
        <v>0</v>
      </c>
      <c r="W25" s="350">
        <f t="shared" si="200"/>
        <v>0</v>
      </c>
      <c r="X25" s="350">
        <f t="shared" si="200"/>
        <v>0</v>
      </c>
      <c r="Y25" s="350">
        <f t="shared" si="200"/>
        <v>0</v>
      </c>
      <c r="Z25" s="350">
        <f t="shared" si="200"/>
        <v>0</v>
      </c>
      <c r="AA25" s="340">
        <f t="shared" si="152"/>
        <v>0</v>
      </c>
      <c r="AB25" s="350">
        <f t="shared" ref="AB25:AM25" si="201">SUM(AB26:AB27)</f>
        <v>0</v>
      </c>
      <c r="AC25" s="350">
        <f t="shared" si="201"/>
        <v>0</v>
      </c>
      <c r="AD25" s="350">
        <f t="shared" si="201"/>
        <v>0</v>
      </c>
      <c r="AE25" s="350">
        <f t="shared" si="201"/>
        <v>0</v>
      </c>
      <c r="AF25" s="350">
        <f t="shared" si="201"/>
        <v>0</v>
      </c>
      <c r="AG25" s="350">
        <f t="shared" si="201"/>
        <v>0</v>
      </c>
      <c r="AH25" s="350">
        <f t="shared" si="201"/>
        <v>0</v>
      </c>
      <c r="AI25" s="350">
        <f t="shared" si="201"/>
        <v>0</v>
      </c>
      <c r="AJ25" s="350">
        <f t="shared" si="201"/>
        <v>0</v>
      </c>
      <c r="AK25" s="350">
        <f t="shared" si="201"/>
        <v>0</v>
      </c>
      <c r="AL25" s="350">
        <f t="shared" si="201"/>
        <v>0</v>
      </c>
      <c r="AM25" s="350">
        <f t="shared" si="201"/>
        <v>0</v>
      </c>
      <c r="AN25" s="340">
        <f t="shared" si="154"/>
        <v>0</v>
      </c>
      <c r="AO25" s="350">
        <f t="shared" ref="AO25:AZ25" si="202">SUM(AO26:AO27)</f>
        <v>18477.578250000002</v>
      </c>
      <c r="AP25" s="350">
        <f t="shared" si="202"/>
        <v>18477.578250000002</v>
      </c>
      <c r="AQ25" s="350">
        <f t="shared" si="202"/>
        <v>18477.578250000002</v>
      </c>
      <c r="AR25" s="350">
        <f t="shared" si="202"/>
        <v>18477.578250000002</v>
      </c>
      <c r="AS25" s="350">
        <f t="shared" si="202"/>
        <v>18477.578250000002</v>
      </c>
      <c r="AT25" s="350">
        <f t="shared" si="202"/>
        <v>18477.578250000002</v>
      </c>
      <c r="AU25" s="350">
        <f t="shared" si="202"/>
        <v>18477.578250000002</v>
      </c>
      <c r="AV25" s="350">
        <f t="shared" si="202"/>
        <v>18477.578250000002</v>
      </c>
      <c r="AW25" s="350">
        <f t="shared" si="202"/>
        <v>18477.578250000002</v>
      </c>
      <c r="AX25" s="350">
        <f t="shared" si="202"/>
        <v>18477.578250000002</v>
      </c>
      <c r="AY25" s="350">
        <f t="shared" si="202"/>
        <v>18477.578250000002</v>
      </c>
      <c r="AZ25" s="350">
        <f t="shared" si="202"/>
        <v>18477.578250000002</v>
      </c>
      <c r="BA25" s="340">
        <f t="shared" si="156"/>
        <v>221730.93899999998</v>
      </c>
      <c r="BB25" s="350">
        <f t="shared" ref="BB25:BM25" si="203">SUM(BB26:BB27)</f>
        <v>18477.578250000002</v>
      </c>
      <c r="BC25" s="350">
        <f t="shared" si="203"/>
        <v>18477.578250000002</v>
      </c>
      <c r="BD25" s="350">
        <f t="shared" si="203"/>
        <v>18477.578250000002</v>
      </c>
      <c r="BE25" s="350">
        <f t="shared" si="203"/>
        <v>18477.578250000002</v>
      </c>
      <c r="BF25" s="350">
        <f t="shared" si="203"/>
        <v>18477.578250000002</v>
      </c>
      <c r="BG25" s="350">
        <f t="shared" si="203"/>
        <v>18477.578250000002</v>
      </c>
      <c r="BH25" s="350">
        <f t="shared" si="203"/>
        <v>18477.578250000002</v>
      </c>
      <c r="BI25" s="350">
        <f t="shared" si="203"/>
        <v>18477.578250000002</v>
      </c>
      <c r="BJ25" s="350">
        <f t="shared" si="203"/>
        <v>18477.578250000002</v>
      </c>
      <c r="BK25" s="350">
        <f t="shared" si="203"/>
        <v>18477.578250000002</v>
      </c>
      <c r="BL25" s="350">
        <f t="shared" si="203"/>
        <v>18477.578250000002</v>
      </c>
      <c r="BM25" s="350">
        <f t="shared" si="203"/>
        <v>18477.578250000002</v>
      </c>
      <c r="BN25" s="340">
        <f t="shared" si="158"/>
        <v>221730.93899999998</v>
      </c>
      <c r="BO25" s="350">
        <f t="shared" ref="BO25:BZ25" si="204">SUM(BO26:BO27)</f>
        <v>18477.578250000002</v>
      </c>
      <c r="BP25" s="350">
        <f t="shared" si="204"/>
        <v>18477.578250000002</v>
      </c>
      <c r="BQ25" s="350">
        <f t="shared" si="204"/>
        <v>18477.578250000002</v>
      </c>
      <c r="BR25" s="350">
        <f t="shared" si="204"/>
        <v>18477.578250000002</v>
      </c>
      <c r="BS25" s="350">
        <f t="shared" si="204"/>
        <v>18477.578250000002</v>
      </c>
      <c r="BT25" s="350">
        <f t="shared" si="204"/>
        <v>18477.578250000002</v>
      </c>
      <c r="BU25" s="350">
        <f t="shared" si="204"/>
        <v>18477.578250000002</v>
      </c>
      <c r="BV25" s="350">
        <f t="shared" si="204"/>
        <v>18477.578250000002</v>
      </c>
      <c r="BW25" s="350">
        <f t="shared" si="204"/>
        <v>18477.578250000002</v>
      </c>
      <c r="BX25" s="350">
        <f t="shared" si="204"/>
        <v>18477.578250000002</v>
      </c>
      <c r="BY25" s="350">
        <f t="shared" si="204"/>
        <v>18477.578250000002</v>
      </c>
      <c r="BZ25" s="350">
        <f t="shared" si="204"/>
        <v>18477.578250000002</v>
      </c>
      <c r="CA25" s="340">
        <f t="shared" si="160"/>
        <v>221730.93899999998</v>
      </c>
      <c r="CB25" s="350">
        <f t="shared" ref="CB25:CM25" si="205">SUM(CB26:CB27)</f>
        <v>18477.578250000002</v>
      </c>
      <c r="CC25" s="350">
        <f t="shared" si="205"/>
        <v>18477.578250000002</v>
      </c>
      <c r="CD25" s="350">
        <f t="shared" si="205"/>
        <v>18477.578250000002</v>
      </c>
      <c r="CE25" s="350">
        <f t="shared" si="205"/>
        <v>18477.578250000002</v>
      </c>
      <c r="CF25" s="350">
        <f t="shared" si="205"/>
        <v>18477.578250000002</v>
      </c>
      <c r="CG25" s="350">
        <f t="shared" si="205"/>
        <v>18477.578250000002</v>
      </c>
      <c r="CH25" s="350">
        <f t="shared" si="205"/>
        <v>18477.578250000002</v>
      </c>
      <c r="CI25" s="350">
        <f t="shared" si="205"/>
        <v>18477.578250000002</v>
      </c>
      <c r="CJ25" s="350">
        <f t="shared" si="205"/>
        <v>18477.578250000002</v>
      </c>
      <c r="CK25" s="350">
        <f t="shared" si="205"/>
        <v>18477.578250000002</v>
      </c>
      <c r="CL25" s="350">
        <f t="shared" si="205"/>
        <v>18477.578250000002</v>
      </c>
      <c r="CM25" s="350">
        <f t="shared" si="205"/>
        <v>18477.578250000002</v>
      </c>
      <c r="CN25" s="340">
        <f t="shared" si="162"/>
        <v>221730.93899999998</v>
      </c>
      <c r="CO25" s="350">
        <f t="shared" ref="CO25:CZ25" si="206">SUM(CO26:CO27)</f>
        <v>18477.578250000002</v>
      </c>
      <c r="CP25" s="350">
        <f t="shared" si="206"/>
        <v>18477.578250000002</v>
      </c>
      <c r="CQ25" s="350">
        <f t="shared" si="206"/>
        <v>18477.578250000002</v>
      </c>
      <c r="CR25" s="350">
        <f t="shared" si="206"/>
        <v>18477.578250000002</v>
      </c>
      <c r="CS25" s="350">
        <f t="shared" si="206"/>
        <v>18477.578250000002</v>
      </c>
      <c r="CT25" s="350">
        <f t="shared" si="206"/>
        <v>18477.578250000002</v>
      </c>
      <c r="CU25" s="350">
        <f t="shared" si="206"/>
        <v>18477.578250000002</v>
      </c>
      <c r="CV25" s="350">
        <f t="shared" si="206"/>
        <v>18477.578250000002</v>
      </c>
      <c r="CW25" s="350">
        <f t="shared" si="206"/>
        <v>18477.578250000002</v>
      </c>
      <c r="CX25" s="350">
        <f t="shared" si="206"/>
        <v>18477.578250000002</v>
      </c>
      <c r="CY25" s="350">
        <f t="shared" si="206"/>
        <v>18477.578250000002</v>
      </c>
      <c r="CZ25" s="350">
        <f t="shared" si="206"/>
        <v>18477.578250000002</v>
      </c>
      <c r="DA25" s="340">
        <f t="shared" si="164"/>
        <v>221730.93899999998</v>
      </c>
      <c r="DB25" s="350">
        <f t="shared" ref="DB25:DM25" si="207">SUM(DB26:DB27)</f>
        <v>18477.578250000002</v>
      </c>
      <c r="DC25" s="350">
        <f t="shared" si="207"/>
        <v>18477.578250000002</v>
      </c>
      <c r="DD25" s="350">
        <f t="shared" si="207"/>
        <v>18477.578250000002</v>
      </c>
      <c r="DE25" s="350">
        <f t="shared" si="207"/>
        <v>18477.578250000002</v>
      </c>
      <c r="DF25" s="350">
        <f t="shared" si="207"/>
        <v>18477.578250000002</v>
      </c>
      <c r="DG25" s="350">
        <f t="shared" si="207"/>
        <v>18477.578250000002</v>
      </c>
      <c r="DH25" s="350">
        <f t="shared" si="207"/>
        <v>18477.578250000002</v>
      </c>
      <c r="DI25" s="350">
        <f t="shared" si="207"/>
        <v>18477.578250000002</v>
      </c>
      <c r="DJ25" s="350">
        <f t="shared" si="207"/>
        <v>18477.578250000002</v>
      </c>
      <c r="DK25" s="350">
        <f t="shared" si="207"/>
        <v>18477.578250000002</v>
      </c>
      <c r="DL25" s="350">
        <f t="shared" si="207"/>
        <v>18477.578250000002</v>
      </c>
      <c r="DM25" s="350">
        <f t="shared" si="207"/>
        <v>18477.578250000002</v>
      </c>
      <c r="DN25" s="340">
        <f t="shared" si="166"/>
        <v>221730.93899999998</v>
      </c>
      <c r="DO25" s="350">
        <f t="shared" ref="DO25:DZ25" si="208">SUM(DO26:DO27)</f>
        <v>20422.021666666667</v>
      </c>
      <c r="DP25" s="350">
        <f t="shared" si="208"/>
        <v>20422.021666666667</v>
      </c>
      <c r="DQ25" s="350">
        <f t="shared" si="208"/>
        <v>20422.021666666667</v>
      </c>
      <c r="DR25" s="350">
        <f t="shared" si="208"/>
        <v>20422.021666666667</v>
      </c>
      <c r="DS25" s="350">
        <f t="shared" si="208"/>
        <v>20422.021666666667</v>
      </c>
      <c r="DT25" s="350">
        <f t="shared" si="208"/>
        <v>20422.021666666667</v>
      </c>
      <c r="DU25" s="350">
        <f t="shared" si="208"/>
        <v>20422.021666666667</v>
      </c>
      <c r="DV25" s="350">
        <f t="shared" si="208"/>
        <v>20422.021666666667</v>
      </c>
      <c r="DW25" s="350">
        <f t="shared" si="208"/>
        <v>20422.021666666667</v>
      </c>
      <c r="DX25" s="350">
        <f t="shared" si="208"/>
        <v>20422.021666666667</v>
      </c>
      <c r="DY25" s="350">
        <f t="shared" si="208"/>
        <v>20422.021666666667</v>
      </c>
      <c r="DZ25" s="350">
        <f t="shared" si="208"/>
        <v>20422.021666666667</v>
      </c>
      <c r="EA25" s="340">
        <f t="shared" si="168"/>
        <v>245064.26</v>
      </c>
      <c r="EB25" s="350">
        <f t="shared" ref="EB25:EM25" si="209">SUM(EB26:EB27)</f>
        <v>20422.021666666667</v>
      </c>
      <c r="EC25" s="350">
        <f t="shared" si="209"/>
        <v>20422.021666666667</v>
      </c>
      <c r="ED25" s="350">
        <f t="shared" si="209"/>
        <v>20422.021666666667</v>
      </c>
      <c r="EE25" s="350">
        <f t="shared" si="209"/>
        <v>20422.021666666667</v>
      </c>
      <c r="EF25" s="350">
        <f t="shared" si="209"/>
        <v>20422.021666666667</v>
      </c>
      <c r="EG25" s="350">
        <f t="shared" si="209"/>
        <v>20422.021666666667</v>
      </c>
      <c r="EH25" s="350">
        <f t="shared" si="209"/>
        <v>20422.021666666667</v>
      </c>
      <c r="EI25" s="350">
        <f t="shared" si="209"/>
        <v>20422.021666666667</v>
      </c>
      <c r="EJ25" s="350">
        <f t="shared" si="209"/>
        <v>20422.021666666667</v>
      </c>
      <c r="EK25" s="350">
        <f t="shared" si="209"/>
        <v>20422.021666666667</v>
      </c>
      <c r="EL25" s="350">
        <f t="shared" si="209"/>
        <v>20422.021666666667</v>
      </c>
      <c r="EM25" s="350">
        <f t="shared" si="209"/>
        <v>20422.021666666667</v>
      </c>
      <c r="EN25" s="340">
        <f t="shared" si="170"/>
        <v>245064.26</v>
      </c>
      <c r="EO25" s="350">
        <f t="shared" ref="EO25:EZ25" si="210">SUM(EO26:EO27)</f>
        <v>20422.021666666667</v>
      </c>
      <c r="EP25" s="350">
        <f t="shared" si="210"/>
        <v>20422.021666666667</v>
      </c>
      <c r="EQ25" s="350">
        <f t="shared" si="210"/>
        <v>20422.021666666667</v>
      </c>
      <c r="ER25" s="350">
        <f t="shared" si="210"/>
        <v>20422.021666666667</v>
      </c>
      <c r="ES25" s="350">
        <f t="shared" si="210"/>
        <v>20422.021666666667</v>
      </c>
      <c r="ET25" s="350">
        <f t="shared" si="210"/>
        <v>20422.021666666667</v>
      </c>
      <c r="EU25" s="350">
        <f t="shared" si="210"/>
        <v>20422.021666666667</v>
      </c>
      <c r="EV25" s="350">
        <f t="shared" si="210"/>
        <v>20422.021666666667</v>
      </c>
      <c r="EW25" s="350">
        <f t="shared" si="210"/>
        <v>20422.021666666667</v>
      </c>
      <c r="EX25" s="350">
        <f t="shared" si="210"/>
        <v>20422.021666666667</v>
      </c>
      <c r="EY25" s="350">
        <f t="shared" si="210"/>
        <v>20422.021666666667</v>
      </c>
      <c r="EZ25" s="350">
        <f t="shared" si="210"/>
        <v>20422.021666666667</v>
      </c>
      <c r="FA25" s="340">
        <f t="shared" si="172"/>
        <v>245064.26</v>
      </c>
      <c r="FB25" s="350">
        <f t="shared" ref="FB25:FM25" si="211">SUM(FB26:FB27)</f>
        <v>20422.021666666667</v>
      </c>
      <c r="FC25" s="350">
        <f t="shared" si="211"/>
        <v>20422.021666666667</v>
      </c>
      <c r="FD25" s="350">
        <f t="shared" si="211"/>
        <v>20422.021666666667</v>
      </c>
      <c r="FE25" s="350">
        <f t="shared" si="211"/>
        <v>20422.021666666667</v>
      </c>
      <c r="FF25" s="350">
        <f t="shared" si="211"/>
        <v>20422.021666666667</v>
      </c>
      <c r="FG25" s="350">
        <f t="shared" si="211"/>
        <v>20422.021666666667</v>
      </c>
      <c r="FH25" s="350">
        <f t="shared" si="211"/>
        <v>20422.021666666667</v>
      </c>
      <c r="FI25" s="350">
        <f t="shared" si="211"/>
        <v>20422.021666666667</v>
      </c>
      <c r="FJ25" s="350">
        <f t="shared" si="211"/>
        <v>20422.021666666667</v>
      </c>
      <c r="FK25" s="350">
        <f t="shared" si="211"/>
        <v>20422.021666666667</v>
      </c>
      <c r="FL25" s="350">
        <f t="shared" si="211"/>
        <v>20422.021666666667</v>
      </c>
      <c r="FM25" s="350">
        <f t="shared" si="211"/>
        <v>20422.021666666667</v>
      </c>
      <c r="FN25" s="340">
        <f t="shared" si="174"/>
        <v>245064.26</v>
      </c>
      <c r="FO25" s="350">
        <f t="shared" ref="FO25:FZ25" si="212">SUM(FO26:FO27)</f>
        <v>20422.021666666667</v>
      </c>
      <c r="FP25" s="350">
        <f t="shared" si="212"/>
        <v>20422.021666666667</v>
      </c>
      <c r="FQ25" s="350">
        <f t="shared" si="212"/>
        <v>20422.021666666667</v>
      </c>
      <c r="FR25" s="350">
        <f t="shared" si="212"/>
        <v>20422.021666666667</v>
      </c>
      <c r="FS25" s="350">
        <f t="shared" si="212"/>
        <v>20422.021666666667</v>
      </c>
      <c r="FT25" s="350">
        <f t="shared" si="212"/>
        <v>20422.021666666667</v>
      </c>
      <c r="FU25" s="350">
        <f t="shared" si="212"/>
        <v>20422.021666666667</v>
      </c>
      <c r="FV25" s="350">
        <f t="shared" si="212"/>
        <v>20422.021666666667</v>
      </c>
      <c r="FW25" s="350">
        <f t="shared" si="212"/>
        <v>20422.021666666667</v>
      </c>
      <c r="FX25" s="350">
        <f t="shared" si="212"/>
        <v>20422.021666666667</v>
      </c>
      <c r="FY25" s="350">
        <f t="shared" si="212"/>
        <v>20422.021666666667</v>
      </c>
      <c r="FZ25" s="350">
        <f t="shared" si="212"/>
        <v>20422.021666666667</v>
      </c>
      <c r="GA25" s="340">
        <f t="shared" si="176"/>
        <v>245064.26</v>
      </c>
      <c r="GB25" s="350">
        <f t="shared" ref="GB25:GM25" si="213">SUM(GB26:GB27)</f>
        <v>20422.021666666667</v>
      </c>
      <c r="GC25" s="350">
        <f t="shared" si="213"/>
        <v>20422.021666666667</v>
      </c>
      <c r="GD25" s="350">
        <f t="shared" si="213"/>
        <v>20422.021666666667</v>
      </c>
      <c r="GE25" s="350">
        <f t="shared" si="213"/>
        <v>20422.021666666667</v>
      </c>
      <c r="GF25" s="350">
        <f t="shared" si="213"/>
        <v>20422.021666666667</v>
      </c>
      <c r="GG25" s="350">
        <f t="shared" si="213"/>
        <v>20422.021666666667</v>
      </c>
      <c r="GH25" s="350">
        <f t="shared" si="213"/>
        <v>20422.021666666667</v>
      </c>
      <c r="GI25" s="350">
        <f t="shared" si="213"/>
        <v>20422.021666666667</v>
      </c>
      <c r="GJ25" s="350">
        <f t="shared" si="213"/>
        <v>20422.021666666667</v>
      </c>
      <c r="GK25" s="350">
        <f t="shared" si="213"/>
        <v>20422.021666666667</v>
      </c>
      <c r="GL25" s="350">
        <f t="shared" si="213"/>
        <v>20422.021666666667</v>
      </c>
      <c r="GM25" s="350">
        <f t="shared" si="213"/>
        <v>20422.021666666667</v>
      </c>
      <c r="GN25" s="340">
        <f t="shared" si="178"/>
        <v>245064.26</v>
      </c>
      <c r="GO25" s="350">
        <f t="shared" ref="GO25:GZ25" si="214">SUM(GO26:GO27)</f>
        <v>0</v>
      </c>
      <c r="GP25" s="350">
        <f t="shared" si="214"/>
        <v>0</v>
      </c>
      <c r="GQ25" s="350">
        <f t="shared" si="214"/>
        <v>0</v>
      </c>
      <c r="GR25" s="350">
        <f t="shared" si="214"/>
        <v>0</v>
      </c>
      <c r="GS25" s="350">
        <f t="shared" si="214"/>
        <v>0</v>
      </c>
      <c r="GT25" s="350">
        <f t="shared" si="214"/>
        <v>0</v>
      </c>
      <c r="GU25" s="350">
        <f t="shared" si="214"/>
        <v>0</v>
      </c>
      <c r="GV25" s="350">
        <f t="shared" si="214"/>
        <v>0</v>
      </c>
      <c r="GW25" s="350">
        <f t="shared" si="214"/>
        <v>0</v>
      </c>
      <c r="GX25" s="350">
        <f t="shared" si="214"/>
        <v>0</v>
      </c>
      <c r="GY25" s="350">
        <f t="shared" si="214"/>
        <v>0</v>
      </c>
      <c r="GZ25" s="350">
        <f t="shared" si="214"/>
        <v>0</v>
      </c>
      <c r="HA25" s="340">
        <f t="shared" si="180"/>
        <v>0</v>
      </c>
      <c r="HB25" s="350">
        <f t="shared" ref="HB25:HM25" si="215">SUM(HB26:HB27)</f>
        <v>0</v>
      </c>
      <c r="HC25" s="350">
        <f t="shared" si="215"/>
        <v>0</v>
      </c>
      <c r="HD25" s="350">
        <f t="shared" si="215"/>
        <v>0</v>
      </c>
      <c r="HE25" s="350">
        <f t="shared" si="215"/>
        <v>0</v>
      </c>
      <c r="HF25" s="350">
        <f t="shared" si="215"/>
        <v>0</v>
      </c>
      <c r="HG25" s="350">
        <f t="shared" si="215"/>
        <v>0</v>
      </c>
      <c r="HH25" s="350">
        <f t="shared" si="215"/>
        <v>0</v>
      </c>
      <c r="HI25" s="350">
        <f t="shared" si="215"/>
        <v>0</v>
      </c>
      <c r="HJ25" s="350">
        <f t="shared" si="215"/>
        <v>0</v>
      </c>
      <c r="HK25" s="350">
        <f t="shared" si="215"/>
        <v>0</v>
      </c>
      <c r="HL25" s="350">
        <f t="shared" si="215"/>
        <v>0</v>
      </c>
      <c r="HM25" s="350">
        <f t="shared" si="215"/>
        <v>0</v>
      </c>
      <c r="HN25" s="340">
        <f t="shared" si="182"/>
        <v>0</v>
      </c>
      <c r="HO25" s="350">
        <f t="shared" ref="HO25:HZ25" si="216">SUM(HO26:HO27)</f>
        <v>0</v>
      </c>
      <c r="HP25" s="350">
        <f t="shared" si="216"/>
        <v>0</v>
      </c>
      <c r="HQ25" s="350">
        <f t="shared" si="216"/>
        <v>0</v>
      </c>
      <c r="HR25" s="350">
        <f t="shared" si="216"/>
        <v>0</v>
      </c>
      <c r="HS25" s="350">
        <f t="shared" si="216"/>
        <v>0</v>
      </c>
      <c r="HT25" s="350">
        <f t="shared" si="216"/>
        <v>0</v>
      </c>
      <c r="HU25" s="350">
        <f t="shared" si="216"/>
        <v>0</v>
      </c>
      <c r="HV25" s="350">
        <f t="shared" si="216"/>
        <v>0</v>
      </c>
      <c r="HW25" s="350">
        <f t="shared" si="216"/>
        <v>0</v>
      </c>
      <c r="HX25" s="350">
        <f t="shared" si="216"/>
        <v>0</v>
      </c>
      <c r="HY25" s="350">
        <f t="shared" si="216"/>
        <v>0</v>
      </c>
      <c r="HZ25" s="350">
        <f t="shared" si="216"/>
        <v>0</v>
      </c>
      <c r="IA25" s="340">
        <f t="shared" si="184"/>
        <v>0</v>
      </c>
      <c r="IB25" s="350">
        <f t="shared" ref="IB25:IM25" si="217">SUM(IB26:IB27)</f>
        <v>0</v>
      </c>
      <c r="IC25" s="350">
        <f t="shared" si="217"/>
        <v>0</v>
      </c>
      <c r="ID25" s="350">
        <f t="shared" si="217"/>
        <v>0</v>
      </c>
      <c r="IE25" s="350">
        <f t="shared" si="217"/>
        <v>0</v>
      </c>
      <c r="IF25" s="350">
        <f t="shared" si="217"/>
        <v>0</v>
      </c>
      <c r="IG25" s="350">
        <f t="shared" si="217"/>
        <v>0</v>
      </c>
      <c r="IH25" s="350">
        <f t="shared" si="217"/>
        <v>0</v>
      </c>
      <c r="II25" s="350">
        <f t="shared" si="217"/>
        <v>0</v>
      </c>
      <c r="IJ25" s="350">
        <f t="shared" si="217"/>
        <v>0</v>
      </c>
      <c r="IK25" s="350">
        <f t="shared" si="217"/>
        <v>0</v>
      </c>
      <c r="IL25" s="350">
        <f t="shared" si="217"/>
        <v>0</v>
      </c>
      <c r="IM25" s="350">
        <f t="shared" si="217"/>
        <v>0</v>
      </c>
      <c r="IN25" s="340">
        <f t="shared" si="186"/>
        <v>0</v>
      </c>
      <c r="IO25" s="350">
        <f t="shared" ref="IO25:IZ25" si="218">SUM(IO26:IO27)</f>
        <v>0</v>
      </c>
      <c r="IP25" s="350">
        <f t="shared" si="218"/>
        <v>0</v>
      </c>
      <c r="IQ25" s="350">
        <f t="shared" si="218"/>
        <v>0</v>
      </c>
      <c r="IR25" s="350">
        <f t="shared" si="218"/>
        <v>0</v>
      </c>
      <c r="IS25" s="350">
        <f t="shared" si="218"/>
        <v>0</v>
      </c>
      <c r="IT25" s="350">
        <f t="shared" si="218"/>
        <v>0</v>
      </c>
      <c r="IU25" s="350">
        <f t="shared" si="218"/>
        <v>0</v>
      </c>
      <c r="IV25" s="350">
        <f t="shared" si="218"/>
        <v>0</v>
      </c>
      <c r="IW25" s="350">
        <f t="shared" si="218"/>
        <v>0</v>
      </c>
      <c r="IX25" s="350">
        <f t="shared" si="218"/>
        <v>0</v>
      </c>
      <c r="IY25" s="350">
        <f t="shared" si="218"/>
        <v>0</v>
      </c>
      <c r="IZ25" s="350">
        <f t="shared" si="218"/>
        <v>0</v>
      </c>
      <c r="JA25" s="340">
        <f t="shared" si="188"/>
        <v>0</v>
      </c>
      <c r="JB25" s="350">
        <f t="shared" ref="JB25:JM25" si="219">SUM(JB26:JB27)</f>
        <v>0</v>
      </c>
      <c r="JC25" s="350">
        <f t="shared" si="219"/>
        <v>0</v>
      </c>
      <c r="JD25" s="350">
        <f t="shared" si="219"/>
        <v>0</v>
      </c>
      <c r="JE25" s="350">
        <f t="shared" si="219"/>
        <v>0</v>
      </c>
      <c r="JF25" s="350">
        <f t="shared" si="219"/>
        <v>0</v>
      </c>
      <c r="JG25" s="350">
        <f t="shared" si="219"/>
        <v>0</v>
      </c>
      <c r="JH25" s="350">
        <f t="shared" si="219"/>
        <v>0</v>
      </c>
      <c r="JI25" s="350">
        <f t="shared" si="219"/>
        <v>0</v>
      </c>
      <c r="JJ25" s="350">
        <f t="shared" si="219"/>
        <v>0</v>
      </c>
      <c r="JK25" s="350">
        <f t="shared" si="219"/>
        <v>0</v>
      </c>
      <c r="JL25" s="350">
        <f t="shared" si="219"/>
        <v>0</v>
      </c>
      <c r="JM25" s="350">
        <f t="shared" si="219"/>
        <v>0</v>
      </c>
      <c r="JN25" s="340">
        <f t="shared" si="190"/>
        <v>0</v>
      </c>
      <c r="JO25" s="350">
        <f t="shared" ref="JO25:JZ25" si="220">SUM(JO26:JO27)</f>
        <v>0</v>
      </c>
      <c r="JP25" s="350">
        <f t="shared" si="220"/>
        <v>0</v>
      </c>
      <c r="JQ25" s="350">
        <f t="shared" si="220"/>
        <v>0</v>
      </c>
      <c r="JR25" s="350">
        <f t="shared" si="220"/>
        <v>0</v>
      </c>
      <c r="JS25" s="350">
        <f t="shared" si="220"/>
        <v>0</v>
      </c>
      <c r="JT25" s="350">
        <f t="shared" si="220"/>
        <v>0</v>
      </c>
      <c r="JU25" s="350">
        <f t="shared" si="220"/>
        <v>0</v>
      </c>
      <c r="JV25" s="350">
        <f t="shared" si="220"/>
        <v>0</v>
      </c>
      <c r="JW25" s="350">
        <f t="shared" si="220"/>
        <v>0</v>
      </c>
      <c r="JX25" s="350">
        <f t="shared" si="220"/>
        <v>0</v>
      </c>
      <c r="JY25" s="350">
        <f t="shared" si="220"/>
        <v>0</v>
      </c>
      <c r="JZ25" s="350">
        <f t="shared" si="220"/>
        <v>0</v>
      </c>
      <c r="KA25" s="340">
        <f t="shared" si="192"/>
        <v>0</v>
      </c>
      <c r="KB25" s="350">
        <f t="shared" ref="KB25:KM25" si="221">SUM(KB26:KB27)</f>
        <v>0</v>
      </c>
      <c r="KC25" s="350">
        <f t="shared" si="221"/>
        <v>0</v>
      </c>
      <c r="KD25" s="350">
        <f t="shared" si="221"/>
        <v>0</v>
      </c>
      <c r="KE25" s="350">
        <f t="shared" si="221"/>
        <v>0</v>
      </c>
      <c r="KF25" s="350">
        <f t="shared" si="221"/>
        <v>0</v>
      </c>
      <c r="KG25" s="350">
        <f t="shared" si="221"/>
        <v>0</v>
      </c>
      <c r="KH25" s="350">
        <f t="shared" si="221"/>
        <v>0</v>
      </c>
      <c r="KI25" s="350">
        <f t="shared" si="221"/>
        <v>0</v>
      </c>
      <c r="KJ25" s="350">
        <f t="shared" si="221"/>
        <v>0</v>
      </c>
      <c r="KK25" s="350">
        <f t="shared" si="221"/>
        <v>0</v>
      </c>
      <c r="KL25" s="350">
        <f t="shared" si="221"/>
        <v>0</v>
      </c>
      <c r="KM25" s="350">
        <f t="shared" si="221"/>
        <v>0</v>
      </c>
      <c r="KN25" s="340">
        <f t="shared" si="194"/>
        <v>0</v>
      </c>
      <c r="KO25" s="350">
        <f t="shared" ref="KO25:KZ25" si="222">SUM(KO26:KO27)</f>
        <v>0</v>
      </c>
      <c r="KP25" s="350">
        <f t="shared" si="222"/>
        <v>0</v>
      </c>
      <c r="KQ25" s="350">
        <f t="shared" si="222"/>
        <v>0</v>
      </c>
      <c r="KR25" s="350">
        <f t="shared" si="222"/>
        <v>0</v>
      </c>
      <c r="KS25" s="350">
        <f t="shared" si="222"/>
        <v>0</v>
      </c>
      <c r="KT25" s="350">
        <f t="shared" si="222"/>
        <v>0</v>
      </c>
      <c r="KU25" s="350">
        <f t="shared" si="222"/>
        <v>0</v>
      </c>
      <c r="KV25" s="350">
        <f t="shared" si="222"/>
        <v>0</v>
      </c>
      <c r="KW25" s="350">
        <f t="shared" si="222"/>
        <v>0</v>
      </c>
      <c r="KX25" s="350">
        <f t="shared" si="222"/>
        <v>0</v>
      </c>
      <c r="KY25" s="350">
        <f t="shared" si="222"/>
        <v>0</v>
      </c>
      <c r="KZ25" s="350">
        <f t="shared" si="222"/>
        <v>0</v>
      </c>
      <c r="LA25" s="340">
        <f t="shared" si="196"/>
        <v>0</v>
      </c>
      <c r="LB25" s="350">
        <f t="shared" ref="LB25:LM25" si="223">SUM(LB26:LB27)</f>
        <v>0</v>
      </c>
      <c r="LC25" s="350">
        <f t="shared" si="223"/>
        <v>0</v>
      </c>
      <c r="LD25" s="350">
        <f t="shared" si="223"/>
        <v>0</v>
      </c>
      <c r="LE25" s="350">
        <f t="shared" si="223"/>
        <v>0</v>
      </c>
      <c r="LF25" s="350">
        <f t="shared" si="223"/>
        <v>0</v>
      </c>
      <c r="LG25" s="350">
        <f t="shared" si="223"/>
        <v>0</v>
      </c>
      <c r="LH25" s="350">
        <f t="shared" si="223"/>
        <v>0</v>
      </c>
      <c r="LI25" s="350">
        <f t="shared" si="223"/>
        <v>0</v>
      </c>
      <c r="LJ25" s="350">
        <f t="shared" si="223"/>
        <v>0</v>
      </c>
      <c r="LK25" s="350">
        <f t="shared" si="223"/>
        <v>0</v>
      </c>
      <c r="LL25" s="350">
        <f t="shared" si="223"/>
        <v>0</v>
      </c>
      <c r="LM25" s="350">
        <f t="shared" si="223"/>
        <v>0</v>
      </c>
      <c r="LN25" s="340">
        <f t="shared" si="198"/>
        <v>0</v>
      </c>
    </row>
    <row r="26" spans="1:326" s="349" customFormat="1">
      <c r="A26" s="320" t="str">
        <f t="shared" si="148"/>
        <v>M4.1 - Paslaugų teikimo pajamos</v>
      </c>
      <c r="B26" s="350">
        <f t="shared" ref="B26:M26" si="224">+B17</f>
        <v>0</v>
      </c>
      <c r="C26" s="350">
        <f t="shared" si="224"/>
        <v>0</v>
      </c>
      <c r="D26" s="350">
        <f t="shared" si="224"/>
        <v>0</v>
      </c>
      <c r="E26" s="350">
        <f t="shared" si="224"/>
        <v>0</v>
      </c>
      <c r="F26" s="350">
        <f t="shared" si="224"/>
        <v>0</v>
      </c>
      <c r="G26" s="350">
        <f t="shared" si="224"/>
        <v>0</v>
      </c>
      <c r="H26" s="350">
        <f t="shared" si="224"/>
        <v>0</v>
      </c>
      <c r="I26" s="350">
        <f t="shared" si="224"/>
        <v>0</v>
      </c>
      <c r="J26" s="350">
        <f t="shared" si="224"/>
        <v>0</v>
      </c>
      <c r="K26" s="350">
        <f t="shared" si="224"/>
        <v>0</v>
      </c>
      <c r="L26" s="350">
        <f t="shared" si="224"/>
        <v>0</v>
      </c>
      <c r="M26" s="350">
        <f t="shared" si="224"/>
        <v>0</v>
      </c>
      <c r="N26" s="340">
        <f t="shared" si="150"/>
        <v>0</v>
      </c>
      <c r="O26" s="350">
        <f t="shared" ref="O26:Z26" si="225">+O17</f>
        <v>0</v>
      </c>
      <c r="P26" s="350">
        <f t="shared" si="225"/>
        <v>0</v>
      </c>
      <c r="Q26" s="350">
        <f t="shared" si="225"/>
        <v>0</v>
      </c>
      <c r="R26" s="350">
        <f t="shared" si="225"/>
        <v>0</v>
      </c>
      <c r="S26" s="350">
        <f t="shared" si="225"/>
        <v>0</v>
      </c>
      <c r="T26" s="350">
        <f t="shared" si="225"/>
        <v>0</v>
      </c>
      <c r="U26" s="350">
        <f t="shared" si="225"/>
        <v>0</v>
      </c>
      <c r="V26" s="350">
        <f t="shared" si="225"/>
        <v>0</v>
      </c>
      <c r="W26" s="350">
        <f t="shared" si="225"/>
        <v>0</v>
      </c>
      <c r="X26" s="350">
        <f t="shared" si="225"/>
        <v>0</v>
      </c>
      <c r="Y26" s="350">
        <f t="shared" si="225"/>
        <v>0</v>
      </c>
      <c r="Z26" s="350">
        <f t="shared" si="225"/>
        <v>0</v>
      </c>
      <c r="AA26" s="340">
        <f t="shared" si="152"/>
        <v>0</v>
      </c>
      <c r="AB26" s="350">
        <f t="shared" ref="AB26:AM26" si="226">+AB17</f>
        <v>0</v>
      </c>
      <c r="AC26" s="350">
        <f t="shared" si="226"/>
        <v>0</v>
      </c>
      <c r="AD26" s="350">
        <f t="shared" si="226"/>
        <v>0</v>
      </c>
      <c r="AE26" s="350">
        <f t="shared" si="226"/>
        <v>0</v>
      </c>
      <c r="AF26" s="350">
        <f t="shared" si="226"/>
        <v>0</v>
      </c>
      <c r="AG26" s="350">
        <f t="shared" si="226"/>
        <v>0</v>
      </c>
      <c r="AH26" s="350">
        <f t="shared" si="226"/>
        <v>0</v>
      </c>
      <c r="AI26" s="350">
        <f t="shared" si="226"/>
        <v>0</v>
      </c>
      <c r="AJ26" s="350">
        <f t="shared" si="226"/>
        <v>0</v>
      </c>
      <c r="AK26" s="350">
        <f t="shared" si="226"/>
        <v>0</v>
      </c>
      <c r="AL26" s="350">
        <f t="shared" si="226"/>
        <v>0</v>
      </c>
      <c r="AM26" s="350">
        <f t="shared" si="226"/>
        <v>0</v>
      </c>
      <c r="AN26" s="340">
        <f t="shared" si="154"/>
        <v>0</v>
      </c>
      <c r="AO26" s="350">
        <f t="shared" ref="AO26:AZ26" si="227">+AO17</f>
        <v>16533.133333333335</v>
      </c>
      <c r="AP26" s="350">
        <f t="shared" si="227"/>
        <v>16533.133333333335</v>
      </c>
      <c r="AQ26" s="350">
        <f t="shared" si="227"/>
        <v>16533.133333333335</v>
      </c>
      <c r="AR26" s="350">
        <f t="shared" si="227"/>
        <v>16533.133333333335</v>
      </c>
      <c r="AS26" s="350">
        <f t="shared" si="227"/>
        <v>16533.133333333335</v>
      </c>
      <c r="AT26" s="350">
        <f t="shared" si="227"/>
        <v>16533.133333333335</v>
      </c>
      <c r="AU26" s="350">
        <f t="shared" si="227"/>
        <v>16533.133333333335</v>
      </c>
      <c r="AV26" s="350">
        <f t="shared" si="227"/>
        <v>16533.133333333335</v>
      </c>
      <c r="AW26" s="350">
        <f t="shared" si="227"/>
        <v>16533.133333333335</v>
      </c>
      <c r="AX26" s="350">
        <f t="shared" si="227"/>
        <v>16533.133333333335</v>
      </c>
      <c r="AY26" s="350">
        <f t="shared" si="227"/>
        <v>16533.133333333335</v>
      </c>
      <c r="AZ26" s="350">
        <f t="shared" si="227"/>
        <v>16533.133333333335</v>
      </c>
      <c r="BA26" s="340">
        <f t="shared" si="156"/>
        <v>198397.6</v>
      </c>
      <c r="BB26" s="350">
        <f t="shared" ref="BB26:BM26" si="228">+BB17</f>
        <v>16533.133333333335</v>
      </c>
      <c r="BC26" s="350">
        <f t="shared" si="228"/>
        <v>16533.133333333335</v>
      </c>
      <c r="BD26" s="350">
        <f t="shared" si="228"/>
        <v>16533.133333333335</v>
      </c>
      <c r="BE26" s="350">
        <f t="shared" si="228"/>
        <v>16533.133333333335</v>
      </c>
      <c r="BF26" s="350">
        <f t="shared" si="228"/>
        <v>16533.133333333335</v>
      </c>
      <c r="BG26" s="350">
        <f t="shared" si="228"/>
        <v>16533.133333333335</v>
      </c>
      <c r="BH26" s="350">
        <f t="shared" si="228"/>
        <v>16533.133333333335</v>
      </c>
      <c r="BI26" s="350">
        <f t="shared" si="228"/>
        <v>16533.133333333335</v>
      </c>
      <c r="BJ26" s="350">
        <f t="shared" si="228"/>
        <v>16533.133333333335</v>
      </c>
      <c r="BK26" s="350">
        <f t="shared" si="228"/>
        <v>16533.133333333335</v>
      </c>
      <c r="BL26" s="350">
        <f t="shared" si="228"/>
        <v>16533.133333333335</v>
      </c>
      <c r="BM26" s="350">
        <f t="shared" si="228"/>
        <v>16533.133333333335</v>
      </c>
      <c r="BN26" s="340">
        <f t="shared" si="158"/>
        <v>198397.6</v>
      </c>
      <c r="BO26" s="350">
        <f t="shared" ref="BO26:BZ26" si="229">+BO17</f>
        <v>16533.133333333335</v>
      </c>
      <c r="BP26" s="350">
        <f t="shared" si="229"/>
        <v>16533.133333333335</v>
      </c>
      <c r="BQ26" s="350">
        <f t="shared" si="229"/>
        <v>16533.133333333335</v>
      </c>
      <c r="BR26" s="350">
        <f t="shared" si="229"/>
        <v>16533.133333333335</v>
      </c>
      <c r="BS26" s="350">
        <f t="shared" si="229"/>
        <v>16533.133333333335</v>
      </c>
      <c r="BT26" s="350">
        <f t="shared" si="229"/>
        <v>16533.133333333335</v>
      </c>
      <c r="BU26" s="350">
        <f t="shared" si="229"/>
        <v>16533.133333333335</v>
      </c>
      <c r="BV26" s="350">
        <f t="shared" si="229"/>
        <v>16533.133333333335</v>
      </c>
      <c r="BW26" s="350">
        <f t="shared" si="229"/>
        <v>16533.133333333335</v>
      </c>
      <c r="BX26" s="350">
        <f t="shared" si="229"/>
        <v>16533.133333333335</v>
      </c>
      <c r="BY26" s="350">
        <f t="shared" si="229"/>
        <v>16533.133333333335</v>
      </c>
      <c r="BZ26" s="350">
        <f t="shared" si="229"/>
        <v>16533.133333333335</v>
      </c>
      <c r="CA26" s="340">
        <f t="shared" si="160"/>
        <v>198397.6</v>
      </c>
      <c r="CB26" s="350">
        <f t="shared" ref="CB26:CM26" si="230">+CB17</f>
        <v>16533.133333333335</v>
      </c>
      <c r="CC26" s="350">
        <f t="shared" si="230"/>
        <v>16533.133333333335</v>
      </c>
      <c r="CD26" s="350">
        <f t="shared" si="230"/>
        <v>16533.133333333335</v>
      </c>
      <c r="CE26" s="350">
        <f t="shared" si="230"/>
        <v>16533.133333333335</v>
      </c>
      <c r="CF26" s="350">
        <f t="shared" si="230"/>
        <v>16533.133333333335</v>
      </c>
      <c r="CG26" s="350">
        <f t="shared" si="230"/>
        <v>16533.133333333335</v>
      </c>
      <c r="CH26" s="350">
        <f t="shared" si="230"/>
        <v>16533.133333333335</v>
      </c>
      <c r="CI26" s="350">
        <f t="shared" si="230"/>
        <v>16533.133333333335</v>
      </c>
      <c r="CJ26" s="350">
        <f t="shared" si="230"/>
        <v>16533.133333333335</v>
      </c>
      <c r="CK26" s="350">
        <f t="shared" si="230"/>
        <v>16533.133333333335</v>
      </c>
      <c r="CL26" s="350">
        <f t="shared" si="230"/>
        <v>16533.133333333335</v>
      </c>
      <c r="CM26" s="350">
        <f t="shared" si="230"/>
        <v>16533.133333333335</v>
      </c>
      <c r="CN26" s="340">
        <f t="shared" si="162"/>
        <v>198397.6</v>
      </c>
      <c r="CO26" s="350">
        <f t="shared" ref="CO26:CZ26" si="231">+CO17</f>
        <v>16533.133333333335</v>
      </c>
      <c r="CP26" s="350">
        <f t="shared" si="231"/>
        <v>16533.133333333335</v>
      </c>
      <c r="CQ26" s="350">
        <f t="shared" si="231"/>
        <v>16533.133333333335</v>
      </c>
      <c r="CR26" s="350">
        <f t="shared" si="231"/>
        <v>16533.133333333335</v>
      </c>
      <c r="CS26" s="350">
        <f t="shared" si="231"/>
        <v>16533.133333333335</v>
      </c>
      <c r="CT26" s="350">
        <f t="shared" si="231"/>
        <v>16533.133333333335</v>
      </c>
      <c r="CU26" s="350">
        <f t="shared" si="231"/>
        <v>16533.133333333335</v>
      </c>
      <c r="CV26" s="350">
        <f t="shared" si="231"/>
        <v>16533.133333333335</v>
      </c>
      <c r="CW26" s="350">
        <f t="shared" si="231"/>
        <v>16533.133333333335</v>
      </c>
      <c r="CX26" s="350">
        <f t="shared" si="231"/>
        <v>16533.133333333335</v>
      </c>
      <c r="CY26" s="350">
        <f t="shared" si="231"/>
        <v>16533.133333333335</v>
      </c>
      <c r="CZ26" s="350">
        <f t="shared" si="231"/>
        <v>16533.133333333335</v>
      </c>
      <c r="DA26" s="340">
        <f t="shared" si="164"/>
        <v>198397.6</v>
      </c>
      <c r="DB26" s="350">
        <f t="shared" ref="DB26:DM26" si="232">+DB17</f>
        <v>16533.133333333335</v>
      </c>
      <c r="DC26" s="350">
        <f t="shared" si="232"/>
        <v>16533.133333333335</v>
      </c>
      <c r="DD26" s="350">
        <f t="shared" si="232"/>
        <v>16533.133333333335</v>
      </c>
      <c r="DE26" s="350">
        <f t="shared" si="232"/>
        <v>16533.133333333335</v>
      </c>
      <c r="DF26" s="350">
        <f t="shared" si="232"/>
        <v>16533.133333333335</v>
      </c>
      <c r="DG26" s="350">
        <f t="shared" si="232"/>
        <v>16533.133333333335</v>
      </c>
      <c r="DH26" s="350">
        <f t="shared" si="232"/>
        <v>16533.133333333335</v>
      </c>
      <c r="DI26" s="350">
        <f t="shared" si="232"/>
        <v>16533.133333333335</v>
      </c>
      <c r="DJ26" s="350">
        <f t="shared" si="232"/>
        <v>16533.133333333335</v>
      </c>
      <c r="DK26" s="350">
        <f t="shared" si="232"/>
        <v>16533.133333333335</v>
      </c>
      <c r="DL26" s="350">
        <f t="shared" si="232"/>
        <v>16533.133333333335</v>
      </c>
      <c r="DM26" s="350">
        <f t="shared" si="232"/>
        <v>16533.133333333335</v>
      </c>
      <c r="DN26" s="340">
        <f t="shared" si="166"/>
        <v>198397.6</v>
      </c>
      <c r="DO26" s="350">
        <f t="shared" ref="DO26:DZ26" si="233">+DO17</f>
        <v>16533.133333333335</v>
      </c>
      <c r="DP26" s="350">
        <f t="shared" si="233"/>
        <v>16533.133333333335</v>
      </c>
      <c r="DQ26" s="350">
        <f t="shared" si="233"/>
        <v>16533.133333333335</v>
      </c>
      <c r="DR26" s="350">
        <f t="shared" si="233"/>
        <v>16533.133333333335</v>
      </c>
      <c r="DS26" s="350">
        <f t="shared" si="233"/>
        <v>16533.133333333335</v>
      </c>
      <c r="DT26" s="350">
        <f t="shared" si="233"/>
        <v>16533.133333333335</v>
      </c>
      <c r="DU26" s="350">
        <f t="shared" si="233"/>
        <v>16533.133333333335</v>
      </c>
      <c r="DV26" s="350">
        <f t="shared" si="233"/>
        <v>16533.133333333335</v>
      </c>
      <c r="DW26" s="350">
        <f t="shared" si="233"/>
        <v>16533.133333333335</v>
      </c>
      <c r="DX26" s="350">
        <f t="shared" si="233"/>
        <v>16533.133333333335</v>
      </c>
      <c r="DY26" s="350">
        <f t="shared" si="233"/>
        <v>16533.133333333335</v>
      </c>
      <c r="DZ26" s="350">
        <f t="shared" si="233"/>
        <v>16533.133333333335</v>
      </c>
      <c r="EA26" s="340">
        <f t="shared" si="168"/>
        <v>198397.6</v>
      </c>
      <c r="EB26" s="350">
        <f t="shared" ref="EB26:EM26" si="234">+EB17</f>
        <v>16533.133333333335</v>
      </c>
      <c r="EC26" s="350">
        <f t="shared" si="234"/>
        <v>16533.133333333335</v>
      </c>
      <c r="ED26" s="350">
        <f t="shared" si="234"/>
        <v>16533.133333333335</v>
      </c>
      <c r="EE26" s="350">
        <f t="shared" si="234"/>
        <v>16533.133333333335</v>
      </c>
      <c r="EF26" s="350">
        <f t="shared" si="234"/>
        <v>16533.133333333335</v>
      </c>
      <c r="EG26" s="350">
        <f t="shared" si="234"/>
        <v>16533.133333333335</v>
      </c>
      <c r="EH26" s="350">
        <f t="shared" si="234"/>
        <v>16533.133333333335</v>
      </c>
      <c r="EI26" s="350">
        <f t="shared" si="234"/>
        <v>16533.133333333335</v>
      </c>
      <c r="EJ26" s="350">
        <f t="shared" si="234"/>
        <v>16533.133333333335</v>
      </c>
      <c r="EK26" s="350">
        <f t="shared" si="234"/>
        <v>16533.133333333335</v>
      </c>
      <c r="EL26" s="350">
        <f t="shared" si="234"/>
        <v>16533.133333333335</v>
      </c>
      <c r="EM26" s="350">
        <f t="shared" si="234"/>
        <v>16533.133333333335</v>
      </c>
      <c r="EN26" s="340">
        <f t="shared" si="170"/>
        <v>198397.6</v>
      </c>
      <c r="EO26" s="350">
        <f t="shared" ref="EO26:EZ26" si="235">+EO17</f>
        <v>16533.133333333335</v>
      </c>
      <c r="EP26" s="350">
        <f t="shared" si="235"/>
        <v>16533.133333333335</v>
      </c>
      <c r="EQ26" s="350">
        <f t="shared" si="235"/>
        <v>16533.133333333335</v>
      </c>
      <c r="ER26" s="350">
        <f t="shared" si="235"/>
        <v>16533.133333333335</v>
      </c>
      <c r="ES26" s="350">
        <f t="shared" si="235"/>
        <v>16533.133333333335</v>
      </c>
      <c r="ET26" s="350">
        <f t="shared" si="235"/>
        <v>16533.133333333335</v>
      </c>
      <c r="EU26" s="350">
        <f t="shared" si="235"/>
        <v>16533.133333333335</v>
      </c>
      <c r="EV26" s="350">
        <f t="shared" si="235"/>
        <v>16533.133333333335</v>
      </c>
      <c r="EW26" s="350">
        <f t="shared" si="235"/>
        <v>16533.133333333335</v>
      </c>
      <c r="EX26" s="350">
        <f t="shared" si="235"/>
        <v>16533.133333333335</v>
      </c>
      <c r="EY26" s="350">
        <f t="shared" si="235"/>
        <v>16533.133333333335</v>
      </c>
      <c r="EZ26" s="350">
        <f t="shared" si="235"/>
        <v>16533.133333333335</v>
      </c>
      <c r="FA26" s="340">
        <f t="shared" si="172"/>
        <v>198397.6</v>
      </c>
      <c r="FB26" s="350">
        <f t="shared" ref="FB26:FM26" si="236">+FB17</f>
        <v>16533.133333333335</v>
      </c>
      <c r="FC26" s="350">
        <f t="shared" si="236"/>
        <v>16533.133333333335</v>
      </c>
      <c r="FD26" s="350">
        <f t="shared" si="236"/>
        <v>16533.133333333335</v>
      </c>
      <c r="FE26" s="350">
        <f t="shared" si="236"/>
        <v>16533.133333333335</v>
      </c>
      <c r="FF26" s="350">
        <f t="shared" si="236"/>
        <v>16533.133333333335</v>
      </c>
      <c r="FG26" s="350">
        <f t="shared" si="236"/>
        <v>16533.133333333335</v>
      </c>
      <c r="FH26" s="350">
        <f t="shared" si="236"/>
        <v>16533.133333333335</v>
      </c>
      <c r="FI26" s="350">
        <f t="shared" si="236"/>
        <v>16533.133333333335</v>
      </c>
      <c r="FJ26" s="350">
        <f t="shared" si="236"/>
        <v>16533.133333333335</v>
      </c>
      <c r="FK26" s="350">
        <f t="shared" si="236"/>
        <v>16533.133333333335</v>
      </c>
      <c r="FL26" s="350">
        <f t="shared" si="236"/>
        <v>16533.133333333335</v>
      </c>
      <c r="FM26" s="350">
        <f t="shared" si="236"/>
        <v>16533.133333333335</v>
      </c>
      <c r="FN26" s="340">
        <f t="shared" si="174"/>
        <v>198397.6</v>
      </c>
      <c r="FO26" s="350">
        <f t="shared" ref="FO26:FZ26" si="237">+FO17</f>
        <v>16533.133333333335</v>
      </c>
      <c r="FP26" s="350">
        <f t="shared" si="237"/>
        <v>16533.133333333335</v>
      </c>
      <c r="FQ26" s="350">
        <f t="shared" si="237"/>
        <v>16533.133333333335</v>
      </c>
      <c r="FR26" s="350">
        <f t="shared" si="237"/>
        <v>16533.133333333335</v>
      </c>
      <c r="FS26" s="350">
        <f t="shared" si="237"/>
        <v>16533.133333333335</v>
      </c>
      <c r="FT26" s="350">
        <f t="shared" si="237"/>
        <v>16533.133333333335</v>
      </c>
      <c r="FU26" s="350">
        <f t="shared" si="237"/>
        <v>16533.133333333335</v>
      </c>
      <c r="FV26" s="350">
        <f t="shared" si="237"/>
        <v>16533.133333333335</v>
      </c>
      <c r="FW26" s="350">
        <f t="shared" si="237"/>
        <v>16533.133333333335</v>
      </c>
      <c r="FX26" s="350">
        <f t="shared" si="237"/>
        <v>16533.133333333335</v>
      </c>
      <c r="FY26" s="350">
        <f t="shared" si="237"/>
        <v>16533.133333333335</v>
      </c>
      <c r="FZ26" s="350">
        <f t="shared" si="237"/>
        <v>16533.133333333335</v>
      </c>
      <c r="GA26" s="340">
        <f t="shared" si="176"/>
        <v>198397.6</v>
      </c>
      <c r="GB26" s="350">
        <f t="shared" ref="GB26:GM26" si="238">+GB17</f>
        <v>16533.133333333335</v>
      </c>
      <c r="GC26" s="350">
        <f t="shared" si="238"/>
        <v>16533.133333333335</v>
      </c>
      <c r="GD26" s="350">
        <f t="shared" si="238"/>
        <v>16533.133333333335</v>
      </c>
      <c r="GE26" s="350">
        <f t="shared" si="238"/>
        <v>16533.133333333335</v>
      </c>
      <c r="GF26" s="350">
        <f t="shared" si="238"/>
        <v>16533.133333333335</v>
      </c>
      <c r="GG26" s="350">
        <f t="shared" si="238"/>
        <v>16533.133333333335</v>
      </c>
      <c r="GH26" s="350">
        <f t="shared" si="238"/>
        <v>16533.133333333335</v>
      </c>
      <c r="GI26" s="350">
        <f t="shared" si="238"/>
        <v>16533.133333333335</v>
      </c>
      <c r="GJ26" s="350">
        <f t="shared" si="238"/>
        <v>16533.133333333335</v>
      </c>
      <c r="GK26" s="350">
        <f t="shared" si="238"/>
        <v>16533.133333333335</v>
      </c>
      <c r="GL26" s="350">
        <f t="shared" si="238"/>
        <v>16533.133333333335</v>
      </c>
      <c r="GM26" s="350">
        <f t="shared" si="238"/>
        <v>16533.133333333335</v>
      </c>
      <c r="GN26" s="340">
        <f t="shared" si="178"/>
        <v>198397.6</v>
      </c>
      <c r="GO26" s="350">
        <f t="shared" ref="GO26:GZ26" si="239">+GO17</f>
        <v>0</v>
      </c>
      <c r="GP26" s="350">
        <f t="shared" si="239"/>
        <v>0</v>
      </c>
      <c r="GQ26" s="350">
        <f t="shared" si="239"/>
        <v>0</v>
      </c>
      <c r="GR26" s="350">
        <f t="shared" si="239"/>
        <v>0</v>
      </c>
      <c r="GS26" s="350">
        <f t="shared" si="239"/>
        <v>0</v>
      </c>
      <c r="GT26" s="350">
        <f t="shared" si="239"/>
        <v>0</v>
      </c>
      <c r="GU26" s="350">
        <f t="shared" si="239"/>
        <v>0</v>
      </c>
      <c r="GV26" s="350">
        <f t="shared" si="239"/>
        <v>0</v>
      </c>
      <c r="GW26" s="350">
        <f t="shared" si="239"/>
        <v>0</v>
      </c>
      <c r="GX26" s="350">
        <f t="shared" si="239"/>
        <v>0</v>
      </c>
      <c r="GY26" s="350">
        <f t="shared" si="239"/>
        <v>0</v>
      </c>
      <c r="GZ26" s="350">
        <f t="shared" si="239"/>
        <v>0</v>
      </c>
      <c r="HA26" s="340">
        <f t="shared" si="180"/>
        <v>0</v>
      </c>
      <c r="HB26" s="350">
        <f t="shared" ref="HB26:HM26" si="240">+HB17</f>
        <v>0</v>
      </c>
      <c r="HC26" s="350">
        <f t="shared" si="240"/>
        <v>0</v>
      </c>
      <c r="HD26" s="350">
        <f t="shared" si="240"/>
        <v>0</v>
      </c>
      <c r="HE26" s="350">
        <f t="shared" si="240"/>
        <v>0</v>
      </c>
      <c r="HF26" s="350">
        <f t="shared" si="240"/>
        <v>0</v>
      </c>
      <c r="HG26" s="350">
        <f t="shared" si="240"/>
        <v>0</v>
      </c>
      <c r="HH26" s="350">
        <f t="shared" si="240"/>
        <v>0</v>
      </c>
      <c r="HI26" s="350">
        <f t="shared" si="240"/>
        <v>0</v>
      </c>
      <c r="HJ26" s="350">
        <f t="shared" si="240"/>
        <v>0</v>
      </c>
      <c r="HK26" s="350">
        <f t="shared" si="240"/>
        <v>0</v>
      </c>
      <c r="HL26" s="350">
        <f t="shared" si="240"/>
        <v>0</v>
      </c>
      <c r="HM26" s="350">
        <f t="shared" si="240"/>
        <v>0</v>
      </c>
      <c r="HN26" s="340">
        <f t="shared" si="182"/>
        <v>0</v>
      </c>
      <c r="HO26" s="350">
        <f t="shared" ref="HO26:HZ26" si="241">+HO17</f>
        <v>0</v>
      </c>
      <c r="HP26" s="350">
        <f t="shared" si="241"/>
        <v>0</v>
      </c>
      <c r="HQ26" s="350">
        <f t="shared" si="241"/>
        <v>0</v>
      </c>
      <c r="HR26" s="350">
        <f t="shared" si="241"/>
        <v>0</v>
      </c>
      <c r="HS26" s="350">
        <f t="shared" si="241"/>
        <v>0</v>
      </c>
      <c r="HT26" s="350">
        <f t="shared" si="241"/>
        <v>0</v>
      </c>
      <c r="HU26" s="350">
        <f t="shared" si="241"/>
        <v>0</v>
      </c>
      <c r="HV26" s="350">
        <f t="shared" si="241"/>
        <v>0</v>
      </c>
      <c r="HW26" s="350">
        <f t="shared" si="241"/>
        <v>0</v>
      </c>
      <c r="HX26" s="350">
        <f t="shared" si="241"/>
        <v>0</v>
      </c>
      <c r="HY26" s="350">
        <f t="shared" si="241"/>
        <v>0</v>
      </c>
      <c r="HZ26" s="350">
        <f t="shared" si="241"/>
        <v>0</v>
      </c>
      <c r="IA26" s="340">
        <f t="shared" si="184"/>
        <v>0</v>
      </c>
      <c r="IB26" s="350">
        <f t="shared" ref="IB26:IM26" si="242">+IB17</f>
        <v>0</v>
      </c>
      <c r="IC26" s="350">
        <f t="shared" si="242"/>
        <v>0</v>
      </c>
      <c r="ID26" s="350">
        <f t="shared" si="242"/>
        <v>0</v>
      </c>
      <c r="IE26" s="350">
        <f t="shared" si="242"/>
        <v>0</v>
      </c>
      <c r="IF26" s="350">
        <f t="shared" si="242"/>
        <v>0</v>
      </c>
      <c r="IG26" s="350">
        <f t="shared" si="242"/>
        <v>0</v>
      </c>
      <c r="IH26" s="350">
        <f t="shared" si="242"/>
        <v>0</v>
      </c>
      <c r="II26" s="350">
        <f t="shared" si="242"/>
        <v>0</v>
      </c>
      <c r="IJ26" s="350">
        <f t="shared" si="242"/>
        <v>0</v>
      </c>
      <c r="IK26" s="350">
        <f t="shared" si="242"/>
        <v>0</v>
      </c>
      <c r="IL26" s="350">
        <f t="shared" si="242"/>
        <v>0</v>
      </c>
      <c r="IM26" s="350">
        <f t="shared" si="242"/>
        <v>0</v>
      </c>
      <c r="IN26" s="340">
        <f t="shared" si="186"/>
        <v>0</v>
      </c>
      <c r="IO26" s="350">
        <f t="shared" ref="IO26:IZ26" si="243">+IO17</f>
        <v>0</v>
      </c>
      <c r="IP26" s="350">
        <f t="shared" si="243"/>
        <v>0</v>
      </c>
      <c r="IQ26" s="350">
        <f t="shared" si="243"/>
        <v>0</v>
      </c>
      <c r="IR26" s="350">
        <f t="shared" si="243"/>
        <v>0</v>
      </c>
      <c r="IS26" s="350">
        <f t="shared" si="243"/>
        <v>0</v>
      </c>
      <c r="IT26" s="350">
        <f t="shared" si="243"/>
        <v>0</v>
      </c>
      <c r="IU26" s="350">
        <f t="shared" si="243"/>
        <v>0</v>
      </c>
      <c r="IV26" s="350">
        <f t="shared" si="243"/>
        <v>0</v>
      </c>
      <c r="IW26" s="350">
        <f t="shared" si="243"/>
        <v>0</v>
      </c>
      <c r="IX26" s="350">
        <f t="shared" si="243"/>
        <v>0</v>
      </c>
      <c r="IY26" s="350">
        <f t="shared" si="243"/>
        <v>0</v>
      </c>
      <c r="IZ26" s="350">
        <f t="shared" si="243"/>
        <v>0</v>
      </c>
      <c r="JA26" s="340">
        <f t="shared" si="188"/>
        <v>0</v>
      </c>
      <c r="JB26" s="350">
        <f t="shared" ref="JB26:JM26" si="244">+JB17</f>
        <v>0</v>
      </c>
      <c r="JC26" s="350">
        <f t="shared" si="244"/>
        <v>0</v>
      </c>
      <c r="JD26" s="350">
        <f t="shared" si="244"/>
        <v>0</v>
      </c>
      <c r="JE26" s="350">
        <f t="shared" si="244"/>
        <v>0</v>
      </c>
      <c r="JF26" s="350">
        <f t="shared" si="244"/>
        <v>0</v>
      </c>
      <c r="JG26" s="350">
        <f t="shared" si="244"/>
        <v>0</v>
      </c>
      <c r="JH26" s="350">
        <f t="shared" si="244"/>
        <v>0</v>
      </c>
      <c r="JI26" s="350">
        <f t="shared" si="244"/>
        <v>0</v>
      </c>
      <c r="JJ26" s="350">
        <f t="shared" si="244"/>
        <v>0</v>
      </c>
      <c r="JK26" s="350">
        <f t="shared" si="244"/>
        <v>0</v>
      </c>
      <c r="JL26" s="350">
        <f t="shared" si="244"/>
        <v>0</v>
      </c>
      <c r="JM26" s="350">
        <f t="shared" si="244"/>
        <v>0</v>
      </c>
      <c r="JN26" s="340">
        <f t="shared" si="190"/>
        <v>0</v>
      </c>
      <c r="JO26" s="350">
        <f t="shared" ref="JO26:JZ26" si="245">+JO17</f>
        <v>0</v>
      </c>
      <c r="JP26" s="350">
        <f t="shared" si="245"/>
        <v>0</v>
      </c>
      <c r="JQ26" s="350">
        <f t="shared" si="245"/>
        <v>0</v>
      </c>
      <c r="JR26" s="350">
        <f t="shared" si="245"/>
        <v>0</v>
      </c>
      <c r="JS26" s="350">
        <f t="shared" si="245"/>
        <v>0</v>
      </c>
      <c r="JT26" s="350">
        <f t="shared" si="245"/>
        <v>0</v>
      </c>
      <c r="JU26" s="350">
        <f t="shared" si="245"/>
        <v>0</v>
      </c>
      <c r="JV26" s="350">
        <f t="shared" si="245"/>
        <v>0</v>
      </c>
      <c r="JW26" s="350">
        <f t="shared" si="245"/>
        <v>0</v>
      </c>
      <c r="JX26" s="350">
        <f t="shared" si="245"/>
        <v>0</v>
      </c>
      <c r="JY26" s="350">
        <f t="shared" si="245"/>
        <v>0</v>
      </c>
      <c r="JZ26" s="350">
        <f t="shared" si="245"/>
        <v>0</v>
      </c>
      <c r="KA26" s="340">
        <f t="shared" si="192"/>
        <v>0</v>
      </c>
      <c r="KB26" s="350">
        <f t="shared" ref="KB26:KM26" si="246">+KB17</f>
        <v>0</v>
      </c>
      <c r="KC26" s="350">
        <f t="shared" si="246"/>
        <v>0</v>
      </c>
      <c r="KD26" s="350">
        <f t="shared" si="246"/>
        <v>0</v>
      </c>
      <c r="KE26" s="350">
        <f t="shared" si="246"/>
        <v>0</v>
      </c>
      <c r="KF26" s="350">
        <f t="shared" si="246"/>
        <v>0</v>
      </c>
      <c r="KG26" s="350">
        <f t="shared" si="246"/>
        <v>0</v>
      </c>
      <c r="KH26" s="350">
        <f t="shared" si="246"/>
        <v>0</v>
      </c>
      <c r="KI26" s="350">
        <f t="shared" si="246"/>
        <v>0</v>
      </c>
      <c r="KJ26" s="350">
        <f t="shared" si="246"/>
        <v>0</v>
      </c>
      <c r="KK26" s="350">
        <f t="shared" si="246"/>
        <v>0</v>
      </c>
      <c r="KL26" s="350">
        <f t="shared" si="246"/>
        <v>0</v>
      </c>
      <c r="KM26" s="350">
        <f t="shared" si="246"/>
        <v>0</v>
      </c>
      <c r="KN26" s="340">
        <f t="shared" si="194"/>
        <v>0</v>
      </c>
      <c r="KO26" s="350">
        <f t="shared" ref="KO26:KZ26" si="247">+KO17</f>
        <v>0</v>
      </c>
      <c r="KP26" s="350">
        <f t="shared" si="247"/>
        <v>0</v>
      </c>
      <c r="KQ26" s="350">
        <f t="shared" si="247"/>
        <v>0</v>
      </c>
      <c r="KR26" s="350">
        <f t="shared" si="247"/>
        <v>0</v>
      </c>
      <c r="KS26" s="350">
        <f t="shared" si="247"/>
        <v>0</v>
      </c>
      <c r="KT26" s="350">
        <f t="shared" si="247"/>
        <v>0</v>
      </c>
      <c r="KU26" s="350">
        <f t="shared" si="247"/>
        <v>0</v>
      </c>
      <c r="KV26" s="350">
        <f t="shared" si="247"/>
        <v>0</v>
      </c>
      <c r="KW26" s="350">
        <f t="shared" si="247"/>
        <v>0</v>
      </c>
      <c r="KX26" s="350">
        <f t="shared" si="247"/>
        <v>0</v>
      </c>
      <c r="KY26" s="350">
        <f t="shared" si="247"/>
        <v>0</v>
      </c>
      <c r="KZ26" s="350">
        <f t="shared" si="247"/>
        <v>0</v>
      </c>
      <c r="LA26" s="340">
        <f t="shared" si="196"/>
        <v>0</v>
      </c>
      <c r="LB26" s="350">
        <f t="shared" ref="LB26:LM26" si="248">+LB17</f>
        <v>0</v>
      </c>
      <c r="LC26" s="350">
        <f t="shared" si="248"/>
        <v>0</v>
      </c>
      <c r="LD26" s="350">
        <f t="shared" si="248"/>
        <v>0</v>
      </c>
      <c r="LE26" s="350">
        <f t="shared" si="248"/>
        <v>0</v>
      </c>
      <c r="LF26" s="350">
        <f t="shared" si="248"/>
        <v>0</v>
      </c>
      <c r="LG26" s="350">
        <f t="shared" si="248"/>
        <v>0</v>
      </c>
      <c r="LH26" s="350">
        <f t="shared" si="248"/>
        <v>0</v>
      </c>
      <c r="LI26" s="350">
        <f t="shared" si="248"/>
        <v>0</v>
      </c>
      <c r="LJ26" s="350">
        <f t="shared" si="248"/>
        <v>0</v>
      </c>
      <c r="LK26" s="350">
        <f t="shared" si="248"/>
        <v>0</v>
      </c>
      <c r="LL26" s="350">
        <f t="shared" si="248"/>
        <v>0</v>
      </c>
      <c r="LM26" s="350">
        <f t="shared" si="248"/>
        <v>0</v>
      </c>
      <c r="LN26" s="340">
        <f t="shared" si="198"/>
        <v>0</v>
      </c>
    </row>
    <row r="27" spans="1:326" s="349" customFormat="1">
      <c r="A27" s="320" t="str">
        <f t="shared" si="148"/>
        <v>M4.2 - Atnaujinimo ir remonto pajamos</v>
      </c>
      <c r="B27" s="350">
        <f t="shared" ref="B27:M27" si="249">+B18</f>
        <v>0</v>
      </c>
      <c r="C27" s="350">
        <f t="shared" si="249"/>
        <v>0</v>
      </c>
      <c r="D27" s="350">
        <f t="shared" si="249"/>
        <v>0</v>
      </c>
      <c r="E27" s="350">
        <f t="shared" si="249"/>
        <v>0</v>
      </c>
      <c r="F27" s="350">
        <f t="shared" si="249"/>
        <v>0</v>
      </c>
      <c r="G27" s="350">
        <f t="shared" si="249"/>
        <v>0</v>
      </c>
      <c r="H27" s="350">
        <f t="shared" si="249"/>
        <v>0</v>
      </c>
      <c r="I27" s="350">
        <f t="shared" si="249"/>
        <v>0</v>
      </c>
      <c r="J27" s="350">
        <f t="shared" si="249"/>
        <v>0</v>
      </c>
      <c r="K27" s="350">
        <f t="shared" si="249"/>
        <v>0</v>
      </c>
      <c r="L27" s="350">
        <f t="shared" si="249"/>
        <v>0</v>
      </c>
      <c r="M27" s="350">
        <f t="shared" si="249"/>
        <v>0</v>
      </c>
      <c r="N27" s="340">
        <f>'Dalyvio prielaidos'!I115</f>
        <v>0</v>
      </c>
      <c r="O27" s="350">
        <f t="shared" ref="O27:Z27" si="250">+O18</f>
        <v>0</v>
      </c>
      <c r="P27" s="350">
        <f t="shared" si="250"/>
        <v>0</v>
      </c>
      <c r="Q27" s="350">
        <f t="shared" si="250"/>
        <v>0</v>
      </c>
      <c r="R27" s="350">
        <f t="shared" si="250"/>
        <v>0</v>
      </c>
      <c r="S27" s="350">
        <f t="shared" si="250"/>
        <v>0</v>
      </c>
      <c r="T27" s="350">
        <f t="shared" si="250"/>
        <v>0</v>
      </c>
      <c r="U27" s="350">
        <f t="shared" si="250"/>
        <v>0</v>
      </c>
      <c r="V27" s="350">
        <f t="shared" si="250"/>
        <v>0</v>
      </c>
      <c r="W27" s="350">
        <f t="shared" si="250"/>
        <v>0</v>
      </c>
      <c r="X27" s="350">
        <f t="shared" si="250"/>
        <v>0</v>
      </c>
      <c r="Y27" s="350">
        <f t="shared" si="250"/>
        <v>0</v>
      </c>
      <c r="Z27" s="350">
        <f t="shared" si="250"/>
        <v>0</v>
      </c>
      <c r="AA27" s="340">
        <f>'Dalyvio prielaidos'!J115</f>
        <v>0</v>
      </c>
      <c r="AB27" s="351">
        <f>+AN27/12</f>
        <v>0</v>
      </c>
      <c r="AC27" s="351">
        <f>+AN27/12</f>
        <v>0</v>
      </c>
      <c r="AD27" s="351">
        <f>+AN27/12</f>
        <v>0</v>
      </c>
      <c r="AE27" s="351">
        <f>+AN27/12</f>
        <v>0</v>
      </c>
      <c r="AF27" s="351">
        <f>+AN27/12</f>
        <v>0</v>
      </c>
      <c r="AG27" s="351">
        <f>+AN27/12</f>
        <v>0</v>
      </c>
      <c r="AH27" s="351">
        <f>+AN27/12</f>
        <v>0</v>
      </c>
      <c r="AI27" s="351">
        <f>+AN27/12</f>
        <v>0</v>
      </c>
      <c r="AJ27" s="351">
        <f>+AN27/12</f>
        <v>0</v>
      </c>
      <c r="AK27" s="351">
        <f>+AN27/12</f>
        <v>0</v>
      </c>
      <c r="AL27" s="351">
        <f>+AN27/12</f>
        <v>0</v>
      </c>
      <c r="AM27" s="351">
        <f>+AN27/12</f>
        <v>0</v>
      </c>
      <c r="AN27" s="340">
        <f>'Dalyvio prielaidos'!K115</f>
        <v>0</v>
      </c>
      <c r="AO27" s="351">
        <f>+BA27/12</f>
        <v>1944.4449166666666</v>
      </c>
      <c r="AP27" s="351">
        <f>+BA27/12</f>
        <v>1944.4449166666666</v>
      </c>
      <c r="AQ27" s="351">
        <f>+BA27/12</f>
        <v>1944.4449166666666</v>
      </c>
      <c r="AR27" s="351">
        <f>+BA27/12</f>
        <v>1944.4449166666666</v>
      </c>
      <c r="AS27" s="351">
        <f>+BA27/12</f>
        <v>1944.4449166666666</v>
      </c>
      <c r="AT27" s="351">
        <f>+BA27/12</f>
        <v>1944.4449166666666</v>
      </c>
      <c r="AU27" s="351">
        <f>+BA27/12</f>
        <v>1944.4449166666666</v>
      </c>
      <c r="AV27" s="351">
        <f>+BA27/12</f>
        <v>1944.4449166666666</v>
      </c>
      <c r="AW27" s="351">
        <f>+BA27/12</f>
        <v>1944.4449166666666</v>
      </c>
      <c r="AX27" s="351">
        <f>+BA27/12</f>
        <v>1944.4449166666666</v>
      </c>
      <c r="AY27" s="351">
        <f>+BA27/12</f>
        <v>1944.4449166666666</v>
      </c>
      <c r="AZ27" s="351">
        <f>+BA27/12</f>
        <v>1944.4449166666666</v>
      </c>
      <c r="BA27" s="340">
        <f>'Dalyvio prielaidos'!L115</f>
        <v>23333.339</v>
      </c>
      <c r="BB27" s="351">
        <f>+BN27/12</f>
        <v>1944.4449166666666</v>
      </c>
      <c r="BC27" s="351">
        <f>+BN27/12</f>
        <v>1944.4449166666666</v>
      </c>
      <c r="BD27" s="351">
        <f>+BN27/12</f>
        <v>1944.4449166666666</v>
      </c>
      <c r="BE27" s="351">
        <f>+BN27/12</f>
        <v>1944.4449166666666</v>
      </c>
      <c r="BF27" s="351">
        <f>+BN27/12</f>
        <v>1944.4449166666666</v>
      </c>
      <c r="BG27" s="351">
        <f>+BN27/12</f>
        <v>1944.4449166666666</v>
      </c>
      <c r="BH27" s="351">
        <f>+BN27/12</f>
        <v>1944.4449166666666</v>
      </c>
      <c r="BI27" s="351">
        <f>+BN27/12</f>
        <v>1944.4449166666666</v>
      </c>
      <c r="BJ27" s="351">
        <f>+BN27/12</f>
        <v>1944.4449166666666</v>
      </c>
      <c r="BK27" s="351">
        <f>+BN27/12</f>
        <v>1944.4449166666666</v>
      </c>
      <c r="BL27" s="351">
        <f>+BN27/12</f>
        <v>1944.4449166666666</v>
      </c>
      <c r="BM27" s="351">
        <f>+BN27/12</f>
        <v>1944.4449166666666</v>
      </c>
      <c r="BN27" s="340">
        <f>'Dalyvio prielaidos'!M115</f>
        <v>23333.339</v>
      </c>
      <c r="BO27" s="351">
        <f>+CA27/12</f>
        <v>1944.4449166666666</v>
      </c>
      <c r="BP27" s="351">
        <f>+CA27/12</f>
        <v>1944.4449166666666</v>
      </c>
      <c r="BQ27" s="351">
        <f>+CA27/12</f>
        <v>1944.4449166666666</v>
      </c>
      <c r="BR27" s="351">
        <f>+CA27/12</f>
        <v>1944.4449166666666</v>
      </c>
      <c r="BS27" s="351">
        <f>+CA27/12</f>
        <v>1944.4449166666666</v>
      </c>
      <c r="BT27" s="351">
        <f>+CA27/12</f>
        <v>1944.4449166666666</v>
      </c>
      <c r="BU27" s="351">
        <f>+CA27/12</f>
        <v>1944.4449166666666</v>
      </c>
      <c r="BV27" s="351">
        <f>+CA27/12</f>
        <v>1944.4449166666666</v>
      </c>
      <c r="BW27" s="351">
        <f>+CA27/12</f>
        <v>1944.4449166666666</v>
      </c>
      <c r="BX27" s="351">
        <f>+CA27/12</f>
        <v>1944.4449166666666</v>
      </c>
      <c r="BY27" s="351">
        <f>+CA27/12</f>
        <v>1944.4449166666666</v>
      </c>
      <c r="BZ27" s="351">
        <f>+CA27/12</f>
        <v>1944.4449166666666</v>
      </c>
      <c r="CA27" s="340">
        <f>'Dalyvio prielaidos'!N115</f>
        <v>23333.339</v>
      </c>
      <c r="CB27" s="351">
        <f>+CN27/12</f>
        <v>1944.4449166666666</v>
      </c>
      <c r="CC27" s="351">
        <f>+CN27/12</f>
        <v>1944.4449166666666</v>
      </c>
      <c r="CD27" s="351">
        <f>+CN27/12</f>
        <v>1944.4449166666666</v>
      </c>
      <c r="CE27" s="351">
        <f>+CN27/12</f>
        <v>1944.4449166666666</v>
      </c>
      <c r="CF27" s="351">
        <f>+CN27/12</f>
        <v>1944.4449166666666</v>
      </c>
      <c r="CG27" s="351">
        <f>+CN27/12</f>
        <v>1944.4449166666666</v>
      </c>
      <c r="CH27" s="351">
        <f>+CN27/12</f>
        <v>1944.4449166666666</v>
      </c>
      <c r="CI27" s="351">
        <f>+CN27/12</f>
        <v>1944.4449166666666</v>
      </c>
      <c r="CJ27" s="351">
        <f>+CN27/12</f>
        <v>1944.4449166666666</v>
      </c>
      <c r="CK27" s="351">
        <f>+CN27/12</f>
        <v>1944.4449166666666</v>
      </c>
      <c r="CL27" s="351">
        <f>+CN27/12</f>
        <v>1944.4449166666666</v>
      </c>
      <c r="CM27" s="351">
        <f>+CN27/12</f>
        <v>1944.4449166666666</v>
      </c>
      <c r="CN27" s="340">
        <f>'Dalyvio prielaidos'!O115</f>
        <v>23333.339</v>
      </c>
      <c r="CO27" s="351">
        <f>+DA27/12</f>
        <v>1944.4449166666666</v>
      </c>
      <c r="CP27" s="351">
        <f>+DA27/12</f>
        <v>1944.4449166666666</v>
      </c>
      <c r="CQ27" s="351">
        <f>+DA27/12</f>
        <v>1944.4449166666666</v>
      </c>
      <c r="CR27" s="351">
        <f>+DA27/12</f>
        <v>1944.4449166666666</v>
      </c>
      <c r="CS27" s="351">
        <f>+DA27/12</f>
        <v>1944.4449166666666</v>
      </c>
      <c r="CT27" s="351">
        <f>+DA27/12</f>
        <v>1944.4449166666666</v>
      </c>
      <c r="CU27" s="351">
        <f>+DA27/12</f>
        <v>1944.4449166666666</v>
      </c>
      <c r="CV27" s="351">
        <f>+DA27/12</f>
        <v>1944.4449166666666</v>
      </c>
      <c r="CW27" s="351">
        <f>+DA27/12</f>
        <v>1944.4449166666666</v>
      </c>
      <c r="CX27" s="351">
        <f>+DA27/12</f>
        <v>1944.4449166666666</v>
      </c>
      <c r="CY27" s="351">
        <f>+DA27/12</f>
        <v>1944.4449166666666</v>
      </c>
      <c r="CZ27" s="351">
        <f>+DA27/12</f>
        <v>1944.4449166666666</v>
      </c>
      <c r="DA27" s="340">
        <f>'Dalyvio prielaidos'!P115</f>
        <v>23333.339</v>
      </c>
      <c r="DB27" s="351">
        <f>+DN27/12</f>
        <v>1944.4449166666666</v>
      </c>
      <c r="DC27" s="351">
        <f>+DN27/12</f>
        <v>1944.4449166666666</v>
      </c>
      <c r="DD27" s="351">
        <f>+DN27/12</f>
        <v>1944.4449166666666</v>
      </c>
      <c r="DE27" s="351">
        <f>+DN27/12</f>
        <v>1944.4449166666666</v>
      </c>
      <c r="DF27" s="351">
        <f>+DN27/12</f>
        <v>1944.4449166666666</v>
      </c>
      <c r="DG27" s="351">
        <f>+DN27/12</f>
        <v>1944.4449166666666</v>
      </c>
      <c r="DH27" s="351">
        <f>+DN27/12</f>
        <v>1944.4449166666666</v>
      </c>
      <c r="DI27" s="351">
        <f>+DN27/12</f>
        <v>1944.4449166666666</v>
      </c>
      <c r="DJ27" s="351">
        <f>+DN27/12</f>
        <v>1944.4449166666666</v>
      </c>
      <c r="DK27" s="351">
        <f>+DN27/12</f>
        <v>1944.4449166666666</v>
      </c>
      <c r="DL27" s="351">
        <f>+DN27/12</f>
        <v>1944.4449166666666</v>
      </c>
      <c r="DM27" s="351">
        <f>+DN27/12</f>
        <v>1944.4449166666666</v>
      </c>
      <c r="DN27" s="340">
        <f>'Dalyvio prielaidos'!Q115</f>
        <v>23333.339</v>
      </c>
      <c r="DO27" s="351">
        <f>+EA27/12</f>
        <v>3888.8883333333338</v>
      </c>
      <c r="DP27" s="351">
        <f>+EA27/12</f>
        <v>3888.8883333333338</v>
      </c>
      <c r="DQ27" s="351">
        <f>+EA27/12</f>
        <v>3888.8883333333338</v>
      </c>
      <c r="DR27" s="351">
        <f>+EA27/12</f>
        <v>3888.8883333333338</v>
      </c>
      <c r="DS27" s="351">
        <f>+EA27/12</f>
        <v>3888.8883333333338</v>
      </c>
      <c r="DT27" s="351">
        <f>+EA27/12</f>
        <v>3888.8883333333338</v>
      </c>
      <c r="DU27" s="351">
        <f>+EA27/12</f>
        <v>3888.8883333333338</v>
      </c>
      <c r="DV27" s="351">
        <f>+EA27/12</f>
        <v>3888.8883333333338</v>
      </c>
      <c r="DW27" s="351">
        <f>+EA27/12</f>
        <v>3888.8883333333338</v>
      </c>
      <c r="DX27" s="351">
        <f>+EA27/12</f>
        <v>3888.8883333333338</v>
      </c>
      <c r="DY27" s="351">
        <f>+EA27/12</f>
        <v>3888.8883333333338</v>
      </c>
      <c r="DZ27" s="351">
        <f>+EA27/12</f>
        <v>3888.8883333333338</v>
      </c>
      <c r="EA27" s="340">
        <f>'Dalyvio prielaidos'!R115</f>
        <v>46666.66</v>
      </c>
      <c r="EB27" s="351">
        <f>+EN27/12</f>
        <v>3888.8883333333338</v>
      </c>
      <c r="EC27" s="351">
        <f>+EN27/12</f>
        <v>3888.8883333333338</v>
      </c>
      <c r="ED27" s="351">
        <f>+EN27/12</f>
        <v>3888.8883333333338</v>
      </c>
      <c r="EE27" s="351">
        <f>+EN27/12</f>
        <v>3888.8883333333338</v>
      </c>
      <c r="EF27" s="351">
        <f>+EN27/12</f>
        <v>3888.8883333333338</v>
      </c>
      <c r="EG27" s="351">
        <f>+EN27/12</f>
        <v>3888.8883333333338</v>
      </c>
      <c r="EH27" s="351">
        <f>+EN27/12</f>
        <v>3888.8883333333338</v>
      </c>
      <c r="EI27" s="351">
        <f>+EN27/12</f>
        <v>3888.8883333333338</v>
      </c>
      <c r="EJ27" s="351">
        <f>+EN27/12</f>
        <v>3888.8883333333338</v>
      </c>
      <c r="EK27" s="351">
        <f>+EN27/12</f>
        <v>3888.8883333333338</v>
      </c>
      <c r="EL27" s="351">
        <f>+EN27/12</f>
        <v>3888.8883333333338</v>
      </c>
      <c r="EM27" s="351">
        <f>+EN27/12</f>
        <v>3888.8883333333338</v>
      </c>
      <c r="EN27" s="340">
        <f>'Dalyvio prielaidos'!S115</f>
        <v>46666.66</v>
      </c>
      <c r="EO27" s="351">
        <f>+FA27/12</f>
        <v>3888.8883333333338</v>
      </c>
      <c r="EP27" s="351">
        <f>+FA27/12</f>
        <v>3888.8883333333338</v>
      </c>
      <c r="EQ27" s="351">
        <f>+FA27/12</f>
        <v>3888.8883333333338</v>
      </c>
      <c r="ER27" s="351">
        <f>+FA27/12</f>
        <v>3888.8883333333338</v>
      </c>
      <c r="ES27" s="351">
        <f>+FA27/12</f>
        <v>3888.8883333333338</v>
      </c>
      <c r="ET27" s="351">
        <f>+FA27/12</f>
        <v>3888.8883333333338</v>
      </c>
      <c r="EU27" s="351">
        <f>+FA27/12</f>
        <v>3888.8883333333338</v>
      </c>
      <c r="EV27" s="351">
        <f>+FA27/12</f>
        <v>3888.8883333333338</v>
      </c>
      <c r="EW27" s="351">
        <f>+FA27/12</f>
        <v>3888.8883333333338</v>
      </c>
      <c r="EX27" s="351">
        <f>+FA27/12</f>
        <v>3888.8883333333338</v>
      </c>
      <c r="EY27" s="351">
        <f>+FA27/12</f>
        <v>3888.8883333333338</v>
      </c>
      <c r="EZ27" s="351">
        <f>+FA27/12</f>
        <v>3888.8883333333338</v>
      </c>
      <c r="FA27" s="340">
        <f>'Dalyvio prielaidos'!T115</f>
        <v>46666.66</v>
      </c>
      <c r="FB27" s="351">
        <f>+FN27/12</f>
        <v>3888.8883333333338</v>
      </c>
      <c r="FC27" s="351">
        <f>+FN27/12</f>
        <v>3888.8883333333338</v>
      </c>
      <c r="FD27" s="351">
        <f>+FN27/12</f>
        <v>3888.8883333333338</v>
      </c>
      <c r="FE27" s="351">
        <f>+FN27/12</f>
        <v>3888.8883333333338</v>
      </c>
      <c r="FF27" s="351">
        <f>+FN27/12</f>
        <v>3888.8883333333338</v>
      </c>
      <c r="FG27" s="351">
        <f>+FN27/12</f>
        <v>3888.8883333333338</v>
      </c>
      <c r="FH27" s="351">
        <f>+FN27/12</f>
        <v>3888.8883333333338</v>
      </c>
      <c r="FI27" s="351">
        <f>+FN27/12</f>
        <v>3888.8883333333338</v>
      </c>
      <c r="FJ27" s="351">
        <f>+FN27/12</f>
        <v>3888.8883333333338</v>
      </c>
      <c r="FK27" s="351">
        <f>+FN27/12</f>
        <v>3888.8883333333338</v>
      </c>
      <c r="FL27" s="351">
        <f>+FN27/12</f>
        <v>3888.8883333333338</v>
      </c>
      <c r="FM27" s="351">
        <f>+FN27/12</f>
        <v>3888.8883333333338</v>
      </c>
      <c r="FN27" s="340">
        <f>'Dalyvio prielaidos'!U115</f>
        <v>46666.66</v>
      </c>
      <c r="FO27" s="351">
        <f>+GA27/12</f>
        <v>3888.8883333333338</v>
      </c>
      <c r="FP27" s="351">
        <f>+GA27/12</f>
        <v>3888.8883333333338</v>
      </c>
      <c r="FQ27" s="351">
        <f>+GA27/12</f>
        <v>3888.8883333333338</v>
      </c>
      <c r="FR27" s="351">
        <f>+GA27/12</f>
        <v>3888.8883333333338</v>
      </c>
      <c r="FS27" s="351">
        <f>+GA27/12</f>
        <v>3888.8883333333338</v>
      </c>
      <c r="FT27" s="351">
        <f>+GA27/12</f>
        <v>3888.8883333333338</v>
      </c>
      <c r="FU27" s="351">
        <f>+GA27/12</f>
        <v>3888.8883333333338</v>
      </c>
      <c r="FV27" s="351">
        <f>+GA27/12</f>
        <v>3888.8883333333338</v>
      </c>
      <c r="FW27" s="351">
        <f>+GA27/12</f>
        <v>3888.8883333333338</v>
      </c>
      <c r="FX27" s="351">
        <f>+GA27/12</f>
        <v>3888.8883333333338</v>
      </c>
      <c r="FY27" s="351">
        <f>+GA27/12</f>
        <v>3888.8883333333338</v>
      </c>
      <c r="FZ27" s="351">
        <f>+GA27/12</f>
        <v>3888.8883333333338</v>
      </c>
      <c r="GA27" s="340">
        <f>'Dalyvio prielaidos'!V115</f>
        <v>46666.66</v>
      </c>
      <c r="GB27" s="351">
        <f>+GN27/12</f>
        <v>3888.8883333333338</v>
      </c>
      <c r="GC27" s="351">
        <f>+GN27/12</f>
        <v>3888.8883333333338</v>
      </c>
      <c r="GD27" s="351">
        <f>+GN27/12</f>
        <v>3888.8883333333338</v>
      </c>
      <c r="GE27" s="351">
        <f>+GN27/12</f>
        <v>3888.8883333333338</v>
      </c>
      <c r="GF27" s="351">
        <f>+GN27/12</f>
        <v>3888.8883333333338</v>
      </c>
      <c r="GG27" s="351">
        <f>+GN27/12</f>
        <v>3888.8883333333338</v>
      </c>
      <c r="GH27" s="351">
        <f>+GN27/12</f>
        <v>3888.8883333333338</v>
      </c>
      <c r="GI27" s="351">
        <f>+GN27/12</f>
        <v>3888.8883333333338</v>
      </c>
      <c r="GJ27" s="351">
        <f>+GN27/12</f>
        <v>3888.8883333333338</v>
      </c>
      <c r="GK27" s="351">
        <f>+GN27/12</f>
        <v>3888.8883333333338</v>
      </c>
      <c r="GL27" s="351">
        <f>+GN27/12</f>
        <v>3888.8883333333338</v>
      </c>
      <c r="GM27" s="351">
        <f>+GN27/12</f>
        <v>3888.8883333333338</v>
      </c>
      <c r="GN27" s="340">
        <f>'Dalyvio prielaidos'!W115</f>
        <v>46666.66</v>
      </c>
      <c r="GO27" s="350">
        <f t="shared" ref="GO27:GZ27" si="251">+GO18</f>
        <v>0</v>
      </c>
      <c r="GP27" s="350">
        <f t="shared" si="251"/>
        <v>0</v>
      </c>
      <c r="GQ27" s="350">
        <f t="shared" si="251"/>
        <v>0</v>
      </c>
      <c r="GR27" s="350">
        <f t="shared" si="251"/>
        <v>0</v>
      </c>
      <c r="GS27" s="350">
        <f t="shared" si="251"/>
        <v>0</v>
      </c>
      <c r="GT27" s="350">
        <f t="shared" si="251"/>
        <v>0</v>
      </c>
      <c r="GU27" s="350">
        <f t="shared" si="251"/>
        <v>0</v>
      </c>
      <c r="GV27" s="350">
        <f t="shared" si="251"/>
        <v>0</v>
      </c>
      <c r="GW27" s="350">
        <f t="shared" si="251"/>
        <v>0</v>
      </c>
      <c r="GX27" s="350">
        <f t="shared" si="251"/>
        <v>0</v>
      </c>
      <c r="GY27" s="350">
        <f t="shared" si="251"/>
        <v>0</v>
      </c>
      <c r="GZ27" s="350">
        <f t="shared" si="251"/>
        <v>0</v>
      </c>
      <c r="HA27" s="340">
        <f>'Dalyvio prielaidos'!X115</f>
        <v>0</v>
      </c>
      <c r="HB27" s="350">
        <f t="shared" ref="HB27:HM27" si="252">+HB18</f>
        <v>0</v>
      </c>
      <c r="HC27" s="350">
        <f t="shared" si="252"/>
        <v>0</v>
      </c>
      <c r="HD27" s="350">
        <f t="shared" si="252"/>
        <v>0</v>
      </c>
      <c r="HE27" s="350">
        <f t="shared" si="252"/>
        <v>0</v>
      </c>
      <c r="HF27" s="350">
        <f t="shared" si="252"/>
        <v>0</v>
      </c>
      <c r="HG27" s="350">
        <f t="shared" si="252"/>
        <v>0</v>
      </c>
      <c r="HH27" s="350">
        <f t="shared" si="252"/>
        <v>0</v>
      </c>
      <c r="HI27" s="350">
        <f t="shared" si="252"/>
        <v>0</v>
      </c>
      <c r="HJ27" s="350">
        <f t="shared" si="252"/>
        <v>0</v>
      </c>
      <c r="HK27" s="350">
        <f t="shared" si="252"/>
        <v>0</v>
      </c>
      <c r="HL27" s="350">
        <f t="shared" si="252"/>
        <v>0</v>
      </c>
      <c r="HM27" s="350">
        <f t="shared" si="252"/>
        <v>0</v>
      </c>
      <c r="HN27" s="340">
        <f>'Dalyvio prielaidos'!Y115</f>
        <v>0</v>
      </c>
      <c r="HO27" s="350">
        <f t="shared" ref="HO27:HZ27" si="253">+HO18</f>
        <v>0</v>
      </c>
      <c r="HP27" s="350">
        <f t="shared" si="253"/>
        <v>0</v>
      </c>
      <c r="HQ27" s="350">
        <f t="shared" si="253"/>
        <v>0</v>
      </c>
      <c r="HR27" s="350">
        <f t="shared" si="253"/>
        <v>0</v>
      </c>
      <c r="HS27" s="350">
        <f t="shared" si="253"/>
        <v>0</v>
      </c>
      <c r="HT27" s="350">
        <f t="shared" si="253"/>
        <v>0</v>
      </c>
      <c r="HU27" s="350">
        <f t="shared" si="253"/>
        <v>0</v>
      </c>
      <c r="HV27" s="350">
        <f t="shared" si="253"/>
        <v>0</v>
      </c>
      <c r="HW27" s="350">
        <f t="shared" si="253"/>
        <v>0</v>
      </c>
      <c r="HX27" s="350">
        <f t="shared" si="253"/>
        <v>0</v>
      </c>
      <c r="HY27" s="350">
        <f t="shared" si="253"/>
        <v>0</v>
      </c>
      <c r="HZ27" s="350">
        <f t="shared" si="253"/>
        <v>0</v>
      </c>
      <c r="IA27" s="340">
        <f>'Dalyvio prielaidos'!Z115</f>
        <v>0</v>
      </c>
      <c r="IB27" s="350">
        <f t="shared" ref="IB27:IM27" si="254">+IB18</f>
        <v>0</v>
      </c>
      <c r="IC27" s="350">
        <f t="shared" si="254"/>
        <v>0</v>
      </c>
      <c r="ID27" s="350">
        <f t="shared" si="254"/>
        <v>0</v>
      </c>
      <c r="IE27" s="350">
        <f t="shared" si="254"/>
        <v>0</v>
      </c>
      <c r="IF27" s="350">
        <f t="shared" si="254"/>
        <v>0</v>
      </c>
      <c r="IG27" s="350">
        <f t="shared" si="254"/>
        <v>0</v>
      </c>
      <c r="IH27" s="350">
        <f t="shared" si="254"/>
        <v>0</v>
      </c>
      <c r="II27" s="350">
        <f t="shared" si="254"/>
        <v>0</v>
      </c>
      <c r="IJ27" s="350">
        <f t="shared" si="254"/>
        <v>0</v>
      </c>
      <c r="IK27" s="350">
        <f t="shared" si="254"/>
        <v>0</v>
      </c>
      <c r="IL27" s="350">
        <f t="shared" si="254"/>
        <v>0</v>
      </c>
      <c r="IM27" s="350">
        <f t="shared" si="254"/>
        <v>0</v>
      </c>
      <c r="IN27" s="340">
        <f>'Dalyvio prielaidos'!AA115</f>
        <v>0</v>
      </c>
      <c r="IO27" s="350">
        <f t="shared" ref="IO27:IZ27" si="255">+IO18</f>
        <v>0</v>
      </c>
      <c r="IP27" s="350">
        <f t="shared" si="255"/>
        <v>0</v>
      </c>
      <c r="IQ27" s="350">
        <f t="shared" si="255"/>
        <v>0</v>
      </c>
      <c r="IR27" s="350">
        <f t="shared" si="255"/>
        <v>0</v>
      </c>
      <c r="IS27" s="350">
        <f t="shared" si="255"/>
        <v>0</v>
      </c>
      <c r="IT27" s="350">
        <f t="shared" si="255"/>
        <v>0</v>
      </c>
      <c r="IU27" s="350">
        <f t="shared" si="255"/>
        <v>0</v>
      </c>
      <c r="IV27" s="350">
        <f t="shared" si="255"/>
        <v>0</v>
      </c>
      <c r="IW27" s="350">
        <f t="shared" si="255"/>
        <v>0</v>
      </c>
      <c r="IX27" s="350">
        <f t="shared" si="255"/>
        <v>0</v>
      </c>
      <c r="IY27" s="350">
        <f t="shared" si="255"/>
        <v>0</v>
      </c>
      <c r="IZ27" s="350">
        <f t="shared" si="255"/>
        <v>0</v>
      </c>
      <c r="JA27" s="340">
        <f>'Dalyvio prielaidos'!AB115</f>
        <v>0</v>
      </c>
      <c r="JB27" s="350">
        <f t="shared" ref="JB27:JM27" si="256">+JB18</f>
        <v>0</v>
      </c>
      <c r="JC27" s="350">
        <f t="shared" si="256"/>
        <v>0</v>
      </c>
      <c r="JD27" s="350">
        <f t="shared" si="256"/>
        <v>0</v>
      </c>
      <c r="JE27" s="350">
        <f t="shared" si="256"/>
        <v>0</v>
      </c>
      <c r="JF27" s="350">
        <f t="shared" si="256"/>
        <v>0</v>
      </c>
      <c r="JG27" s="350">
        <f t="shared" si="256"/>
        <v>0</v>
      </c>
      <c r="JH27" s="350">
        <f t="shared" si="256"/>
        <v>0</v>
      </c>
      <c r="JI27" s="350">
        <f t="shared" si="256"/>
        <v>0</v>
      </c>
      <c r="JJ27" s="350">
        <f t="shared" si="256"/>
        <v>0</v>
      </c>
      <c r="JK27" s="350">
        <f t="shared" si="256"/>
        <v>0</v>
      </c>
      <c r="JL27" s="350">
        <f t="shared" si="256"/>
        <v>0</v>
      </c>
      <c r="JM27" s="350">
        <f t="shared" si="256"/>
        <v>0</v>
      </c>
      <c r="JN27" s="340">
        <f>'Dalyvio prielaidos'!AC115</f>
        <v>0</v>
      </c>
      <c r="JO27" s="350">
        <f t="shared" ref="JO27:JZ27" si="257">+JO18</f>
        <v>0</v>
      </c>
      <c r="JP27" s="350">
        <f t="shared" si="257"/>
        <v>0</v>
      </c>
      <c r="JQ27" s="350">
        <f t="shared" si="257"/>
        <v>0</v>
      </c>
      <c r="JR27" s="350">
        <f t="shared" si="257"/>
        <v>0</v>
      </c>
      <c r="JS27" s="350">
        <f t="shared" si="257"/>
        <v>0</v>
      </c>
      <c r="JT27" s="350">
        <f t="shared" si="257"/>
        <v>0</v>
      </c>
      <c r="JU27" s="350">
        <f t="shared" si="257"/>
        <v>0</v>
      </c>
      <c r="JV27" s="350">
        <f t="shared" si="257"/>
        <v>0</v>
      </c>
      <c r="JW27" s="350">
        <f t="shared" si="257"/>
        <v>0</v>
      </c>
      <c r="JX27" s="350">
        <f t="shared" si="257"/>
        <v>0</v>
      </c>
      <c r="JY27" s="350">
        <f t="shared" si="257"/>
        <v>0</v>
      </c>
      <c r="JZ27" s="350">
        <f t="shared" si="257"/>
        <v>0</v>
      </c>
      <c r="KA27" s="340">
        <f>'Dalyvio prielaidos'!AD115</f>
        <v>0</v>
      </c>
      <c r="KB27" s="350">
        <f t="shared" ref="KB27:KM27" si="258">+KB18</f>
        <v>0</v>
      </c>
      <c r="KC27" s="350">
        <f t="shared" si="258"/>
        <v>0</v>
      </c>
      <c r="KD27" s="350">
        <f t="shared" si="258"/>
        <v>0</v>
      </c>
      <c r="KE27" s="350">
        <f t="shared" si="258"/>
        <v>0</v>
      </c>
      <c r="KF27" s="350">
        <f t="shared" si="258"/>
        <v>0</v>
      </c>
      <c r="KG27" s="350">
        <f t="shared" si="258"/>
        <v>0</v>
      </c>
      <c r="KH27" s="350">
        <f t="shared" si="258"/>
        <v>0</v>
      </c>
      <c r="KI27" s="350">
        <f t="shared" si="258"/>
        <v>0</v>
      </c>
      <c r="KJ27" s="350">
        <f t="shared" si="258"/>
        <v>0</v>
      </c>
      <c r="KK27" s="350">
        <f t="shared" si="258"/>
        <v>0</v>
      </c>
      <c r="KL27" s="350">
        <f t="shared" si="258"/>
        <v>0</v>
      </c>
      <c r="KM27" s="350">
        <f t="shared" si="258"/>
        <v>0</v>
      </c>
      <c r="KN27" s="340">
        <f>'Dalyvio prielaidos'!AE115</f>
        <v>0</v>
      </c>
      <c r="KO27" s="350">
        <f t="shared" ref="KO27:KZ27" si="259">+KO18</f>
        <v>0</v>
      </c>
      <c r="KP27" s="350">
        <f t="shared" si="259"/>
        <v>0</v>
      </c>
      <c r="KQ27" s="350">
        <f t="shared" si="259"/>
        <v>0</v>
      </c>
      <c r="KR27" s="350">
        <f t="shared" si="259"/>
        <v>0</v>
      </c>
      <c r="KS27" s="350">
        <f t="shared" si="259"/>
        <v>0</v>
      </c>
      <c r="KT27" s="350">
        <f t="shared" si="259"/>
        <v>0</v>
      </c>
      <c r="KU27" s="350">
        <f t="shared" si="259"/>
        <v>0</v>
      </c>
      <c r="KV27" s="350">
        <f t="shared" si="259"/>
        <v>0</v>
      </c>
      <c r="KW27" s="350">
        <f t="shared" si="259"/>
        <v>0</v>
      </c>
      <c r="KX27" s="350">
        <f t="shared" si="259"/>
        <v>0</v>
      </c>
      <c r="KY27" s="350">
        <f t="shared" si="259"/>
        <v>0</v>
      </c>
      <c r="KZ27" s="350">
        <f t="shared" si="259"/>
        <v>0</v>
      </c>
      <c r="LA27" s="340">
        <f>'Dalyvio prielaidos'!AF115</f>
        <v>0</v>
      </c>
      <c r="LB27" s="350">
        <f t="shared" ref="LB27:LM27" si="260">+LB18</f>
        <v>0</v>
      </c>
      <c r="LC27" s="350">
        <f t="shared" si="260"/>
        <v>0</v>
      </c>
      <c r="LD27" s="350">
        <f t="shared" si="260"/>
        <v>0</v>
      </c>
      <c r="LE27" s="350">
        <f t="shared" si="260"/>
        <v>0</v>
      </c>
      <c r="LF27" s="350">
        <f t="shared" si="260"/>
        <v>0</v>
      </c>
      <c r="LG27" s="350">
        <f t="shared" si="260"/>
        <v>0</v>
      </c>
      <c r="LH27" s="350">
        <f t="shared" si="260"/>
        <v>0</v>
      </c>
      <c r="LI27" s="350">
        <f t="shared" si="260"/>
        <v>0</v>
      </c>
      <c r="LJ27" s="350">
        <f t="shared" si="260"/>
        <v>0</v>
      </c>
      <c r="LK27" s="350">
        <f t="shared" si="260"/>
        <v>0</v>
      </c>
      <c r="LL27" s="350">
        <f t="shared" si="260"/>
        <v>0</v>
      </c>
      <c r="LM27" s="350">
        <f t="shared" si="260"/>
        <v>0</v>
      </c>
      <c r="LN27" s="340">
        <f>'Dalyvio prielaidos'!AG115</f>
        <v>0</v>
      </c>
    </row>
    <row r="28" spans="1:326" s="349" customFormat="1">
      <c r="A28" s="320" t="str">
        <f t="shared" si="148"/>
        <v>M5 - Administravimo ir valdymo pajamos</v>
      </c>
      <c r="B28" s="350">
        <f t="shared" ref="B28:M28" si="261">+B19</f>
        <v>0</v>
      </c>
      <c r="C28" s="350">
        <f t="shared" si="261"/>
        <v>0</v>
      </c>
      <c r="D28" s="350">
        <f t="shared" si="261"/>
        <v>0</v>
      </c>
      <c r="E28" s="350">
        <f t="shared" si="261"/>
        <v>0</v>
      </c>
      <c r="F28" s="350">
        <f t="shared" si="261"/>
        <v>0</v>
      </c>
      <c r="G28" s="350">
        <f t="shared" si="261"/>
        <v>0</v>
      </c>
      <c r="H28" s="350">
        <f t="shared" si="261"/>
        <v>0</v>
      </c>
      <c r="I28" s="350">
        <f t="shared" si="261"/>
        <v>0</v>
      </c>
      <c r="J28" s="350">
        <f t="shared" si="261"/>
        <v>0</v>
      </c>
      <c r="K28" s="350">
        <f t="shared" si="261"/>
        <v>0</v>
      </c>
      <c r="L28" s="350">
        <f t="shared" si="261"/>
        <v>0</v>
      </c>
      <c r="M28" s="350">
        <f t="shared" si="261"/>
        <v>0</v>
      </c>
      <c r="N28" s="340">
        <f t="shared" ref="N28" si="262">SUM(B28:M28)</f>
        <v>0</v>
      </c>
      <c r="O28" s="350">
        <f t="shared" ref="O28:Z28" si="263">+O19</f>
        <v>0</v>
      </c>
      <c r="P28" s="350">
        <f t="shared" si="263"/>
        <v>0</v>
      </c>
      <c r="Q28" s="350">
        <f t="shared" si="263"/>
        <v>0</v>
      </c>
      <c r="R28" s="350">
        <f t="shared" si="263"/>
        <v>0</v>
      </c>
      <c r="S28" s="350">
        <f t="shared" si="263"/>
        <v>0</v>
      </c>
      <c r="T28" s="350">
        <f t="shared" si="263"/>
        <v>0</v>
      </c>
      <c r="U28" s="350">
        <f t="shared" si="263"/>
        <v>0</v>
      </c>
      <c r="V28" s="350">
        <f t="shared" si="263"/>
        <v>0</v>
      </c>
      <c r="W28" s="350">
        <f t="shared" si="263"/>
        <v>0</v>
      </c>
      <c r="X28" s="350">
        <f t="shared" si="263"/>
        <v>0</v>
      </c>
      <c r="Y28" s="350">
        <f t="shared" si="263"/>
        <v>0</v>
      </c>
      <c r="Z28" s="350">
        <f t="shared" si="263"/>
        <v>0</v>
      </c>
      <c r="AA28" s="340">
        <f t="shared" ref="AA28" si="264">SUM(O28:Z28)</f>
        <v>0</v>
      </c>
      <c r="AB28" s="350">
        <f t="shared" ref="AB28:AM28" si="265">+AB19</f>
        <v>0</v>
      </c>
      <c r="AC28" s="350">
        <f t="shared" si="265"/>
        <v>0</v>
      </c>
      <c r="AD28" s="350">
        <f t="shared" si="265"/>
        <v>0</v>
      </c>
      <c r="AE28" s="350">
        <f t="shared" si="265"/>
        <v>0</v>
      </c>
      <c r="AF28" s="350">
        <f t="shared" si="265"/>
        <v>0</v>
      </c>
      <c r="AG28" s="350">
        <f t="shared" si="265"/>
        <v>0</v>
      </c>
      <c r="AH28" s="350">
        <f t="shared" si="265"/>
        <v>0</v>
      </c>
      <c r="AI28" s="350">
        <f t="shared" si="265"/>
        <v>0</v>
      </c>
      <c r="AJ28" s="350">
        <f t="shared" si="265"/>
        <v>0</v>
      </c>
      <c r="AK28" s="350">
        <f t="shared" si="265"/>
        <v>0</v>
      </c>
      <c r="AL28" s="350">
        <f t="shared" si="265"/>
        <v>0</v>
      </c>
      <c r="AM28" s="350">
        <f t="shared" si="265"/>
        <v>0</v>
      </c>
      <c r="AN28" s="340">
        <f t="shared" ref="AN28" si="266">SUM(AB28:AM28)</f>
        <v>0</v>
      </c>
      <c r="AO28" s="350">
        <f t="shared" ref="AO28:AZ28" si="267">+AO19</f>
        <v>2500</v>
      </c>
      <c r="AP28" s="350">
        <f t="shared" si="267"/>
        <v>2500</v>
      </c>
      <c r="AQ28" s="350">
        <f t="shared" si="267"/>
        <v>2500</v>
      </c>
      <c r="AR28" s="350">
        <f t="shared" si="267"/>
        <v>2500</v>
      </c>
      <c r="AS28" s="350">
        <f t="shared" si="267"/>
        <v>2500</v>
      </c>
      <c r="AT28" s="350">
        <f t="shared" si="267"/>
        <v>2500</v>
      </c>
      <c r="AU28" s="350">
        <f t="shared" si="267"/>
        <v>2500</v>
      </c>
      <c r="AV28" s="350">
        <f t="shared" si="267"/>
        <v>2500</v>
      </c>
      <c r="AW28" s="350">
        <f t="shared" si="267"/>
        <v>2500</v>
      </c>
      <c r="AX28" s="350">
        <f t="shared" si="267"/>
        <v>2500</v>
      </c>
      <c r="AY28" s="350">
        <f t="shared" si="267"/>
        <v>2500</v>
      </c>
      <c r="AZ28" s="350">
        <f t="shared" si="267"/>
        <v>2500</v>
      </c>
      <c r="BA28" s="340">
        <f t="shared" ref="BA28" si="268">SUM(AO28:AZ28)</f>
        <v>30000</v>
      </c>
      <c r="BB28" s="350">
        <f t="shared" ref="BB28:BM28" si="269">+BB19</f>
        <v>2500</v>
      </c>
      <c r="BC28" s="350">
        <f t="shared" si="269"/>
        <v>2500</v>
      </c>
      <c r="BD28" s="350">
        <f t="shared" si="269"/>
        <v>2500</v>
      </c>
      <c r="BE28" s="350">
        <f t="shared" si="269"/>
        <v>2500</v>
      </c>
      <c r="BF28" s="350">
        <f t="shared" si="269"/>
        <v>2500</v>
      </c>
      <c r="BG28" s="350">
        <f t="shared" si="269"/>
        <v>2500</v>
      </c>
      <c r="BH28" s="350">
        <f t="shared" si="269"/>
        <v>2500</v>
      </c>
      <c r="BI28" s="350">
        <f t="shared" si="269"/>
        <v>2500</v>
      </c>
      <c r="BJ28" s="350">
        <f t="shared" si="269"/>
        <v>2500</v>
      </c>
      <c r="BK28" s="350">
        <f t="shared" si="269"/>
        <v>2500</v>
      </c>
      <c r="BL28" s="350">
        <f t="shared" si="269"/>
        <v>2500</v>
      </c>
      <c r="BM28" s="350">
        <f t="shared" si="269"/>
        <v>2500</v>
      </c>
      <c r="BN28" s="340">
        <f t="shared" ref="BN28" si="270">SUM(BB28:BM28)</f>
        <v>30000</v>
      </c>
      <c r="BO28" s="350">
        <f t="shared" ref="BO28:BZ28" si="271">+BO19</f>
        <v>2500</v>
      </c>
      <c r="BP28" s="350">
        <f t="shared" si="271"/>
        <v>2500</v>
      </c>
      <c r="BQ28" s="350">
        <f t="shared" si="271"/>
        <v>2500</v>
      </c>
      <c r="BR28" s="350">
        <f t="shared" si="271"/>
        <v>2500</v>
      </c>
      <c r="BS28" s="350">
        <f t="shared" si="271"/>
        <v>2500</v>
      </c>
      <c r="BT28" s="350">
        <f t="shared" si="271"/>
        <v>2500</v>
      </c>
      <c r="BU28" s="350">
        <f t="shared" si="271"/>
        <v>2500</v>
      </c>
      <c r="BV28" s="350">
        <f t="shared" si="271"/>
        <v>2500</v>
      </c>
      <c r="BW28" s="350">
        <f t="shared" si="271"/>
        <v>2500</v>
      </c>
      <c r="BX28" s="350">
        <f t="shared" si="271"/>
        <v>2500</v>
      </c>
      <c r="BY28" s="350">
        <f t="shared" si="271"/>
        <v>2500</v>
      </c>
      <c r="BZ28" s="350">
        <f t="shared" si="271"/>
        <v>2500</v>
      </c>
      <c r="CA28" s="340">
        <f t="shared" ref="CA28" si="272">SUM(BO28:BZ28)</f>
        <v>30000</v>
      </c>
      <c r="CB28" s="350">
        <f t="shared" ref="CB28:CM28" si="273">+CB19</f>
        <v>2500</v>
      </c>
      <c r="CC28" s="350">
        <f t="shared" si="273"/>
        <v>2500</v>
      </c>
      <c r="CD28" s="350">
        <f t="shared" si="273"/>
        <v>2500</v>
      </c>
      <c r="CE28" s="350">
        <f t="shared" si="273"/>
        <v>2500</v>
      </c>
      <c r="CF28" s="350">
        <f t="shared" si="273"/>
        <v>2500</v>
      </c>
      <c r="CG28" s="350">
        <f t="shared" si="273"/>
        <v>2500</v>
      </c>
      <c r="CH28" s="350">
        <f t="shared" si="273"/>
        <v>2500</v>
      </c>
      <c r="CI28" s="350">
        <f t="shared" si="273"/>
        <v>2500</v>
      </c>
      <c r="CJ28" s="350">
        <f t="shared" si="273"/>
        <v>2500</v>
      </c>
      <c r="CK28" s="350">
        <f t="shared" si="273"/>
        <v>2500</v>
      </c>
      <c r="CL28" s="350">
        <f t="shared" si="273"/>
        <v>2500</v>
      </c>
      <c r="CM28" s="350">
        <f t="shared" si="273"/>
        <v>2500</v>
      </c>
      <c r="CN28" s="340">
        <f t="shared" ref="CN28" si="274">SUM(CB28:CM28)</f>
        <v>30000</v>
      </c>
      <c r="CO28" s="350">
        <f t="shared" ref="CO28:CZ28" si="275">+CO19</f>
        <v>2500</v>
      </c>
      <c r="CP28" s="350">
        <f t="shared" si="275"/>
        <v>2500</v>
      </c>
      <c r="CQ28" s="350">
        <f t="shared" si="275"/>
        <v>2500</v>
      </c>
      <c r="CR28" s="350">
        <f t="shared" si="275"/>
        <v>2500</v>
      </c>
      <c r="CS28" s="350">
        <f t="shared" si="275"/>
        <v>2500</v>
      </c>
      <c r="CT28" s="350">
        <f t="shared" si="275"/>
        <v>2500</v>
      </c>
      <c r="CU28" s="350">
        <f t="shared" si="275"/>
        <v>2500</v>
      </c>
      <c r="CV28" s="350">
        <f t="shared" si="275"/>
        <v>2500</v>
      </c>
      <c r="CW28" s="350">
        <f t="shared" si="275"/>
        <v>2500</v>
      </c>
      <c r="CX28" s="350">
        <f t="shared" si="275"/>
        <v>2500</v>
      </c>
      <c r="CY28" s="350">
        <f t="shared" si="275"/>
        <v>2500</v>
      </c>
      <c r="CZ28" s="350">
        <f t="shared" si="275"/>
        <v>2500</v>
      </c>
      <c r="DA28" s="340">
        <f t="shared" ref="DA28" si="276">SUM(CO28:CZ28)</f>
        <v>30000</v>
      </c>
      <c r="DB28" s="350">
        <f t="shared" ref="DB28:DM28" si="277">+DB19</f>
        <v>2500</v>
      </c>
      <c r="DC28" s="350">
        <f t="shared" si="277"/>
        <v>2500</v>
      </c>
      <c r="DD28" s="350">
        <f t="shared" si="277"/>
        <v>2500</v>
      </c>
      <c r="DE28" s="350">
        <f t="shared" si="277"/>
        <v>2500</v>
      </c>
      <c r="DF28" s="350">
        <f t="shared" si="277"/>
        <v>2500</v>
      </c>
      <c r="DG28" s="350">
        <f t="shared" si="277"/>
        <v>2500</v>
      </c>
      <c r="DH28" s="350">
        <f t="shared" si="277"/>
        <v>2500</v>
      </c>
      <c r="DI28" s="350">
        <f t="shared" si="277"/>
        <v>2500</v>
      </c>
      <c r="DJ28" s="350">
        <f t="shared" si="277"/>
        <v>2500</v>
      </c>
      <c r="DK28" s="350">
        <f t="shared" si="277"/>
        <v>2500</v>
      </c>
      <c r="DL28" s="350">
        <f t="shared" si="277"/>
        <v>2500</v>
      </c>
      <c r="DM28" s="350">
        <f t="shared" si="277"/>
        <v>2500</v>
      </c>
      <c r="DN28" s="340">
        <f t="shared" ref="DN28" si="278">SUM(DB28:DM28)</f>
        <v>30000</v>
      </c>
      <c r="DO28" s="350">
        <f t="shared" ref="DO28:DZ28" si="279">+DO19</f>
        <v>2500</v>
      </c>
      <c r="DP28" s="350">
        <f t="shared" si="279"/>
        <v>2500</v>
      </c>
      <c r="DQ28" s="350">
        <f t="shared" si="279"/>
        <v>2500</v>
      </c>
      <c r="DR28" s="350">
        <f t="shared" si="279"/>
        <v>2500</v>
      </c>
      <c r="DS28" s="350">
        <f t="shared" si="279"/>
        <v>2500</v>
      </c>
      <c r="DT28" s="350">
        <f t="shared" si="279"/>
        <v>2500</v>
      </c>
      <c r="DU28" s="350">
        <f t="shared" si="279"/>
        <v>2500</v>
      </c>
      <c r="DV28" s="350">
        <f t="shared" si="279"/>
        <v>2500</v>
      </c>
      <c r="DW28" s="350">
        <f t="shared" si="279"/>
        <v>2500</v>
      </c>
      <c r="DX28" s="350">
        <f t="shared" si="279"/>
        <v>2500</v>
      </c>
      <c r="DY28" s="350">
        <f t="shared" si="279"/>
        <v>2500</v>
      </c>
      <c r="DZ28" s="350">
        <f t="shared" si="279"/>
        <v>2500</v>
      </c>
      <c r="EA28" s="340">
        <f t="shared" ref="EA28" si="280">SUM(DO28:DZ28)</f>
        <v>30000</v>
      </c>
      <c r="EB28" s="350">
        <f t="shared" ref="EB28:EM28" si="281">+EB19</f>
        <v>2500</v>
      </c>
      <c r="EC28" s="350">
        <f t="shared" si="281"/>
        <v>2500</v>
      </c>
      <c r="ED28" s="350">
        <f t="shared" si="281"/>
        <v>2500</v>
      </c>
      <c r="EE28" s="350">
        <f t="shared" si="281"/>
        <v>2500</v>
      </c>
      <c r="EF28" s="350">
        <f t="shared" si="281"/>
        <v>2500</v>
      </c>
      <c r="EG28" s="350">
        <f t="shared" si="281"/>
        <v>2500</v>
      </c>
      <c r="EH28" s="350">
        <f t="shared" si="281"/>
        <v>2500</v>
      </c>
      <c r="EI28" s="350">
        <f t="shared" si="281"/>
        <v>2500</v>
      </c>
      <c r="EJ28" s="350">
        <f t="shared" si="281"/>
        <v>2500</v>
      </c>
      <c r="EK28" s="350">
        <f t="shared" si="281"/>
        <v>2500</v>
      </c>
      <c r="EL28" s="350">
        <f t="shared" si="281"/>
        <v>2500</v>
      </c>
      <c r="EM28" s="350">
        <f t="shared" si="281"/>
        <v>2500</v>
      </c>
      <c r="EN28" s="340">
        <f t="shared" ref="EN28" si="282">SUM(EB28:EM28)</f>
        <v>30000</v>
      </c>
      <c r="EO28" s="350">
        <f t="shared" ref="EO28:EZ28" si="283">+EO19</f>
        <v>2500</v>
      </c>
      <c r="EP28" s="350">
        <f t="shared" si="283"/>
        <v>2500</v>
      </c>
      <c r="EQ28" s="350">
        <f t="shared" si="283"/>
        <v>2500</v>
      </c>
      <c r="ER28" s="350">
        <f t="shared" si="283"/>
        <v>2500</v>
      </c>
      <c r="ES28" s="350">
        <f t="shared" si="283"/>
        <v>2500</v>
      </c>
      <c r="ET28" s="350">
        <f t="shared" si="283"/>
        <v>2500</v>
      </c>
      <c r="EU28" s="350">
        <f t="shared" si="283"/>
        <v>2500</v>
      </c>
      <c r="EV28" s="350">
        <f t="shared" si="283"/>
        <v>2500</v>
      </c>
      <c r="EW28" s="350">
        <f t="shared" si="283"/>
        <v>2500</v>
      </c>
      <c r="EX28" s="350">
        <f t="shared" si="283"/>
        <v>2500</v>
      </c>
      <c r="EY28" s="350">
        <f t="shared" si="283"/>
        <v>2500</v>
      </c>
      <c r="EZ28" s="350">
        <f t="shared" si="283"/>
        <v>2500</v>
      </c>
      <c r="FA28" s="340">
        <f t="shared" ref="FA28" si="284">SUM(EO28:EZ28)</f>
        <v>30000</v>
      </c>
      <c r="FB28" s="350">
        <f t="shared" ref="FB28:FM28" si="285">+FB19</f>
        <v>2500</v>
      </c>
      <c r="FC28" s="350">
        <f t="shared" si="285"/>
        <v>2500</v>
      </c>
      <c r="FD28" s="350">
        <f t="shared" si="285"/>
        <v>2500</v>
      </c>
      <c r="FE28" s="350">
        <f t="shared" si="285"/>
        <v>2500</v>
      </c>
      <c r="FF28" s="350">
        <f t="shared" si="285"/>
        <v>2500</v>
      </c>
      <c r="FG28" s="350">
        <f t="shared" si="285"/>
        <v>2500</v>
      </c>
      <c r="FH28" s="350">
        <f t="shared" si="285"/>
        <v>2500</v>
      </c>
      <c r="FI28" s="350">
        <f t="shared" si="285"/>
        <v>2500</v>
      </c>
      <c r="FJ28" s="350">
        <f t="shared" si="285"/>
        <v>2500</v>
      </c>
      <c r="FK28" s="350">
        <f t="shared" si="285"/>
        <v>2500</v>
      </c>
      <c r="FL28" s="350">
        <f t="shared" si="285"/>
        <v>2500</v>
      </c>
      <c r="FM28" s="350">
        <f t="shared" si="285"/>
        <v>2500</v>
      </c>
      <c r="FN28" s="340">
        <f t="shared" ref="FN28" si="286">SUM(FB28:FM28)</f>
        <v>30000</v>
      </c>
      <c r="FO28" s="350">
        <f t="shared" ref="FO28:FZ28" si="287">+FO19</f>
        <v>2500</v>
      </c>
      <c r="FP28" s="350">
        <f t="shared" si="287"/>
        <v>2500</v>
      </c>
      <c r="FQ28" s="350">
        <f t="shared" si="287"/>
        <v>2500</v>
      </c>
      <c r="FR28" s="350">
        <f t="shared" si="287"/>
        <v>2500</v>
      </c>
      <c r="FS28" s="350">
        <f t="shared" si="287"/>
        <v>2500</v>
      </c>
      <c r="FT28" s="350">
        <f t="shared" si="287"/>
        <v>2500</v>
      </c>
      <c r="FU28" s="350">
        <f t="shared" si="287"/>
        <v>2500</v>
      </c>
      <c r="FV28" s="350">
        <f t="shared" si="287"/>
        <v>2500</v>
      </c>
      <c r="FW28" s="350">
        <f t="shared" si="287"/>
        <v>2500</v>
      </c>
      <c r="FX28" s="350">
        <f t="shared" si="287"/>
        <v>2500</v>
      </c>
      <c r="FY28" s="350">
        <f t="shared" si="287"/>
        <v>2500</v>
      </c>
      <c r="FZ28" s="350">
        <f t="shared" si="287"/>
        <v>2500</v>
      </c>
      <c r="GA28" s="340">
        <f t="shared" ref="GA28" si="288">SUM(FO28:FZ28)</f>
        <v>30000</v>
      </c>
      <c r="GB28" s="350">
        <f t="shared" ref="GB28:GM28" si="289">+GB19</f>
        <v>2500</v>
      </c>
      <c r="GC28" s="350">
        <f t="shared" si="289"/>
        <v>2500</v>
      </c>
      <c r="GD28" s="350">
        <f t="shared" si="289"/>
        <v>2500</v>
      </c>
      <c r="GE28" s="350">
        <f t="shared" si="289"/>
        <v>2500</v>
      </c>
      <c r="GF28" s="350">
        <f t="shared" si="289"/>
        <v>2500</v>
      </c>
      <c r="GG28" s="350">
        <f t="shared" si="289"/>
        <v>2500</v>
      </c>
      <c r="GH28" s="350">
        <f t="shared" si="289"/>
        <v>2500</v>
      </c>
      <c r="GI28" s="350">
        <f t="shared" si="289"/>
        <v>2500</v>
      </c>
      <c r="GJ28" s="350">
        <f t="shared" si="289"/>
        <v>2500</v>
      </c>
      <c r="GK28" s="350">
        <f t="shared" si="289"/>
        <v>2500</v>
      </c>
      <c r="GL28" s="350">
        <f t="shared" si="289"/>
        <v>2500</v>
      </c>
      <c r="GM28" s="350">
        <f t="shared" si="289"/>
        <v>2500</v>
      </c>
      <c r="GN28" s="340">
        <f t="shared" ref="GN28" si="290">SUM(GB28:GM28)</f>
        <v>30000</v>
      </c>
      <c r="GO28" s="350">
        <f t="shared" ref="GO28:GZ28" si="291">+GO19</f>
        <v>0</v>
      </c>
      <c r="GP28" s="350">
        <f t="shared" si="291"/>
        <v>0</v>
      </c>
      <c r="GQ28" s="350">
        <f t="shared" si="291"/>
        <v>0</v>
      </c>
      <c r="GR28" s="350">
        <f t="shared" si="291"/>
        <v>0</v>
      </c>
      <c r="GS28" s="350">
        <f t="shared" si="291"/>
        <v>0</v>
      </c>
      <c r="GT28" s="350">
        <f t="shared" si="291"/>
        <v>0</v>
      </c>
      <c r="GU28" s="350">
        <f t="shared" si="291"/>
        <v>0</v>
      </c>
      <c r="GV28" s="350">
        <f t="shared" si="291"/>
        <v>0</v>
      </c>
      <c r="GW28" s="350">
        <f t="shared" si="291"/>
        <v>0</v>
      </c>
      <c r="GX28" s="350">
        <f t="shared" si="291"/>
        <v>0</v>
      </c>
      <c r="GY28" s="350">
        <f t="shared" si="291"/>
        <v>0</v>
      </c>
      <c r="GZ28" s="350">
        <f t="shared" si="291"/>
        <v>0</v>
      </c>
      <c r="HA28" s="340">
        <f t="shared" ref="HA28" si="292">SUM(GO28:GZ28)</f>
        <v>0</v>
      </c>
      <c r="HB28" s="350">
        <f t="shared" ref="HB28:HM28" si="293">+HB19</f>
        <v>0</v>
      </c>
      <c r="HC28" s="350">
        <f t="shared" si="293"/>
        <v>0</v>
      </c>
      <c r="HD28" s="350">
        <f t="shared" si="293"/>
        <v>0</v>
      </c>
      <c r="HE28" s="350">
        <f t="shared" si="293"/>
        <v>0</v>
      </c>
      <c r="HF28" s="350">
        <f t="shared" si="293"/>
        <v>0</v>
      </c>
      <c r="HG28" s="350">
        <f t="shared" si="293"/>
        <v>0</v>
      </c>
      <c r="HH28" s="350">
        <f t="shared" si="293"/>
        <v>0</v>
      </c>
      <c r="HI28" s="350">
        <f t="shared" si="293"/>
        <v>0</v>
      </c>
      <c r="HJ28" s="350">
        <f t="shared" si="293"/>
        <v>0</v>
      </c>
      <c r="HK28" s="350">
        <f t="shared" si="293"/>
        <v>0</v>
      </c>
      <c r="HL28" s="350">
        <f t="shared" si="293"/>
        <v>0</v>
      </c>
      <c r="HM28" s="350">
        <f t="shared" si="293"/>
        <v>0</v>
      </c>
      <c r="HN28" s="340">
        <f t="shared" ref="HN28" si="294">SUM(HB28:HM28)</f>
        <v>0</v>
      </c>
      <c r="HO28" s="350">
        <f t="shared" ref="HO28:HZ28" si="295">+HO19</f>
        <v>0</v>
      </c>
      <c r="HP28" s="350">
        <f t="shared" si="295"/>
        <v>0</v>
      </c>
      <c r="HQ28" s="350">
        <f t="shared" si="295"/>
        <v>0</v>
      </c>
      <c r="HR28" s="350">
        <f t="shared" si="295"/>
        <v>0</v>
      </c>
      <c r="HS28" s="350">
        <f t="shared" si="295"/>
        <v>0</v>
      </c>
      <c r="HT28" s="350">
        <f t="shared" si="295"/>
        <v>0</v>
      </c>
      <c r="HU28" s="350">
        <f t="shared" si="295"/>
        <v>0</v>
      </c>
      <c r="HV28" s="350">
        <f t="shared" si="295"/>
        <v>0</v>
      </c>
      <c r="HW28" s="350">
        <f t="shared" si="295"/>
        <v>0</v>
      </c>
      <c r="HX28" s="350">
        <f t="shared" si="295"/>
        <v>0</v>
      </c>
      <c r="HY28" s="350">
        <f t="shared" si="295"/>
        <v>0</v>
      </c>
      <c r="HZ28" s="350">
        <f t="shared" si="295"/>
        <v>0</v>
      </c>
      <c r="IA28" s="340">
        <f t="shared" ref="IA28" si="296">SUM(HO28:HZ28)</f>
        <v>0</v>
      </c>
      <c r="IB28" s="350">
        <f t="shared" ref="IB28:IM28" si="297">+IB19</f>
        <v>0</v>
      </c>
      <c r="IC28" s="350">
        <f t="shared" si="297"/>
        <v>0</v>
      </c>
      <c r="ID28" s="350">
        <f t="shared" si="297"/>
        <v>0</v>
      </c>
      <c r="IE28" s="350">
        <f t="shared" si="297"/>
        <v>0</v>
      </c>
      <c r="IF28" s="350">
        <f t="shared" si="297"/>
        <v>0</v>
      </c>
      <c r="IG28" s="350">
        <f t="shared" si="297"/>
        <v>0</v>
      </c>
      <c r="IH28" s="350">
        <f t="shared" si="297"/>
        <v>0</v>
      </c>
      <c r="II28" s="350">
        <f t="shared" si="297"/>
        <v>0</v>
      </c>
      <c r="IJ28" s="350">
        <f t="shared" si="297"/>
        <v>0</v>
      </c>
      <c r="IK28" s="350">
        <f t="shared" si="297"/>
        <v>0</v>
      </c>
      <c r="IL28" s="350">
        <f t="shared" si="297"/>
        <v>0</v>
      </c>
      <c r="IM28" s="350">
        <f t="shared" si="297"/>
        <v>0</v>
      </c>
      <c r="IN28" s="340">
        <f t="shared" ref="IN28" si="298">SUM(IB28:IM28)</f>
        <v>0</v>
      </c>
      <c r="IO28" s="350">
        <f t="shared" ref="IO28:IZ28" si="299">+IO19</f>
        <v>0</v>
      </c>
      <c r="IP28" s="350">
        <f t="shared" si="299"/>
        <v>0</v>
      </c>
      <c r="IQ28" s="350">
        <f t="shared" si="299"/>
        <v>0</v>
      </c>
      <c r="IR28" s="350">
        <f t="shared" si="299"/>
        <v>0</v>
      </c>
      <c r="IS28" s="350">
        <f t="shared" si="299"/>
        <v>0</v>
      </c>
      <c r="IT28" s="350">
        <f t="shared" si="299"/>
        <v>0</v>
      </c>
      <c r="IU28" s="350">
        <f t="shared" si="299"/>
        <v>0</v>
      </c>
      <c r="IV28" s="350">
        <f t="shared" si="299"/>
        <v>0</v>
      </c>
      <c r="IW28" s="350">
        <f t="shared" si="299"/>
        <v>0</v>
      </c>
      <c r="IX28" s="350">
        <f t="shared" si="299"/>
        <v>0</v>
      </c>
      <c r="IY28" s="350">
        <f t="shared" si="299"/>
        <v>0</v>
      </c>
      <c r="IZ28" s="350">
        <f t="shared" si="299"/>
        <v>0</v>
      </c>
      <c r="JA28" s="340">
        <f t="shared" ref="JA28" si="300">SUM(IO28:IZ28)</f>
        <v>0</v>
      </c>
      <c r="JB28" s="350">
        <f t="shared" ref="JB28:JM28" si="301">+JB19</f>
        <v>0</v>
      </c>
      <c r="JC28" s="350">
        <f t="shared" si="301"/>
        <v>0</v>
      </c>
      <c r="JD28" s="350">
        <f t="shared" si="301"/>
        <v>0</v>
      </c>
      <c r="JE28" s="350">
        <f t="shared" si="301"/>
        <v>0</v>
      </c>
      <c r="JF28" s="350">
        <f t="shared" si="301"/>
        <v>0</v>
      </c>
      <c r="JG28" s="350">
        <f t="shared" si="301"/>
        <v>0</v>
      </c>
      <c r="JH28" s="350">
        <f t="shared" si="301"/>
        <v>0</v>
      </c>
      <c r="JI28" s="350">
        <f t="shared" si="301"/>
        <v>0</v>
      </c>
      <c r="JJ28" s="350">
        <f t="shared" si="301"/>
        <v>0</v>
      </c>
      <c r="JK28" s="350">
        <f t="shared" si="301"/>
        <v>0</v>
      </c>
      <c r="JL28" s="350">
        <f t="shared" si="301"/>
        <v>0</v>
      </c>
      <c r="JM28" s="350">
        <f t="shared" si="301"/>
        <v>0</v>
      </c>
      <c r="JN28" s="340">
        <f t="shared" ref="JN28" si="302">SUM(JB28:JM28)</f>
        <v>0</v>
      </c>
      <c r="JO28" s="350">
        <f t="shared" ref="JO28:JZ28" si="303">+JO19</f>
        <v>0</v>
      </c>
      <c r="JP28" s="350">
        <f t="shared" si="303"/>
        <v>0</v>
      </c>
      <c r="JQ28" s="350">
        <f t="shared" si="303"/>
        <v>0</v>
      </c>
      <c r="JR28" s="350">
        <f t="shared" si="303"/>
        <v>0</v>
      </c>
      <c r="JS28" s="350">
        <f t="shared" si="303"/>
        <v>0</v>
      </c>
      <c r="JT28" s="350">
        <f t="shared" si="303"/>
        <v>0</v>
      </c>
      <c r="JU28" s="350">
        <f t="shared" si="303"/>
        <v>0</v>
      </c>
      <c r="JV28" s="350">
        <f t="shared" si="303"/>
        <v>0</v>
      </c>
      <c r="JW28" s="350">
        <f t="shared" si="303"/>
        <v>0</v>
      </c>
      <c r="JX28" s="350">
        <f t="shared" si="303"/>
        <v>0</v>
      </c>
      <c r="JY28" s="350">
        <f t="shared" si="303"/>
        <v>0</v>
      </c>
      <c r="JZ28" s="350">
        <f t="shared" si="303"/>
        <v>0</v>
      </c>
      <c r="KA28" s="340">
        <f t="shared" ref="KA28" si="304">SUM(JO28:JZ28)</f>
        <v>0</v>
      </c>
      <c r="KB28" s="350">
        <f t="shared" ref="KB28:KM28" si="305">+KB19</f>
        <v>0</v>
      </c>
      <c r="KC28" s="350">
        <f t="shared" si="305"/>
        <v>0</v>
      </c>
      <c r="KD28" s="350">
        <f t="shared" si="305"/>
        <v>0</v>
      </c>
      <c r="KE28" s="350">
        <f t="shared" si="305"/>
        <v>0</v>
      </c>
      <c r="KF28" s="350">
        <f t="shared" si="305"/>
        <v>0</v>
      </c>
      <c r="KG28" s="350">
        <f t="shared" si="305"/>
        <v>0</v>
      </c>
      <c r="KH28" s="350">
        <f t="shared" si="305"/>
        <v>0</v>
      </c>
      <c r="KI28" s="350">
        <f t="shared" si="305"/>
        <v>0</v>
      </c>
      <c r="KJ28" s="350">
        <f t="shared" si="305"/>
        <v>0</v>
      </c>
      <c r="KK28" s="350">
        <f t="shared" si="305"/>
        <v>0</v>
      </c>
      <c r="KL28" s="350">
        <f t="shared" si="305"/>
        <v>0</v>
      </c>
      <c r="KM28" s="350">
        <f t="shared" si="305"/>
        <v>0</v>
      </c>
      <c r="KN28" s="340">
        <f t="shared" ref="KN28" si="306">SUM(KB28:KM28)</f>
        <v>0</v>
      </c>
      <c r="KO28" s="350">
        <f t="shared" ref="KO28:KZ28" si="307">+KO19</f>
        <v>0</v>
      </c>
      <c r="KP28" s="350">
        <f t="shared" si="307"/>
        <v>0</v>
      </c>
      <c r="KQ28" s="350">
        <f t="shared" si="307"/>
        <v>0</v>
      </c>
      <c r="KR28" s="350">
        <f t="shared" si="307"/>
        <v>0</v>
      </c>
      <c r="KS28" s="350">
        <f t="shared" si="307"/>
        <v>0</v>
      </c>
      <c r="KT28" s="350">
        <f t="shared" si="307"/>
        <v>0</v>
      </c>
      <c r="KU28" s="350">
        <f t="shared" si="307"/>
        <v>0</v>
      </c>
      <c r="KV28" s="350">
        <f t="shared" si="307"/>
        <v>0</v>
      </c>
      <c r="KW28" s="350">
        <f t="shared" si="307"/>
        <v>0</v>
      </c>
      <c r="KX28" s="350">
        <f t="shared" si="307"/>
        <v>0</v>
      </c>
      <c r="KY28" s="350">
        <f t="shared" si="307"/>
        <v>0</v>
      </c>
      <c r="KZ28" s="350">
        <f t="shared" si="307"/>
        <v>0</v>
      </c>
      <c r="LA28" s="340">
        <f t="shared" ref="LA28" si="308">SUM(KO28:KZ28)</f>
        <v>0</v>
      </c>
      <c r="LB28" s="350">
        <f t="shared" ref="LB28:LM28" si="309">+LB19</f>
        <v>0</v>
      </c>
      <c r="LC28" s="350">
        <f t="shared" si="309"/>
        <v>0</v>
      </c>
      <c r="LD28" s="350">
        <f t="shared" si="309"/>
        <v>0</v>
      </c>
      <c r="LE28" s="350">
        <f t="shared" si="309"/>
        <v>0</v>
      </c>
      <c r="LF28" s="350">
        <f t="shared" si="309"/>
        <v>0</v>
      </c>
      <c r="LG28" s="350">
        <f t="shared" si="309"/>
        <v>0</v>
      </c>
      <c r="LH28" s="350">
        <f t="shared" si="309"/>
        <v>0</v>
      </c>
      <c r="LI28" s="350">
        <f t="shared" si="309"/>
        <v>0</v>
      </c>
      <c r="LJ28" s="350">
        <f t="shared" si="309"/>
        <v>0</v>
      </c>
      <c r="LK28" s="350">
        <f t="shared" si="309"/>
        <v>0</v>
      </c>
      <c r="LL28" s="350">
        <f t="shared" si="309"/>
        <v>0</v>
      </c>
      <c r="LM28" s="350">
        <f t="shared" si="309"/>
        <v>0</v>
      </c>
      <c r="LN28" s="340">
        <f t="shared" ref="LN28" si="310">SUM(LB28:LM28)</f>
        <v>0</v>
      </c>
    </row>
    <row r="29" spans="1:326">
      <c r="A29" s="64"/>
      <c r="B29" s="62"/>
      <c r="C29" s="62"/>
      <c r="D29" s="62"/>
      <c r="E29" s="62"/>
      <c r="F29" s="62"/>
      <c r="G29" s="62"/>
      <c r="H29" s="62"/>
      <c r="I29" s="62"/>
      <c r="J29" s="62"/>
      <c r="K29" s="62"/>
      <c r="L29" s="62"/>
      <c r="M29" s="62"/>
      <c r="N29" s="63"/>
      <c r="O29" s="62"/>
      <c r="P29" s="62"/>
      <c r="Q29" s="62"/>
      <c r="R29" s="62"/>
      <c r="S29" s="62"/>
      <c r="T29" s="62"/>
      <c r="U29" s="62"/>
      <c r="V29" s="62"/>
      <c r="W29" s="62"/>
      <c r="X29" s="62"/>
      <c r="Y29" s="62"/>
      <c r="Z29" s="62"/>
      <c r="AA29" s="63"/>
      <c r="AB29" s="62"/>
      <c r="AC29" s="62"/>
      <c r="AD29" s="62"/>
      <c r="AE29" s="62"/>
      <c r="AF29" s="62"/>
      <c r="AG29" s="62"/>
      <c r="AH29" s="62"/>
      <c r="AI29" s="62"/>
      <c r="AJ29" s="62"/>
      <c r="AK29" s="62"/>
      <c r="AL29" s="62"/>
      <c r="AM29" s="62"/>
      <c r="AN29" s="63"/>
      <c r="AO29" s="62"/>
      <c r="AP29" s="62"/>
      <c r="AQ29" s="62"/>
      <c r="AR29" s="62"/>
      <c r="AS29" s="62"/>
      <c r="AT29" s="62"/>
      <c r="AU29" s="62"/>
      <c r="AV29" s="62"/>
      <c r="AW29" s="62"/>
      <c r="AX29" s="62"/>
      <c r="AY29" s="62"/>
      <c r="AZ29" s="62"/>
      <c r="BA29" s="63"/>
      <c r="BB29" s="62"/>
      <c r="BC29" s="62"/>
      <c r="BD29" s="62"/>
      <c r="BE29" s="62"/>
      <c r="BF29" s="62"/>
      <c r="BG29" s="62"/>
      <c r="BH29" s="62"/>
      <c r="BI29" s="62"/>
      <c r="BJ29" s="62"/>
      <c r="BK29" s="62"/>
      <c r="BL29" s="62"/>
      <c r="BM29" s="62"/>
      <c r="BN29" s="63"/>
      <c r="BO29" s="62"/>
      <c r="BP29" s="62"/>
      <c r="BQ29" s="62"/>
      <c r="BR29" s="62"/>
      <c r="BS29" s="62"/>
      <c r="BT29" s="62"/>
      <c r="BU29" s="62"/>
      <c r="BV29" s="62"/>
      <c r="BW29" s="62"/>
      <c r="BX29" s="62"/>
      <c r="BY29" s="62"/>
      <c r="BZ29" s="62"/>
      <c r="CA29" s="63"/>
      <c r="CB29" s="62"/>
      <c r="CC29" s="62"/>
      <c r="CD29" s="62"/>
      <c r="CE29" s="62"/>
      <c r="CF29" s="62"/>
      <c r="CG29" s="62"/>
      <c r="CH29" s="62"/>
      <c r="CI29" s="62"/>
      <c r="CJ29" s="62"/>
      <c r="CK29" s="62"/>
      <c r="CL29" s="62"/>
      <c r="CM29" s="62"/>
      <c r="CN29" s="63"/>
      <c r="CO29" s="62"/>
      <c r="CP29" s="62"/>
      <c r="CQ29" s="62"/>
      <c r="CR29" s="62"/>
      <c r="CS29" s="62"/>
      <c r="CT29" s="62"/>
      <c r="CU29" s="62"/>
      <c r="CV29" s="62"/>
      <c r="CW29" s="62"/>
      <c r="CX29" s="62"/>
      <c r="CY29" s="62"/>
      <c r="CZ29" s="62"/>
      <c r="DA29" s="63"/>
      <c r="DB29" s="62"/>
      <c r="DC29" s="62"/>
      <c r="DD29" s="62"/>
      <c r="DE29" s="62"/>
      <c r="DF29" s="62"/>
      <c r="DG29" s="62"/>
      <c r="DH29" s="62"/>
      <c r="DI29" s="62"/>
      <c r="DJ29" s="62"/>
      <c r="DK29" s="62"/>
      <c r="DL29" s="62"/>
      <c r="DM29" s="62"/>
      <c r="DN29" s="63"/>
      <c r="DO29" s="62"/>
      <c r="DP29" s="62"/>
      <c r="DQ29" s="62"/>
      <c r="DR29" s="62"/>
      <c r="DS29" s="62"/>
      <c r="DT29" s="62"/>
      <c r="DU29" s="62"/>
      <c r="DV29" s="62"/>
      <c r="DW29" s="62"/>
      <c r="DX29" s="62"/>
      <c r="DY29" s="62"/>
      <c r="DZ29" s="62"/>
      <c r="EA29" s="63"/>
      <c r="EB29" s="62"/>
      <c r="EC29" s="62"/>
      <c r="ED29" s="62"/>
      <c r="EE29" s="62"/>
      <c r="EF29" s="62"/>
      <c r="EG29" s="62"/>
      <c r="EH29" s="62"/>
      <c r="EI29" s="62"/>
      <c r="EJ29" s="62"/>
      <c r="EK29" s="62"/>
      <c r="EL29" s="62"/>
      <c r="EM29" s="62"/>
      <c r="EN29" s="63"/>
      <c r="EO29" s="62"/>
      <c r="EP29" s="62"/>
      <c r="EQ29" s="62"/>
      <c r="ER29" s="62"/>
      <c r="ES29" s="62"/>
      <c r="ET29" s="62"/>
      <c r="EU29" s="62"/>
      <c r="EV29" s="62"/>
      <c r="EW29" s="62"/>
      <c r="EX29" s="62"/>
      <c r="EY29" s="62"/>
      <c r="EZ29" s="62"/>
      <c r="FA29" s="63"/>
      <c r="FB29" s="62"/>
      <c r="FC29" s="62"/>
      <c r="FD29" s="62"/>
      <c r="FE29" s="62"/>
      <c r="FF29" s="62"/>
      <c r="FG29" s="62"/>
      <c r="FH29" s="62"/>
      <c r="FI29" s="62"/>
      <c r="FJ29" s="62"/>
      <c r="FK29" s="62"/>
      <c r="FL29" s="62"/>
      <c r="FM29" s="62"/>
      <c r="FN29" s="63"/>
      <c r="FO29" s="62"/>
      <c r="FP29" s="62"/>
      <c r="FQ29" s="62"/>
      <c r="FR29" s="62"/>
      <c r="FS29" s="62"/>
      <c r="FT29" s="62"/>
      <c r="FU29" s="62"/>
      <c r="FV29" s="62"/>
      <c r="FW29" s="62"/>
      <c r="FX29" s="62"/>
      <c r="FY29" s="62"/>
      <c r="FZ29" s="62"/>
      <c r="GA29" s="63"/>
      <c r="GB29" s="62"/>
      <c r="GC29" s="62"/>
      <c r="GD29" s="62"/>
      <c r="GE29" s="62"/>
      <c r="GF29" s="62"/>
      <c r="GG29" s="62"/>
      <c r="GH29" s="62"/>
      <c r="GI29" s="62"/>
      <c r="GJ29" s="62"/>
      <c r="GK29" s="62"/>
      <c r="GL29" s="62"/>
      <c r="GM29" s="62"/>
      <c r="GN29" s="63"/>
      <c r="GO29" s="62"/>
      <c r="GP29" s="62"/>
      <c r="GQ29" s="62"/>
      <c r="GR29" s="62"/>
      <c r="GS29" s="62"/>
      <c r="GT29" s="62"/>
      <c r="GU29" s="62"/>
      <c r="GV29" s="62"/>
      <c r="GW29" s="62"/>
      <c r="GX29" s="62"/>
      <c r="GY29" s="62"/>
      <c r="GZ29" s="62"/>
      <c r="HA29" s="63"/>
      <c r="HB29" s="62"/>
      <c r="HC29" s="62"/>
      <c r="HD29" s="62"/>
      <c r="HE29" s="62"/>
      <c r="HF29" s="62"/>
      <c r="HG29" s="62"/>
      <c r="HH29" s="62"/>
      <c r="HI29" s="62"/>
      <c r="HJ29" s="62"/>
      <c r="HK29" s="62"/>
      <c r="HL29" s="62"/>
      <c r="HM29" s="62"/>
      <c r="HN29" s="63"/>
      <c r="HO29" s="62"/>
      <c r="HP29" s="62"/>
      <c r="HQ29" s="62"/>
      <c r="HR29" s="62"/>
      <c r="HS29" s="62"/>
      <c r="HT29" s="62"/>
      <c r="HU29" s="62"/>
      <c r="HV29" s="62"/>
      <c r="HW29" s="62"/>
      <c r="HX29" s="62"/>
      <c r="HY29" s="62"/>
      <c r="HZ29" s="62"/>
      <c r="IA29" s="63"/>
      <c r="IB29" s="62"/>
      <c r="IC29" s="62"/>
      <c r="ID29" s="62"/>
      <c r="IE29" s="62"/>
      <c r="IF29" s="62"/>
      <c r="IG29" s="62"/>
      <c r="IH29" s="62"/>
      <c r="II29" s="62"/>
      <c r="IJ29" s="62"/>
      <c r="IK29" s="62"/>
      <c r="IL29" s="62"/>
      <c r="IM29" s="62"/>
      <c r="IN29" s="63"/>
      <c r="IO29" s="62"/>
      <c r="IP29" s="62"/>
      <c r="IQ29" s="62"/>
      <c r="IR29" s="62"/>
      <c r="IS29" s="62"/>
      <c r="IT29" s="62"/>
      <c r="IU29" s="62"/>
      <c r="IV29" s="62"/>
      <c r="IW29" s="62"/>
      <c r="IX29" s="62"/>
      <c r="IY29" s="62"/>
      <c r="IZ29" s="62"/>
      <c r="JA29" s="63"/>
      <c r="JB29" s="62"/>
      <c r="JC29" s="62"/>
      <c r="JD29" s="62"/>
      <c r="JE29" s="62"/>
      <c r="JF29" s="62"/>
      <c r="JG29" s="62"/>
      <c r="JH29" s="62"/>
      <c r="JI29" s="62"/>
      <c r="JJ29" s="62"/>
      <c r="JK29" s="62"/>
      <c r="JL29" s="62"/>
      <c r="JM29" s="62"/>
      <c r="JN29" s="63"/>
      <c r="JO29" s="62"/>
      <c r="JP29" s="62"/>
      <c r="JQ29" s="62"/>
      <c r="JR29" s="62"/>
      <c r="JS29" s="62"/>
      <c r="JT29" s="62"/>
      <c r="JU29" s="62"/>
      <c r="JV29" s="62"/>
      <c r="JW29" s="62"/>
      <c r="JX29" s="62"/>
      <c r="JY29" s="62"/>
      <c r="JZ29" s="62"/>
      <c r="KA29" s="63"/>
      <c r="KB29" s="62"/>
      <c r="KC29" s="62"/>
      <c r="KD29" s="62"/>
      <c r="KE29" s="62"/>
      <c r="KF29" s="62"/>
      <c r="KG29" s="62"/>
      <c r="KH29" s="62"/>
      <c r="KI29" s="62"/>
      <c r="KJ29" s="62"/>
      <c r="KK29" s="62"/>
      <c r="KL29" s="62"/>
      <c r="KM29" s="62"/>
      <c r="KN29" s="63"/>
      <c r="KO29" s="62"/>
      <c r="KP29" s="62"/>
      <c r="KQ29" s="62"/>
      <c r="KR29" s="62"/>
      <c r="KS29" s="62"/>
      <c r="KT29" s="62"/>
      <c r="KU29" s="62"/>
      <c r="KV29" s="62"/>
      <c r="KW29" s="62"/>
      <c r="KX29" s="62"/>
      <c r="KY29" s="62"/>
      <c r="KZ29" s="62"/>
      <c r="LA29" s="63"/>
      <c r="LB29" s="62"/>
      <c r="LC29" s="62"/>
      <c r="LD29" s="62"/>
      <c r="LE29" s="62"/>
      <c r="LF29" s="62"/>
      <c r="LG29" s="62"/>
      <c r="LH29" s="62"/>
      <c r="LI29" s="62"/>
      <c r="LJ29" s="62"/>
      <c r="LK29" s="62"/>
      <c r="LL29" s="62"/>
      <c r="LM29" s="62"/>
      <c r="LN29" s="63"/>
    </row>
    <row r="30" spans="1:326">
      <c r="A30" s="456" t="s">
        <v>274</v>
      </c>
      <c r="B30" s="62"/>
      <c r="C30" s="62"/>
      <c r="D30" s="62"/>
      <c r="E30" s="62"/>
      <c r="F30" s="62"/>
      <c r="G30" s="62"/>
      <c r="H30" s="62"/>
      <c r="I30" s="62"/>
      <c r="J30" s="62"/>
      <c r="K30" s="62"/>
      <c r="L30" s="62"/>
      <c r="M30" s="62"/>
      <c r="N30" s="63"/>
      <c r="O30" s="62"/>
      <c r="P30" s="62"/>
      <c r="Q30" s="62"/>
      <c r="R30" s="62"/>
      <c r="S30" s="62"/>
      <c r="T30" s="62"/>
      <c r="U30" s="62"/>
      <c r="V30" s="62"/>
      <c r="W30" s="62"/>
      <c r="X30" s="62"/>
      <c r="Y30" s="62"/>
      <c r="Z30" s="62"/>
      <c r="AA30" s="63"/>
      <c r="AB30" s="62"/>
      <c r="AC30" s="62"/>
      <c r="AD30" s="62"/>
      <c r="AE30" s="62"/>
      <c r="AF30" s="62"/>
      <c r="AG30" s="62"/>
      <c r="AH30" s="62"/>
      <c r="AI30" s="62"/>
      <c r="AJ30" s="62"/>
      <c r="AK30" s="62"/>
      <c r="AL30" s="62"/>
      <c r="AM30" s="62"/>
      <c r="AN30" s="63"/>
      <c r="AO30" s="62"/>
      <c r="AP30" s="62"/>
      <c r="AQ30" s="62"/>
      <c r="AR30" s="62"/>
      <c r="AS30" s="62"/>
      <c r="AT30" s="62"/>
      <c r="AU30" s="62"/>
      <c r="AV30" s="62"/>
      <c r="AW30" s="62"/>
      <c r="AX30" s="62"/>
      <c r="AY30" s="62"/>
      <c r="AZ30" s="62"/>
      <c r="BA30" s="63"/>
      <c r="BB30" s="62"/>
      <c r="BC30" s="62"/>
      <c r="BD30" s="62"/>
      <c r="BE30" s="62"/>
      <c r="BF30" s="62"/>
      <c r="BG30" s="62"/>
      <c r="BH30" s="62"/>
      <c r="BI30" s="62"/>
      <c r="BJ30" s="62"/>
      <c r="BK30" s="62"/>
      <c r="BL30" s="62"/>
      <c r="BM30" s="62"/>
      <c r="BN30" s="63"/>
      <c r="BO30" s="62"/>
      <c r="BP30" s="62"/>
      <c r="BQ30" s="62"/>
      <c r="BR30" s="62"/>
      <c r="BS30" s="62"/>
      <c r="BT30" s="62"/>
      <c r="BU30" s="62"/>
      <c r="BV30" s="62"/>
      <c r="BW30" s="62"/>
      <c r="BX30" s="62"/>
      <c r="BY30" s="62"/>
      <c r="BZ30" s="62"/>
      <c r="CA30" s="63"/>
      <c r="CB30" s="62"/>
      <c r="CC30" s="62"/>
      <c r="CD30" s="62"/>
      <c r="CE30" s="62"/>
      <c r="CF30" s="62"/>
      <c r="CG30" s="62"/>
      <c r="CH30" s="62"/>
      <c r="CI30" s="62"/>
      <c r="CJ30" s="62"/>
      <c r="CK30" s="62"/>
      <c r="CL30" s="62"/>
      <c r="CM30" s="62"/>
      <c r="CN30" s="63"/>
      <c r="CO30" s="62"/>
      <c r="CP30" s="62"/>
      <c r="CQ30" s="62"/>
      <c r="CR30" s="62"/>
      <c r="CS30" s="62"/>
      <c r="CT30" s="62"/>
      <c r="CU30" s="62"/>
      <c r="CV30" s="62"/>
      <c r="CW30" s="62"/>
      <c r="CX30" s="62"/>
      <c r="CY30" s="62"/>
      <c r="CZ30" s="62"/>
      <c r="DA30" s="63"/>
      <c r="DB30" s="62"/>
      <c r="DC30" s="62"/>
      <c r="DD30" s="62"/>
      <c r="DE30" s="62"/>
      <c r="DF30" s="62"/>
      <c r="DG30" s="62"/>
      <c r="DH30" s="62"/>
      <c r="DI30" s="62"/>
      <c r="DJ30" s="62"/>
      <c r="DK30" s="62"/>
      <c r="DL30" s="62"/>
      <c r="DM30" s="62"/>
      <c r="DN30" s="63"/>
      <c r="DO30" s="62"/>
      <c r="DP30" s="62"/>
      <c r="DQ30" s="62"/>
      <c r="DR30" s="62"/>
      <c r="DS30" s="62"/>
      <c r="DT30" s="62"/>
      <c r="DU30" s="62"/>
      <c r="DV30" s="62"/>
      <c r="DW30" s="62"/>
      <c r="DX30" s="62"/>
      <c r="DY30" s="62"/>
      <c r="DZ30" s="62"/>
      <c r="EA30" s="63"/>
      <c r="EB30" s="62"/>
      <c r="EC30" s="62"/>
      <c r="ED30" s="62"/>
      <c r="EE30" s="62"/>
      <c r="EF30" s="62"/>
      <c r="EG30" s="62"/>
      <c r="EH30" s="62"/>
      <c r="EI30" s="62"/>
      <c r="EJ30" s="62"/>
      <c r="EK30" s="62"/>
      <c r="EL30" s="62"/>
      <c r="EM30" s="62"/>
      <c r="EN30" s="63"/>
      <c r="EO30" s="62"/>
      <c r="EP30" s="62"/>
      <c r="EQ30" s="62"/>
      <c r="ER30" s="62"/>
      <c r="ES30" s="62"/>
      <c r="ET30" s="62"/>
      <c r="EU30" s="62"/>
      <c r="EV30" s="62"/>
      <c r="EW30" s="62"/>
      <c r="EX30" s="62"/>
      <c r="EY30" s="62"/>
      <c r="EZ30" s="62"/>
      <c r="FA30" s="63"/>
      <c r="FB30" s="62"/>
      <c r="FC30" s="62"/>
      <c r="FD30" s="62"/>
      <c r="FE30" s="62"/>
      <c r="FF30" s="62"/>
      <c r="FG30" s="62"/>
      <c r="FH30" s="62"/>
      <c r="FI30" s="62"/>
      <c r="FJ30" s="62"/>
      <c r="FK30" s="62"/>
      <c r="FL30" s="62"/>
      <c r="FM30" s="62"/>
      <c r="FN30" s="63"/>
      <c r="FO30" s="62"/>
      <c r="FP30" s="62"/>
      <c r="FQ30" s="62"/>
      <c r="FR30" s="62"/>
      <c r="FS30" s="62"/>
      <c r="FT30" s="62"/>
      <c r="FU30" s="62"/>
      <c r="FV30" s="62"/>
      <c r="FW30" s="62"/>
      <c r="FX30" s="62"/>
      <c r="FY30" s="62"/>
      <c r="FZ30" s="62"/>
      <c r="GA30" s="63"/>
      <c r="GB30" s="62"/>
      <c r="GC30" s="62"/>
      <c r="GD30" s="62"/>
      <c r="GE30" s="62"/>
      <c r="GF30" s="62"/>
      <c r="GG30" s="62"/>
      <c r="GH30" s="62"/>
      <c r="GI30" s="62"/>
      <c r="GJ30" s="62"/>
      <c r="GK30" s="62"/>
      <c r="GL30" s="62"/>
      <c r="GM30" s="62"/>
      <c r="GN30" s="63"/>
      <c r="GO30" s="62"/>
      <c r="GP30" s="62"/>
      <c r="GQ30" s="62"/>
      <c r="GR30" s="62"/>
      <c r="GS30" s="62"/>
      <c r="GT30" s="62"/>
      <c r="GU30" s="62"/>
      <c r="GV30" s="62"/>
      <c r="GW30" s="62"/>
      <c r="GX30" s="62"/>
      <c r="GY30" s="62"/>
      <c r="GZ30" s="62"/>
      <c r="HA30" s="63"/>
      <c r="HB30" s="62"/>
      <c r="HC30" s="62"/>
      <c r="HD30" s="62"/>
      <c r="HE30" s="62"/>
      <c r="HF30" s="62"/>
      <c r="HG30" s="62"/>
      <c r="HH30" s="62"/>
      <c r="HI30" s="62"/>
      <c r="HJ30" s="62"/>
      <c r="HK30" s="62"/>
      <c r="HL30" s="62"/>
      <c r="HM30" s="62"/>
      <c r="HN30" s="63"/>
      <c r="HO30" s="62"/>
      <c r="HP30" s="62"/>
      <c r="HQ30" s="62"/>
      <c r="HR30" s="62"/>
      <c r="HS30" s="62"/>
      <c r="HT30" s="62"/>
      <c r="HU30" s="62"/>
      <c r="HV30" s="62"/>
      <c r="HW30" s="62"/>
      <c r="HX30" s="62"/>
      <c r="HY30" s="62"/>
      <c r="HZ30" s="62"/>
      <c r="IA30" s="63"/>
      <c r="IB30" s="62"/>
      <c r="IC30" s="62"/>
      <c r="ID30" s="62"/>
      <c r="IE30" s="62"/>
      <c r="IF30" s="62"/>
      <c r="IG30" s="62"/>
      <c r="IH30" s="62"/>
      <c r="II30" s="62"/>
      <c r="IJ30" s="62"/>
      <c r="IK30" s="62"/>
      <c r="IL30" s="62"/>
      <c r="IM30" s="62"/>
      <c r="IN30" s="63"/>
      <c r="IO30" s="62"/>
      <c r="IP30" s="62"/>
      <c r="IQ30" s="62"/>
      <c r="IR30" s="62"/>
      <c r="IS30" s="62"/>
      <c r="IT30" s="62"/>
      <c r="IU30" s="62"/>
      <c r="IV30" s="62"/>
      <c r="IW30" s="62"/>
      <c r="IX30" s="62"/>
      <c r="IY30" s="62"/>
      <c r="IZ30" s="62"/>
      <c r="JA30" s="63"/>
      <c r="JB30" s="62"/>
      <c r="JC30" s="62"/>
      <c r="JD30" s="62"/>
      <c r="JE30" s="62"/>
      <c r="JF30" s="62"/>
      <c r="JG30" s="62"/>
      <c r="JH30" s="62"/>
      <c r="JI30" s="62"/>
      <c r="JJ30" s="62"/>
      <c r="JK30" s="62"/>
      <c r="JL30" s="62"/>
      <c r="JM30" s="62"/>
      <c r="JN30" s="63"/>
      <c r="JO30" s="62"/>
      <c r="JP30" s="62"/>
      <c r="JQ30" s="62"/>
      <c r="JR30" s="62"/>
      <c r="JS30" s="62"/>
      <c r="JT30" s="62"/>
      <c r="JU30" s="62"/>
      <c r="JV30" s="62"/>
      <c r="JW30" s="62"/>
      <c r="JX30" s="62"/>
      <c r="JY30" s="62"/>
      <c r="JZ30" s="62"/>
      <c r="KA30" s="63"/>
      <c r="KB30" s="62"/>
      <c r="KC30" s="62"/>
      <c r="KD30" s="62"/>
      <c r="KE30" s="62"/>
      <c r="KF30" s="62"/>
      <c r="KG30" s="62"/>
      <c r="KH30" s="62"/>
      <c r="KI30" s="62"/>
      <c r="KJ30" s="62"/>
      <c r="KK30" s="62"/>
      <c r="KL30" s="62"/>
      <c r="KM30" s="62"/>
      <c r="KN30" s="63"/>
      <c r="KO30" s="62"/>
      <c r="KP30" s="62"/>
      <c r="KQ30" s="62"/>
      <c r="KR30" s="62"/>
      <c r="KS30" s="62"/>
      <c r="KT30" s="62"/>
      <c r="KU30" s="62"/>
      <c r="KV30" s="62"/>
      <c r="KW30" s="62"/>
      <c r="KX30" s="62"/>
      <c r="KY30" s="62"/>
      <c r="KZ30" s="62"/>
      <c r="LA30" s="63"/>
      <c r="LB30" s="62"/>
      <c r="LC30" s="62"/>
      <c r="LD30" s="62"/>
      <c r="LE30" s="62"/>
      <c r="LF30" s="62"/>
      <c r="LG30" s="62"/>
      <c r="LH30" s="62"/>
      <c r="LI30" s="62"/>
      <c r="LJ30" s="62"/>
      <c r="LK30" s="62"/>
      <c r="LL30" s="62"/>
      <c r="LM30" s="62"/>
      <c r="LN30" s="63"/>
    </row>
    <row r="31" spans="1:326">
      <c r="B31" s="62"/>
      <c r="C31" s="62"/>
      <c r="D31" s="62"/>
      <c r="E31" s="62"/>
      <c r="F31" s="62"/>
      <c r="G31" s="62"/>
      <c r="H31" s="62"/>
      <c r="I31" s="62"/>
      <c r="J31" s="62"/>
      <c r="K31" s="62"/>
      <c r="L31" s="62"/>
      <c r="M31" s="62"/>
      <c r="N31" s="63"/>
      <c r="O31" s="62"/>
      <c r="P31" s="62"/>
      <c r="Q31" s="62"/>
      <c r="R31" s="62"/>
      <c r="S31" s="62"/>
      <c r="T31" s="62"/>
      <c r="U31" s="62"/>
      <c r="V31" s="62"/>
      <c r="W31" s="62"/>
      <c r="X31" s="62"/>
      <c r="Y31" s="62"/>
      <c r="Z31" s="62"/>
      <c r="AA31" s="63"/>
      <c r="AB31" s="62"/>
      <c r="AC31" s="62"/>
      <c r="AD31" s="62"/>
      <c r="AE31" s="62"/>
      <c r="AF31" s="62"/>
      <c r="AG31" s="62"/>
      <c r="AH31" s="62"/>
      <c r="AI31" s="62"/>
      <c r="AJ31" s="62"/>
      <c r="AK31" s="62"/>
      <c r="AL31" s="62"/>
      <c r="AM31" s="62"/>
      <c r="AN31" s="63"/>
      <c r="AO31" s="62"/>
      <c r="AP31" s="62"/>
      <c r="AQ31" s="62"/>
      <c r="AR31" s="62"/>
      <c r="AS31" s="62"/>
      <c r="AT31" s="62"/>
      <c r="AU31" s="62"/>
      <c r="AV31" s="62"/>
      <c r="AW31" s="62"/>
      <c r="AX31" s="62"/>
      <c r="AY31" s="62"/>
      <c r="AZ31" s="62"/>
      <c r="BA31" s="63"/>
      <c r="BB31" s="62"/>
      <c r="BC31" s="62"/>
      <c r="BD31" s="62"/>
      <c r="BE31" s="62"/>
      <c r="BF31" s="62"/>
      <c r="BG31" s="62"/>
      <c r="BH31" s="62"/>
      <c r="BI31" s="62"/>
      <c r="BJ31" s="62"/>
      <c r="BK31" s="62"/>
      <c r="BL31" s="62"/>
      <c r="BM31" s="62"/>
      <c r="BN31" s="63"/>
      <c r="BO31" s="62"/>
      <c r="BP31" s="62"/>
      <c r="BQ31" s="62"/>
      <c r="BR31" s="62"/>
      <c r="BS31" s="62"/>
      <c r="BT31" s="62"/>
      <c r="BU31" s="62"/>
      <c r="BV31" s="62"/>
      <c r="BW31" s="62"/>
      <c r="BX31" s="62"/>
      <c r="BY31" s="62"/>
      <c r="BZ31" s="62"/>
      <c r="CA31" s="63"/>
      <c r="CB31" s="62"/>
      <c r="CC31" s="62"/>
      <c r="CD31" s="62"/>
      <c r="CE31" s="62"/>
      <c r="CF31" s="62"/>
      <c r="CG31" s="62"/>
      <c r="CH31" s="62"/>
      <c r="CI31" s="62"/>
      <c r="CJ31" s="62"/>
      <c r="CK31" s="62"/>
      <c r="CL31" s="62"/>
      <c r="CM31" s="62"/>
      <c r="CN31" s="63"/>
      <c r="CO31" s="62"/>
      <c r="CP31" s="62"/>
      <c r="CQ31" s="62"/>
      <c r="CR31" s="62"/>
      <c r="CS31" s="62"/>
      <c r="CT31" s="62"/>
      <c r="CU31" s="62"/>
      <c r="CV31" s="62"/>
      <c r="CW31" s="62"/>
      <c r="CX31" s="62"/>
      <c r="CY31" s="62"/>
      <c r="CZ31" s="62"/>
      <c r="DA31" s="63"/>
      <c r="DB31" s="62"/>
      <c r="DC31" s="62"/>
      <c r="DD31" s="62"/>
      <c r="DE31" s="62"/>
      <c r="DF31" s="62"/>
      <c r="DG31" s="62"/>
      <c r="DH31" s="62"/>
      <c r="DI31" s="62"/>
      <c r="DJ31" s="62"/>
      <c r="DK31" s="62"/>
      <c r="DL31" s="62"/>
      <c r="DM31" s="62"/>
      <c r="DN31" s="63"/>
      <c r="DO31" s="62"/>
      <c r="DP31" s="62"/>
      <c r="DQ31" s="62"/>
      <c r="DR31" s="62"/>
      <c r="DS31" s="62"/>
      <c r="DT31" s="62"/>
      <c r="DU31" s="62"/>
      <c r="DV31" s="62"/>
      <c r="DW31" s="62"/>
      <c r="DX31" s="62"/>
      <c r="DY31" s="62"/>
      <c r="DZ31" s="62"/>
      <c r="EA31" s="63"/>
      <c r="EB31" s="62"/>
      <c r="EC31" s="62"/>
      <c r="ED31" s="62"/>
      <c r="EE31" s="62"/>
      <c r="EF31" s="62"/>
      <c r="EG31" s="62"/>
      <c r="EH31" s="62"/>
      <c r="EI31" s="62"/>
      <c r="EJ31" s="62"/>
      <c r="EK31" s="62"/>
      <c r="EL31" s="62"/>
      <c r="EM31" s="62"/>
      <c r="EN31" s="63"/>
      <c r="EO31" s="62"/>
      <c r="EP31" s="62"/>
      <c r="EQ31" s="62"/>
      <c r="ER31" s="62"/>
      <c r="ES31" s="62"/>
      <c r="ET31" s="62"/>
      <c r="EU31" s="62"/>
      <c r="EV31" s="62"/>
      <c r="EW31" s="62"/>
      <c r="EX31" s="62"/>
      <c r="EY31" s="62"/>
      <c r="EZ31" s="62"/>
      <c r="FA31" s="63"/>
      <c r="FB31" s="62"/>
      <c r="FC31" s="62"/>
      <c r="FD31" s="62"/>
      <c r="FE31" s="62"/>
      <c r="FF31" s="62"/>
      <c r="FG31" s="62"/>
      <c r="FH31" s="62"/>
      <c r="FI31" s="62"/>
      <c r="FJ31" s="62"/>
      <c r="FK31" s="62"/>
      <c r="FL31" s="62"/>
      <c r="FM31" s="62"/>
      <c r="FN31" s="63"/>
      <c r="FO31" s="62"/>
      <c r="FP31" s="62"/>
      <c r="FQ31" s="62"/>
      <c r="FR31" s="62"/>
      <c r="FS31" s="62"/>
      <c r="FT31" s="62"/>
      <c r="FU31" s="62"/>
      <c r="FV31" s="62"/>
      <c r="FW31" s="62"/>
      <c r="FX31" s="62"/>
      <c r="FY31" s="62"/>
      <c r="FZ31" s="62"/>
      <c r="GA31" s="63"/>
      <c r="GB31" s="62"/>
      <c r="GC31" s="62"/>
      <c r="GD31" s="62"/>
      <c r="GE31" s="62"/>
      <c r="GF31" s="62"/>
      <c r="GG31" s="62"/>
      <c r="GH31" s="62"/>
      <c r="GI31" s="62"/>
      <c r="GJ31" s="62"/>
      <c r="GK31" s="62"/>
      <c r="GL31" s="62"/>
      <c r="GM31" s="62"/>
      <c r="GN31" s="63"/>
      <c r="GO31" s="62"/>
      <c r="GP31" s="62"/>
      <c r="GQ31" s="62"/>
      <c r="GR31" s="62"/>
      <c r="GS31" s="62"/>
      <c r="GT31" s="62"/>
      <c r="GU31" s="62"/>
      <c r="GV31" s="62"/>
      <c r="GW31" s="62"/>
      <c r="GX31" s="62"/>
      <c r="GY31" s="62"/>
      <c r="GZ31" s="62"/>
      <c r="HA31" s="63"/>
      <c r="HB31" s="62"/>
      <c r="HC31" s="62"/>
      <c r="HD31" s="62"/>
      <c r="HE31" s="62"/>
      <c r="HF31" s="62"/>
      <c r="HG31" s="62"/>
      <c r="HH31" s="62"/>
      <c r="HI31" s="62"/>
      <c r="HJ31" s="62"/>
      <c r="HK31" s="62"/>
      <c r="HL31" s="62"/>
      <c r="HM31" s="62"/>
      <c r="HN31" s="63"/>
      <c r="HO31" s="62"/>
      <c r="HP31" s="62"/>
      <c r="HQ31" s="62"/>
      <c r="HR31" s="62"/>
      <c r="HS31" s="62"/>
      <c r="HT31" s="62"/>
      <c r="HU31" s="62"/>
      <c r="HV31" s="62"/>
      <c r="HW31" s="62"/>
      <c r="HX31" s="62"/>
      <c r="HY31" s="62"/>
      <c r="HZ31" s="62"/>
      <c r="IA31" s="63"/>
      <c r="IB31" s="62"/>
      <c r="IC31" s="62"/>
      <c r="ID31" s="62"/>
      <c r="IE31" s="62"/>
      <c r="IF31" s="62"/>
      <c r="IG31" s="62"/>
      <c r="IH31" s="62"/>
      <c r="II31" s="62"/>
      <c r="IJ31" s="62"/>
      <c r="IK31" s="62"/>
      <c r="IL31" s="62"/>
      <c r="IM31" s="62"/>
      <c r="IN31" s="63"/>
      <c r="IO31" s="62"/>
      <c r="IP31" s="62"/>
      <c r="IQ31" s="62"/>
      <c r="IR31" s="62"/>
      <c r="IS31" s="62"/>
      <c r="IT31" s="62"/>
      <c r="IU31" s="62"/>
      <c r="IV31" s="62"/>
      <c r="IW31" s="62"/>
      <c r="IX31" s="62"/>
      <c r="IY31" s="62"/>
      <c r="IZ31" s="62"/>
      <c r="JA31" s="63"/>
      <c r="JB31" s="62"/>
      <c r="JC31" s="62"/>
      <c r="JD31" s="62"/>
      <c r="JE31" s="62"/>
      <c r="JF31" s="62"/>
      <c r="JG31" s="62"/>
      <c r="JH31" s="62"/>
      <c r="JI31" s="62"/>
      <c r="JJ31" s="62"/>
      <c r="JK31" s="62"/>
      <c r="JL31" s="62"/>
      <c r="JM31" s="62"/>
      <c r="JN31" s="63"/>
      <c r="JO31" s="62"/>
      <c r="JP31" s="62"/>
      <c r="JQ31" s="62"/>
      <c r="JR31" s="62"/>
      <c r="JS31" s="62"/>
      <c r="JT31" s="62"/>
      <c r="JU31" s="62"/>
      <c r="JV31" s="62"/>
      <c r="JW31" s="62"/>
      <c r="JX31" s="62"/>
      <c r="JY31" s="62"/>
      <c r="JZ31" s="62"/>
      <c r="KA31" s="63"/>
      <c r="KB31" s="62"/>
      <c r="KC31" s="62"/>
      <c r="KD31" s="62"/>
      <c r="KE31" s="62"/>
      <c r="KF31" s="62"/>
      <c r="KG31" s="62"/>
      <c r="KH31" s="62"/>
      <c r="KI31" s="62"/>
      <c r="KJ31" s="62"/>
      <c r="KK31" s="62"/>
      <c r="KL31" s="62"/>
      <c r="KM31" s="62"/>
      <c r="KN31" s="63"/>
      <c r="KO31" s="62"/>
      <c r="KP31" s="62"/>
      <c r="KQ31" s="62"/>
      <c r="KR31" s="62"/>
      <c r="KS31" s="62"/>
      <c r="KT31" s="62"/>
      <c r="KU31" s="62"/>
      <c r="KV31" s="62"/>
      <c r="KW31" s="62"/>
      <c r="KX31" s="62"/>
      <c r="KY31" s="62"/>
      <c r="KZ31" s="62"/>
      <c r="LA31" s="63"/>
      <c r="LB31" s="62"/>
      <c r="LC31" s="62"/>
      <c r="LD31" s="62"/>
      <c r="LE31" s="62"/>
      <c r="LF31" s="62"/>
      <c r="LG31" s="62"/>
      <c r="LH31" s="62"/>
      <c r="LI31" s="62"/>
      <c r="LJ31" s="62"/>
      <c r="LK31" s="62"/>
      <c r="LL31" s="62"/>
      <c r="LM31" s="62"/>
      <c r="LN31" s="63"/>
    </row>
    <row r="32" spans="1:326" s="352" customFormat="1">
      <c r="A32" s="368" t="s">
        <v>265</v>
      </c>
      <c r="B32" s="457">
        <f>SUM(B33:B36,B39)</f>
        <v>0</v>
      </c>
      <c r="C32" s="457">
        <f t="shared" ref="C32:M32" si="311">SUM(C33:C36,C39:C39)</f>
        <v>0</v>
      </c>
      <c r="D32" s="457">
        <f t="shared" si="311"/>
        <v>0</v>
      </c>
      <c r="E32" s="457">
        <f t="shared" si="311"/>
        <v>0</v>
      </c>
      <c r="F32" s="457">
        <f t="shared" si="311"/>
        <v>0</v>
      </c>
      <c r="G32" s="457">
        <f t="shared" si="311"/>
        <v>0</v>
      </c>
      <c r="H32" s="457">
        <f t="shared" si="311"/>
        <v>0</v>
      </c>
      <c r="I32" s="457">
        <f t="shared" si="311"/>
        <v>0</v>
      </c>
      <c r="J32" s="457">
        <f t="shared" si="311"/>
        <v>0</v>
      </c>
      <c r="K32" s="457">
        <f t="shared" si="311"/>
        <v>0</v>
      </c>
      <c r="L32" s="457">
        <f t="shared" si="311"/>
        <v>0</v>
      </c>
      <c r="M32" s="457">
        <f t="shared" si="311"/>
        <v>0</v>
      </c>
      <c r="N32" s="340">
        <f>IF(N5,SUM(N33:N36,N39:N39),0)</f>
        <v>0</v>
      </c>
      <c r="O32" s="457">
        <f t="shared" ref="O32:Z32" si="312">SUM(O33:O36,O39:O39)</f>
        <v>0</v>
      </c>
      <c r="P32" s="457">
        <f t="shared" si="312"/>
        <v>0</v>
      </c>
      <c r="Q32" s="457">
        <f t="shared" si="312"/>
        <v>0</v>
      </c>
      <c r="R32" s="457">
        <f t="shared" si="312"/>
        <v>0</v>
      </c>
      <c r="S32" s="457">
        <f t="shared" si="312"/>
        <v>0</v>
      </c>
      <c r="T32" s="457">
        <f t="shared" si="312"/>
        <v>0</v>
      </c>
      <c r="U32" s="457">
        <f t="shared" si="312"/>
        <v>0</v>
      </c>
      <c r="V32" s="457">
        <f t="shared" si="312"/>
        <v>0</v>
      </c>
      <c r="W32" s="457">
        <f t="shared" si="312"/>
        <v>0</v>
      </c>
      <c r="X32" s="457">
        <f t="shared" si="312"/>
        <v>0</v>
      </c>
      <c r="Y32" s="457">
        <f t="shared" si="312"/>
        <v>0</v>
      </c>
      <c r="Z32" s="457">
        <f t="shared" si="312"/>
        <v>0</v>
      </c>
      <c r="AA32" s="340">
        <f>IF(AA5,SUM(AA33:AA36,AA39:AA39),0)</f>
        <v>0</v>
      </c>
      <c r="AB32" s="457">
        <f t="shared" ref="AB32:AM32" si="313">SUM(AB33:AB36,AB39:AB39)</f>
        <v>0</v>
      </c>
      <c r="AC32" s="457">
        <f t="shared" si="313"/>
        <v>0</v>
      </c>
      <c r="AD32" s="457">
        <f t="shared" si="313"/>
        <v>0</v>
      </c>
      <c r="AE32" s="457">
        <f t="shared" si="313"/>
        <v>0</v>
      </c>
      <c r="AF32" s="457">
        <f t="shared" si="313"/>
        <v>0</v>
      </c>
      <c r="AG32" s="457">
        <f t="shared" si="313"/>
        <v>0</v>
      </c>
      <c r="AH32" s="457">
        <f t="shared" si="313"/>
        <v>0</v>
      </c>
      <c r="AI32" s="457">
        <f t="shared" si="313"/>
        <v>0</v>
      </c>
      <c r="AJ32" s="457">
        <f t="shared" si="313"/>
        <v>0</v>
      </c>
      <c r="AK32" s="457">
        <f t="shared" si="313"/>
        <v>0</v>
      </c>
      <c r="AL32" s="457">
        <f t="shared" si="313"/>
        <v>0</v>
      </c>
      <c r="AM32" s="457">
        <f t="shared" si="313"/>
        <v>0</v>
      </c>
      <c r="AN32" s="340">
        <f>IF(AN5,SUM(AN33:AN36,AN39:AN39),0)</f>
        <v>0</v>
      </c>
      <c r="AO32" s="457">
        <f>SUM(AO33:AO36,AO39:AO39)</f>
        <v>194329.09996751251</v>
      </c>
      <c r="AP32" s="457">
        <f>SUM(AP33:AP36,AP39)</f>
        <v>194329.09996751251</v>
      </c>
      <c r="AQ32" s="457">
        <f t="shared" ref="AQ32:AZ32" si="314">SUM(AQ33:AQ36,AQ39:AQ39)</f>
        <v>194329.09996751251</v>
      </c>
      <c r="AR32" s="457">
        <f t="shared" si="314"/>
        <v>194329.09996751251</v>
      </c>
      <c r="AS32" s="457">
        <f t="shared" si="314"/>
        <v>194329.09996751251</v>
      </c>
      <c r="AT32" s="457">
        <f t="shared" si="314"/>
        <v>194329.09996751251</v>
      </c>
      <c r="AU32" s="457">
        <f t="shared" si="314"/>
        <v>194329.09996751251</v>
      </c>
      <c r="AV32" s="457">
        <f t="shared" si="314"/>
        <v>194329.09996751251</v>
      </c>
      <c r="AW32" s="457">
        <f t="shared" si="314"/>
        <v>194329.09996751251</v>
      </c>
      <c r="AX32" s="457">
        <f t="shared" si="314"/>
        <v>194329.09996751251</v>
      </c>
      <c r="AY32" s="457">
        <f t="shared" si="314"/>
        <v>194329.09996751251</v>
      </c>
      <c r="AZ32" s="457">
        <f t="shared" si="314"/>
        <v>194329.09996751251</v>
      </c>
      <c r="BA32" s="340">
        <f>IF(BA5,'Dalyvio prielaidos'!$G$7+'Dalyvio prielaidos'!$G$12-'Metinis atlyginimas'!BA18+'Metinis atlyginimas'!BA36+'Metinis atlyginimas'!BA39,0)</f>
        <v>2331949.19961015</v>
      </c>
      <c r="BB32" s="457">
        <f t="shared" ref="BB32:BM32" si="315">SUM(BB33:BB36,BB39:BB39)</f>
        <v>195051.4729665379</v>
      </c>
      <c r="BC32" s="457">
        <f t="shared" si="315"/>
        <v>195051.4729665379</v>
      </c>
      <c r="BD32" s="457">
        <f t="shared" si="315"/>
        <v>195051.4729665379</v>
      </c>
      <c r="BE32" s="457">
        <f t="shared" si="315"/>
        <v>195051.4729665379</v>
      </c>
      <c r="BF32" s="457">
        <f t="shared" si="315"/>
        <v>195051.4729665379</v>
      </c>
      <c r="BG32" s="457">
        <f t="shared" si="315"/>
        <v>195051.4729665379</v>
      </c>
      <c r="BH32" s="457">
        <f t="shared" si="315"/>
        <v>195051.4729665379</v>
      </c>
      <c r="BI32" s="457">
        <f t="shared" si="315"/>
        <v>195051.4729665379</v>
      </c>
      <c r="BJ32" s="457">
        <f t="shared" si="315"/>
        <v>195051.4729665379</v>
      </c>
      <c r="BK32" s="457">
        <f t="shared" si="315"/>
        <v>195051.4729665379</v>
      </c>
      <c r="BL32" s="457">
        <f t="shared" si="315"/>
        <v>195051.4729665379</v>
      </c>
      <c r="BM32" s="457">
        <f t="shared" si="315"/>
        <v>195051.4729665379</v>
      </c>
      <c r="BN32" s="340">
        <f>IF(BN5,'Dalyvio prielaidos'!$G$7+'Dalyvio prielaidos'!$G$12-'Metinis atlyginimas'!BN18+'Metinis atlyginimas'!BN36+'Metinis atlyginimas'!BN39,0)</f>
        <v>2340617.6755984547</v>
      </c>
      <c r="BO32" s="457">
        <f t="shared" ref="BO32:BZ32" si="316">SUM(BO33:BO36,BO39:BO39)</f>
        <v>195795.51715553401</v>
      </c>
      <c r="BP32" s="457">
        <f t="shared" si="316"/>
        <v>195795.51715553401</v>
      </c>
      <c r="BQ32" s="457">
        <f t="shared" si="316"/>
        <v>195795.51715553401</v>
      </c>
      <c r="BR32" s="457">
        <f t="shared" si="316"/>
        <v>195795.51715553401</v>
      </c>
      <c r="BS32" s="457">
        <f t="shared" si="316"/>
        <v>195795.51715553401</v>
      </c>
      <c r="BT32" s="457">
        <f t="shared" si="316"/>
        <v>195795.51715553401</v>
      </c>
      <c r="BU32" s="457">
        <f t="shared" si="316"/>
        <v>195795.51715553401</v>
      </c>
      <c r="BV32" s="457">
        <f t="shared" si="316"/>
        <v>195795.51715553401</v>
      </c>
      <c r="BW32" s="457">
        <f t="shared" si="316"/>
        <v>195795.51715553401</v>
      </c>
      <c r="BX32" s="457">
        <f t="shared" si="316"/>
        <v>195795.51715553401</v>
      </c>
      <c r="BY32" s="457">
        <f t="shared" si="316"/>
        <v>195795.51715553401</v>
      </c>
      <c r="BZ32" s="457">
        <f t="shared" si="316"/>
        <v>195795.51715553401</v>
      </c>
      <c r="CA32" s="340">
        <f>IF(CA5,'Dalyvio prielaidos'!$G$7+'Dalyvio prielaidos'!$G$12-'Metinis atlyginimas'!CA18+'Metinis atlyginimas'!CA36+'Metinis atlyginimas'!CA39,0)</f>
        <v>2349546.2058664085</v>
      </c>
      <c r="CB32" s="457">
        <f t="shared" ref="CB32:CM32" si="317">SUM(CB33:CB36,CB39:CB39)</f>
        <v>196561.88267020002</v>
      </c>
      <c r="CC32" s="457">
        <f t="shared" si="317"/>
        <v>196561.88267020002</v>
      </c>
      <c r="CD32" s="457">
        <f t="shared" si="317"/>
        <v>196561.88267020002</v>
      </c>
      <c r="CE32" s="457">
        <f t="shared" si="317"/>
        <v>196561.88267020002</v>
      </c>
      <c r="CF32" s="457">
        <f t="shared" si="317"/>
        <v>196561.88267020002</v>
      </c>
      <c r="CG32" s="457">
        <f t="shared" si="317"/>
        <v>196561.88267020002</v>
      </c>
      <c r="CH32" s="457">
        <f t="shared" si="317"/>
        <v>196561.88267020002</v>
      </c>
      <c r="CI32" s="457">
        <f t="shared" si="317"/>
        <v>196561.88267020002</v>
      </c>
      <c r="CJ32" s="457">
        <f t="shared" si="317"/>
        <v>196561.88267020002</v>
      </c>
      <c r="CK32" s="457">
        <f t="shared" si="317"/>
        <v>196561.88267020002</v>
      </c>
      <c r="CL32" s="457">
        <f t="shared" si="317"/>
        <v>196561.88267020002</v>
      </c>
      <c r="CM32" s="457">
        <f t="shared" si="317"/>
        <v>196561.88267020002</v>
      </c>
      <c r="CN32" s="340">
        <f>IF(CN5,'Dalyvio prielaidos'!$G$7+'Dalyvio prielaidos'!$G$12-'Metinis atlyginimas'!CN18+'Metinis atlyginimas'!CN36+'Metinis atlyginimas'!CN39,0)</f>
        <v>2358742.5920424</v>
      </c>
      <c r="CO32" s="457">
        <f t="shared" ref="CO32:CZ32" si="318">SUM(CO33:CO36,CO39:CO39)</f>
        <v>197351.23915030604</v>
      </c>
      <c r="CP32" s="457">
        <f t="shared" si="318"/>
        <v>197351.23915030604</v>
      </c>
      <c r="CQ32" s="457">
        <f t="shared" si="318"/>
        <v>197351.23915030604</v>
      </c>
      <c r="CR32" s="457">
        <f t="shared" si="318"/>
        <v>197351.23915030604</v>
      </c>
      <c r="CS32" s="457">
        <f t="shared" si="318"/>
        <v>197351.23915030604</v>
      </c>
      <c r="CT32" s="457">
        <f t="shared" si="318"/>
        <v>197351.23915030604</v>
      </c>
      <c r="CU32" s="457">
        <f t="shared" si="318"/>
        <v>197351.23915030604</v>
      </c>
      <c r="CV32" s="457">
        <f t="shared" si="318"/>
        <v>197351.23915030604</v>
      </c>
      <c r="CW32" s="457">
        <f t="shared" si="318"/>
        <v>197351.23915030604</v>
      </c>
      <c r="CX32" s="457">
        <f t="shared" si="318"/>
        <v>197351.23915030604</v>
      </c>
      <c r="CY32" s="457">
        <f t="shared" si="318"/>
        <v>197351.23915030604</v>
      </c>
      <c r="CZ32" s="457">
        <f t="shared" si="318"/>
        <v>197351.23915030604</v>
      </c>
      <c r="DA32" s="340">
        <f>IF(DA5,'Dalyvio prielaidos'!$G$7+'Dalyvio prielaidos'!$G$12-'Metinis atlyginimas'!DA18+'Metinis atlyginimas'!DA36+'Metinis atlyginimas'!DA39,0)</f>
        <v>2368214.8698036727</v>
      </c>
      <c r="DB32" s="457">
        <f t="shared" ref="DB32:DM32" si="319">SUM(DB33:DB36,DB39:DB39)</f>
        <v>198164.2763248152</v>
      </c>
      <c r="DC32" s="457">
        <f t="shared" si="319"/>
        <v>198164.2763248152</v>
      </c>
      <c r="DD32" s="457">
        <f t="shared" si="319"/>
        <v>198164.2763248152</v>
      </c>
      <c r="DE32" s="457">
        <f t="shared" si="319"/>
        <v>198164.2763248152</v>
      </c>
      <c r="DF32" s="457">
        <f t="shared" si="319"/>
        <v>198164.2763248152</v>
      </c>
      <c r="DG32" s="457">
        <f t="shared" si="319"/>
        <v>198164.2763248152</v>
      </c>
      <c r="DH32" s="457">
        <f t="shared" si="319"/>
        <v>198164.2763248152</v>
      </c>
      <c r="DI32" s="457">
        <f t="shared" si="319"/>
        <v>198164.2763248152</v>
      </c>
      <c r="DJ32" s="457">
        <f t="shared" si="319"/>
        <v>198164.2763248152</v>
      </c>
      <c r="DK32" s="457">
        <f t="shared" si="319"/>
        <v>198164.2763248152</v>
      </c>
      <c r="DL32" s="457">
        <f t="shared" si="319"/>
        <v>198164.2763248152</v>
      </c>
      <c r="DM32" s="457">
        <f t="shared" si="319"/>
        <v>198164.2763248152</v>
      </c>
      <c r="DN32" s="340">
        <f>IF(DN5,'Dalyvio prielaidos'!$G$7+'Dalyvio prielaidos'!$G$12-'Metinis atlyginimas'!DN18+'Metinis atlyginimas'!DN36+'Metinis atlyginimas'!DN39,0)</f>
        <v>2377971.3158977823</v>
      </c>
      <c r="DO32" s="457">
        <f t="shared" ref="DO32:DZ32" si="320">SUM(DO33:DO36,DO39:DO39)</f>
        <v>199001.70461455965</v>
      </c>
      <c r="DP32" s="457">
        <f t="shared" si="320"/>
        <v>199001.70461455965</v>
      </c>
      <c r="DQ32" s="457">
        <f t="shared" si="320"/>
        <v>199001.70461455965</v>
      </c>
      <c r="DR32" s="457">
        <f t="shared" si="320"/>
        <v>199001.70461455965</v>
      </c>
      <c r="DS32" s="457">
        <f t="shared" si="320"/>
        <v>199001.70461455965</v>
      </c>
      <c r="DT32" s="457">
        <f t="shared" si="320"/>
        <v>199001.70461455965</v>
      </c>
      <c r="DU32" s="457">
        <f t="shared" si="320"/>
        <v>199001.70461455965</v>
      </c>
      <c r="DV32" s="457">
        <f t="shared" si="320"/>
        <v>199001.70461455965</v>
      </c>
      <c r="DW32" s="457">
        <f t="shared" si="320"/>
        <v>199001.70461455965</v>
      </c>
      <c r="DX32" s="457">
        <f t="shared" si="320"/>
        <v>199001.70461455965</v>
      </c>
      <c r="DY32" s="457">
        <f t="shared" si="320"/>
        <v>199001.70461455965</v>
      </c>
      <c r="DZ32" s="457">
        <f t="shared" si="320"/>
        <v>199001.70461455965</v>
      </c>
      <c r="EA32" s="340">
        <f>IF(EA5,'Dalyvio prielaidos'!$G$7+'Dalyvio prielaidos'!$G$12-'Metinis atlyginimas'!EA18+'Metinis atlyginimas'!EA36+'Metinis atlyginimas'!EA39,0)</f>
        <v>2388020.4553747158</v>
      </c>
      <c r="EB32" s="457">
        <f t="shared" ref="EB32:EM32" si="321">SUM(EB33:EB36,EB39:EB39)</f>
        <v>199864.25575299645</v>
      </c>
      <c r="EC32" s="457">
        <f t="shared" si="321"/>
        <v>199864.25575299645</v>
      </c>
      <c r="ED32" s="457">
        <f t="shared" si="321"/>
        <v>199864.25575299645</v>
      </c>
      <c r="EE32" s="457">
        <f t="shared" si="321"/>
        <v>199864.25575299645</v>
      </c>
      <c r="EF32" s="457">
        <f t="shared" si="321"/>
        <v>199864.25575299645</v>
      </c>
      <c r="EG32" s="457">
        <f t="shared" si="321"/>
        <v>199864.25575299645</v>
      </c>
      <c r="EH32" s="457">
        <f t="shared" si="321"/>
        <v>199864.25575299645</v>
      </c>
      <c r="EI32" s="457">
        <f t="shared" si="321"/>
        <v>199864.25575299645</v>
      </c>
      <c r="EJ32" s="457">
        <f t="shared" si="321"/>
        <v>199864.25575299645</v>
      </c>
      <c r="EK32" s="457">
        <f t="shared" si="321"/>
        <v>199864.25575299645</v>
      </c>
      <c r="EL32" s="457">
        <f t="shared" si="321"/>
        <v>199864.25575299645</v>
      </c>
      <c r="EM32" s="457">
        <f t="shared" si="321"/>
        <v>199864.25575299645</v>
      </c>
      <c r="EN32" s="340">
        <f>IF(EN5,'Dalyvio prielaidos'!$G$7+'Dalyvio prielaidos'!$G$12-'Metinis atlyginimas'!EN18+'Metinis atlyginimas'!EN36+'Metinis atlyginimas'!EN39,0)</f>
        <v>2398371.0690359576</v>
      </c>
      <c r="EO32" s="457">
        <f t="shared" ref="EO32:EZ32" si="322">SUM(EO33:EO36,EO39:EO39)</f>
        <v>200752.68342558638</v>
      </c>
      <c r="EP32" s="457">
        <f t="shared" si="322"/>
        <v>200752.68342558638</v>
      </c>
      <c r="EQ32" s="457">
        <f t="shared" si="322"/>
        <v>200752.68342558638</v>
      </c>
      <c r="ER32" s="457">
        <f t="shared" si="322"/>
        <v>200752.68342558638</v>
      </c>
      <c r="ES32" s="457">
        <f t="shared" si="322"/>
        <v>200752.68342558638</v>
      </c>
      <c r="ET32" s="457">
        <f t="shared" si="322"/>
        <v>200752.68342558638</v>
      </c>
      <c r="EU32" s="457">
        <f t="shared" si="322"/>
        <v>200752.68342558638</v>
      </c>
      <c r="EV32" s="457">
        <f t="shared" si="322"/>
        <v>200752.68342558638</v>
      </c>
      <c r="EW32" s="457">
        <f t="shared" si="322"/>
        <v>200752.68342558638</v>
      </c>
      <c r="EX32" s="457">
        <f t="shared" si="322"/>
        <v>200752.68342558638</v>
      </c>
      <c r="EY32" s="457">
        <f t="shared" si="322"/>
        <v>200752.68342558638</v>
      </c>
      <c r="EZ32" s="457">
        <f t="shared" si="322"/>
        <v>200752.68342558638</v>
      </c>
      <c r="FA32" s="340">
        <f>IF(FA5,'Dalyvio prielaidos'!$G$7+'Dalyvio prielaidos'!$G$12-'Metinis atlyginimas'!FA18+'Metinis atlyginimas'!FA36+'Metinis atlyginimas'!FA39,0)</f>
        <v>2409032.2011070363</v>
      </c>
      <c r="FB32" s="457">
        <f t="shared" ref="FB32:FM32" si="323">SUM(FB33:FB36,FB39:FB39)</f>
        <v>201667.76392835396</v>
      </c>
      <c r="FC32" s="457">
        <f t="shared" si="323"/>
        <v>201667.76392835396</v>
      </c>
      <c r="FD32" s="457">
        <f t="shared" si="323"/>
        <v>201667.76392835396</v>
      </c>
      <c r="FE32" s="457">
        <f t="shared" si="323"/>
        <v>201667.76392835396</v>
      </c>
      <c r="FF32" s="457">
        <f t="shared" si="323"/>
        <v>201667.76392835396</v>
      </c>
      <c r="FG32" s="457">
        <f t="shared" si="323"/>
        <v>201667.76392835396</v>
      </c>
      <c r="FH32" s="457">
        <f t="shared" si="323"/>
        <v>201667.76392835396</v>
      </c>
      <c r="FI32" s="457">
        <f t="shared" si="323"/>
        <v>201667.76392835396</v>
      </c>
      <c r="FJ32" s="457">
        <f t="shared" si="323"/>
        <v>201667.76392835396</v>
      </c>
      <c r="FK32" s="457">
        <f t="shared" si="323"/>
        <v>201667.76392835396</v>
      </c>
      <c r="FL32" s="457">
        <f t="shared" si="323"/>
        <v>201667.76392835396</v>
      </c>
      <c r="FM32" s="457">
        <f t="shared" si="323"/>
        <v>201667.76392835396</v>
      </c>
      <c r="FN32" s="340">
        <f>IF(FN5,'Dalyvio prielaidos'!$G$7+'Dalyvio prielaidos'!$G$12-'Metinis atlyginimas'!FN18+'Metinis atlyginimas'!FN36+'Metinis atlyginimas'!FN39,0)</f>
        <v>2420013.1671402473</v>
      </c>
      <c r="FO32" s="457">
        <f t="shared" ref="FO32:FZ32" si="324">SUM(FO33:FO36,FO39:FO39)</f>
        <v>202610.29684620455</v>
      </c>
      <c r="FP32" s="457">
        <f t="shared" si="324"/>
        <v>202610.29684620455</v>
      </c>
      <c r="FQ32" s="457">
        <f t="shared" si="324"/>
        <v>202610.29684620455</v>
      </c>
      <c r="FR32" s="457">
        <f t="shared" si="324"/>
        <v>202610.29684620455</v>
      </c>
      <c r="FS32" s="457">
        <f t="shared" si="324"/>
        <v>202610.29684620455</v>
      </c>
      <c r="FT32" s="457">
        <f t="shared" si="324"/>
        <v>202610.29684620455</v>
      </c>
      <c r="FU32" s="457">
        <f t="shared" si="324"/>
        <v>202610.29684620455</v>
      </c>
      <c r="FV32" s="457">
        <f t="shared" si="324"/>
        <v>202610.29684620455</v>
      </c>
      <c r="FW32" s="457">
        <f t="shared" si="324"/>
        <v>202610.29684620455</v>
      </c>
      <c r="FX32" s="457">
        <f t="shared" si="324"/>
        <v>202610.29684620455</v>
      </c>
      <c r="FY32" s="457">
        <f t="shared" si="324"/>
        <v>202610.29684620455</v>
      </c>
      <c r="FZ32" s="457">
        <f t="shared" si="324"/>
        <v>202610.29684620455</v>
      </c>
      <c r="GA32" s="340">
        <f>IF(GA5,'Dalyvio prielaidos'!$G$7+'Dalyvio prielaidos'!$G$12-'Metinis atlyginimas'!GA18+'Metinis atlyginimas'!GA36+'Metinis atlyginimas'!GA39,0)</f>
        <v>2431323.5621544546</v>
      </c>
      <c r="GB32" s="457">
        <f t="shared" ref="GB32:GM32" si="325">SUM(GB33:GB36,GB39:GB39)</f>
        <v>203581.10575159072</v>
      </c>
      <c r="GC32" s="457">
        <f t="shared" si="325"/>
        <v>203581.10575159072</v>
      </c>
      <c r="GD32" s="457">
        <f t="shared" si="325"/>
        <v>203581.10575159072</v>
      </c>
      <c r="GE32" s="457">
        <f t="shared" si="325"/>
        <v>203581.10575159072</v>
      </c>
      <c r="GF32" s="457">
        <f t="shared" si="325"/>
        <v>203581.10575159072</v>
      </c>
      <c r="GG32" s="457">
        <f t="shared" si="325"/>
        <v>203581.10575159072</v>
      </c>
      <c r="GH32" s="457">
        <f t="shared" si="325"/>
        <v>203581.10575159072</v>
      </c>
      <c r="GI32" s="457">
        <f t="shared" si="325"/>
        <v>203581.10575159072</v>
      </c>
      <c r="GJ32" s="457">
        <f t="shared" si="325"/>
        <v>203581.10575159072</v>
      </c>
      <c r="GK32" s="457">
        <f t="shared" si="325"/>
        <v>203581.10575159072</v>
      </c>
      <c r="GL32" s="457">
        <f t="shared" si="325"/>
        <v>203581.10575159072</v>
      </c>
      <c r="GM32" s="457">
        <f t="shared" si="325"/>
        <v>203581.10575159072</v>
      </c>
      <c r="GN32" s="340">
        <f>IF(GN5,'Dalyvio prielaidos'!$G$7+'Dalyvio prielaidos'!$G$12-'Metinis atlyginimas'!GN18+'Metinis atlyginimas'!GN36+'Metinis atlyginimas'!GN39,0)</f>
        <v>2442973.2690190882</v>
      </c>
      <c r="GO32" s="457">
        <f t="shared" ref="GO32:GZ32" si="326">SUM(GO33:GO36,GO39:GO39)</f>
        <v>0</v>
      </c>
      <c r="GP32" s="457">
        <f t="shared" si="326"/>
        <v>0</v>
      </c>
      <c r="GQ32" s="457">
        <f t="shared" si="326"/>
        <v>0</v>
      </c>
      <c r="GR32" s="457">
        <f t="shared" si="326"/>
        <v>0</v>
      </c>
      <c r="GS32" s="457">
        <f t="shared" si="326"/>
        <v>0</v>
      </c>
      <c r="GT32" s="457">
        <f t="shared" si="326"/>
        <v>0</v>
      </c>
      <c r="GU32" s="457">
        <f t="shared" si="326"/>
        <v>0</v>
      </c>
      <c r="GV32" s="457">
        <f t="shared" si="326"/>
        <v>0</v>
      </c>
      <c r="GW32" s="457">
        <f t="shared" si="326"/>
        <v>0</v>
      </c>
      <c r="GX32" s="457">
        <f t="shared" si="326"/>
        <v>0</v>
      </c>
      <c r="GY32" s="457">
        <f t="shared" si="326"/>
        <v>0</v>
      </c>
      <c r="GZ32" s="457">
        <f t="shared" si="326"/>
        <v>0</v>
      </c>
      <c r="HA32" s="340">
        <f>IF(HA5,'Dalyvio prielaidos'!$G$7+'Dalyvio prielaidos'!$G$12-'Metinis atlyginimas'!HA27+'Metinis atlyginimas'!HA36+'Metinis atlyginimas'!HA39,0)</f>
        <v>0</v>
      </c>
      <c r="HB32" s="457">
        <f t="shared" ref="HB32:HM32" si="327">SUM(HB33:HB36,HB39:HB39)</f>
        <v>0</v>
      </c>
      <c r="HC32" s="457">
        <f t="shared" si="327"/>
        <v>0</v>
      </c>
      <c r="HD32" s="457">
        <f t="shared" si="327"/>
        <v>0</v>
      </c>
      <c r="HE32" s="457">
        <f t="shared" si="327"/>
        <v>0</v>
      </c>
      <c r="HF32" s="457">
        <f t="shared" si="327"/>
        <v>0</v>
      </c>
      <c r="HG32" s="457">
        <f t="shared" si="327"/>
        <v>0</v>
      </c>
      <c r="HH32" s="457">
        <f t="shared" si="327"/>
        <v>0</v>
      </c>
      <c r="HI32" s="457">
        <f t="shared" si="327"/>
        <v>0</v>
      </c>
      <c r="HJ32" s="457">
        <f t="shared" si="327"/>
        <v>0</v>
      </c>
      <c r="HK32" s="457">
        <f t="shared" si="327"/>
        <v>0</v>
      </c>
      <c r="HL32" s="457">
        <f t="shared" si="327"/>
        <v>0</v>
      </c>
      <c r="HM32" s="457">
        <f t="shared" si="327"/>
        <v>0</v>
      </c>
      <c r="HN32" s="340">
        <f>IF(HN5,'Dalyvio prielaidos'!$G$7+'Dalyvio prielaidos'!$G$12-'Metinis atlyginimas'!HN27+'Metinis atlyginimas'!HN36+'Metinis atlyginimas'!HN39,0)</f>
        <v>0</v>
      </c>
      <c r="HO32" s="457">
        <f t="shared" ref="HO32:HZ32" si="328">SUM(HO33:HO36,HO39:HO39)</f>
        <v>0</v>
      </c>
      <c r="HP32" s="457">
        <f t="shared" si="328"/>
        <v>0</v>
      </c>
      <c r="HQ32" s="457">
        <f t="shared" si="328"/>
        <v>0</v>
      </c>
      <c r="HR32" s="457">
        <f t="shared" si="328"/>
        <v>0</v>
      </c>
      <c r="HS32" s="457">
        <f t="shared" si="328"/>
        <v>0</v>
      </c>
      <c r="HT32" s="457">
        <f t="shared" si="328"/>
        <v>0</v>
      </c>
      <c r="HU32" s="457">
        <f t="shared" si="328"/>
        <v>0</v>
      </c>
      <c r="HV32" s="457">
        <f t="shared" si="328"/>
        <v>0</v>
      </c>
      <c r="HW32" s="457">
        <f t="shared" si="328"/>
        <v>0</v>
      </c>
      <c r="HX32" s="457">
        <f t="shared" si="328"/>
        <v>0</v>
      </c>
      <c r="HY32" s="457">
        <f t="shared" si="328"/>
        <v>0</v>
      </c>
      <c r="HZ32" s="457">
        <f t="shared" si="328"/>
        <v>0</v>
      </c>
      <c r="IA32" s="340">
        <f>IF(IA5,'Dalyvio prielaidos'!$G$7+'Dalyvio prielaidos'!$G$12-'Metinis atlyginimas'!IA27+'Metinis atlyginimas'!IA36+'Metinis atlyginimas'!IA39,0)</f>
        <v>0</v>
      </c>
      <c r="IB32" s="457">
        <f t="shared" ref="IB32:IM32" si="329">SUM(IB33:IB36,IB39:IB39)</f>
        <v>0</v>
      </c>
      <c r="IC32" s="457">
        <f t="shared" si="329"/>
        <v>0</v>
      </c>
      <c r="ID32" s="457">
        <f t="shared" si="329"/>
        <v>0</v>
      </c>
      <c r="IE32" s="457">
        <f t="shared" si="329"/>
        <v>0</v>
      </c>
      <c r="IF32" s="457">
        <f t="shared" si="329"/>
        <v>0</v>
      </c>
      <c r="IG32" s="457">
        <f t="shared" si="329"/>
        <v>0</v>
      </c>
      <c r="IH32" s="457">
        <f t="shared" si="329"/>
        <v>0</v>
      </c>
      <c r="II32" s="457">
        <f t="shared" si="329"/>
        <v>0</v>
      </c>
      <c r="IJ32" s="457">
        <f t="shared" si="329"/>
        <v>0</v>
      </c>
      <c r="IK32" s="457">
        <f t="shared" si="329"/>
        <v>0</v>
      </c>
      <c r="IL32" s="457">
        <f t="shared" si="329"/>
        <v>0</v>
      </c>
      <c r="IM32" s="457">
        <f t="shared" si="329"/>
        <v>0</v>
      </c>
      <c r="IN32" s="340">
        <f>IF(IN5,'Dalyvio prielaidos'!$G$7+'Dalyvio prielaidos'!$G$12-'Metinis atlyginimas'!IN27+'Metinis atlyginimas'!IN36+'Metinis atlyginimas'!IN39,0)</f>
        <v>0</v>
      </c>
      <c r="IO32" s="457">
        <f t="shared" ref="IO32:IZ32" si="330">SUM(IO33:IO36,IO39:IO39)</f>
        <v>0</v>
      </c>
      <c r="IP32" s="457">
        <f t="shared" si="330"/>
        <v>0</v>
      </c>
      <c r="IQ32" s="457">
        <f t="shared" si="330"/>
        <v>0</v>
      </c>
      <c r="IR32" s="457">
        <f t="shared" si="330"/>
        <v>0</v>
      </c>
      <c r="IS32" s="457">
        <f t="shared" si="330"/>
        <v>0</v>
      </c>
      <c r="IT32" s="457">
        <f t="shared" si="330"/>
        <v>0</v>
      </c>
      <c r="IU32" s="457">
        <f t="shared" si="330"/>
        <v>0</v>
      </c>
      <c r="IV32" s="457">
        <f t="shared" si="330"/>
        <v>0</v>
      </c>
      <c r="IW32" s="457">
        <f t="shared" si="330"/>
        <v>0</v>
      </c>
      <c r="IX32" s="457">
        <f t="shared" si="330"/>
        <v>0</v>
      </c>
      <c r="IY32" s="457">
        <f t="shared" si="330"/>
        <v>0</v>
      </c>
      <c r="IZ32" s="457">
        <f t="shared" si="330"/>
        <v>0</v>
      </c>
      <c r="JA32" s="340">
        <f>IF(JA5,'Dalyvio prielaidos'!$G$7+'Dalyvio prielaidos'!$G$12-'Metinis atlyginimas'!JA27+'Metinis atlyginimas'!JA36+'Metinis atlyginimas'!JA39,0)</f>
        <v>0</v>
      </c>
      <c r="JB32" s="457">
        <f t="shared" ref="JB32:JM32" si="331">SUM(JB33:JB36,JB39:JB39)</f>
        <v>0</v>
      </c>
      <c r="JC32" s="457">
        <f t="shared" si="331"/>
        <v>0</v>
      </c>
      <c r="JD32" s="457">
        <f t="shared" si="331"/>
        <v>0</v>
      </c>
      <c r="JE32" s="457">
        <f t="shared" si="331"/>
        <v>0</v>
      </c>
      <c r="JF32" s="457">
        <f t="shared" si="331"/>
        <v>0</v>
      </c>
      <c r="JG32" s="457">
        <f t="shared" si="331"/>
        <v>0</v>
      </c>
      <c r="JH32" s="457">
        <f t="shared" si="331"/>
        <v>0</v>
      </c>
      <c r="JI32" s="457">
        <f t="shared" si="331"/>
        <v>0</v>
      </c>
      <c r="JJ32" s="457">
        <f t="shared" si="331"/>
        <v>0</v>
      </c>
      <c r="JK32" s="457">
        <f t="shared" si="331"/>
        <v>0</v>
      </c>
      <c r="JL32" s="457">
        <f t="shared" si="331"/>
        <v>0</v>
      </c>
      <c r="JM32" s="457">
        <f t="shared" si="331"/>
        <v>0</v>
      </c>
      <c r="JN32" s="340">
        <f>IF(JN5,'Dalyvio prielaidos'!$G$7+'Dalyvio prielaidos'!$G$12-'Metinis atlyginimas'!JN27+'Metinis atlyginimas'!JN36+'Metinis atlyginimas'!JN39,0)</f>
        <v>0</v>
      </c>
      <c r="JO32" s="457">
        <f t="shared" ref="JO32:JZ32" si="332">SUM(JO33:JO36,JO39:JO39)</f>
        <v>0</v>
      </c>
      <c r="JP32" s="457">
        <f t="shared" si="332"/>
        <v>0</v>
      </c>
      <c r="JQ32" s="457">
        <f t="shared" si="332"/>
        <v>0</v>
      </c>
      <c r="JR32" s="457">
        <f t="shared" si="332"/>
        <v>0</v>
      </c>
      <c r="JS32" s="457">
        <f t="shared" si="332"/>
        <v>0</v>
      </c>
      <c r="JT32" s="457">
        <f t="shared" si="332"/>
        <v>0</v>
      </c>
      <c r="JU32" s="457">
        <f t="shared" si="332"/>
        <v>0</v>
      </c>
      <c r="JV32" s="457">
        <f t="shared" si="332"/>
        <v>0</v>
      </c>
      <c r="JW32" s="457">
        <f t="shared" si="332"/>
        <v>0</v>
      </c>
      <c r="JX32" s="457">
        <f t="shared" si="332"/>
        <v>0</v>
      </c>
      <c r="JY32" s="457">
        <f t="shared" si="332"/>
        <v>0</v>
      </c>
      <c r="JZ32" s="457">
        <f t="shared" si="332"/>
        <v>0</v>
      </c>
      <c r="KA32" s="340">
        <f>IF(KA5,'Dalyvio prielaidos'!$G$7+'Dalyvio prielaidos'!$G$12-'Metinis atlyginimas'!KA27+'Metinis atlyginimas'!KA36+'Metinis atlyginimas'!KA39,0)</f>
        <v>0</v>
      </c>
      <c r="KB32" s="457">
        <f t="shared" ref="KB32:KM32" si="333">SUM(KB33:KB36,KB39:KB39)</f>
        <v>0</v>
      </c>
      <c r="KC32" s="457">
        <f t="shared" si="333"/>
        <v>0</v>
      </c>
      <c r="KD32" s="457">
        <f t="shared" si="333"/>
        <v>0</v>
      </c>
      <c r="KE32" s="457">
        <f t="shared" si="333"/>
        <v>0</v>
      </c>
      <c r="KF32" s="457">
        <f t="shared" si="333"/>
        <v>0</v>
      </c>
      <c r="KG32" s="457">
        <f t="shared" si="333"/>
        <v>0</v>
      </c>
      <c r="KH32" s="457">
        <f t="shared" si="333"/>
        <v>0</v>
      </c>
      <c r="KI32" s="457">
        <f t="shared" si="333"/>
        <v>0</v>
      </c>
      <c r="KJ32" s="457">
        <f t="shared" si="333"/>
        <v>0</v>
      </c>
      <c r="KK32" s="457">
        <f t="shared" si="333"/>
        <v>0</v>
      </c>
      <c r="KL32" s="457">
        <f t="shared" si="333"/>
        <v>0</v>
      </c>
      <c r="KM32" s="457">
        <f t="shared" si="333"/>
        <v>0</v>
      </c>
      <c r="KN32" s="340">
        <f>IF(KN5,'Dalyvio prielaidos'!$G$7+'Dalyvio prielaidos'!$G$12-'Metinis atlyginimas'!KN27+'Metinis atlyginimas'!KN36+'Metinis atlyginimas'!KN39,0)</f>
        <v>0</v>
      </c>
      <c r="KO32" s="457">
        <f t="shared" ref="KO32:KZ32" si="334">SUM(KO33:KO36,KO39:KO39)</f>
        <v>0</v>
      </c>
      <c r="KP32" s="457">
        <f t="shared" si="334"/>
        <v>0</v>
      </c>
      <c r="KQ32" s="457">
        <f t="shared" si="334"/>
        <v>0</v>
      </c>
      <c r="KR32" s="457">
        <f t="shared" si="334"/>
        <v>0</v>
      </c>
      <c r="KS32" s="457">
        <f t="shared" si="334"/>
        <v>0</v>
      </c>
      <c r="KT32" s="457">
        <f t="shared" si="334"/>
        <v>0</v>
      </c>
      <c r="KU32" s="457">
        <f t="shared" si="334"/>
        <v>0</v>
      </c>
      <c r="KV32" s="457">
        <f t="shared" si="334"/>
        <v>0</v>
      </c>
      <c r="KW32" s="457">
        <f t="shared" si="334"/>
        <v>0</v>
      </c>
      <c r="KX32" s="457">
        <f t="shared" si="334"/>
        <v>0</v>
      </c>
      <c r="KY32" s="457">
        <f t="shared" si="334"/>
        <v>0</v>
      </c>
      <c r="KZ32" s="457">
        <f t="shared" si="334"/>
        <v>0</v>
      </c>
      <c r="LA32" s="340">
        <f>IF(LA5,'Dalyvio prielaidos'!$G$7+'Dalyvio prielaidos'!$G$12-'Metinis atlyginimas'!LA27+'Metinis atlyginimas'!LA36+'Metinis atlyginimas'!LA39,0)</f>
        <v>0</v>
      </c>
      <c r="LB32" s="457">
        <f t="shared" ref="LB32:LM32" si="335">SUM(LB33:LB36,LB39:LB39)</f>
        <v>0</v>
      </c>
      <c r="LC32" s="457">
        <f t="shared" si="335"/>
        <v>0</v>
      </c>
      <c r="LD32" s="457">
        <f t="shared" si="335"/>
        <v>0</v>
      </c>
      <c r="LE32" s="457">
        <f t="shared" si="335"/>
        <v>0</v>
      </c>
      <c r="LF32" s="457">
        <f t="shared" si="335"/>
        <v>0</v>
      </c>
      <c r="LG32" s="457">
        <f t="shared" si="335"/>
        <v>0</v>
      </c>
      <c r="LH32" s="457">
        <f t="shared" si="335"/>
        <v>0</v>
      </c>
      <c r="LI32" s="457">
        <f t="shared" si="335"/>
        <v>0</v>
      </c>
      <c r="LJ32" s="457">
        <f t="shared" si="335"/>
        <v>0</v>
      </c>
      <c r="LK32" s="457">
        <f t="shared" si="335"/>
        <v>0</v>
      </c>
      <c r="LL32" s="457">
        <f t="shared" si="335"/>
        <v>0</v>
      </c>
      <c r="LM32" s="457">
        <f t="shared" si="335"/>
        <v>0</v>
      </c>
      <c r="LN32" s="340">
        <f>IF(LN5,'Dalyvio prielaidos'!$G$7+'Dalyvio prielaidos'!$G$12-'Metinis atlyginimas'!LN27+'Metinis atlyginimas'!LN36+'Metinis atlyginimas'!LN39,0)</f>
        <v>0</v>
      </c>
    </row>
    <row r="33" spans="1:326" s="349" customFormat="1">
      <c r="A33" s="320" t="str">
        <f t="shared" ref="A33:A38" si="336">A13</f>
        <v>M1 - Kredito srautai</v>
      </c>
      <c r="B33" s="648">
        <f>'Investuotojas ir Finansuotojas'!B55+'Investuotojas ir Finansuotojas'!B56</f>
        <v>0</v>
      </c>
      <c r="C33" s="648">
        <f>'Investuotojas ir Finansuotojas'!C55+'Investuotojas ir Finansuotojas'!C56</f>
        <v>0</v>
      </c>
      <c r="D33" s="648">
        <f>'Investuotojas ir Finansuotojas'!D55+'Investuotojas ir Finansuotojas'!D56</f>
        <v>0</v>
      </c>
      <c r="E33" s="648">
        <f>'Investuotojas ir Finansuotojas'!E55+'Investuotojas ir Finansuotojas'!E56</f>
        <v>0</v>
      </c>
      <c r="F33" s="648">
        <f>'Investuotojas ir Finansuotojas'!F55+'Investuotojas ir Finansuotojas'!F56</f>
        <v>0</v>
      </c>
      <c r="G33" s="648">
        <f>'Investuotojas ir Finansuotojas'!G55+'Investuotojas ir Finansuotojas'!G56</f>
        <v>0</v>
      </c>
      <c r="H33" s="648">
        <f>'Investuotojas ir Finansuotojas'!H55+'Investuotojas ir Finansuotojas'!H56</f>
        <v>0</v>
      </c>
      <c r="I33" s="648">
        <f>'Investuotojas ir Finansuotojas'!I55+'Investuotojas ir Finansuotojas'!I56</f>
        <v>0</v>
      </c>
      <c r="J33" s="648">
        <f>'Investuotojas ir Finansuotojas'!J55+'Investuotojas ir Finansuotojas'!J56</f>
        <v>0</v>
      </c>
      <c r="K33" s="648">
        <f>'Investuotojas ir Finansuotojas'!K55+'Investuotojas ir Finansuotojas'!K56</f>
        <v>0</v>
      </c>
      <c r="L33" s="648">
        <f>'Investuotojas ir Finansuotojas'!L55+'Investuotojas ir Finansuotojas'!L56</f>
        <v>0</v>
      </c>
      <c r="M33" s="648">
        <f>'Investuotojas ir Finansuotojas'!M55+'Investuotojas ir Finansuotojas'!M56</f>
        <v>0</v>
      </c>
      <c r="N33" s="651">
        <f>SUM(B33:M34)</f>
        <v>0</v>
      </c>
      <c r="O33" s="614">
        <f>'Investuotojas ir Finansuotojas'!O55+'Investuotojas ir Finansuotojas'!O56</f>
        <v>0</v>
      </c>
      <c r="P33" s="614">
        <f>'Investuotojas ir Finansuotojas'!P55+'Investuotojas ir Finansuotojas'!P56</f>
        <v>0</v>
      </c>
      <c r="Q33" s="614">
        <f>'Investuotojas ir Finansuotojas'!Q55+'Investuotojas ir Finansuotojas'!Q56</f>
        <v>0</v>
      </c>
      <c r="R33" s="614">
        <f>'Investuotojas ir Finansuotojas'!R55+'Investuotojas ir Finansuotojas'!R56</f>
        <v>0</v>
      </c>
      <c r="S33" s="614">
        <f>'Investuotojas ir Finansuotojas'!S55+'Investuotojas ir Finansuotojas'!S56</f>
        <v>0</v>
      </c>
      <c r="T33" s="614">
        <f>'Investuotojas ir Finansuotojas'!T55+'Investuotojas ir Finansuotojas'!T56</f>
        <v>0</v>
      </c>
      <c r="U33" s="614">
        <f>'Investuotojas ir Finansuotojas'!U55+'Investuotojas ir Finansuotojas'!U56</f>
        <v>0</v>
      </c>
      <c r="V33" s="614">
        <f>'Investuotojas ir Finansuotojas'!V55+'Investuotojas ir Finansuotojas'!V56</f>
        <v>0</v>
      </c>
      <c r="W33" s="614">
        <f>'Investuotojas ir Finansuotojas'!W55+'Investuotojas ir Finansuotojas'!W56</f>
        <v>0</v>
      </c>
      <c r="X33" s="614">
        <f>'Investuotojas ir Finansuotojas'!X55+'Investuotojas ir Finansuotojas'!X56</f>
        <v>0</v>
      </c>
      <c r="Y33" s="614">
        <f>'Investuotojas ir Finansuotojas'!Y55+'Investuotojas ir Finansuotojas'!Y56</f>
        <v>0</v>
      </c>
      <c r="Z33" s="614">
        <f>'Investuotojas ir Finansuotojas'!Z55+'Investuotojas ir Finansuotojas'!Z56</f>
        <v>0</v>
      </c>
      <c r="AA33" s="649">
        <f>SUM(O33:Z34)</f>
        <v>0</v>
      </c>
      <c r="AB33" s="648">
        <f>'Investuotojas ir Finansuotojas'!AB55+'Investuotojas ir Finansuotojas'!AB56</f>
        <v>0</v>
      </c>
      <c r="AC33" s="648">
        <f>'Investuotojas ir Finansuotojas'!AC55+'Investuotojas ir Finansuotojas'!AC56</f>
        <v>0</v>
      </c>
      <c r="AD33" s="648">
        <f>'Investuotojas ir Finansuotojas'!AD55+'Investuotojas ir Finansuotojas'!AD56</f>
        <v>0</v>
      </c>
      <c r="AE33" s="648">
        <f>'Investuotojas ir Finansuotojas'!AE55+'Investuotojas ir Finansuotojas'!AE56</f>
        <v>0</v>
      </c>
      <c r="AF33" s="648">
        <f>'Investuotojas ir Finansuotojas'!AF55+'Investuotojas ir Finansuotojas'!AF56</f>
        <v>0</v>
      </c>
      <c r="AG33" s="648">
        <f>'Investuotojas ir Finansuotojas'!AG55+'Investuotojas ir Finansuotojas'!AG56</f>
        <v>0</v>
      </c>
      <c r="AH33" s="648">
        <f>'Investuotojas ir Finansuotojas'!AH55+'Investuotojas ir Finansuotojas'!AH56</f>
        <v>0</v>
      </c>
      <c r="AI33" s="648">
        <f>'Investuotojas ir Finansuotojas'!AI55+'Investuotojas ir Finansuotojas'!AI56</f>
        <v>0</v>
      </c>
      <c r="AJ33" s="648">
        <f>'Investuotojas ir Finansuotojas'!AJ55+'Investuotojas ir Finansuotojas'!AJ56</f>
        <v>0</v>
      </c>
      <c r="AK33" s="648">
        <f>'Investuotojas ir Finansuotojas'!AK55+'Investuotojas ir Finansuotojas'!AK56</f>
        <v>0</v>
      </c>
      <c r="AL33" s="648">
        <f>'Investuotojas ir Finansuotojas'!AL55+'Investuotojas ir Finansuotojas'!AL56</f>
        <v>0</v>
      </c>
      <c r="AM33" s="648">
        <f>'Investuotojas ir Finansuotojas'!AM55+'Investuotojas ir Finansuotojas'!AM56</f>
        <v>0</v>
      </c>
      <c r="AN33" s="649">
        <f>SUM(AB33:AM34)</f>
        <v>0</v>
      </c>
      <c r="AO33" s="648">
        <f>'Investuotojas ir Finansuotojas'!AO55+'Investuotojas ir Finansuotojas'!AO56</f>
        <v>81482.688926324467</v>
      </c>
      <c r="AP33" s="648">
        <f>'Investuotojas ir Finansuotojas'!AP55+'Investuotojas ir Finansuotojas'!AP56</f>
        <v>81482.688926324467</v>
      </c>
      <c r="AQ33" s="648">
        <f>'Investuotojas ir Finansuotojas'!AQ55+'Investuotojas ir Finansuotojas'!AQ56</f>
        <v>81482.688926324467</v>
      </c>
      <c r="AR33" s="648">
        <f>'Investuotojas ir Finansuotojas'!AR55+'Investuotojas ir Finansuotojas'!AR56</f>
        <v>81482.688926324467</v>
      </c>
      <c r="AS33" s="648">
        <f>'Investuotojas ir Finansuotojas'!AS55+'Investuotojas ir Finansuotojas'!AS56</f>
        <v>81482.688926324467</v>
      </c>
      <c r="AT33" s="648">
        <f>'Investuotojas ir Finansuotojas'!AT55+'Investuotojas ir Finansuotojas'!AT56</f>
        <v>81482.688926324467</v>
      </c>
      <c r="AU33" s="648">
        <f>'Investuotojas ir Finansuotojas'!AU55+'Investuotojas ir Finansuotojas'!AU56</f>
        <v>81482.688926324467</v>
      </c>
      <c r="AV33" s="648">
        <f>'Investuotojas ir Finansuotojas'!AV55+'Investuotojas ir Finansuotojas'!AV56</f>
        <v>81482.688926324467</v>
      </c>
      <c r="AW33" s="648">
        <f>'Investuotojas ir Finansuotojas'!AW55+'Investuotojas ir Finansuotojas'!AW56</f>
        <v>81482.688926324467</v>
      </c>
      <c r="AX33" s="648">
        <f>'Investuotojas ir Finansuotojas'!AX55+'Investuotojas ir Finansuotojas'!AX56</f>
        <v>81482.688926324467</v>
      </c>
      <c r="AY33" s="648">
        <f>'Investuotojas ir Finansuotojas'!AY55+'Investuotojas ir Finansuotojas'!AY56</f>
        <v>81482.688926324467</v>
      </c>
      <c r="AZ33" s="648">
        <f>'Investuotojas ir Finansuotojas'!AZ55+'Investuotojas ir Finansuotojas'!AZ56</f>
        <v>81482.688926324467</v>
      </c>
      <c r="BA33" s="651">
        <f>SUM(AO33:AZ34)</f>
        <v>977792.26711589366</v>
      </c>
      <c r="BB33" s="614">
        <f>+'Investuotojas ir Finansuotojas'!BB55+'Investuotojas ir Finansuotojas'!BB56</f>
        <v>81482.688926324467</v>
      </c>
      <c r="BC33" s="614">
        <f>+'Investuotojas ir Finansuotojas'!BC55+'Investuotojas ir Finansuotojas'!BC56</f>
        <v>81482.688926324467</v>
      </c>
      <c r="BD33" s="614">
        <f>+'Investuotojas ir Finansuotojas'!BD55+'Investuotojas ir Finansuotojas'!BD56</f>
        <v>81482.688926324467</v>
      </c>
      <c r="BE33" s="614">
        <f>+'Investuotojas ir Finansuotojas'!BE55+'Investuotojas ir Finansuotojas'!BE56</f>
        <v>81482.688926324467</v>
      </c>
      <c r="BF33" s="614">
        <f>+'Investuotojas ir Finansuotojas'!BF55+'Investuotojas ir Finansuotojas'!BF56</f>
        <v>81482.688926324467</v>
      </c>
      <c r="BG33" s="614">
        <f>+'Investuotojas ir Finansuotojas'!BG55+'Investuotojas ir Finansuotojas'!BG56</f>
        <v>81482.688926324467</v>
      </c>
      <c r="BH33" s="614">
        <f>+'Investuotojas ir Finansuotojas'!BH55+'Investuotojas ir Finansuotojas'!BH56</f>
        <v>81482.688926324467</v>
      </c>
      <c r="BI33" s="614">
        <f>+'Investuotojas ir Finansuotojas'!BI55+'Investuotojas ir Finansuotojas'!BI56</f>
        <v>81482.688926324467</v>
      </c>
      <c r="BJ33" s="614">
        <f>+'Investuotojas ir Finansuotojas'!BJ55+'Investuotojas ir Finansuotojas'!BJ56</f>
        <v>81482.688926324467</v>
      </c>
      <c r="BK33" s="614">
        <f>+'Investuotojas ir Finansuotojas'!BK55+'Investuotojas ir Finansuotojas'!BK56</f>
        <v>81482.688926324467</v>
      </c>
      <c r="BL33" s="614">
        <f>+'Investuotojas ir Finansuotojas'!BL55+'Investuotojas ir Finansuotojas'!BL56</f>
        <v>81482.688926324467</v>
      </c>
      <c r="BM33" s="614">
        <f>+'Investuotojas ir Finansuotojas'!BM55+'Investuotojas ir Finansuotojas'!BM56</f>
        <v>81482.688926324467</v>
      </c>
      <c r="BN33" s="651">
        <f>SUM(BB33:BM34)</f>
        <v>977792.26711589366</v>
      </c>
      <c r="BO33" s="614">
        <f>+'Investuotojas ir Finansuotojas'!BO55+'Investuotojas ir Finansuotojas'!BO56</f>
        <v>81482.688926324467</v>
      </c>
      <c r="BP33" s="614">
        <f>+'Investuotojas ir Finansuotojas'!BP55+'Investuotojas ir Finansuotojas'!BP56</f>
        <v>81482.688926324467</v>
      </c>
      <c r="BQ33" s="614">
        <f>+'Investuotojas ir Finansuotojas'!BQ55+'Investuotojas ir Finansuotojas'!BQ56</f>
        <v>81482.688926324467</v>
      </c>
      <c r="BR33" s="614">
        <f>+'Investuotojas ir Finansuotojas'!BR55+'Investuotojas ir Finansuotojas'!BR56</f>
        <v>81482.688926324467</v>
      </c>
      <c r="BS33" s="614">
        <f>+'Investuotojas ir Finansuotojas'!BS55+'Investuotojas ir Finansuotojas'!BS56</f>
        <v>81482.688926324467</v>
      </c>
      <c r="BT33" s="614">
        <f>+'Investuotojas ir Finansuotojas'!BT55+'Investuotojas ir Finansuotojas'!BT56</f>
        <v>81482.688926324467</v>
      </c>
      <c r="BU33" s="614">
        <f>+'Investuotojas ir Finansuotojas'!BU55+'Investuotojas ir Finansuotojas'!BU56</f>
        <v>81482.688926324467</v>
      </c>
      <c r="BV33" s="614">
        <f>+'Investuotojas ir Finansuotojas'!BV55+'Investuotojas ir Finansuotojas'!BV56</f>
        <v>81482.688926324467</v>
      </c>
      <c r="BW33" s="614">
        <f>+'Investuotojas ir Finansuotojas'!BW55+'Investuotojas ir Finansuotojas'!BW56</f>
        <v>81482.688926324467</v>
      </c>
      <c r="BX33" s="614">
        <f>+'Investuotojas ir Finansuotojas'!BX55+'Investuotojas ir Finansuotojas'!BX56</f>
        <v>81482.688926324467</v>
      </c>
      <c r="BY33" s="614">
        <f>+'Investuotojas ir Finansuotojas'!BY55+'Investuotojas ir Finansuotojas'!BY56</f>
        <v>81482.688926324467</v>
      </c>
      <c r="BZ33" s="614">
        <f>+'Investuotojas ir Finansuotojas'!BZ55+'Investuotojas ir Finansuotojas'!BZ56</f>
        <v>81482.688926324467</v>
      </c>
      <c r="CA33" s="649">
        <f>SUM(BO33:BZ34)</f>
        <v>977792.26711589366</v>
      </c>
      <c r="CB33" s="648">
        <f>+'Investuotojas ir Finansuotojas'!CB55+'Investuotojas ir Finansuotojas'!CB56</f>
        <v>81482.688926324467</v>
      </c>
      <c r="CC33" s="648">
        <f>+'Investuotojas ir Finansuotojas'!CC55+'Investuotojas ir Finansuotojas'!CC56</f>
        <v>81482.688926324467</v>
      </c>
      <c r="CD33" s="648">
        <f>+'Investuotojas ir Finansuotojas'!CD55+'Investuotojas ir Finansuotojas'!CD56</f>
        <v>81482.688926324467</v>
      </c>
      <c r="CE33" s="648">
        <f>+'Investuotojas ir Finansuotojas'!CE55+'Investuotojas ir Finansuotojas'!CE56</f>
        <v>81482.688926324467</v>
      </c>
      <c r="CF33" s="648">
        <f>+'Investuotojas ir Finansuotojas'!CF55+'Investuotojas ir Finansuotojas'!CF56</f>
        <v>81482.688926324467</v>
      </c>
      <c r="CG33" s="648">
        <f>+'Investuotojas ir Finansuotojas'!CG55+'Investuotojas ir Finansuotojas'!CG56</f>
        <v>81482.688926324467</v>
      </c>
      <c r="CH33" s="648">
        <f>+'Investuotojas ir Finansuotojas'!CH55+'Investuotojas ir Finansuotojas'!CH56</f>
        <v>81482.688926324467</v>
      </c>
      <c r="CI33" s="648">
        <f>+'Investuotojas ir Finansuotojas'!CI55+'Investuotojas ir Finansuotojas'!CI56</f>
        <v>81482.688926324467</v>
      </c>
      <c r="CJ33" s="648">
        <f>+'Investuotojas ir Finansuotojas'!CJ55+'Investuotojas ir Finansuotojas'!CJ56</f>
        <v>81482.688926324467</v>
      </c>
      <c r="CK33" s="648">
        <f>+'Investuotojas ir Finansuotojas'!CK55+'Investuotojas ir Finansuotojas'!CK56</f>
        <v>81482.688926324467</v>
      </c>
      <c r="CL33" s="648">
        <f>+'Investuotojas ir Finansuotojas'!CL55+'Investuotojas ir Finansuotojas'!CL56</f>
        <v>81482.688926324467</v>
      </c>
      <c r="CM33" s="648">
        <f>+'Investuotojas ir Finansuotojas'!CM55+'Investuotojas ir Finansuotojas'!CM56</f>
        <v>81482.688926324467</v>
      </c>
      <c r="CN33" s="649">
        <f>SUM(CB33:CM34)</f>
        <v>977792.26711589366</v>
      </c>
      <c r="CO33" s="648">
        <f>+'Investuotojas ir Finansuotojas'!CO55+'Investuotojas ir Finansuotojas'!CO56</f>
        <v>81482.688926324467</v>
      </c>
      <c r="CP33" s="648">
        <f>+'Investuotojas ir Finansuotojas'!CP55+'Investuotojas ir Finansuotojas'!CP56</f>
        <v>81482.688926324467</v>
      </c>
      <c r="CQ33" s="648">
        <f>+'Investuotojas ir Finansuotojas'!CQ55+'Investuotojas ir Finansuotojas'!CQ56</f>
        <v>81482.688926324467</v>
      </c>
      <c r="CR33" s="648">
        <f>+'Investuotojas ir Finansuotojas'!CR55+'Investuotojas ir Finansuotojas'!CR56</f>
        <v>81482.688926324467</v>
      </c>
      <c r="CS33" s="648">
        <f>+'Investuotojas ir Finansuotojas'!CS55+'Investuotojas ir Finansuotojas'!CS56</f>
        <v>81482.688926324467</v>
      </c>
      <c r="CT33" s="648">
        <f>+'Investuotojas ir Finansuotojas'!CT55+'Investuotojas ir Finansuotojas'!CT56</f>
        <v>81482.688926324467</v>
      </c>
      <c r="CU33" s="648">
        <f>+'Investuotojas ir Finansuotojas'!CU55+'Investuotojas ir Finansuotojas'!CU56</f>
        <v>81482.688926324467</v>
      </c>
      <c r="CV33" s="648">
        <f>+'Investuotojas ir Finansuotojas'!CV55+'Investuotojas ir Finansuotojas'!CV56</f>
        <v>81482.688926324467</v>
      </c>
      <c r="CW33" s="648">
        <f>+'Investuotojas ir Finansuotojas'!CW55+'Investuotojas ir Finansuotojas'!CW56</f>
        <v>81482.688926324467</v>
      </c>
      <c r="CX33" s="648">
        <f>+'Investuotojas ir Finansuotojas'!CX55+'Investuotojas ir Finansuotojas'!CX56</f>
        <v>81482.688926324467</v>
      </c>
      <c r="CY33" s="648">
        <f>+'Investuotojas ir Finansuotojas'!CY55+'Investuotojas ir Finansuotojas'!CY56</f>
        <v>81482.688926324467</v>
      </c>
      <c r="CZ33" s="648">
        <f>+'Investuotojas ir Finansuotojas'!CZ55+'Investuotojas ir Finansuotojas'!CZ56</f>
        <v>81482.688926324467</v>
      </c>
      <c r="DA33" s="649">
        <f>SUM(CO33:CZ34)</f>
        <v>977792.26711589366</v>
      </c>
      <c r="DB33" s="648">
        <f>+'Investuotojas ir Finansuotojas'!DB55+'Investuotojas ir Finansuotojas'!DB56</f>
        <v>81482.688926324467</v>
      </c>
      <c r="DC33" s="648">
        <f>+'Investuotojas ir Finansuotojas'!DC55+'Investuotojas ir Finansuotojas'!DC56</f>
        <v>81482.688926324467</v>
      </c>
      <c r="DD33" s="648">
        <f>+'Investuotojas ir Finansuotojas'!DD55+'Investuotojas ir Finansuotojas'!DD56</f>
        <v>81482.688926324467</v>
      </c>
      <c r="DE33" s="648">
        <f>+'Investuotojas ir Finansuotojas'!DE55+'Investuotojas ir Finansuotojas'!DE56</f>
        <v>81482.688926324467</v>
      </c>
      <c r="DF33" s="648">
        <f>+'Investuotojas ir Finansuotojas'!DF55+'Investuotojas ir Finansuotojas'!DF56</f>
        <v>81482.688926324467</v>
      </c>
      <c r="DG33" s="648">
        <f>+'Investuotojas ir Finansuotojas'!DG55+'Investuotojas ir Finansuotojas'!DG56</f>
        <v>81482.688926324467</v>
      </c>
      <c r="DH33" s="648">
        <f>+'Investuotojas ir Finansuotojas'!DH55+'Investuotojas ir Finansuotojas'!DH56</f>
        <v>81482.688926324467</v>
      </c>
      <c r="DI33" s="648">
        <f>+'Investuotojas ir Finansuotojas'!DI55+'Investuotojas ir Finansuotojas'!DI56</f>
        <v>81482.688926324467</v>
      </c>
      <c r="DJ33" s="648">
        <f>+'Investuotojas ir Finansuotojas'!DJ55+'Investuotojas ir Finansuotojas'!DJ56</f>
        <v>81482.688926324467</v>
      </c>
      <c r="DK33" s="648">
        <f>+'Investuotojas ir Finansuotojas'!DK55+'Investuotojas ir Finansuotojas'!DK56</f>
        <v>81482.688926324467</v>
      </c>
      <c r="DL33" s="648">
        <f>+'Investuotojas ir Finansuotojas'!DL55+'Investuotojas ir Finansuotojas'!DL56</f>
        <v>81482.688926324467</v>
      </c>
      <c r="DM33" s="648">
        <f>+'Investuotojas ir Finansuotojas'!DM55+'Investuotojas ir Finansuotojas'!DM56</f>
        <v>81482.688926324467</v>
      </c>
      <c r="DN33" s="649">
        <f>SUM(DB33:DM34)</f>
        <v>977792.26711589366</v>
      </c>
      <c r="DO33" s="648">
        <f>+'Investuotojas ir Finansuotojas'!DO55+'Investuotojas ir Finansuotojas'!DO56</f>
        <v>81482.688926324467</v>
      </c>
      <c r="DP33" s="648">
        <f>+'Investuotojas ir Finansuotojas'!DP55+'Investuotojas ir Finansuotojas'!DP56</f>
        <v>81482.688926324467</v>
      </c>
      <c r="DQ33" s="648">
        <f>+'Investuotojas ir Finansuotojas'!DQ55+'Investuotojas ir Finansuotojas'!DQ56</f>
        <v>81482.688926324467</v>
      </c>
      <c r="DR33" s="648">
        <f>+'Investuotojas ir Finansuotojas'!DR55+'Investuotojas ir Finansuotojas'!DR56</f>
        <v>81482.688926324467</v>
      </c>
      <c r="DS33" s="648">
        <f>+'Investuotojas ir Finansuotojas'!DS55+'Investuotojas ir Finansuotojas'!DS56</f>
        <v>81482.688926324467</v>
      </c>
      <c r="DT33" s="648">
        <f>+'Investuotojas ir Finansuotojas'!DT55+'Investuotojas ir Finansuotojas'!DT56</f>
        <v>81482.688926324467</v>
      </c>
      <c r="DU33" s="648">
        <f>+'Investuotojas ir Finansuotojas'!DU55+'Investuotojas ir Finansuotojas'!DU56</f>
        <v>81482.688926324467</v>
      </c>
      <c r="DV33" s="648">
        <f>+'Investuotojas ir Finansuotojas'!DV55+'Investuotojas ir Finansuotojas'!DV56</f>
        <v>81482.688926324467</v>
      </c>
      <c r="DW33" s="648">
        <f>+'Investuotojas ir Finansuotojas'!DW55+'Investuotojas ir Finansuotojas'!DW56</f>
        <v>81482.688926324467</v>
      </c>
      <c r="DX33" s="648">
        <f>+'Investuotojas ir Finansuotojas'!DX55+'Investuotojas ir Finansuotojas'!DX56</f>
        <v>81482.688926324467</v>
      </c>
      <c r="DY33" s="648">
        <f>+'Investuotojas ir Finansuotojas'!DY55+'Investuotojas ir Finansuotojas'!DY56</f>
        <v>81482.688926324467</v>
      </c>
      <c r="DZ33" s="648">
        <f>+'Investuotojas ir Finansuotojas'!DZ55+'Investuotojas ir Finansuotojas'!DZ56</f>
        <v>81482.688926324467</v>
      </c>
      <c r="EA33" s="649">
        <f>SUM(DO33:DZ34)</f>
        <v>977792.26711589366</v>
      </c>
      <c r="EB33" s="648">
        <f>+'Investuotojas ir Finansuotojas'!EB55+'Investuotojas ir Finansuotojas'!EB56</f>
        <v>81482.688926324467</v>
      </c>
      <c r="EC33" s="648">
        <f>+'Investuotojas ir Finansuotojas'!EC55+'Investuotojas ir Finansuotojas'!EC56</f>
        <v>81482.688926324467</v>
      </c>
      <c r="ED33" s="648">
        <f>+'Investuotojas ir Finansuotojas'!ED55+'Investuotojas ir Finansuotojas'!ED56</f>
        <v>81482.688926324467</v>
      </c>
      <c r="EE33" s="648">
        <f>+'Investuotojas ir Finansuotojas'!EE55+'Investuotojas ir Finansuotojas'!EE56</f>
        <v>81482.688926324467</v>
      </c>
      <c r="EF33" s="648">
        <f>+'Investuotojas ir Finansuotojas'!EF55+'Investuotojas ir Finansuotojas'!EF56</f>
        <v>81482.688926324467</v>
      </c>
      <c r="EG33" s="648">
        <f>+'Investuotojas ir Finansuotojas'!EG55+'Investuotojas ir Finansuotojas'!EG56</f>
        <v>81482.688926324467</v>
      </c>
      <c r="EH33" s="648">
        <f>+'Investuotojas ir Finansuotojas'!EH55+'Investuotojas ir Finansuotojas'!EH56</f>
        <v>81482.688926324467</v>
      </c>
      <c r="EI33" s="648">
        <f>+'Investuotojas ir Finansuotojas'!EI55+'Investuotojas ir Finansuotojas'!EI56</f>
        <v>81482.688926324467</v>
      </c>
      <c r="EJ33" s="648">
        <f>+'Investuotojas ir Finansuotojas'!EJ55+'Investuotojas ir Finansuotojas'!EJ56</f>
        <v>81482.688926324467</v>
      </c>
      <c r="EK33" s="648">
        <f>+'Investuotojas ir Finansuotojas'!EK55+'Investuotojas ir Finansuotojas'!EK56</f>
        <v>81482.688926324467</v>
      </c>
      <c r="EL33" s="648">
        <f>+'Investuotojas ir Finansuotojas'!EL55+'Investuotojas ir Finansuotojas'!EL56</f>
        <v>81482.688926324467</v>
      </c>
      <c r="EM33" s="648">
        <f>+'Investuotojas ir Finansuotojas'!EM55+'Investuotojas ir Finansuotojas'!EM56</f>
        <v>81482.688926324467</v>
      </c>
      <c r="EN33" s="649">
        <f>SUM(EB33:EM34)</f>
        <v>977792.26711589366</v>
      </c>
      <c r="EO33" s="648">
        <f>+'Investuotojas ir Finansuotojas'!EO55+'Investuotojas ir Finansuotojas'!EO56</f>
        <v>81482.688926324467</v>
      </c>
      <c r="EP33" s="648">
        <f>+'Investuotojas ir Finansuotojas'!EP55+'Investuotojas ir Finansuotojas'!EP56</f>
        <v>81482.688926324467</v>
      </c>
      <c r="EQ33" s="648">
        <f>+'Investuotojas ir Finansuotojas'!EQ55+'Investuotojas ir Finansuotojas'!EQ56</f>
        <v>81482.688926324467</v>
      </c>
      <c r="ER33" s="648">
        <f>+'Investuotojas ir Finansuotojas'!ER55+'Investuotojas ir Finansuotojas'!ER56</f>
        <v>81482.688926324467</v>
      </c>
      <c r="ES33" s="648">
        <f>+'Investuotojas ir Finansuotojas'!ES55+'Investuotojas ir Finansuotojas'!ES56</f>
        <v>81482.688926324467</v>
      </c>
      <c r="ET33" s="648">
        <f>+'Investuotojas ir Finansuotojas'!ET55+'Investuotojas ir Finansuotojas'!ET56</f>
        <v>736577.68892632448</v>
      </c>
      <c r="EU33" s="648">
        <f>+'Investuotojas ir Finansuotojas'!EU55+'Investuotojas ir Finansuotojas'!EU56</f>
        <v>81482.688926324467</v>
      </c>
      <c r="EV33" s="648">
        <f>+'Investuotojas ir Finansuotojas'!EV55+'Investuotojas ir Finansuotojas'!EV56</f>
        <v>81482.688926324467</v>
      </c>
      <c r="EW33" s="648">
        <f>+'Investuotojas ir Finansuotojas'!EW55+'Investuotojas ir Finansuotojas'!EW56</f>
        <v>81482.688926324467</v>
      </c>
      <c r="EX33" s="648">
        <f>+'Investuotojas ir Finansuotojas'!EX55+'Investuotojas ir Finansuotojas'!EX56</f>
        <v>81482.688926324467</v>
      </c>
      <c r="EY33" s="648">
        <f>+'Investuotojas ir Finansuotojas'!EY55+'Investuotojas ir Finansuotojas'!EY56</f>
        <v>81482.688926324467</v>
      </c>
      <c r="EZ33" s="648">
        <f>+'Investuotojas ir Finansuotojas'!EZ55+'Investuotojas ir Finansuotojas'!EZ56</f>
        <v>81482.688926324467</v>
      </c>
      <c r="FA33" s="649">
        <f>SUM(EO33:EZ34)</f>
        <v>1632887.2671158938</v>
      </c>
      <c r="FB33" s="648">
        <f>+'Investuotojas ir Finansuotojas'!FB55+'Investuotojas ir Finansuotojas'!FB56</f>
        <v>81482.688926324467</v>
      </c>
      <c r="FC33" s="648">
        <f>+'Investuotojas ir Finansuotojas'!FC55+'Investuotojas ir Finansuotojas'!FC56</f>
        <v>81482.688926324467</v>
      </c>
      <c r="FD33" s="648">
        <f>+'Investuotojas ir Finansuotojas'!FD55+'Investuotojas ir Finansuotojas'!FD56</f>
        <v>81482.688926324467</v>
      </c>
      <c r="FE33" s="648">
        <f>+'Investuotojas ir Finansuotojas'!FE55+'Investuotojas ir Finansuotojas'!FE56</f>
        <v>81482.688926324467</v>
      </c>
      <c r="FF33" s="648">
        <f>+'Investuotojas ir Finansuotojas'!FF55+'Investuotojas ir Finansuotojas'!FF56</f>
        <v>81482.688926324467</v>
      </c>
      <c r="FG33" s="648">
        <f>+'Investuotojas ir Finansuotojas'!FG55+'Investuotojas ir Finansuotojas'!FG56</f>
        <v>736577.68892632448</v>
      </c>
      <c r="FH33" s="648">
        <f>+'Investuotojas ir Finansuotojas'!FH55+'Investuotojas ir Finansuotojas'!FH56</f>
        <v>81482.688926324467</v>
      </c>
      <c r="FI33" s="648">
        <f>+'Investuotojas ir Finansuotojas'!FI55+'Investuotojas ir Finansuotojas'!FI56</f>
        <v>81482.688926324467</v>
      </c>
      <c r="FJ33" s="648">
        <f>+'Investuotojas ir Finansuotojas'!FJ55+'Investuotojas ir Finansuotojas'!FJ56</f>
        <v>81482.688926324467</v>
      </c>
      <c r="FK33" s="648">
        <f>+'Investuotojas ir Finansuotojas'!FK55+'Investuotojas ir Finansuotojas'!FK56</f>
        <v>81482.688926324467</v>
      </c>
      <c r="FL33" s="648">
        <f>+'Investuotojas ir Finansuotojas'!FL55+'Investuotojas ir Finansuotojas'!FL56</f>
        <v>81482.688926324467</v>
      </c>
      <c r="FM33" s="648">
        <f>+'Investuotojas ir Finansuotojas'!FM55+'Investuotojas ir Finansuotojas'!FM56</f>
        <v>81482.688926324467</v>
      </c>
      <c r="FN33" s="649">
        <f>SUM(FB33:FM34)</f>
        <v>1632887.2671158938</v>
      </c>
      <c r="FO33" s="648">
        <f>+'Investuotojas ir Finansuotojas'!FO55+'Investuotojas ir Finansuotojas'!FO56</f>
        <v>81482.688926324467</v>
      </c>
      <c r="FP33" s="648">
        <f>+'Investuotojas ir Finansuotojas'!FP55+'Investuotojas ir Finansuotojas'!FP56</f>
        <v>81482.688926324467</v>
      </c>
      <c r="FQ33" s="648">
        <f>+'Investuotojas ir Finansuotojas'!FQ55+'Investuotojas ir Finansuotojas'!FQ56</f>
        <v>81482.688926324467</v>
      </c>
      <c r="FR33" s="648">
        <f>+'Investuotojas ir Finansuotojas'!FR55+'Investuotojas ir Finansuotojas'!FR56</f>
        <v>81482.688926324467</v>
      </c>
      <c r="FS33" s="648">
        <f>+'Investuotojas ir Finansuotojas'!FS55+'Investuotojas ir Finansuotojas'!FS56</f>
        <v>81482.688926324467</v>
      </c>
      <c r="FT33" s="648">
        <f>+'Investuotojas ir Finansuotojas'!FT55+'Investuotojas ir Finansuotojas'!FT56</f>
        <v>736577.68892632448</v>
      </c>
      <c r="FU33" s="648">
        <f>+'Investuotojas ir Finansuotojas'!FU55+'Investuotojas ir Finansuotojas'!FU56</f>
        <v>81482.688926324467</v>
      </c>
      <c r="FV33" s="648">
        <f>+'Investuotojas ir Finansuotojas'!FV55+'Investuotojas ir Finansuotojas'!FV56</f>
        <v>81482.688926324467</v>
      </c>
      <c r="FW33" s="648">
        <f>+'Investuotojas ir Finansuotojas'!FW55+'Investuotojas ir Finansuotojas'!FW56</f>
        <v>81482.688926324467</v>
      </c>
      <c r="FX33" s="648">
        <f>+'Investuotojas ir Finansuotojas'!FX55+'Investuotojas ir Finansuotojas'!FX56</f>
        <v>81482.688926324467</v>
      </c>
      <c r="FY33" s="648">
        <f>+'Investuotojas ir Finansuotojas'!FY55+'Investuotojas ir Finansuotojas'!FY56</f>
        <v>81482.688926324467</v>
      </c>
      <c r="FZ33" s="648">
        <f>+'Investuotojas ir Finansuotojas'!FZ55+'Investuotojas ir Finansuotojas'!FZ56</f>
        <v>81482.688926324467</v>
      </c>
      <c r="GA33" s="649">
        <f>SUM(FO33:FZ34)</f>
        <v>1632887.2671158938</v>
      </c>
      <c r="GB33" s="648">
        <f>+'Investuotojas ir Finansuotojas'!GB55+'Investuotojas ir Finansuotojas'!GB56</f>
        <v>7997.8309061065602</v>
      </c>
      <c r="GC33" s="648">
        <f>+'Investuotojas ir Finansuotojas'!GC55+'Investuotojas ir Finansuotojas'!GC56</f>
        <v>7997.8309061065602</v>
      </c>
      <c r="GD33" s="648">
        <f>+'Investuotojas ir Finansuotojas'!GD55+'Investuotojas ir Finansuotojas'!GD56</f>
        <v>7997.8309061065602</v>
      </c>
      <c r="GE33" s="648">
        <f>+'Investuotojas ir Finansuotojas'!GE55+'Investuotojas ir Finansuotojas'!GE56</f>
        <v>7997.8309061065602</v>
      </c>
      <c r="GF33" s="648">
        <f>+'Investuotojas ir Finansuotojas'!GF55+'Investuotojas ir Finansuotojas'!GF56</f>
        <v>7997.8309061065602</v>
      </c>
      <c r="GG33" s="648">
        <f>+'Investuotojas ir Finansuotojas'!GG55+'Investuotojas ir Finansuotojas'!GG56</f>
        <v>7997.8309061065602</v>
      </c>
      <c r="GH33" s="648">
        <f>+'Investuotojas ir Finansuotojas'!GH55+'Investuotojas ir Finansuotojas'!GH56</f>
        <v>7997.8309061065602</v>
      </c>
      <c r="GI33" s="648">
        <f>+'Investuotojas ir Finansuotojas'!GI55+'Investuotojas ir Finansuotojas'!GI56</f>
        <v>7997.8309061065602</v>
      </c>
      <c r="GJ33" s="648">
        <f>+'Investuotojas ir Finansuotojas'!GJ55+'Investuotojas ir Finansuotojas'!GJ56</f>
        <v>7997.8309061065602</v>
      </c>
      <c r="GK33" s="648">
        <f>+'Investuotojas ir Finansuotojas'!GK55+'Investuotojas ir Finansuotojas'!GK56</f>
        <v>7997.8309061065602</v>
      </c>
      <c r="GL33" s="648">
        <f>+'Investuotojas ir Finansuotojas'!GL55+'Investuotojas ir Finansuotojas'!GL56</f>
        <v>7997.8309061065602</v>
      </c>
      <c r="GM33" s="648">
        <f>+'Investuotojas ir Finansuotojas'!GM55+'Investuotojas ir Finansuotojas'!GM56</f>
        <v>1162212.8309061071</v>
      </c>
      <c r="GN33" s="649">
        <f>SUM(GB33:GM34)</f>
        <v>1250188.9708732793</v>
      </c>
      <c r="GO33" s="648">
        <f>+'Investuotojas ir Finansuotojas'!GO55+'Investuotojas ir Finansuotojas'!GO56</f>
        <v>0</v>
      </c>
      <c r="GP33" s="648">
        <f>+'Investuotojas ir Finansuotojas'!GP55+'Investuotojas ir Finansuotojas'!GP56</f>
        <v>0</v>
      </c>
      <c r="GQ33" s="648">
        <f>+'Investuotojas ir Finansuotojas'!GQ55+'Investuotojas ir Finansuotojas'!GQ56</f>
        <v>0</v>
      </c>
      <c r="GR33" s="648">
        <f>+'Investuotojas ir Finansuotojas'!GR55+'Investuotojas ir Finansuotojas'!GR56</f>
        <v>0</v>
      </c>
      <c r="GS33" s="648">
        <f>+'Investuotojas ir Finansuotojas'!GS55+'Investuotojas ir Finansuotojas'!GS56</f>
        <v>0</v>
      </c>
      <c r="GT33" s="648">
        <f>+'Investuotojas ir Finansuotojas'!GT55+'Investuotojas ir Finansuotojas'!GT56</f>
        <v>0</v>
      </c>
      <c r="GU33" s="648">
        <f>+'Investuotojas ir Finansuotojas'!GU55+'Investuotojas ir Finansuotojas'!GU56</f>
        <v>0</v>
      </c>
      <c r="GV33" s="648">
        <f>+'Investuotojas ir Finansuotojas'!GV55+'Investuotojas ir Finansuotojas'!GV56</f>
        <v>0</v>
      </c>
      <c r="GW33" s="648">
        <f>+'Investuotojas ir Finansuotojas'!GW55+'Investuotojas ir Finansuotojas'!GW56</f>
        <v>0</v>
      </c>
      <c r="GX33" s="648">
        <f>+'Investuotojas ir Finansuotojas'!GX55+'Investuotojas ir Finansuotojas'!GX56</f>
        <v>0</v>
      </c>
      <c r="GY33" s="648">
        <f>+'Investuotojas ir Finansuotojas'!GY55+'Investuotojas ir Finansuotojas'!GY56</f>
        <v>0</v>
      </c>
      <c r="GZ33" s="648">
        <f>+'Investuotojas ir Finansuotojas'!GZ55+'Investuotojas ir Finansuotojas'!GZ56</f>
        <v>0</v>
      </c>
      <c r="HA33" s="649">
        <f>SUM(GO33:GZ34)</f>
        <v>0</v>
      </c>
      <c r="HB33" s="648">
        <f>+'Investuotojas ir Finansuotojas'!HB55+'Investuotojas ir Finansuotojas'!HB56</f>
        <v>0</v>
      </c>
      <c r="HC33" s="648">
        <f>+'Investuotojas ir Finansuotojas'!HC55+'Investuotojas ir Finansuotojas'!HC56</f>
        <v>0</v>
      </c>
      <c r="HD33" s="648">
        <f>+'Investuotojas ir Finansuotojas'!HD55+'Investuotojas ir Finansuotojas'!HD56</f>
        <v>0</v>
      </c>
      <c r="HE33" s="648">
        <f>+'Investuotojas ir Finansuotojas'!HE55+'Investuotojas ir Finansuotojas'!HE56</f>
        <v>0</v>
      </c>
      <c r="HF33" s="648">
        <f>+'Investuotojas ir Finansuotojas'!HF55+'Investuotojas ir Finansuotojas'!HF56</f>
        <v>0</v>
      </c>
      <c r="HG33" s="648">
        <f>+'Investuotojas ir Finansuotojas'!HG55+'Investuotojas ir Finansuotojas'!HG56</f>
        <v>0</v>
      </c>
      <c r="HH33" s="648">
        <f>+'Investuotojas ir Finansuotojas'!HH55+'Investuotojas ir Finansuotojas'!HH56</f>
        <v>0</v>
      </c>
      <c r="HI33" s="648">
        <f>+'Investuotojas ir Finansuotojas'!HI55+'Investuotojas ir Finansuotojas'!HI56</f>
        <v>0</v>
      </c>
      <c r="HJ33" s="648">
        <f>+'Investuotojas ir Finansuotojas'!HJ55+'Investuotojas ir Finansuotojas'!HJ56</f>
        <v>0</v>
      </c>
      <c r="HK33" s="648">
        <f>+'Investuotojas ir Finansuotojas'!HK55+'Investuotojas ir Finansuotojas'!HK56</f>
        <v>0</v>
      </c>
      <c r="HL33" s="648">
        <f>+'Investuotojas ir Finansuotojas'!HL55+'Investuotojas ir Finansuotojas'!HL56</f>
        <v>0</v>
      </c>
      <c r="HM33" s="648">
        <f>+'Investuotojas ir Finansuotojas'!HM55+'Investuotojas ir Finansuotojas'!HM56</f>
        <v>0</v>
      </c>
      <c r="HN33" s="649">
        <f>SUM(HB33:HM34)</f>
        <v>0</v>
      </c>
      <c r="HO33" s="648">
        <f>+'Investuotojas ir Finansuotojas'!HO55+'Investuotojas ir Finansuotojas'!HO56</f>
        <v>0</v>
      </c>
      <c r="HP33" s="648">
        <f>+'Investuotojas ir Finansuotojas'!HP55+'Investuotojas ir Finansuotojas'!HP56</f>
        <v>0</v>
      </c>
      <c r="HQ33" s="648">
        <f>+'Investuotojas ir Finansuotojas'!HQ55+'Investuotojas ir Finansuotojas'!HQ56</f>
        <v>0</v>
      </c>
      <c r="HR33" s="648">
        <f>+'Investuotojas ir Finansuotojas'!HR55+'Investuotojas ir Finansuotojas'!HR56</f>
        <v>0</v>
      </c>
      <c r="HS33" s="648">
        <f>+'Investuotojas ir Finansuotojas'!HS55+'Investuotojas ir Finansuotojas'!HS56</f>
        <v>0</v>
      </c>
      <c r="HT33" s="648">
        <f>+'Investuotojas ir Finansuotojas'!HT55+'Investuotojas ir Finansuotojas'!HT56</f>
        <v>0</v>
      </c>
      <c r="HU33" s="648">
        <f>+'Investuotojas ir Finansuotojas'!HU55+'Investuotojas ir Finansuotojas'!HU56</f>
        <v>0</v>
      </c>
      <c r="HV33" s="648">
        <f>+'Investuotojas ir Finansuotojas'!HV55+'Investuotojas ir Finansuotojas'!HV56</f>
        <v>0</v>
      </c>
      <c r="HW33" s="648">
        <f>+'Investuotojas ir Finansuotojas'!HW55+'Investuotojas ir Finansuotojas'!HW56</f>
        <v>0</v>
      </c>
      <c r="HX33" s="648">
        <f>+'Investuotojas ir Finansuotojas'!HX55+'Investuotojas ir Finansuotojas'!HX56</f>
        <v>0</v>
      </c>
      <c r="HY33" s="648">
        <f>+'Investuotojas ir Finansuotojas'!HY55+'Investuotojas ir Finansuotojas'!HY56</f>
        <v>0</v>
      </c>
      <c r="HZ33" s="648">
        <f>+'Investuotojas ir Finansuotojas'!HZ55+'Investuotojas ir Finansuotojas'!HZ56</f>
        <v>0</v>
      </c>
      <c r="IA33" s="649">
        <f>SUM(HO33:HZ34)</f>
        <v>0</v>
      </c>
      <c r="IB33" s="648">
        <f>+'Investuotojas ir Finansuotojas'!IB55+'Investuotojas ir Finansuotojas'!IB56</f>
        <v>0</v>
      </c>
      <c r="IC33" s="648">
        <f>+'Investuotojas ir Finansuotojas'!IC55+'Investuotojas ir Finansuotojas'!IC56</f>
        <v>0</v>
      </c>
      <c r="ID33" s="648">
        <f>+'Investuotojas ir Finansuotojas'!ID55+'Investuotojas ir Finansuotojas'!ID56</f>
        <v>0</v>
      </c>
      <c r="IE33" s="648">
        <f>+'Investuotojas ir Finansuotojas'!IE55+'Investuotojas ir Finansuotojas'!IE56</f>
        <v>0</v>
      </c>
      <c r="IF33" s="648">
        <f>+'Investuotojas ir Finansuotojas'!IF55+'Investuotojas ir Finansuotojas'!IF56</f>
        <v>0</v>
      </c>
      <c r="IG33" s="648">
        <f>+'Investuotojas ir Finansuotojas'!IG55+'Investuotojas ir Finansuotojas'!IG56</f>
        <v>0</v>
      </c>
      <c r="IH33" s="648">
        <f>+'Investuotojas ir Finansuotojas'!IH55+'Investuotojas ir Finansuotojas'!IH56</f>
        <v>0</v>
      </c>
      <c r="II33" s="648">
        <f>+'Investuotojas ir Finansuotojas'!II55+'Investuotojas ir Finansuotojas'!II56</f>
        <v>0</v>
      </c>
      <c r="IJ33" s="648">
        <f>+'Investuotojas ir Finansuotojas'!IJ55+'Investuotojas ir Finansuotojas'!IJ56</f>
        <v>0</v>
      </c>
      <c r="IK33" s="648">
        <f>+'Investuotojas ir Finansuotojas'!IK55+'Investuotojas ir Finansuotojas'!IK56</f>
        <v>0</v>
      </c>
      <c r="IL33" s="648">
        <f>+'Investuotojas ir Finansuotojas'!IL55+'Investuotojas ir Finansuotojas'!IL56</f>
        <v>0</v>
      </c>
      <c r="IM33" s="648">
        <f>+'Investuotojas ir Finansuotojas'!IM55+'Investuotojas ir Finansuotojas'!IM56</f>
        <v>0</v>
      </c>
      <c r="IN33" s="649">
        <f>SUM(IB33:IM34)</f>
        <v>0</v>
      </c>
      <c r="IO33" s="648">
        <f>+'Investuotojas ir Finansuotojas'!IO55+'Investuotojas ir Finansuotojas'!IO56</f>
        <v>0</v>
      </c>
      <c r="IP33" s="648">
        <f>+'Investuotojas ir Finansuotojas'!IP55+'Investuotojas ir Finansuotojas'!IP56</f>
        <v>0</v>
      </c>
      <c r="IQ33" s="648">
        <f>+'Investuotojas ir Finansuotojas'!IQ55+'Investuotojas ir Finansuotojas'!IQ56</f>
        <v>0</v>
      </c>
      <c r="IR33" s="648">
        <f>+'Investuotojas ir Finansuotojas'!IR55+'Investuotojas ir Finansuotojas'!IR56</f>
        <v>0</v>
      </c>
      <c r="IS33" s="648">
        <f>+'Investuotojas ir Finansuotojas'!IS55+'Investuotojas ir Finansuotojas'!IS56</f>
        <v>0</v>
      </c>
      <c r="IT33" s="648">
        <f>+'Investuotojas ir Finansuotojas'!IT55+'Investuotojas ir Finansuotojas'!IT56</f>
        <v>0</v>
      </c>
      <c r="IU33" s="648">
        <f>+'Investuotojas ir Finansuotojas'!IU55+'Investuotojas ir Finansuotojas'!IU56</f>
        <v>0</v>
      </c>
      <c r="IV33" s="648">
        <f>+'Investuotojas ir Finansuotojas'!IV55+'Investuotojas ir Finansuotojas'!IV56</f>
        <v>0</v>
      </c>
      <c r="IW33" s="648">
        <f>+'Investuotojas ir Finansuotojas'!IW55+'Investuotojas ir Finansuotojas'!IW56</f>
        <v>0</v>
      </c>
      <c r="IX33" s="648">
        <f>+'Investuotojas ir Finansuotojas'!IX55+'Investuotojas ir Finansuotojas'!IX56</f>
        <v>0</v>
      </c>
      <c r="IY33" s="648">
        <f>+'Investuotojas ir Finansuotojas'!IY55+'Investuotojas ir Finansuotojas'!IY56</f>
        <v>0</v>
      </c>
      <c r="IZ33" s="648">
        <f>+'Investuotojas ir Finansuotojas'!IZ55+'Investuotojas ir Finansuotojas'!IZ56</f>
        <v>0</v>
      </c>
      <c r="JA33" s="649">
        <f>SUM(IO33:IZ34)</f>
        <v>0</v>
      </c>
      <c r="JB33" s="648">
        <f>+'Investuotojas ir Finansuotojas'!JB55+'Investuotojas ir Finansuotojas'!JB56</f>
        <v>0</v>
      </c>
      <c r="JC33" s="648">
        <f>+'Investuotojas ir Finansuotojas'!JC55+'Investuotojas ir Finansuotojas'!JC56</f>
        <v>0</v>
      </c>
      <c r="JD33" s="648">
        <f>+'Investuotojas ir Finansuotojas'!JD55+'Investuotojas ir Finansuotojas'!JD56</f>
        <v>0</v>
      </c>
      <c r="JE33" s="648">
        <f>+'Investuotojas ir Finansuotojas'!JE55+'Investuotojas ir Finansuotojas'!JE56</f>
        <v>0</v>
      </c>
      <c r="JF33" s="648">
        <f>+'Investuotojas ir Finansuotojas'!JF55+'Investuotojas ir Finansuotojas'!JF56</f>
        <v>0</v>
      </c>
      <c r="JG33" s="648">
        <f>+'Investuotojas ir Finansuotojas'!JG55+'Investuotojas ir Finansuotojas'!JG56</f>
        <v>0</v>
      </c>
      <c r="JH33" s="648">
        <f>+'Investuotojas ir Finansuotojas'!JH55+'Investuotojas ir Finansuotojas'!JH56</f>
        <v>0</v>
      </c>
      <c r="JI33" s="648">
        <f>+'Investuotojas ir Finansuotojas'!JI55+'Investuotojas ir Finansuotojas'!JI56</f>
        <v>0</v>
      </c>
      <c r="JJ33" s="648">
        <f>+'Investuotojas ir Finansuotojas'!JJ55+'Investuotojas ir Finansuotojas'!JJ56</f>
        <v>0</v>
      </c>
      <c r="JK33" s="648">
        <f>+'Investuotojas ir Finansuotojas'!JK55+'Investuotojas ir Finansuotojas'!JK56</f>
        <v>0</v>
      </c>
      <c r="JL33" s="648">
        <f>+'Investuotojas ir Finansuotojas'!JL55+'Investuotojas ir Finansuotojas'!JL56</f>
        <v>0</v>
      </c>
      <c r="JM33" s="648">
        <f>+'Investuotojas ir Finansuotojas'!JM55+'Investuotojas ir Finansuotojas'!JM56</f>
        <v>0</v>
      </c>
      <c r="JN33" s="649">
        <f>SUM(JB33:JM34)</f>
        <v>0</v>
      </c>
      <c r="JO33" s="648">
        <f>+'Investuotojas ir Finansuotojas'!JO55+'Investuotojas ir Finansuotojas'!JO56</f>
        <v>0</v>
      </c>
      <c r="JP33" s="648">
        <f>+'Investuotojas ir Finansuotojas'!JP55+'Investuotojas ir Finansuotojas'!JP56</f>
        <v>0</v>
      </c>
      <c r="JQ33" s="648">
        <f>+'Investuotojas ir Finansuotojas'!JQ55+'Investuotojas ir Finansuotojas'!JQ56</f>
        <v>0</v>
      </c>
      <c r="JR33" s="648">
        <f>+'Investuotojas ir Finansuotojas'!JR55+'Investuotojas ir Finansuotojas'!JR56</f>
        <v>0</v>
      </c>
      <c r="JS33" s="648">
        <f>+'Investuotojas ir Finansuotojas'!JS55+'Investuotojas ir Finansuotojas'!JS56</f>
        <v>0</v>
      </c>
      <c r="JT33" s="648">
        <f>+'Investuotojas ir Finansuotojas'!JT55+'Investuotojas ir Finansuotojas'!JT56</f>
        <v>0</v>
      </c>
      <c r="JU33" s="648">
        <f>+'Investuotojas ir Finansuotojas'!JU55+'Investuotojas ir Finansuotojas'!JU56</f>
        <v>0</v>
      </c>
      <c r="JV33" s="648">
        <f>+'Investuotojas ir Finansuotojas'!JV55+'Investuotojas ir Finansuotojas'!JV56</f>
        <v>0</v>
      </c>
      <c r="JW33" s="648">
        <f>+'Investuotojas ir Finansuotojas'!JW55+'Investuotojas ir Finansuotojas'!JW56</f>
        <v>0</v>
      </c>
      <c r="JX33" s="648">
        <f>+'Investuotojas ir Finansuotojas'!JX55+'Investuotojas ir Finansuotojas'!JX56</f>
        <v>0</v>
      </c>
      <c r="JY33" s="648">
        <f>+'Investuotojas ir Finansuotojas'!JY55+'Investuotojas ir Finansuotojas'!JY56</f>
        <v>0</v>
      </c>
      <c r="JZ33" s="648">
        <f>+'Investuotojas ir Finansuotojas'!JZ55+'Investuotojas ir Finansuotojas'!JZ56</f>
        <v>0</v>
      </c>
      <c r="KA33" s="649">
        <f>SUM(JO33:JZ34)</f>
        <v>0</v>
      </c>
      <c r="KB33" s="648">
        <f>+'Investuotojas ir Finansuotojas'!KB55+'Investuotojas ir Finansuotojas'!KB56</f>
        <v>0</v>
      </c>
      <c r="KC33" s="648">
        <f>+'Investuotojas ir Finansuotojas'!KC55+'Investuotojas ir Finansuotojas'!KC56</f>
        <v>0</v>
      </c>
      <c r="KD33" s="648">
        <f>+'Investuotojas ir Finansuotojas'!KD55+'Investuotojas ir Finansuotojas'!KD56</f>
        <v>0</v>
      </c>
      <c r="KE33" s="648">
        <f>+'Investuotojas ir Finansuotojas'!KE55+'Investuotojas ir Finansuotojas'!KE56</f>
        <v>0</v>
      </c>
      <c r="KF33" s="648">
        <f>+'Investuotojas ir Finansuotojas'!KF55+'Investuotojas ir Finansuotojas'!KF56</f>
        <v>0</v>
      </c>
      <c r="KG33" s="648">
        <f>+'Investuotojas ir Finansuotojas'!KG55+'Investuotojas ir Finansuotojas'!KG56</f>
        <v>0</v>
      </c>
      <c r="KH33" s="648">
        <f>+'Investuotojas ir Finansuotojas'!KH55+'Investuotojas ir Finansuotojas'!KH56</f>
        <v>0</v>
      </c>
      <c r="KI33" s="648">
        <f>+'Investuotojas ir Finansuotojas'!KI55+'Investuotojas ir Finansuotojas'!KI56</f>
        <v>0</v>
      </c>
      <c r="KJ33" s="648">
        <f>+'Investuotojas ir Finansuotojas'!KJ55+'Investuotojas ir Finansuotojas'!KJ56</f>
        <v>0</v>
      </c>
      <c r="KK33" s="648">
        <f>+'Investuotojas ir Finansuotojas'!KK55+'Investuotojas ir Finansuotojas'!KK56</f>
        <v>0</v>
      </c>
      <c r="KL33" s="648">
        <f>+'Investuotojas ir Finansuotojas'!KL55+'Investuotojas ir Finansuotojas'!KL56</f>
        <v>0</v>
      </c>
      <c r="KM33" s="648">
        <f>+'Investuotojas ir Finansuotojas'!KM55+'Investuotojas ir Finansuotojas'!KM56</f>
        <v>0</v>
      </c>
      <c r="KN33" s="649">
        <f>SUM(KB33:KM34)</f>
        <v>0</v>
      </c>
      <c r="KO33" s="648">
        <f>+'Investuotojas ir Finansuotojas'!KO55+'Investuotojas ir Finansuotojas'!KO56</f>
        <v>0</v>
      </c>
      <c r="KP33" s="648">
        <f>+'Investuotojas ir Finansuotojas'!KP55+'Investuotojas ir Finansuotojas'!KP56</f>
        <v>0</v>
      </c>
      <c r="KQ33" s="648">
        <f>+'Investuotojas ir Finansuotojas'!KQ55+'Investuotojas ir Finansuotojas'!KQ56</f>
        <v>0</v>
      </c>
      <c r="KR33" s="648">
        <f>+'Investuotojas ir Finansuotojas'!KR55+'Investuotojas ir Finansuotojas'!KR56</f>
        <v>0</v>
      </c>
      <c r="KS33" s="648">
        <f>+'Investuotojas ir Finansuotojas'!KS55+'Investuotojas ir Finansuotojas'!KS56</f>
        <v>0</v>
      </c>
      <c r="KT33" s="648">
        <f>+'Investuotojas ir Finansuotojas'!KT55+'Investuotojas ir Finansuotojas'!KT56</f>
        <v>0</v>
      </c>
      <c r="KU33" s="648">
        <f>+'Investuotojas ir Finansuotojas'!KU55+'Investuotojas ir Finansuotojas'!KU56</f>
        <v>0</v>
      </c>
      <c r="KV33" s="648">
        <f>+'Investuotojas ir Finansuotojas'!KV55+'Investuotojas ir Finansuotojas'!KV56</f>
        <v>0</v>
      </c>
      <c r="KW33" s="648">
        <f>+'Investuotojas ir Finansuotojas'!KW55+'Investuotojas ir Finansuotojas'!KW56</f>
        <v>0</v>
      </c>
      <c r="KX33" s="648">
        <f>+'Investuotojas ir Finansuotojas'!KX55+'Investuotojas ir Finansuotojas'!KX56</f>
        <v>0</v>
      </c>
      <c r="KY33" s="648">
        <f>+'Investuotojas ir Finansuotojas'!KY55+'Investuotojas ir Finansuotojas'!KY56</f>
        <v>0</v>
      </c>
      <c r="KZ33" s="648">
        <f>+'Investuotojas ir Finansuotojas'!KZ55+'Investuotojas ir Finansuotojas'!KZ56</f>
        <v>0</v>
      </c>
      <c r="LA33" s="649">
        <f>SUM(KO33:KZ34)</f>
        <v>0</v>
      </c>
      <c r="LB33" s="648">
        <f>+'Investuotojas ir Finansuotojas'!LB55+'Investuotojas ir Finansuotojas'!LB56</f>
        <v>0</v>
      </c>
      <c r="LC33" s="648">
        <f>+'Investuotojas ir Finansuotojas'!LC55+'Investuotojas ir Finansuotojas'!LC56</f>
        <v>0</v>
      </c>
      <c r="LD33" s="648">
        <f>+'Investuotojas ir Finansuotojas'!LD55+'Investuotojas ir Finansuotojas'!LD56</f>
        <v>0</v>
      </c>
      <c r="LE33" s="648">
        <f>+'Investuotojas ir Finansuotojas'!LE55+'Investuotojas ir Finansuotojas'!LE56</f>
        <v>0</v>
      </c>
      <c r="LF33" s="648">
        <f>+'Investuotojas ir Finansuotojas'!LF55+'Investuotojas ir Finansuotojas'!LF56</f>
        <v>0</v>
      </c>
      <c r="LG33" s="648">
        <f>+'Investuotojas ir Finansuotojas'!LG55+'Investuotojas ir Finansuotojas'!LG56</f>
        <v>0</v>
      </c>
      <c r="LH33" s="648">
        <f>+'Investuotojas ir Finansuotojas'!LH55+'Investuotojas ir Finansuotojas'!LH56</f>
        <v>0</v>
      </c>
      <c r="LI33" s="648">
        <f>+'Investuotojas ir Finansuotojas'!LI55+'Investuotojas ir Finansuotojas'!LI56</f>
        <v>0</v>
      </c>
      <c r="LJ33" s="648">
        <f>+'Investuotojas ir Finansuotojas'!LJ55+'Investuotojas ir Finansuotojas'!LJ56</f>
        <v>0</v>
      </c>
      <c r="LK33" s="648">
        <f>+'Investuotojas ir Finansuotojas'!LK55+'Investuotojas ir Finansuotojas'!LK56</f>
        <v>0</v>
      </c>
      <c r="LL33" s="648">
        <f>+'Investuotojas ir Finansuotojas'!LL55+'Investuotojas ir Finansuotojas'!LL56</f>
        <v>0</v>
      </c>
      <c r="LM33" s="648">
        <f>+'Investuotojas ir Finansuotojas'!LM55+'Investuotojas ir Finansuotojas'!LM56</f>
        <v>0</v>
      </c>
      <c r="LN33" s="649">
        <f>SUM(LB33:LM34)</f>
        <v>0</v>
      </c>
    </row>
    <row r="34" spans="1:326" s="349" customFormat="1">
      <c r="A34" s="320" t="str">
        <f t="shared" si="336"/>
        <v>M2 - Nuosavo kapitalo srautai</v>
      </c>
      <c r="B34" s="648"/>
      <c r="C34" s="648"/>
      <c r="D34" s="648"/>
      <c r="E34" s="648"/>
      <c r="F34" s="648"/>
      <c r="G34" s="648"/>
      <c r="H34" s="648"/>
      <c r="I34" s="648"/>
      <c r="J34" s="648"/>
      <c r="K34" s="648"/>
      <c r="L34" s="648"/>
      <c r="M34" s="648"/>
      <c r="N34" s="652">
        <f>SUM(B34:M34)</f>
        <v>0</v>
      </c>
      <c r="O34" s="616"/>
      <c r="P34" s="616"/>
      <c r="Q34" s="616"/>
      <c r="R34" s="616"/>
      <c r="S34" s="616"/>
      <c r="T34" s="616"/>
      <c r="U34" s="616"/>
      <c r="V34" s="616"/>
      <c r="W34" s="616"/>
      <c r="X34" s="616"/>
      <c r="Y34" s="616"/>
      <c r="Z34" s="616"/>
      <c r="AA34" s="649"/>
      <c r="AB34" s="648"/>
      <c r="AC34" s="648"/>
      <c r="AD34" s="648"/>
      <c r="AE34" s="648"/>
      <c r="AF34" s="648"/>
      <c r="AG34" s="648"/>
      <c r="AH34" s="648"/>
      <c r="AI34" s="648"/>
      <c r="AJ34" s="648"/>
      <c r="AK34" s="648"/>
      <c r="AL34" s="648"/>
      <c r="AM34" s="648"/>
      <c r="AN34" s="649"/>
      <c r="AO34" s="648"/>
      <c r="AP34" s="648"/>
      <c r="AQ34" s="648"/>
      <c r="AR34" s="648"/>
      <c r="AS34" s="648"/>
      <c r="AT34" s="648"/>
      <c r="AU34" s="648"/>
      <c r="AV34" s="648"/>
      <c r="AW34" s="648"/>
      <c r="AX34" s="648"/>
      <c r="AY34" s="648"/>
      <c r="AZ34" s="648"/>
      <c r="BA34" s="652"/>
      <c r="BB34" s="616"/>
      <c r="BC34" s="616"/>
      <c r="BD34" s="616"/>
      <c r="BE34" s="616"/>
      <c r="BF34" s="616"/>
      <c r="BG34" s="616"/>
      <c r="BH34" s="616"/>
      <c r="BI34" s="616"/>
      <c r="BJ34" s="616"/>
      <c r="BK34" s="616"/>
      <c r="BL34" s="616"/>
      <c r="BM34" s="616"/>
      <c r="BN34" s="652"/>
      <c r="BO34" s="616"/>
      <c r="BP34" s="616"/>
      <c r="BQ34" s="616"/>
      <c r="BR34" s="616"/>
      <c r="BS34" s="616"/>
      <c r="BT34" s="616"/>
      <c r="BU34" s="616"/>
      <c r="BV34" s="616"/>
      <c r="BW34" s="616"/>
      <c r="BX34" s="616"/>
      <c r="BY34" s="616"/>
      <c r="BZ34" s="616"/>
      <c r="CA34" s="649"/>
      <c r="CB34" s="648"/>
      <c r="CC34" s="648"/>
      <c r="CD34" s="648"/>
      <c r="CE34" s="648"/>
      <c r="CF34" s="648"/>
      <c r="CG34" s="648"/>
      <c r="CH34" s="648"/>
      <c r="CI34" s="648"/>
      <c r="CJ34" s="648"/>
      <c r="CK34" s="648"/>
      <c r="CL34" s="648"/>
      <c r="CM34" s="648"/>
      <c r="CN34" s="649"/>
      <c r="CO34" s="648"/>
      <c r="CP34" s="648"/>
      <c r="CQ34" s="648"/>
      <c r="CR34" s="648"/>
      <c r="CS34" s="648"/>
      <c r="CT34" s="648"/>
      <c r="CU34" s="648"/>
      <c r="CV34" s="648"/>
      <c r="CW34" s="648"/>
      <c r="CX34" s="648"/>
      <c r="CY34" s="648"/>
      <c r="CZ34" s="648"/>
      <c r="DA34" s="649"/>
      <c r="DB34" s="648"/>
      <c r="DC34" s="648"/>
      <c r="DD34" s="648"/>
      <c r="DE34" s="648"/>
      <c r="DF34" s="648"/>
      <c r="DG34" s="648"/>
      <c r="DH34" s="648"/>
      <c r="DI34" s="648"/>
      <c r="DJ34" s="648"/>
      <c r="DK34" s="648"/>
      <c r="DL34" s="648"/>
      <c r="DM34" s="648"/>
      <c r="DN34" s="649"/>
      <c r="DO34" s="648"/>
      <c r="DP34" s="648"/>
      <c r="DQ34" s="648"/>
      <c r="DR34" s="648"/>
      <c r="DS34" s="648"/>
      <c r="DT34" s="648"/>
      <c r="DU34" s="648"/>
      <c r="DV34" s="648"/>
      <c r="DW34" s="648"/>
      <c r="DX34" s="648"/>
      <c r="DY34" s="648"/>
      <c r="DZ34" s="648"/>
      <c r="EA34" s="649"/>
      <c r="EB34" s="648"/>
      <c r="EC34" s="648"/>
      <c r="ED34" s="648"/>
      <c r="EE34" s="648"/>
      <c r="EF34" s="648"/>
      <c r="EG34" s="648"/>
      <c r="EH34" s="648"/>
      <c r="EI34" s="648"/>
      <c r="EJ34" s="648"/>
      <c r="EK34" s="648"/>
      <c r="EL34" s="648"/>
      <c r="EM34" s="648"/>
      <c r="EN34" s="649"/>
      <c r="EO34" s="648"/>
      <c r="EP34" s="648"/>
      <c r="EQ34" s="648"/>
      <c r="ER34" s="648"/>
      <c r="ES34" s="648"/>
      <c r="ET34" s="648"/>
      <c r="EU34" s="648"/>
      <c r="EV34" s="648"/>
      <c r="EW34" s="648"/>
      <c r="EX34" s="648"/>
      <c r="EY34" s="648"/>
      <c r="EZ34" s="648"/>
      <c r="FA34" s="649"/>
      <c r="FB34" s="648"/>
      <c r="FC34" s="648"/>
      <c r="FD34" s="648"/>
      <c r="FE34" s="648"/>
      <c r="FF34" s="648"/>
      <c r="FG34" s="648"/>
      <c r="FH34" s="648"/>
      <c r="FI34" s="648"/>
      <c r="FJ34" s="648"/>
      <c r="FK34" s="648"/>
      <c r="FL34" s="648"/>
      <c r="FM34" s="648"/>
      <c r="FN34" s="649"/>
      <c r="FO34" s="648"/>
      <c r="FP34" s="648"/>
      <c r="FQ34" s="648"/>
      <c r="FR34" s="648"/>
      <c r="FS34" s="648"/>
      <c r="FT34" s="648"/>
      <c r="FU34" s="648"/>
      <c r="FV34" s="648"/>
      <c r="FW34" s="648"/>
      <c r="FX34" s="648"/>
      <c r="FY34" s="648"/>
      <c r="FZ34" s="648"/>
      <c r="GA34" s="649"/>
      <c r="GB34" s="648"/>
      <c r="GC34" s="648"/>
      <c r="GD34" s="648"/>
      <c r="GE34" s="648"/>
      <c r="GF34" s="648"/>
      <c r="GG34" s="648"/>
      <c r="GH34" s="648"/>
      <c r="GI34" s="648"/>
      <c r="GJ34" s="648"/>
      <c r="GK34" s="648"/>
      <c r="GL34" s="648"/>
      <c r="GM34" s="648"/>
      <c r="GN34" s="649"/>
      <c r="GO34" s="648"/>
      <c r="GP34" s="648"/>
      <c r="GQ34" s="648"/>
      <c r="GR34" s="648"/>
      <c r="GS34" s="648"/>
      <c r="GT34" s="648"/>
      <c r="GU34" s="648"/>
      <c r="GV34" s="648"/>
      <c r="GW34" s="648"/>
      <c r="GX34" s="648"/>
      <c r="GY34" s="648"/>
      <c r="GZ34" s="648"/>
      <c r="HA34" s="649"/>
      <c r="HB34" s="648"/>
      <c r="HC34" s="648"/>
      <c r="HD34" s="648"/>
      <c r="HE34" s="648"/>
      <c r="HF34" s="648"/>
      <c r="HG34" s="648"/>
      <c r="HH34" s="648"/>
      <c r="HI34" s="648"/>
      <c r="HJ34" s="648"/>
      <c r="HK34" s="648"/>
      <c r="HL34" s="648"/>
      <c r="HM34" s="648"/>
      <c r="HN34" s="649"/>
      <c r="HO34" s="648"/>
      <c r="HP34" s="648"/>
      <c r="HQ34" s="648"/>
      <c r="HR34" s="648"/>
      <c r="HS34" s="648"/>
      <c r="HT34" s="648"/>
      <c r="HU34" s="648"/>
      <c r="HV34" s="648"/>
      <c r="HW34" s="648"/>
      <c r="HX34" s="648"/>
      <c r="HY34" s="648"/>
      <c r="HZ34" s="648"/>
      <c r="IA34" s="649"/>
      <c r="IB34" s="648"/>
      <c r="IC34" s="648"/>
      <c r="ID34" s="648"/>
      <c r="IE34" s="648"/>
      <c r="IF34" s="648"/>
      <c r="IG34" s="648"/>
      <c r="IH34" s="648"/>
      <c r="II34" s="648"/>
      <c r="IJ34" s="648"/>
      <c r="IK34" s="648"/>
      <c r="IL34" s="648"/>
      <c r="IM34" s="648"/>
      <c r="IN34" s="649"/>
      <c r="IO34" s="648"/>
      <c r="IP34" s="648"/>
      <c r="IQ34" s="648"/>
      <c r="IR34" s="648"/>
      <c r="IS34" s="648"/>
      <c r="IT34" s="648"/>
      <c r="IU34" s="648"/>
      <c r="IV34" s="648"/>
      <c r="IW34" s="648"/>
      <c r="IX34" s="648"/>
      <c r="IY34" s="648"/>
      <c r="IZ34" s="648"/>
      <c r="JA34" s="649"/>
      <c r="JB34" s="648"/>
      <c r="JC34" s="648"/>
      <c r="JD34" s="648"/>
      <c r="JE34" s="648"/>
      <c r="JF34" s="648"/>
      <c r="JG34" s="648"/>
      <c r="JH34" s="648"/>
      <c r="JI34" s="648"/>
      <c r="JJ34" s="648"/>
      <c r="JK34" s="648"/>
      <c r="JL34" s="648"/>
      <c r="JM34" s="648"/>
      <c r="JN34" s="649"/>
      <c r="JO34" s="648"/>
      <c r="JP34" s="648"/>
      <c r="JQ34" s="648"/>
      <c r="JR34" s="648"/>
      <c r="JS34" s="648"/>
      <c r="JT34" s="648"/>
      <c r="JU34" s="648"/>
      <c r="JV34" s="648"/>
      <c r="JW34" s="648"/>
      <c r="JX34" s="648"/>
      <c r="JY34" s="648"/>
      <c r="JZ34" s="648"/>
      <c r="KA34" s="649"/>
      <c r="KB34" s="648"/>
      <c r="KC34" s="648"/>
      <c r="KD34" s="648"/>
      <c r="KE34" s="648"/>
      <c r="KF34" s="648"/>
      <c r="KG34" s="648"/>
      <c r="KH34" s="648"/>
      <c r="KI34" s="648"/>
      <c r="KJ34" s="648"/>
      <c r="KK34" s="648"/>
      <c r="KL34" s="648"/>
      <c r="KM34" s="648"/>
      <c r="KN34" s="649"/>
      <c r="KO34" s="648"/>
      <c r="KP34" s="648"/>
      <c r="KQ34" s="648"/>
      <c r="KR34" s="648"/>
      <c r="KS34" s="648"/>
      <c r="KT34" s="648"/>
      <c r="KU34" s="648"/>
      <c r="KV34" s="648"/>
      <c r="KW34" s="648"/>
      <c r="KX34" s="648"/>
      <c r="KY34" s="648"/>
      <c r="KZ34" s="648"/>
      <c r="LA34" s="649"/>
      <c r="LB34" s="648"/>
      <c r="LC34" s="648"/>
      <c r="LD34" s="648"/>
      <c r="LE34" s="648"/>
      <c r="LF34" s="648"/>
      <c r="LG34" s="648"/>
      <c r="LH34" s="648"/>
      <c r="LI34" s="648"/>
      <c r="LJ34" s="648"/>
      <c r="LK34" s="648"/>
      <c r="LL34" s="648"/>
      <c r="LM34" s="648"/>
      <c r="LN34" s="649"/>
    </row>
    <row r="35" spans="1:326" s="349" customFormat="1">
      <c r="A35" s="320" t="str">
        <f t="shared" si="336"/>
        <v>M3 - Finansinės ir investicinės veiklos pajamos</v>
      </c>
      <c r="B35" s="350">
        <f>IF(B5,'Dalyvio prielaidos'!$G$7/12-B33,0)</f>
        <v>0</v>
      </c>
      <c r="C35" s="350">
        <f>IF(C5,'Dalyvio prielaidos'!$G$7/12-C33,0)</f>
        <v>0</v>
      </c>
      <c r="D35" s="350">
        <f>IF(D5,'Dalyvio prielaidos'!$G$7/12-D33,0)</f>
        <v>0</v>
      </c>
      <c r="E35" s="350">
        <f>IF(E5,'Dalyvio prielaidos'!$G$7/12-E33,0)</f>
        <v>0</v>
      </c>
      <c r="F35" s="350">
        <f>IF(F5,'Dalyvio prielaidos'!$G$7/12-F33,0)</f>
        <v>0</v>
      </c>
      <c r="G35" s="350">
        <f>IF(G5,'Dalyvio prielaidos'!$G$7/12-G33,0)</f>
        <v>0</v>
      </c>
      <c r="H35" s="350">
        <f>IF(H5,'Dalyvio prielaidos'!$G$7/12-H33,0)</f>
        <v>0</v>
      </c>
      <c r="I35" s="350">
        <f>IF(I5,'Dalyvio prielaidos'!$G$7/12-I33,0)</f>
        <v>0</v>
      </c>
      <c r="J35" s="350">
        <f>IF(J5,'Dalyvio prielaidos'!$G$7/12-J33,0)</f>
        <v>0</v>
      </c>
      <c r="K35" s="350">
        <f>IF(K5,'Dalyvio prielaidos'!$G$7/12-K33,0)</f>
        <v>0</v>
      </c>
      <c r="L35" s="350">
        <f>IF(L5,'Dalyvio prielaidos'!$G$7/12-L33,0)</f>
        <v>0</v>
      </c>
      <c r="M35" s="350">
        <f>IF(M5,'Dalyvio prielaidos'!$G$7/12-M33,0)</f>
        <v>0</v>
      </c>
      <c r="N35" s="340">
        <f>SUM(B35:M35)</f>
        <v>0</v>
      </c>
      <c r="O35" s="350">
        <f>IF(O5,'Dalyvio prielaidos'!$G$7/12-O33,0)</f>
        <v>0</v>
      </c>
      <c r="P35" s="350">
        <f>IF(P5,'Dalyvio prielaidos'!$G$7/12-P33,0)</f>
        <v>0</v>
      </c>
      <c r="Q35" s="350">
        <f>IF(Q5,'Dalyvio prielaidos'!$G$7/12-Q33,0)</f>
        <v>0</v>
      </c>
      <c r="R35" s="350">
        <f>IF(R5,'Dalyvio prielaidos'!$G$7/12-R33,0)</f>
        <v>0</v>
      </c>
      <c r="S35" s="350">
        <f>IF(S5,'Dalyvio prielaidos'!$G$7/12-S33,0)</f>
        <v>0</v>
      </c>
      <c r="T35" s="350">
        <f>IF(T5,'Dalyvio prielaidos'!$G$7/12-T33,0)</f>
        <v>0</v>
      </c>
      <c r="U35" s="350">
        <f>IF(U5,'Dalyvio prielaidos'!$G$7/12-U33,0)</f>
        <v>0</v>
      </c>
      <c r="V35" s="350">
        <f>IF(V5,'Dalyvio prielaidos'!$G$7/12-V33,0)</f>
        <v>0</v>
      </c>
      <c r="W35" s="350">
        <f>IF(W5,'Dalyvio prielaidos'!$G$7/12-W33,0)</f>
        <v>0</v>
      </c>
      <c r="X35" s="350">
        <f>IF(X5,'Dalyvio prielaidos'!$G$7/12-X33,0)</f>
        <v>0</v>
      </c>
      <c r="Y35" s="350">
        <f>IF(Y5,'Dalyvio prielaidos'!$G$7/12-Y33,0)</f>
        <v>0</v>
      </c>
      <c r="Z35" s="350">
        <f>IF(Z5,'Dalyvio prielaidos'!$G$7/12-Z33,0)</f>
        <v>0</v>
      </c>
      <c r="AA35" s="340">
        <f>SUM(O35:Z35)</f>
        <v>0</v>
      </c>
      <c r="AB35" s="350">
        <f>AB15</f>
        <v>0</v>
      </c>
      <c r="AC35" s="350">
        <f t="shared" ref="AC35:AM35" si="337">AC15</f>
        <v>0</v>
      </c>
      <c r="AD35" s="350">
        <f t="shared" si="337"/>
        <v>0</v>
      </c>
      <c r="AE35" s="350">
        <f t="shared" si="337"/>
        <v>0</v>
      </c>
      <c r="AF35" s="350">
        <f t="shared" si="337"/>
        <v>0</v>
      </c>
      <c r="AG35" s="350">
        <f t="shared" si="337"/>
        <v>0</v>
      </c>
      <c r="AH35" s="350">
        <f t="shared" si="337"/>
        <v>0</v>
      </c>
      <c r="AI35" s="350">
        <f t="shared" si="337"/>
        <v>0</v>
      </c>
      <c r="AJ35" s="350">
        <f t="shared" si="337"/>
        <v>0</v>
      </c>
      <c r="AK35" s="350">
        <f t="shared" si="337"/>
        <v>0</v>
      </c>
      <c r="AL35" s="350">
        <f t="shared" si="337"/>
        <v>0</v>
      </c>
      <c r="AM35" s="350">
        <f t="shared" si="337"/>
        <v>0</v>
      </c>
      <c r="AN35" s="340">
        <f>SUM(AB35:AM35)</f>
        <v>0</v>
      </c>
      <c r="AO35" s="350">
        <f>AO15</f>
        <v>88767.311073675548</v>
      </c>
      <c r="AP35" s="350">
        <f t="shared" ref="AP35:AZ35" si="338">AP15</f>
        <v>88767.311073675548</v>
      </c>
      <c r="AQ35" s="350">
        <f t="shared" si="338"/>
        <v>88767.311073675548</v>
      </c>
      <c r="AR35" s="350">
        <f t="shared" si="338"/>
        <v>88767.311073675548</v>
      </c>
      <c r="AS35" s="350">
        <f t="shared" si="338"/>
        <v>88767.311073675548</v>
      </c>
      <c r="AT35" s="350">
        <f t="shared" si="338"/>
        <v>88767.311073675548</v>
      </c>
      <c r="AU35" s="350">
        <f t="shared" si="338"/>
        <v>88767.311073675548</v>
      </c>
      <c r="AV35" s="350">
        <f t="shared" si="338"/>
        <v>88767.311073675548</v>
      </c>
      <c r="AW35" s="350">
        <f t="shared" si="338"/>
        <v>88767.311073675548</v>
      </c>
      <c r="AX35" s="350">
        <f t="shared" si="338"/>
        <v>88767.311073675548</v>
      </c>
      <c r="AY35" s="350">
        <f t="shared" si="338"/>
        <v>88767.311073675548</v>
      </c>
      <c r="AZ35" s="350">
        <f t="shared" si="338"/>
        <v>88767.311073675548</v>
      </c>
      <c r="BA35" s="340">
        <f>SUM(AO35:AZ35)</f>
        <v>1065207.7328841065</v>
      </c>
      <c r="BB35" s="350">
        <f t="shared" ref="BB35:BM35" si="339">+BB15</f>
        <v>88767.311073675548</v>
      </c>
      <c r="BC35" s="350">
        <f t="shared" si="339"/>
        <v>88767.311073675548</v>
      </c>
      <c r="BD35" s="350">
        <f t="shared" si="339"/>
        <v>88767.311073675548</v>
      </c>
      <c r="BE35" s="350">
        <f t="shared" si="339"/>
        <v>88767.311073675548</v>
      </c>
      <c r="BF35" s="350">
        <f t="shared" si="339"/>
        <v>88767.311073675548</v>
      </c>
      <c r="BG35" s="350">
        <f t="shared" si="339"/>
        <v>88767.311073675548</v>
      </c>
      <c r="BH35" s="350">
        <f t="shared" si="339"/>
        <v>88767.311073675548</v>
      </c>
      <c r="BI35" s="350">
        <f t="shared" si="339"/>
        <v>88767.311073675548</v>
      </c>
      <c r="BJ35" s="350">
        <f t="shared" si="339"/>
        <v>88767.311073675548</v>
      </c>
      <c r="BK35" s="350">
        <f t="shared" si="339"/>
        <v>88767.311073675548</v>
      </c>
      <c r="BL35" s="350">
        <f t="shared" si="339"/>
        <v>88767.311073675548</v>
      </c>
      <c r="BM35" s="350">
        <f t="shared" si="339"/>
        <v>88767.311073675548</v>
      </c>
      <c r="BN35" s="340">
        <f>SUM(BB35:BM35)</f>
        <v>1065207.7328841065</v>
      </c>
      <c r="BO35" s="350">
        <f t="shared" ref="BO35:BZ35" si="340">+BO15</f>
        <v>88767.311073675548</v>
      </c>
      <c r="BP35" s="350">
        <f t="shared" si="340"/>
        <v>88767.311073675548</v>
      </c>
      <c r="BQ35" s="350">
        <f t="shared" si="340"/>
        <v>88767.311073675548</v>
      </c>
      <c r="BR35" s="350">
        <f t="shared" si="340"/>
        <v>88767.311073675548</v>
      </c>
      <c r="BS35" s="350">
        <f t="shared" si="340"/>
        <v>88767.311073675548</v>
      </c>
      <c r="BT35" s="350">
        <f t="shared" si="340"/>
        <v>88767.311073675548</v>
      </c>
      <c r="BU35" s="350">
        <f t="shared" si="340"/>
        <v>88767.311073675548</v>
      </c>
      <c r="BV35" s="350">
        <f t="shared" si="340"/>
        <v>88767.311073675548</v>
      </c>
      <c r="BW35" s="350">
        <f t="shared" si="340"/>
        <v>88767.311073675548</v>
      </c>
      <c r="BX35" s="350">
        <f t="shared" si="340"/>
        <v>88767.311073675548</v>
      </c>
      <c r="BY35" s="350">
        <f t="shared" si="340"/>
        <v>88767.311073675548</v>
      </c>
      <c r="BZ35" s="350">
        <f t="shared" si="340"/>
        <v>88767.311073675548</v>
      </c>
      <c r="CA35" s="340">
        <f>SUM(BO35:BZ35)</f>
        <v>1065207.7328841065</v>
      </c>
      <c r="CB35" s="350">
        <f t="shared" ref="CB35:CM35" si="341">+CB15</f>
        <v>88767.311073675548</v>
      </c>
      <c r="CC35" s="350">
        <f t="shared" si="341"/>
        <v>88767.311073675548</v>
      </c>
      <c r="CD35" s="350">
        <f t="shared" si="341"/>
        <v>88767.311073675548</v>
      </c>
      <c r="CE35" s="350">
        <f t="shared" si="341"/>
        <v>88767.311073675548</v>
      </c>
      <c r="CF35" s="350">
        <f t="shared" si="341"/>
        <v>88767.311073675548</v>
      </c>
      <c r="CG35" s="350">
        <f t="shared" si="341"/>
        <v>88767.311073675548</v>
      </c>
      <c r="CH35" s="350">
        <f t="shared" si="341"/>
        <v>88767.311073675548</v>
      </c>
      <c r="CI35" s="350">
        <f t="shared" si="341"/>
        <v>88767.311073675548</v>
      </c>
      <c r="CJ35" s="350">
        <f t="shared" si="341"/>
        <v>88767.311073675548</v>
      </c>
      <c r="CK35" s="350">
        <f t="shared" si="341"/>
        <v>88767.311073675548</v>
      </c>
      <c r="CL35" s="350">
        <f t="shared" si="341"/>
        <v>88767.311073675548</v>
      </c>
      <c r="CM35" s="350">
        <f t="shared" si="341"/>
        <v>88767.311073675548</v>
      </c>
      <c r="CN35" s="340">
        <f>SUM(CB35:CM35)</f>
        <v>1065207.7328841065</v>
      </c>
      <c r="CO35" s="350">
        <f t="shared" ref="CO35:CZ35" si="342">+CO15</f>
        <v>88767.311073675548</v>
      </c>
      <c r="CP35" s="350">
        <f t="shared" si="342"/>
        <v>88767.311073675548</v>
      </c>
      <c r="CQ35" s="350">
        <f t="shared" si="342"/>
        <v>88767.311073675548</v>
      </c>
      <c r="CR35" s="350">
        <f t="shared" si="342"/>
        <v>88767.311073675548</v>
      </c>
      <c r="CS35" s="350">
        <f t="shared" si="342"/>
        <v>88767.311073675548</v>
      </c>
      <c r="CT35" s="350">
        <f t="shared" si="342"/>
        <v>88767.311073675548</v>
      </c>
      <c r="CU35" s="350">
        <f t="shared" si="342"/>
        <v>88767.311073675548</v>
      </c>
      <c r="CV35" s="350">
        <f t="shared" si="342"/>
        <v>88767.311073675548</v>
      </c>
      <c r="CW35" s="350">
        <f t="shared" si="342"/>
        <v>88767.311073675548</v>
      </c>
      <c r="CX35" s="350">
        <f t="shared" si="342"/>
        <v>88767.311073675548</v>
      </c>
      <c r="CY35" s="350">
        <f t="shared" si="342"/>
        <v>88767.311073675548</v>
      </c>
      <c r="CZ35" s="350">
        <f t="shared" si="342"/>
        <v>88767.311073675548</v>
      </c>
      <c r="DA35" s="340">
        <f>SUM(CO35:CZ35)</f>
        <v>1065207.7328841065</v>
      </c>
      <c r="DB35" s="350">
        <f t="shared" ref="DB35:DM35" si="343">+DB15</f>
        <v>88767.311073675548</v>
      </c>
      <c r="DC35" s="350">
        <f t="shared" si="343"/>
        <v>88767.311073675548</v>
      </c>
      <c r="DD35" s="350">
        <f t="shared" si="343"/>
        <v>88767.311073675548</v>
      </c>
      <c r="DE35" s="350">
        <f t="shared" si="343"/>
        <v>88767.311073675548</v>
      </c>
      <c r="DF35" s="350">
        <f t="shared" si="343"/>
        <v>88767.311073675548</v>
      </c>
      <c r="DG35" s="350">
        <f t="shared" si="343"/>
        <v>88767.311073675548</v>
      </c>
      <c r="DH35" s="350">
        <f t="shared" si="343"/>
        <v>88767.311073675548</v>
      </c>
      <c r="DI35" s="350">
        <f t="shared" si="343"/>
        <v>88767.311073675548</v>
      </c>
      <c r="DJ35" s="350">
        <f t="shared" si="343"/>
        <v>88767.311073675548</v>
      </c>
      <c r="DK35" s="350">
        <f t="shared" si="343"/>
        <v>88767.311073675548</v>
      </c>
      <c r="DL35" s="350">
        <f t="shared" si="343"/>
        <v>88767.311073675548</v>
      </c>
      <c r="DM35" s="350">
        <f t="shared" si="343"/>
        <v>88767.311073675548</v>
      </c>
      <c r="DN35" s="340">
        <f>SUM(DB35:DM35)</f>
        <v>1065207.7328841065</v>
      </c>
      <c r="DO35" s="350">
        <f t="shared" ref="DO35:DZ35" si="344">+DO15</f>
        <v>88767.311073675548</v>
      </c>
      <c r="DP35" s="350">
        <f t="shared" si="344"/>
        <v>88767.311073675548</v>
      </c>
      <c r="DQ35" s="350">
        <f t="shared" si="344"/>
        <v>88767.311073675548</v>
      </c>
      <c r="DR35" s="350">
        <f t="shared" si="344"/>
        <v>88767.311073675548</v>
      </c>
      <c r="DS35" s="350">
        <f t="shared" si="344"/>
        <v>88767.311073675548</v>
      </c>
      <c r="DT35" s="350">
        <f t="shared" si="344"/>
        <v>88767.311073675548</v>
      </c>
      <c r="DU35" s="350">
        <f t="shared" si="344"/>
        <v>88767.311073675548</v>
      </c>
      <c r="DV35" s="350">
        <f t="shared" si="344"/>
        <v>88767.311073675548</v>
      </c>
      <c r="DW35" s="350">
        <f t="shared" si="344"/>
        <v>88767.311073675548</v>
      </c>
      <c r="DX35" s="350">
        <f t="shared" si="344"/>
        <v>88767.311073675548</v>
      </c>
      <c r="DY35" s="350">
        <f t="shared" si="344"/>
        <v>88767.311073675548</v>
      </c>
      <c r="DZ35" s="350">
        <f t="shared" si="344"/>
        <v>88767.311073675548</v>
      </c>
      <c r="EA35" s="340">
        <f>SUM(DO35:DZ35)</f>
        <v>1065207.7328841065</v>
      </c>
      <c r="EB35" s="350">
        <f t="shared" ref="EB35:EM35" si="345">+EB15</f>
        <v>88767.311073675548</v>
      </c>
      <c r="EC35" s="350">
        <f t="shared" si="345"/>
        <v>88767.311073675548</v>
      </c>
      <c r="ED35" s="350">
        <f t="shared" si="345"/>
        <v>88767.311073675548</v>
      </c>
      <c r="EE35" s="350">
        <f t="shared" si="345"/>
        <v>88767.311073675548</v>
      </c>
      <c r="EF35" s="350">
        <f t="shared" si="345"/>
        <v>88767.311073675548</v>
      </c>
      <c r="EG35" s="350">
        <f t="shared" si="345"/>
        <v>88767.311073675548</v>
      </c>
      <c r="EH35" s="350">
        <f t="shared" si="345"/>
        <v>88767.311073675548</v>
      </c>
      <c r="EI35" s="350">
        <f t="shared" si="345"/>
        <v>88767.311073675548</v>
      </c>
      <c r="EJ35" s="350">
        <f t="shared" si="345"/>
        <v>88767.311073675548</v>
      </c>
      <c r="EK35" s="350">
        <f t="shared" si="345"/>
        <v>88767.311073675548</v>
      </c>
      <c r="EL35" s="350">
        <f t="shared" si="345"/>
        <v>88767.311073675548</v>
      </c>
      <c r="EM35" s="350">
        <f t="shared" si="345"/>
        <v>88767.311073675548</v>
      </c>
      <c r="EN35" s="340">
        <f>SUM(EB35:EM35)</f>
        <v>1065207.7328841065</v>
      </c>
      <c r="EO35" s="350">
        <f t="shared" ref="EO35:EZ35" si="346">+EO15</f>
        <v>88767.311073675548</v>
      </c>
      <c r="EP35" s="350">
        <f t="shared" si="346"/>
        <v>88767.311073675548</v>
      </c>
      <c r="EQ35" s="350">
        <f t="shared" si="346"/>
        <v>88767.311073675548</v>
      </c>
      <c r="ER35" s="350">
        <f t="shared" si="346"/>
        <v>88767.311073675548</v>
      </c>
      <c r="ES35" s="350">
        <f t="shared" si="346"/>
        <v>88767.311073675548</v>
      </c>
      <c r="ET35" s="350">
        <f t="shared" si="346"/>
        <v>-566327.68892632448</v>
      </c>
      <c r="EU35" s="350">
        <f t="shared" si="346"/>
        <v>88767.311073675548</v>
      </c>
      <c r="EV35" s="350">
        <f t="shared" si="346"/>
        <v>88767.311073675548</v>
      </c>
      <c r="EW35" s="350">
        <f t="shared" si="346"/>
        <v>88767.311073675548</v>
      </c>
      <c r="EX35" s="350">
        <f t="shared" si="346"/>
        <v>88767.311073675548</v>
      </c>
      <c r="EY35" s="350">
        <f t="shared" si="346"/>
        <v>88767.311073675548</v>
      </c>
      <c r="EZ35" s="350">
        <f t="shared" si="346"/>
        <v>88767.311073675548</v>
      </c>
      <c r="FA35" s="340">
        <f>SUM(EO35:EZ35)</f>
        <v>410112.73288410646</v>
      </c>
      <c r="FB35" s="350">
        <f t="shared" ref="FB35:FM35" si="347">+FB15</f>
        <v>88767.311073675548</v>
      </c>
      <c r="FC35" s="350">
        <f t="shared" si="347"/>
        <v>88767.311073675548</v>
      </c>
      <c r="FD35" s="350">
        <f t="shared" si="347"/>
        <v>88767.311073675548</v>
      </c>
      <c r="FE35" s="350">
        <f t="shared" si="347"/>
        <v>88767.311073675548</v>
      </c>
      <c r="FF35" s="350">
        <f t="shared" si="347"/>
        <v>88767.311073675548</v>
      </c>
      <c r="FG35" s="350">
        <f t="shared" si="347"/>
        <v>-566327.68892632448</v>
      </c>
      <c r="FH35" s="350">
        <f t="shared" si="347"/>
        <v>88767.311073675548</v>
      </c>
      <c r="FI35" s="350">
        <f t="shared" si="347"/>
        <v>88767.311073675548</v>
      </c>
      <c r="FJ35" s="350">
        <f t="shared" si="347"/>
        <v>88767.311073675548</v>
      </c>
      <c r="FK35" s="350">
        <f t="shared" si="347"/>
        <v>88767.311073675548</v>
      </c>
      <c r="FL35" s="350">
        <f t="shared" si="347"/>
        <v>88767.311073675548</v>
      </c>
      <c r="FM35" s="350">
        <f t="shared" si="347"/>
        <v>88767.311073675548</v>
      </c>
      <c r="FN35" s="340">
        <f>SUM(FB35:FM35)</f>
        <v>410112.73288410646</v>
      </c>
      <c r="FO35" s="350">
        <f t="shared" ref="FO35:FZ35" si="348">+FO15</f>
        <v>88767.311073675548</v>
      </c>
      <c r="FP35" s="350">
        <f t="shared" si="348"/>
        <v>88767.311073675548</v>
      </c>
      <c r="FQ35" s="350">
        <f t="shared" si="348"/>
        <v>88767.311073675548</v>
      </c>
      <c r="FR35" s="350">
        <f t="shared" si="348"/>
        <v>88767.311073675548</v>
      </c>
      <c r="FS35" s="350">
        <f t="shared" si="348"/>
        <v>88767.311073675548</v>
      </c>
      <c r="FT35" s="350">
        <f t="shared" si="348"/>
        <v>-566327.68892632448</v>
      </c>
      <c r="FU35" s="350">
        <f t="shared" si="348"/>
        <v>88767.311073675548</v>
      </c>
      <c r="FV35" s="350">
        <f t="shared" si="348"/>
        <v>88767.311073675548</v>
      </c>
      <c r="FW35" s="350">
        <f t="shared" si="348"/>
        <v>88767.311073675548</v>
      </c>
      <c r="FX35" s="350">
        <f t="shared" si="348"/>
        <v>88767.311073675548</v>
      </c>
      <c r="FY35" s="350">
        <f t="shared" si="348"/>
        <v>88767.311073675548</v>
      </c>
      <c r="FZ35" s="350">
        <f t="shared" si="348"/>
        <v>88767.311073675548</v>
      </c>
      <c r="GA35" s="340">
        <f>SUM(FO35:FZ35)</f>
        <v>410112.73288410646</v>
      </c>
      <c r="GB35" s="350">
        <f t="shared" ref="GB35:GM35" si="349">+GB15</f>
        <v>162252.16909389343</v>
      </c>
      <c r="GC35" s="350">
        <f t="shared" si="349"/>
        <v>162252.16909389343</v>
      </c>
      <c r="GD35" s="350">
        <f t="shared" si="349"/>
        <v>162252.16909389343</v>
      </c>
      <c r="GE35" s="350">
        <f t="shared" si="349"/>
        <v>162252.16909389343</v>
      </c>
      <c r="GF35" s="350">
        <f t="shared" si="349"/>
        <v>162252.16909389343</v>
      </c>
      <c r="GG35" s="350">
        <f t="shared" si="349"/>
        <v>162252.16909389343</v>
      </c>
      <c r="GH35" s="350">
        <f t="shared" si="349"/>
        <v>162252.16909389343</v>
      </c>
      <c r="GI35" s="350">
        <f t="shared" si="349"/>
        <v>162252.16909389343</v>
      </c>
      <c r="GJ35" s="350">
        <f t="shared" si="349"/>
        <v>162252.16909389343</v>
      </c>
      <c r="GK35" s="350">
        <f t="shared" si="349"/>
        <v>162252.16909389343</v>
      </c>
      <c r="GL35" s="350">
        <f t="shared" si="349"/>
        <v>162252.16909389343</v>
      </c>
      <c r="GM35" s="350">
        <f t="shared" si="349"/>
        <v>-991962.83090610709</v>
      </c>
      <c r="GN35" s="340">
        <f>SUM(GB35:GM35)</f>
        <v>792811.02912672027</v>
      </c>
      <c r="GO35" s="350">
        <f t="shared" ref="GO35:GZ35" si="350">+GO15</f>
        <v>0</v>
      </c>
      <c r="GP35" s="350">
        <f t="shared" si="350"/>
        <v>0</v>
      </c>
      <c r="GQ35" s="350">
        <f t="shared" si="350"/>
        <v>0</v>
      </c>
      <c r="GR35" s="350">
        <f t="shared" si="350"/>
        <v>0</v>
      </c>
      <c r="GS35" s="350">
        <f t="shared" si="350"/>
        <v>0</v>
      </c>
      <c r="GT35" s="350">
        <f t="shared" si="350"/>
        <v>0</v>
      </c>
      <c r="GU35" s="350">
        <f t="shared" si="350"/>
        <v>0</v>
      </c>
      <c r="GV35" s="350">
        <f t="shared" si="350"/>
        <v>0</v>
      </c>
      <c r="GW35" s="350">
        <f t="shared" si="350"/>
        <v>0</v>
      </c>
      <c r="GX35" s="350">
        <f t="shared" si="350"/>
        <v>0</v>
      </c>
      <c r="GY35" s="350">
        <f t="shared" si="350"/>
        <v>0</v>
      </c>
      <c r="GZ35" s="350">
        <f t="shared" si="350"/>
        <v>0</v>
      </c>
      <c r="HA35" s="340">
        <f>SUM(GO35:GZ35)</f>
        <v>0</v>
      </c>
      <c r="HB35" s="350">
        <f t="shared" ref="HB35:HM35" si="351">+HB15</f>
        <v>0</v>
      </c>
      <c r="HC35" s="350">
        <f t="shared" si="351"/>
        <v>0</v>
      </c>
      <c r="HD35" s="350">
        <f t="shared" si="351"/>
        <v>0</v>
      </c>
      <c r="HE35" s="350">
        <f t="shared" si="351"/>
        <v>0</v>
      </c>
      <c r="HF35" s="350">
        <f t="shared" si="351"/>
        <v>0</v>
      </c>
      <c r="HG35" s="350">
        <f t="shared" si="351"/>
        <v>0</v>
      </c>
      <c r="HH35" s="350">
        <f t="shared" si="351"/>
        <v>0</v>
      </c>
      <c r="HI35" s="350">
        <f t="shared" si="351"/>
        <v>0</v>
      </c>
      <c r="HJ35" s="350">
        <f t="shared" si="351"/>
        <v>0</v>
      </c>
      <c r="HK35" s="350">
        <f t="shared" si="351"/>
        <v>0</v>
      </c>
      <c r="HL35" s="350">
        <f t="shared" si="351"/>
        <v>0</v>
      </c>
      <c r="HM35" s="350">
        <f t="shared" si="351"/>
        <v>0</v>
      </c>
      <c r="HN35" s="340">
        <f>SUM(HB35:HM35)</f>
        <v>0</v>
      </c>
      <c r="HO35" s="350">
        <f t="shared" ref="HO35:HZ35" si="352">+HO15</f>
        <v>0</v>
      </c>
      <c r="HP35" s="350">
        <f t="shared" si="352"/>
        <v>0</v>
      </c>
      <c r="HQ35" s="350">
        <f t="shared" si="352"/>
        <v>0</v>
      </c>
      <c r="HR35" s="350">
        <f t="shared" si="352"/>
        <v>0</v>
      </c>
      <c r="HS35" s="350">
        <f t="shared" si="352"/>
        <v>0</v>
      </c>
      <c r="HT35" s="350">
        <f t="shared" si="352"/>
        <v>0</v>
      </c>
      <c r="HU35" s="350">
        <f t="shared" si="352"/>
        <v>0</v>
      </c>
      <c r="HV35" s="350">
        <f t="shared" si="352"/>
        <v>0</v>
      </c>
      <c r="HW35" s="350">
        <f t="shared" si="352"/>
        <v>0</v>
      </c>
      <c r="HX35" s="350">
        <f t="shared" si="352"/>
        <v>0</v>
      </c>
      <c r="HY35" s="350">
        <f t="shared" si="352"/>
        <v>0</v>
      </c>
      <c r="HZ35" s="350">
        <f t="shared" si="352"/>
        <v>0</v>
      </c>
      <c r="IA35" s="340">
        <f>SUM(HO35:HZ35)</f>
        <v>0</v>
      </c>
      <c r="IB35" s="350">
        <f t="shared" ref="IB35:IM35" si="353">+IB15</f>
        <v>0</v>
      </c>
      <c r="IC35" s="350">
        <f t="shared" si="353"/>
        <v>0</v>
      </c>
      <c r="ID35" s="350">
        <f t="shared" si="353"/>
        <v>0</v>
      </c>
      <c r="IE35" s="350">
        <f t="shared" si="353"/>
        <v>0</v>
      </c>
      <c r="IF35" s="350">
        <f t="shared" si="353"/>
        <v>0</v>
      </c>
      <c r="IG35" s="350">
        <f t="shared" si="353"/>
        <v>0</v>
      </c>
      <c r="IH35" s="350">
        <f t="shared" si="353"/>
        <v>0</v>
      </c>
      <c r="II35" s="350">
        <f t="shared" si="353"/>
        <v>0</v>
      </c>
      <c r="IJ35" s="350">
        <f t="shared" si="353"/>
        <v>0</v>
      </c>
      <c r="IK35" s="350">
        <f t="shared" si="353"/>
        <v>0</v>
      </c>
      <c r="IL35" s="350">
        <f t="shared" si="353"/>
        <v>0</v>
      </c>
      <c r="IM35" s="350">
        <f t="shared" si="353"/>
        <v>0</v>
      </c>
      <c r="IN35" s="340">
        <f>SUM(IB35:IM35)</f>
        <v>0</v>
      </c>
      <c r="IO35" s="350">
        <f t="shared" ref="IO35:IZ35" si="354">+IO15</f>
        <v>0</v>
      </c>
      <c r="IP35" s="350">
        <f t="shared" si="354"/>
        <v>0</v>
      </c>
      <c r="IQ35" s="350">
        <f t="shared" si="354"/>
        <v>0</v>
      </c>
      <c r="IR35" s="350">
        <f t="shared" si="354"/>
        <v>0</v>
      </c>
      <c r="IS35" s="350">
        <f t="shared" si="354"/>
        <v>0</v>
      </c>
      <c r="IT35" s="350">
        <f t="shared" si="354"/>
        <v>0</v>
      </c>
      <c r="IU35" s="350">
        <f t="shared" si="354"/>
        <v>0</v>
      </c>
      <c r="IV35" s="350">
        <f t="shared" si="354"/>
        <v>0</v>
      </c>
      <c r="IW35" s="350">
        <f t="shared" si="354"/>
        <v>0</v>
      </c>
      <c r="IX35" s="350">
        <f t="shared" si="354"/>
        <v>0</v>
      </c>
      <c r="IY35" s="350">
        <f t="shared" si="354"/>
        <v>0</v>
      </c>
      <c r="IZ35" s="350">
        <f t="shared" si="354"/>
        <v>0</v>
      </c>
      <c r="JA35" s="340">
        <f>SUM(IO35:IZ35)</f>
        <v>0</v>
      </c>
      <c r="JB35" s="350">
        <f t="shared" ref="JB35:JM35" si="355">+JB15</f>
        <v>0</v>
      </c>
      <c r="JC35" s="350">
        <f t="shared" si="355"/>
        <v>0</v>
      </c>
      <c r="JD35" s="350">
        <f t="shared" si="355"/>
        <v>0</v>
      </c>
      <c r="JE35" s="350">
        <f t="shared" si="355"/>
        <v>0</v>
      </c>
      <c r="JF35" s="350">
        <f t="shared" si="355"/>
        <v>0</v>
      </c>
      <c r="JG35" s="350">
        <f t="shared" si="355"/>
        <v>0</v>
      </c>
      <c r="JH35" s="350">
        <f t="shared" si="355"/>
        <v>0</v>
      </c>
      <c r="JI35" s="350">
        <f t="shared" si="355"/>
        <v>0</v>
      </c>
      <c r="JJ35" s="350">
        <f t="shared" si="355"/>
        <v>0</v>
      </c>
      <c r="JK35" s="350">
        <f t="shared" si="355"/>
        <v>0</v>
      </c>
      <c r="JL35" s="350">
        <f t="shared" si="355"/>
        <v>0</v>
      </c>
      <c r="JM35" s="350">
        <f t="shared" si="355"/>
        <v>0</v>
      </c>
      <c r="JN35" s="340">
        <f>SUM(JB35:JM35)</f>
        <v>0</v>
      </c>
      <c r="JO35" s="350">
        <f t="shared" ref="JO35:JZ35" si="356">+JO15</f>
        <v>0</v>
      </c>
      <c r="JP35" s="350">
        <f t="shared" si="356"/>
        <v>0</v>
      </c>
      <c r="JQ35" s="350">
        <f t="shared" si="356"/>
        <v>0</v>
      </c>
      <c r="JR35" s="350">
        <f t="shared" si="356"/>
        <v>0</v>
      </c>
      <c r="JS35" s="350">
        <f t="shared" si="356"/>
        <v>0</v>
      </c>
      <c r="JT35" s="350">
        <f t="shared" si="356"/>
        <v>0</v>
      </c>
      <c r="JU35" s="350">
        <f t="shared" si="356"/>
        <v>0</v>
      </c>
      <c r="JV35" s="350">
        <f t="shared" si="356"/>
        <v>0</v>
      </c>
      <c r="JW35" s="350">
        <f t="shared" si="356"/>
        <v>0</v>
      </c>
      <c r="JX35" s="350">
        <f t="shared" si="356"/>
        <v>0</v>
      </c>
      <c r="JY35" s="350">
        <f t="shared" si="356"/>
        <v>0</v>
      </c>
      <c r="JZ35" s="350">
        <f t="shared" si="356"/>
        <v>0</v>
      </c>
      <c r="KA35" s="340">
        <f>SUM(JO35:JZ35)</f>
        <v>0</v>
      </c>
      <c r="KB35" s="350">
        <f t="shared" ref="KB35:KM35" si="357">+KB15</f>
        <v>0</v>
      </c>
      <c r="KC35" s="350">
        <f t="shared" si="357"/>
        <v>0</v>
      </c>
      <c r="KD35" s="350">
        <f t="shared" si="357"/>
        <v>0</v>
      </c>
      <c r="KE35" s="350">
        <f t="shared" si="357"/>
        <v>0</v>
      </c>
      <c r="KF35" s="350">
        <f t="shared" si="357"/>
        <v>0</v>
      </c>
      <c r="KG35" s="350">
        <f t="shared" si="357"/>
        <v>0</v>
      </c>
      <c r="KH35" s="350">
        <f t="shared" si="357"/>
        <v>0</v>
      </c>
      <c r="KI35" s="350">
        <f t="shared" si="357"/>
        <v>0</v>
      </c>
      <c r="KJ35" s="350">
        <f t="shared" si="357"/>
        <v>0</v>
      </c>
      <c r="KK35" s="350">
        <f t="shared" si="357"/>
        <v>0</v>
      </c>
      <c r="KL35" s="350">
        <f t="shared" si="357"/>
        <v>0</v>
      </c>
      <c r="KM35" s="350">
        <f t="shared" si="357"/>
        <v>0</v>
      </c>
      <c r="KN35" s="340">
        <f>SUM(KB35:KM35)</f>
        <v>0</v>
      </c>
      <c r="KO35" s="350">
        <f t="shared" ref="KO35:KZ35" si="358">+KO15</f>
        <v>0</v>
      </c>
      <c r="KP35" s="350">
        <f t="shared" si="358"/>
        <v>0</v>
      </c>
      <c r="KQ35" s="350">
        <f t="shared" si="358"/>
        <v>0</v>
      </c>
      <c r="KR35" s="350">
        <f t="shared" si="358"/>
        <v>0</v>
      </c>
      <c r="KS35" s="350">
        <f t="shared" si="358"/>
        <v>0</v>
      </c>
      <c r="KT35" s="350">
        <f t="shared" si="358"/>
        <v>0</v>
      </c>
      <c r="KU35" s="350">
        <f t="shared" si="358"/>
        <v>0</v>
      </c>
      <c r="KV35" s="350">
        <f t="shared" si="358"/>
        <v>0</v>
      </c>
      <c r="KW35" s="350">
        <f t="shared" si="358"/>
        <v>0</v>
      </c>
      <c r="KX35" s="350">
        <f t="shared" si="358"/>
        <v>0</v>
      </c>
      <c r="KY35" s="350">
        <f t="shared" si="358"/>
        <v>0</v>
      </c>
      <c r="KZ35" s="350">
        <f t="shared" si="358"/>
        <v>0</v>
      </c>
      <c r="LA35" s="340">
        <f>SUM(KO35:KZ35)</f>
        <v>0</v>
      </c>
      <c r="LB35" s="350">
        <f t="shared" ref="LB35:LM35" si="359">+LB15</f>
        <v>0</v>
      </c>
      <c r="LC35" s="350">
        <f t="shared" si="359"/>
        <v>0</v>
      </c>
      <c r="LD35" s="350">
        <f t="shared" si="359"/>
        <v>0</v>
      </c>
      <c r="LE35" s="350">
        <f t="shared" si="359"/>
        <v>0</v>
      </c>
      <c r="LF35" s="350">
        <f t="shared" si="359"/>
        <v>0</v>
      </c>
      <c r="LG35" s="350">
        <f t="shared" si="359"/>
        <v>0</v>
      </c>
      <c r="LH35" s="350">
        <f t="shared" si="359"/>
        <v>0</v>
      </c>
      <c r="LI35" s="350">
        <f t="shared" si="359"/>
        <v>0</v>
      </c>
      <c r="LJ35" s="350">
        <f t="shared" si="359"/>
        <v>0</v>
      </c>
      <c r="LK35" s="350">
        <f t="shared" si="359"/>
        <v>0</v>
      </c>
      <c r="LL35" s="350">
        <f t="shared" si="359"/>
        <v>0</v>
      </c>
      <c r="LM35" s="350">
        <f t="shared" si="359"/>
        <v>0</v>
      </c>
      <c r="LN35" s="340">
        <f>SUM(LB35:LM35)</f>
        <v>0</v>
      </c>
    </row>
    <row r="36" spans="1:326" s="349" customFormat="1">
      <c r="A36" s="320" t="str">
        <f t="shared" si="336"/>
        <v>M4 - Paslaugų teikimo ir priežiūros pajamos</v>
      </c>
      <c r="B36" s="350">
        <f>SUM(B37:B38)</f>
        <v>0</v>
      </c>
      <c r="C36" s="350">
        <f t="shared" ref="C36:M36" si="360">SUM(C37:C38)</f>
        <v>0</v>
      </c>
      <c r="D36" s="350">
        <f t="shared" si="360"/>
        <v>0</v>
      </c>
      <c r="E36" s="350">
        <f t="shared" si="360"/>
        <v>0</v>
      </c>
      <c r="F36" s="350">
        <f t="shared" si="360"/>
        <v>0</v>
      </c>
      <c r="G36" s="350">
        <f t="shared" si="360"/>
        <v>0</v>
      </c>
      <c r="H36" s="350">
        <f t="shared" si="360"/>
        <v>0</v>
      </c>
      <c r="I36" s="350">
        <f t="shared" si="360"/>
        <v>0</v>
      </c>
      <c r="J36" s="350">
        <f t="shared" si="360"/>
        <v>0</v>
      </c>
      <c r="K36" s="350">
        <f t="shared" si="360"/>
        <v>0</v>
      </c>
      <c r="L36" s="350">
        <f t="shared" si="360"/>
        <v>0</v>
      </c>
      <c r="M36" s="350">
        <f t="shared" si="360"/>
        <v>0</v>
      </c>
      <c r="N36" s="340">
        <f t="shared" ref="N36:N39" si="361">SUM(B36:M36)</f>
        <v>0</v>
      </c>
      <c r="O36" s="350">
        <f>SUM(O37:O38)</f>
        <v>0</v>
      </c>
      <c r="P36" s="350">
        <f t="shared" ref="P36" si="362">SUM(P37:P38)</f>
        <v>0</v>
      </c>
      <c r="Q36" s="350">
        <f t="shared" ref="Q36" si="363">SUM(Q37:Q38)</f>
        <v>0</v>
      </c>
      <c r="R36" s="350">
        <f t="shared" ref="R36" si="364">SUM(R37:R38)</f>
        <v>0</v>
      </c>
      <c r="S36" s="350">
        <f t="shared" ref="S36" si="365">SUM(S37:S38)</f>
        <v>0</v>
      </c>
      <c r="T36" s="350">
        <f t="shared" ref="T36" si="366">SUM(T37:T38)</f>
        <v>0</v>
      </c>
      <c r="U36" s="350">
        <f t="shared" ref="U36" si="367">SUM(U37:U38)</f>
        <v>0</v>
      </c>
      <c r="V36" s="350">
        <f t="shared" ref="V36" si="368">SUM(V37:V38)</f>
        <v>0</v>
      </c>
      <c r="W36" s="350">
        <f t="shared" ref="W36" si="369">SUM(W37:W38)</f>
        <v>0</v>
      </c>
      <c r="X36" s="350">
        <f t="shared" ref="X36" si="370">SUM(X37:X38)</f>
        <v>0</v>
      </c>
      <c r="Y36" s="350">
        <f t="shared" ref="Y36" si="371">SUM(Y37:Y38)</f>
        <v>0</v>
      </c>
      <c r="Z36" s="350">
        <f t="shared" ref="Z36" si="372">SUM(Z37:Z38)</f>
        <v>0</v>
      </c>
      <c r="AA36" s="340">
        <f t="shared" ref="AA36:AA38" si="373">SUM(O36:Z36)</f>
        <v>0</v>
      </c>
      <c r="AB36" s="350">
        <f>SUM(AB37:AB38)</f>
        <v>0</v>
      </c>
      <c r="AC36" s="350">
        <f t="shared" ref="AC36:AM36" si="374">SUM(AC37:AC38)</f>
        <v>0</v>
      </c>
      <c r="AD36" s="350">
        <f t="shared" si="374"/>
        <v>0</v>
      </c>
      <c r="AE36" s="350">
        <f t="shared" si="374"/>
        <v>0</v>
      </c>
      <c r="AF36" s="350">
        <f t="shared" si="374"/>
        <v>0</v>
      </c>
      <c r="AG36" s="350">
        <f t="shared" si="374"/>
        <v>0</v>
      </c>
      <c r="AH36" s="350">
        <f t="shared" si="374"/>
        <v>0</v>
      </c>
      <c r="AI36" s="350">
        <f t="shared" si="374"/>
        <v>0</v>
      </c>
      <c r="AJ36" s="350">
        <f t="shared" si="374"/>
        <v>0</v>
      </c>
      <c r="AK36" s="350">
        <f t="shared" si="374"/>
        <v>0</v>
      </c>
      <c r="AL36" s="350">
        <f t="shared" si="374"/>
        <v>0</v>
      </c>
      <c r="AM36" s="350">
        <f t="shared" si="374"/>
        <v>0</v>
      </c>
      <c r="AN36" s="340">
        <f t="shared" ref="AN36:AN38" si="375">SUM(AB36:AM36)</f>
        <v>0</v>
      </c>
      <c r="AO36" s="350">
        <f>SUM(AO37:AO38)</f>
        <v>21347.282467512505</v>
      </c>
      <c r="AP36" s="350">
        <f t="shared" ref="AP36:AZ36" si="376">SUM(AP37:AP38)</f>
        <v>21347.282467512505</v>
      </c>
      <c r="AQ36" s="350">
        <f t="shared" si="376"/>
        <v>21347.282467512505</v>
      </c>
      <c r="AR36" s="350">
        <f t="shared" si="376"/>
        <v>21347.282467512505</v>
      </c>
      <c r="AS36" s="350">
        <f t="shared" si="376"/>
        <v>21347.282467512505</v>
      </c>
      <c r="AT36" s="350">
        <f t="shared" si="376"/>
        <v>21347.282467512505</v>
      </c>
      <c r="AU36" s="350">
        <f t="shared" si="376"/>
        <v>21347.282467512505</v>
      </c>
      <c r="AV36" s="350">
        <f t="shared" si="376"/>
        <v>21347.282467512505</v>
      </c>
      <c r="AW36" s="350">
        <f t="shared" si="376"/>
        <v>21347.282467512505</v>
      </c>
      <c r="AX36" s="350">
        <f t="shared" si="376"/>
        <v>21347.282467512505</v>
      </c>
      <c r="AY36" s="350">
        <f t="shared" si="376"/>
        <v>21347.282467512505</v>
      </c>
      <c r="AZ36" s="350">
        <f t="shared" si="376"/>
        <v>21347.282467512505</v>
      </c>
      <c r="BA36" s="340">
        <f t="shared" ref="BA36:BA38" si="377">SUM(AO36:AZ36)</f>
        <v>256167.38961015004</v>
      </c>
      <c r="BB36" s="350">
        <f>SUM(BB37:BB38)</f>
        <v>21987.700941537878</v>
      </c>
      <c r="BC36" s="350">
        <f t="shared" ref="BC36:BM36" si="378">SUM(BC37:BC38)</f>
        <v>21987.700941537878</v>
      </c>
      <c r="BD36" s="350">
        <f t="shared" si="378"/>
        <v>21987.700941537878</v>
      </c>
      <c r="BE36" s="350">
        <f t="shared" si="378"/>
        <v>21987.700941537878</v>
      </c>
      <c r="BF36" s="350">
        <f t="shared" si="378"/>
        <v>21987.700941537878</v>
      </c>
      <c r="BG36" s="350">
        <f t="shared" si="378"/>
        <v>21987.700941537878</v>
      </c>
      <c r="BH36" s="350">
        <f t="shared" si="378"/>
        <v>21987.700941537878</v>
      </c>
      <c r="BI36" s="350">
        <f t="shared" si="378"/>
        <v>21987.700941537878</v>
      </c>
      <c r="BJ36" s="350">
        <f t="shared" si="378"/>
        <v>21987.700941537878</v>
      </c>
      <c r="BK36" s="350">
        <f t="shared" si="378"/>
        <v>21987.700941537878</v>
      </c>
      <c r="BL36" s="350">
        <f t="shared" si="378"/>
        <v>21987.700941537878</v>
      </c>
      <c r="BM36" s="350">
        <f t="shared" si="378"/>
        <v>21987.700941537878</v>
      </c>
      <c r="BN36" s="340">
        <f t="shared" ref="BN36:BN39" si="379">SUM(BB36:BM36)</f>
        <v>263852.41129845456</v>
      </c>
      <c r="BO36" s="350">
        <f>SUM(BO37:BO38)</f>
        <v>22647.331969784012</v>
      </c>
      <c r="BP36" s="350">
        <f t="shared" ref="BP36" si="380">SUM(BP37:BP38)</f>
        <v>22647.331969784012</v>
      </c>
      <c r="BQ36" s="350">
        <f t="shared" ref="BQ36" si="381">SUM(BQ37:BQ38)</f>
        <v>22647.331969784012</v>
      </c>
      <c r="BR36" s="350">
        <f t="shared" ref="BR36" si="382">SUM(BR37:BR38)</f>
        <v>22647.331969784012</v>
      </c>
      <c r="BS36" s="350">
        <f t="shared" ref="BS36" si="383">SUM(BS37:BS38)</f>
        <v>22647.331969784012</v>
      </c>
      <c r="BT36" s="350">
        <f t="shared" ref="BT36" si="384">SUM(BT37:BT38)</f>
        <v>22647.331969784012</v>
      </c>
      <c r="BU36" s="350">
        <f t="shared" ref="BU36" si="385">SUM(BU37:BU38)</f>
        <v>22647.331969784012</v>
      </c>
      <c r="BV36" s="350">
        <f t="shared" ref="BV36" si="386">SUM(BV37:BV38)</f>
        <v>22647.331969784012</v>
      </c>
      <c r="BW36" s="350">
        <f t="shared" ref="BW36" si="387">SUM(BW37:BW38)</f>
        <v>22647.331969784012</v>
      </c>
      <c r="BX36" s="350">
        <f t="shared" ref="BX36" si="388">SUM(BX37:BX38)</f>
        <v>22647.331969784012</v>
      </c>
      <c r="BY36" s="350">
        <f t="shared" ref="BY36" si="389">SUM(BY37:BY38)</f>
        <v>22647.331969784012</v>
      </c>
      <c r="BZ36" s="350">
        <f t="shared" ref="BZ36" si="390">SUM(BZ37:BZ38)</f>
        <v>22647.331969784012</v>
      </c>
      <c r="CA36" s="340">
        <f t="shared" ref="CA36:CA39" si="391">SUM(BO36:BZ36)</f>
        <v>271767.98363740818</v>
      </c>
      <c r="CB36" s="350">
        <f>SUM(CB37:CB38)</f>
        <v>23326.751928877533</v>
      </c>
      <c r="CC36" s="350">
        <f t="shared" ref="CC36" si="392">SUM(CC37:CC38)</f>
        <v>23326.751928877533</v>
      </c>
      <c r="CD36" s="350">
        <f t="shared" ref="CD36" si="393">SUM(CD37:CD38)</f>
        <v>23326.751928877533</v>
      </c>
      <c r="CE36" s="350">
        <f t="shared" ref="CE36" si="394">SUM(CE37:CE38)</f>
        <v>23326.751928877533</v>
      </c>
      <c r="CF36" s="350">
        <f t="shared" ref="CF36" si="395">SUM(CF37:CF38)</f>
        <v>23326.751928877533</v>
      </c>
      <c r="CG36" s="350">
        <f t="shared" ref="CG36" si="396">SUM(CG37:CG38)</f>
        <v>23326.751928877533</v>
      </c>
      <c r="CH36" s="350">
        <f t="shared" ref="CH36" si="397">SUM(CH37:CH38)</f>
        <v>23326.751928877533</v>
      </c>
      <c r="CI36" s="350">
        <f t="shared" ref="CI36" si="398">SUM(CI37:CI38)</f>
        <v>23326.751928877533</v>
      </c>
      <c r="CJ36" s="350">
        <f t="shared" ref="CJ36" si="399">SUM(CJ37:CJ38)</f>
        <v>23326.751928877533</v>
      </c>
      <c r="CK36" s="350">
        <f t="shared" ref="CK36" si="400">SUM(CK37:CK38)</f>
        <v>23326.751928877533</v>
      </c>
      <c r="CL36" s="350">
        <f t="shared" ref="CL36" si="401">SUM(CL37:CL38)</f>
        <v>23326.751928877533</v>
      </c>
      <c r="CM36" s="350">
        <f t="shared" ref="CM36" si="402">SUM(CM37:CM38)</f>
        <v>23326.751928877533</v>
      </c>
      <c r="CN36" s="340">
        <f t="shared" ref="CN36:CN39" si="403">SUM(CB36:CM36)</f>
        <v>279921.02314653032</v>
      </c>
      <c r="CO36" s="350">
        <f>SUM(CO37:CO38)</f>
        <v>24026.554486743858</v>
      </c>
      <c r="CP36" s="350">
        <f t="shared" ref="CP36" si="404">SUM(CP37:CP38)</f>
        <v>24026.554486743858</v>
      </c>
      <c r="CQ36" s="350">
        <f t="shared" ref="CQ36" si="405">SUM(CQ37:CQ38)</f>
        <v>24026.554486743858</v>
      </c>
      <c r="CR36" s="350">
        <f t="shared" ref="CR36" si="406">SUM(CR37:CR38)</f>
        <v>24026.554486743858</v>
      </c>
      <c r="CS36" s="350">
        <f t="shared" ref="CS36" si="407">SUM(CS37:CS38)</f>
        <v>24026.554486743858</v>
      </c>
      <c r="CT36" s="350">
        <f t="shared" ref="CT36" si="408">SUM(CT37:CT38)</f>
        <v>24026.554486743858</v>
      </c>
      <c r="CU36" s="350">
        <f t="shared" ref="CU36" si="409">SUM(CU37:CU38)</f>
        <v>24026.554486743858</v>
      </c>
      <c r="CV36" s="350">
        <f t="shared" ref="CV36" si="410">SUM(CV37:CV38)</f>
        <v>24026.554486743858</v>
      </c>
      <c r="CW36" s="350">
        <f t="shared" ref="CW36" si="411">SUM(CW37:CW38)</f>
        <v>24026.554486743858</v>
      </c>
      <c r="CX36" s="350">
        <f t="shared" ref="CX36" si="412">SUM(CX37:CX38)</f>
        <v>24026.554486743858</v>
      </c>
      <c r="CY36" s="350">
        <f t="shared" ref="CY36" si="413">SUM(CY37:CY38)</f>
        <v>24026.554486743858</v>
      </c>
      <c r="CZ36" s="350">
        <f t="shared" ref="CZ36" si="414">SUM(CZ37:CZ38)</f>
        <v>24026.554486743858</v>
      </c>
      <c r="DA36" s="340">
        <f t="shared" ref="DA36:DA39" si="415">SUM(CO36:CZ36)</f>
        <v>288318.65384092636</v>
      </c>
      <c r="DB36" s="350">
        <f>SUM(DB37:DB38)</f>
        <v>24747.351121346172</v>
      </c>
      <c r="DC36" s="350">
        <f t="shared" ref="DC36" si="416">SUM(DC37:DC38)</f>
        <v>24747.351121346172</v>
      </c>
      <c r="DD36" s="350">
        <f t="shared" ref="DD36" si="417">SUM(DD37:DD38)</f>
        <v>24747.351121346172</v>
      </c>
      <c r="DE36" s="350">
        <f t="shared" ref="DE36" si="418">SUM(DE37:DE38)</f>
        <v>24747.351121346172</v>
      </c>
      <c r="DF36" s="350">
        <f t="shared" ref="DF36" si="419">SUM(DF37:DF38)</f>
        <v>24747.351121346172</v>
      </c>
      <c r="DG36" s="350">
        <f t="shared" ref="DG36" si="420">SUM(DG37:DG38)</f>
        <v>24747.351121346172</v>
      </c>
      <c r="DH36" s="350">
        <f t="shared" ref="DH36" si="421">SUM(DH37:DH38)</f>
        <v>24747.351121346172</v>
      </c>
      <c r="DI36" s="350">
        <f t="shared" ref="DI36" si="422">SUM(DI37:DI38)</f>
        <v>24747.351121346172</v>
      </c>
      <c r="DJ36" s="350">
        <f t="shared" ref="DJ36" si="423">SUM(DJ37:DJ38)</f>
        <v>24747.351121346172</v>
      </c>
      <c r="DK36" s="350">
        <f t="shared" ref="DK36" si="424">SUM(DK37:DK38)</f>
        <v>24747.351121346172</v>
      </c>
      <c r="DL36" s="350">
        <f t="shared" ref="DL36" si="425">SUM(DL37:DL38)</f>
        <v>24747.351121346172</v>
      </c>
      <c r="DM36" s="350">
        <f t="shared" ref="DM36" si="426">SUM(DM37:DM38)</f>
        <v>24747.351121346172</v>
      </c>
      <c r="DN36" s="340">
        <f t="shared" ref="DN36:DN39" si="427">SUM(DB36:DM36)</f>
        <v>296968.21345615404</v>
      </c>
      <c r="DO36" s="350">
        <f>SUM(DO37:DO38)</f>
        <v>25489.771654986558</v>
      </c>
      <c r="DP36" s="350">
        <f t="shared" ref="DP36" si="428">SUM(DP37:DP38)</f>
        <v>25489.771654986558</v>
      </c>
      <c r="DQ36" s="350">
        <f t="shared" ref="DQ36" si="429">SUM(DQ37:DQ38)</f>
        <v>25489.771654986558</v>
      </c>
      <c r="DR36" s="350">
        <f t="shared" ref="DR36" si="430">SUM(DR37:DR38)</f>
        <v>25489.771654986558</v>
      </c>
      <c r="DS36" s="350">
        <f t="shared" ref="DS36" si="431">SUM(DS37:DS38)</f>
        <v>25489.771654986558</v>
      </c>
      <c r="DT36" s="350">
        <f t="shared" ref="DT36" si="432">SUM(DT37:DT38)</f>
        <v>25489.771654986558</v>
      </c>
      <c r="DU36" s="350">
        <f t="shared" ref="DU36" si="433">SUM(DU37:DU38)</f>
        <v>25489.771654986558</v>
      </c>
      <c r="DV36" s="350">
        <f t="shared" ref="DV36" si="434">SUM(DV37:DV38)</f>
        <v>25489.771654986558</v>
      </c>
      <c r="DW36" s="350">
        <f t="shared" ref="DW36" si="435">SUM(DW37:DW38)</f>
        <v>25489.771654986558</v>
      </c>
      <c r="DX36" s="350">
        <f t="shared" ref="DX36" si="436">SUM(DX37:DX38)</f>
        <v>25489.771654986558</v>
      </c>
      <c r="DY36" s="350">
        <f t="shared" ref="DY36" si="437">SUM(DY37:DY38)</f>
        <v>25489.771654986558</v>
      </c>
      <c r="DZ36" s="350">
        <f t="shared" ref="DZ36" si="438">SUM(DZ37:DZ38)</f>
        <v>25489.771654986558</v>
      </c>
      <c r="EA36" s="340">
        <f t="shared" ref="EA36:EA39" si="439">SUM(DO36:DZ36)</f>
        <v>305877.25985983864</v>
      </c>
      <c r="EB36" s="350">
        <f>SUM(EB37:EB38)</f>
        <v>26254.464804636154</v>
      </c>
      <c r="EC36" s="350">
        <f t="shared" ref="EC36" si="440">SUM(EC37:EC38)</f>
        <v>26254.464804636154</v>
      </c>
      <c r="ED36" s="350">
        <f t="shared" ref="ED36" si="441">SUM(ED37:ED38)</f>
        <v>26254.464804636154</v>
      </c>
      <c r="EE36" s="350">
        <f t="shared" ref="EE36" si="442">SUM(EE37:EE38)</f>
        <v>26254.464804636154</v>
      </c>
      <c r="EF36" s="350">
        <f t="shared" ref="EF36" si="443">SUM(EF37:EF38)</f>
        <v>26254.464804636154</v>
      </c>
      <c r="EG36" s="350">
        <f t="shared" ref="EG36" si="444">SUM(EG37:EG38)</f>
        <v>26254.464804636154</v>
      </c>
      <c r="EH36" s="350">
        <f t="shared" ref="EH36" si="445">SUM(EH37:EH38)</f>
        <v>26254.464804636154</v>
      </c>
      <c r="EI36" s="350">
        <f t="shared" ref="EI36" si="446">SUM(EI37:EI38)</f>
        <v>26254.464804636154</v>
      </c>
      <c r="EJ36" s="350">
        <f t="shared" ref="EJ36" si="447">SUM(EJ37:EJ38)</f>
        <v>26254.464804636154</v>
      </c>
      <c r="EK36" s="350">
        <f t="shared" ref="EK36" si="448">SUM(EK37:EK38)</f>
        <v>26254.464804636154</v>
      </c>
      <c r="EL36" s="350">
        <f t="shared" ref="EL36" si="449">SUM(EL37:EL38)</f>
        <v>26254.464804636154</v>
      </c>
      <c r="EM36" s="350">
        <f t="shared" ref="EM36" si="450">SUM(EM37:EM38)</f>
        <v>26254.464804636154</v>
      </c>
      <c r="EN36" s="340">
        <f t="shared" ref="EN36:EN39" si="451">SUM(EB36:EM36)</f>
        <v>315053.57765563374</v>
      </c>
      <c r="EO36" s="350">
        <f>SUM(EO37:EO38)</f>
        <v>27042.098748775243</v>
      </c>
      <c r="EP36" s="350">
        <f t="shared" ref="EP36" si="452">SUM(EP37:EP38)</f>
        <v>27042.098748775243</v>
      </c>
      <c r="EQ36" s="350">
        <f t="shared" ref="EQ36" si="453">SUM(EQ37:EQ38)</f>
        <v>27042.098748775243</v>
      </c>
      <c r="ER36" s="350">
        <f t="shared" ref="ER36" si="454">SUM(ER37:ER38)</f>
        <v>27042.098748775243</v>
      </c>
      <c r="ES36" s="350">
        <f t="shared" ref="ES36" si="455">SUM(ES37:ES38)</f>
        <v>27042.098748775243</v>
      </c>
      <c r="ET36" s="350">
        <f t="shared" ref="ET36" si="456">SUM(ET37:ET38)</f>
        <v>27042.098748775243</v>
      </c>
      <c r="EU36" s="350">
        <f t="shared" ref="EU36" si="457">SUM(EU37:EU38)</f>
        <v>27042.098748775243</v>
      </c>
      <c r="EV36" s="350">
        <f t="shared" ref="EV36" si="458">SUM(EV37:EV38)</f>
        <v>27042.098748775243</v>
      </c>
      <c r="EW36" s="350">
        <f t="shared" ref="EW36" si="459">SUM(EW37:EW38)</f>
        <v>27042.098748775243</v>
      </c>
      <c r="EX36" s="350">
        <f t="shared" ref="EX36" si="460">SUM(EX37:EX38)</f>
        <v>27042.098748775243</v>
      </c>
      <c r="EY36" s="350">
        <f t="shared" ref="EY36" si="461">SUM(EY37:EY38)</f>
        <v>27042.098748775243</v>
      </c>
      <c r="EZ36" s="350">
        <f t="shared" ref="EZ36" si="462">SUM(EZ37:EZ38)</f>
        <v>27042.098748775243</v>
      </c>
      <c r="FA36" s="340">
        <f t="shared" ref="FA36:FA39" si="463">SUM(EO36:EZ36)</f>
        <v>324505.18498530303</v>
      </c>
      <c r="FB36" s="350">
        <f>SUM(FB37:FB38)</f>
        <v>27853.361711238496</v>
      </c>
      <c r="FC36" s="350">
        <f t="shared" ref="FC36" si="464">SUM(FC37:FC38)</f>
        <v>27853.361711238496</v>
      </c>
      <c r="FD36" s="350">
        <f t="shared" ref="FD36" si="465">SUM(FD37:FD38)</f>
        <v>27853.361711238496</v>
      </c>
      <c r="FE36" s="350">
        <f t="shared" ref="FE36" si="466">SUM(FE37:FE38)</f>
        <v>27853.361711238496</v>
      </c>
      <c r="FF36" s="350">
        <f t="shared" ref="FF36" si="467">SUM(FF37:FF38)</f>
        <v>27853.361711238496</v>
      </c>
      <c r="FG36" s="350">
        <f t="shared" ref="FG36" si="468">SUM(FG37:FG38)</f>
        <v>27853.361711238496</v>
      </c>
      <c r="FH36" s="350">
        <f t="shared" ref="FH36" si="469">SUM(FH37:FH38)</f>
        <v>27853.361711238496</v>
      </c>
      <c r="FI36" s="350">
        <f t="shared" ref="FI36" si="470">SUM(FI37:FI38)</f>
        <v>27853.361711238496</v>
      </c>
      <c r="FJ36" s="350">
        <f t="shared" ref="FJ36" si="471">SUM(FJ37:FJ38)</f>
        <v>27853.361711238496</v>
      </c>
      <c r="FK36" s="350">
        <f t="shared" ref="FK36" si="472">SUM(FK37:FK38)</f>
        <v>27853.361711238496</v>
      </c>
      <c r="FL36" s="350">
        <f t="shared" ref="FL36" si="473">SUM(FL37:FL38)</f>
        <v>27853.361711238496</v>
      </c>
      <c r="FM36" s="350">
        <f t="shared" ref="FM36" si="474">SUM(FM37:FM38)</f>
        <v>27853.361711238496</v>
      </c>
      <c r="FN36" s="340">
        <f t="shared" ref="FN36:FN39" si="475">SUM(FB36:FM36)</f>
        <v>334240.34053486207</v>
      </c>
      <c r="FO36" s="350">
        <f>SUM(FO37:FO38)</f>
        <v>28688.962562575645</v>
      </c>
      <c r="FP36" s="350">
        <f t="shared" ref="FP36" si="476">SUM(FP37:FP38)</f>
        <v>28688.962562575645</v>
      </c>
      <c r="FQ36" s="350">
        <f t="shared" ref="FQ36" si="477">SUM(FQ37:FQ38)</f>
        <v>28688.962562575645</v>
      </c>
      <c r="FR36" s="350">
        <f t="shared" ref="FR36" si="478">SUM(FR37:FR38)</f>
        <v>28688.962562575645</v>
      </c>
      <c r="FS36" s="350">
        <f t="shared" ref="FS36" si="479">SUM(FS37:FS38)</f>
        <v>28688.962562575645</v>
      </c>
      <c r="FT36" s="350">
        <f t="shared" ref="FT36" si="480">SUM(FT37:FT38)</f>
        <v>28688.962562575645</v>
      </c>
      <c r="FU36" s="350">
        <f t="shared" ref="FU36" si="481">SUM(FU37:FU38)</f>
        <v>28688.962562575645</v>
      </c>
      <c r="FV36" s="350">
        <f t="shared" ref="FV36" si="482">SUM(FV37:FV38)</f>
        <v>28688.962562575645</v>
      </c>
      <c r="FW36" s="350">
        <f t="shared" ref="FW36" si="483">SUM(FW37:FW38)</f>
        <v>28688.962562575645</v>
      </c>
      <c r="FX36" s="350">
        <f t="shared" ref="FX36" si="484">SUM(FX37:FX38)</f>
        <v>28688.962562575645</v>
      </c>
      <c r="FY36" s="350">
        <f t="shared" ref="FY36" si="485">SUM(FY37:FY38)</f>
        <v>28688.962562575645</v>
      </c>
      <c r="FZ36" s="350">
        <f t="shared" ref="FZ36" si="486">SUM(FZ37:FZ38)</f>
        <v>28688.962562575645</v>
      </c>
      <c r="GA36" s="340">
        <f t="shared" ref="GA36:GA39" si="487">SUM(FO36:FZ36)</f>
        <v>344267.55075090774</v>
      </c>
      <c r="GB36" s="350">
        <f>SUM(GB37:GB38)</f>
        <v>29549.631439452918</v>
      </c>
      <c r="GC36" s="350">
        <f t="shared" ref="GC36" si="488">SUM(GC37:GC38)</f>
        <v>29549.631439452918</v>
      </c>
      <c r="GD36" s="350">
        <f t="shared" ref="GD36" si="489">SUM(GD37:GD38)</f>
        <v>29549.631439452918</v>
      </c>
      <c r="GE36" s="350">
        <f t="shared" ref="GE36" si="490">SUM(GE37:GE38)</f>
        <v>29549.631439452918</v>
      </c>
      <c r="GF36" s="350">
        <f t="shared" ref="GF36" si="491">SUM(GF37:GF38)</f>
        <v>29549.631439452918</v>
      </c>
      <c r="GG36" s="350">
        <f t="shared" ref="GG36" si="492">SUM(GG37:GG38)</f>
        <v>29549.631439452918</v>
      </c>
      <c r="GH36" s="350">
        <f t="shared" ref="GH36" si="493">SUM(GH37:GH38)</f>
        <v>29549.631439452918</v>
      </c>
      <c r="GI36" s="350">
        <f t="shared" ref="GI36" si="494">SUM(GI37:GI38)</f>
        <v>29549.631439452918</v>
      </c>
      <c r="GJ36" s="350">
        <f t="shared" ref="GJ36" si="495">SUM(GJ37:GJ38)</f>
        <v>29549.631439452918</v>
      </c>
      <c r="GK36" s="350">
        <f t="shared" ref="GK36" si="496">SUM(GK37:GK38)</f>
        <v>29549.631439452918</v>
      </c>
      <c r="GL36" s="350">
        <f t="shared" ref="GL36" si="497">SUM(GL37:GL38)</f>
        <v>29549.631439452918</v>
      </c>
      <c r="GM36" s="350">
        <f t="shared" ref="GM36" si="498">SUM(GM37:GM38)</f>
        <v>29549.631439452918</v>
      </c>
      <c r="GN36" s="340">
        <f t="shared" ref="GN36:GN39" si="499">SUM(GB36:GM36)</f>
        <v>354595.57727343513</v>
      </c>
      <c r="GO36" s="350">
        <f>SUM(GO37:GO38)</f>
        <v>0</v>
      </c>
      <c r="GP36" s="350">
        <f t="shared" ref="GP36" si="500">SUM(GP37:GP38)</f>
        <v>0</v>
      </c>
      <c r="GQ36" s="350">
        <f t="shared" ref="GQ36" si="501">SUM(GQ37:GQ38)</f>
        <v>0</v>
      </c>
      <c r="GR36" s="350">
        <f t="shared" ref="GR36" si="502">SUM(GR37:GR38)</f>
        <v>0</v>
      </c>
      <c r="GS36" s="350">
        <f t="shared" ref="GS36" si="503">SUM(GS37:GS38)</f>
        <v>0</v>
      </c>
      <c r="GT36" s="350">
        <f t="shared" ref="GT36" si="504">SUM(GT37:GT38)</f>
        <v>0</v>
      </c>
      <c r="GU36" s="350">
        <f t="shared" ref="GU36" si="505">SUM(GU37:GU38)</f>
        <v>0</v>
      </c>
      <c r="GV36" s="350">
        <f t="shared" ref="GV36" si="506">SUM(GV37:GV38)</f>
        <v>0</v>
      </c>
      <c r="GW36" s="350">
        <f t="shared" ref="GW36" si="507">SUM(GW37:GW38)</f>
        <v>0</v>
      </c>
      <c r="GX36" s="350">
        <f t="shared" ref="GX36" si="508">SUM(GX37:GX38)</f>
        <v>0</v>
      </c>
      <c r="GY36" s="350">
        <f t="shared" ref="GY36" si="509">SUM(GY37:GY38)</f>
        <v>0</v>
      </c>
      <c r="GZ36" s="350">
        <f t="shared" ref="GZ36" si="510">SUM(GZ37:GZ38)</f>
        <v>0</v>
      </c>
      <c r="HA36" s="340">
        <f t="shared" ref="HA36:HA39" si="511">SUM(GO36:GZ36)</f>
        <v>0</v>
      </c>
      <c r="HB36" s="350">
        <f>SUM(HB37:HB38)</f>
        <v>0</v>
      </c>
      <c r="HC36" s="350">
        <f t="shared" ref="HC36" si="512">SUM(HC37:HC38)</f>
        <v>0</v>
      </c>
      <c r="HD36" s="350">
        <f t="shared" ref="HD36" si="513">SUM(HD37:HD38)</f>
        <v>0</v>
      </c>
      <c r="HE36" s="350">
        <f t="shared" ref="HE36" si="514">SUM(HE37:HE38)</f>
        <v>0</v>
      </c>
      <c r="HF36" s="350">
        <f t="shared" ref="HF36" si="515">SUM(HF37:HF38)</f>
        <v>0</v>
      </c>
      <c r="HG36" s="350">
        <f t="shared" ref="HG36" si="516">SUM(HG37:HG38)</f>
        <v>0</v>
      </c>
      <c r="HH36" s="350">
        <f t="shared" ref="HH36" si="517">SUM(HH37:HH38)</f>
        <v>0</v>
      </c>
      <c r="HI36" s="350">
        <f t="shared" ref="HI36" si="518">SUM(HI37:HI38)</f>
        <v>0</v>
      </c>
      <c r="HJ36" s="350">
        <f t="shared" ref="HJ36" si="519">SUM(HJ37:HJ38)</f>
        <v>0</v>
      </c>
      <c r="HK36" s="350">
        <f t="shared" ref="HK36" si="520">SUM(HK37:HK38)</f>
        <v>0</v>
      </c>
      <c r="HL36" s="350">
        <f t="shared" ref="HL36" si="521">SUM(HL37:HL38)</f>
        <v>0</v>
      </c>
      <c r="HM36" s="350">
        <f t="shared" ref="HM36" si="522">SUM(HM37:HM38)</f>
        <v>0</v>
      </c>
      <c r="HN36" s="340">
        <f t="shared" ref="HN36:HN39" si="523">SUM(HB36:HM36)</f>
        <v>0</v>
      </c>
      <c r="HO36" s="350">
        <f>SUM(HO37:HO38)</f>
        <v>0</v>
      </c>
      <c r="HP36" s="350">
        <f t="shared" ref="HP36" si="524">SUM(HP37:HP38)</f>
        <v>0</v>
      </c>
      <c r="HQ36" s="350">
        <f t="shared" ref="HQ36" si="525">SUM(HQ37:HQ38)</f>
        <v>0</v>
      </c>
      <c r="HR36" s="350">
        <f t="shared" ref="HR36" si="526">SUM(HR37:HR38)</f>
        <v>0</v>
      </c>
      <c r="HS36" s="350">
        <f t="shared" ref="HS36" si="527">SUM(HS37:HS38)</f>
        <v>0</v>
      </c>
      <c r="HT36" s="350">
        <f t="shared" ref="HT36" si="528">SUM(HT37:HT38)</f>
        <v>0</v>
      </c>
      <c r="HU36" s="350">
        <f t="shared" ref="HU36" si="529">SUM(HU37:HU38)</f>
        <v>0</v>
      </c>
      <c r="HV36" s="350">
        <f t="shared" ref="HV36" si="530">SUM(HV37:HV38)</f>
        <v>0</v>
      </c>
      <c r="HW36" s="350">
        <f t="shared" ref="HW36" si="531">SUM(HW37:HW38)</f>
        <v>0</v>
      </c>
      <c r="HX36" s="350">
        <f t="shared" ref="HX36" si="532">SUM(HX37:HX38)</f>
        <v>0</v>
      </c>
      <c r="HY36" s="350">
        <f t="shared" ref="HY36" si="533">SUM(HY37:HY38)</f>
        <v>0</v>
      </c>
      <c r="HZ36" s="350">
        <f t="shared" ref="HZ36" si="534">SUM(HZ37:HZ38)</f>
        <v>0</v>
      </c>
      <c r="IA36" s="340">
        <f t="shared" ref="IA36:IA39" si="535">SUM(HO36:HZ36)</f>
        <v>0</v>
      </c>
      <c r="IB36" s="350">
        <f>SUM(IB37:IB38)</f>
        <v>0</v>
      </c>
      <c r="IC36" s="350">
        <f t="shared" ref="IC36" si="536">SUM(IC37:IC38)</f>
        <v>0</v>
      </c>
      <c r="ID36" s="350">
        <f t="shared" ref="ID36" si="537">SUM(ID37:ID38)</f>
        <v>0</v>
      </c>
      <c r="IE36" s="350">
        <f t="shared" ref="IE36" si="538">SUM(IE37:IE38)</f>
        <v>0</v>
      </c>
      <c r="IF36" s="350">
        <f t="shared" ref="IF36" si="539">SUM(IF37:IF38)</f>
        <v>0</v>
      </c>
      <c r="IG36" s="350">
        <f t="shared" ref="IG36" si="540">SUM(IG37:IG38)</f>
        <v>0</v>
      </c>
      <c r="IH36" s="350">
        <f t="shared" ref="IH36" si="541">SUM(IH37:IH38)</f>
        <v>0</v>
      </c>
      <c r="II36" s="350">
        <f t="shared" ref="II36" si="542">SUM(II37:II38)</f>
        <v>0</v>
      </c>
      <c r="IJ36" s="350">
        <f t="shared" ref="IJ36" si="543">SUM(IJ37:IJ38)</f>
        <v>0</v>
      </c>
      <c r="IK36" s="350">
        <f t="shared" ref="IK36" si="544">SUM(IK37:IK38)</f>
        <v>0</v>
      </c>
      <c r="IL36" s="350">
        <f t="shared" ref="IL36" si="545">SUM(IL37:IL38)</f>
        <v>0</v>
      </c>
      <c r="IM36" s="350">
        <f t="shared" ref="IM36" si="546">SUM(IM37:IM38)</f>
        <v>0</v>
      </c>
      <c r="IN36" s="340">
        <f t="shared" ref="IN36:IN39" si="547">SUM(IB36:IM36)</f>
        <v>0</v>
      </c>
      <c r="IO36" s="350">
        <f>SUM(IO37:IO38)</f>
        <v>0</v>
      </c>
      <c r="IP36" s="350">
        <f t="shared" ref="IP36" si="548">SUM(IP37:IP38)</f>
        <v>0</v>
      </c>
      <c r="IQ36" s="350">
        <f t="shared" ref="IQ36" si="549">SUM(IQ37:IQ38)</f>
        <v>0</v>
      </c>
      <c r="IR36" s="350">
        <f t="shared" ref="IR36" si="550">SUM(IR37:IR38)</f>
        <v>0</v>
      </c>
      <c r="IS36" s="350">
        <f t="shared" ref="IS36" si="551">SUM(IS37:IS38)</f>
        <v>0</v>
      </c>
      <c r="IT36" s="350">
        <f t="shared" ref="IT36" si="552">SUM(IT37:IT38)</f>
        <v>0</v>
      </c>
      <c r="IU36" s="350">
        <f t="shared" ref="IU36" si="553">SUM(IU37:IU38)</f>
        <v>0</v>
      </c>
      <c r="IV36" s="350">
        <f t="shared" ref="IV36" si="554">SUM(IV37:IV38)</f>
        <v>0</v>
      </c>
      <c r="IW36" s="350">
        <f t="shared" ref="IW36" si="555">SUM(IW37:IW38)</f>
        <v>0</v>
      </c>
      <c r="IX36" s="350">
        <f t="shared" ref="IX36" si="556">SUM(IX37:IX38)</f>
        <v>0</v>
      </c>
      <c r="IY36" s="350">
        <f t="shared" ref="IY36" si="557">SUM(IY37:IY38)</f>
        <v>0</v>
      </c>
      <c r="IZ36" s="350">
        <f t="shared" ref="IZ36" si="558">SUM(IZ37:IZ38)</f>
        <v>0</v>
      </c>
      <c r="JA36" s="340">
        <f t="shared" ref="JA36:JA39" si="559">SUM(IO36:IZ36)</f>
        <v>0</v>
      </c>
      <c r="JB36" s="350">
        <f>SUM(JB37:JB38)</f>
        <v>0</v>
      </c>
      <c r="JC36" s="350">
        <f t="shared" ref="JC36" si="560">SUM(JC37:JC38)</f>
        <v>0</v>
      </c>
      <c r="JD36" s="350">
        <f t="shared" ref="JD36" si="561">SUM(JD37:JD38)</f>
        <v>0</v>
      </c>
      <c r="JE36" s="350">
        <f t="shared" ref="JE36" si="562">SUM(JE37:JE38)</f>
        <v>0</v>
      </c>
      <c r="JF36" s="350">
        <f t="shared" ref="JF36" si="563">SUM(JF37:JF38)</f>
        <v>0</v>
      </c>
      <c r="JG36" s="350">
        <f t="shared" ref="JG36" si="564">SUM(JG37:JG38)</f>
        <v>0</v>
      </c>
      <c r="JH36" s="350">
        <f t="shared" ref="JH36" si="565">SUM(JH37:JH38)</f>
        <v>0</v>
      </c>
      <c r="JI36" s="350">
        <f t="shared" ref="JI36" si="566">SUM(JI37:JI38)</f>
        <v>0</v>
      </c>
      <c r="JJ36" s="350">
        <f t="shared" ref="JJ36" si="567">SUM(JJ37:JJ38)</f>
        <v>0</v>
      </c>
      <c r="JK36" s="350">
        <f t="shared" ref="JK36" si="568">SUM(JK37:JK38)</f>
        <v>0</v>
      </c>
      <c r="JL36" s="350">
        <f t="shared" ref="JL36" si="569">SUM(JL37:JL38)</f>
        <v>0</v>
      </c>
      <c r="JM36" s="350">
        <f t="shared" ref="JM36" si="570">SUM(JM37:JM38)</f>
        <v>0</v>
      </c>
      <c r="JN36" s="340">
        <f t="shared" ref="JN36:JN39" si="571">SUM(JB36:JM36)</f>
        <v>0</v>
      </c>
      <c r="JO36" s="350">
        <f>SUM(JO37:JO38)</f>
        <v>0</v>
      </c>
      <c r="JP36" s="350">
        <f t="shared" ref="JP36" si="572">SUM(JP37:JP38)</f>
        <v>0</v>
      </c>
      <c r="JQ36" s="350">
        <f t="shared" ref="JQ36" si="573">SUM(JQ37:JQ38)</f>
        <v>0</v>
      </c>
      <c r="JR36" s="350">
        <f t="shared" ref="JR36" si="574">SUM(JR37:JR38)</f>
        <v>0</v>
      </c>
      <c r="JS36" s="350">
        <f t="shared" ref="JS36" si="575">SUM(JS37:JS38)</f>
        <v>0</v>
      </c>
      <c r="JT36" s="350">
        <f t="shared" ref="JT36" si="576">SUM(JT37:JT38)</f>
        <v>0</v>
      </c>
      <c r="JU36" s="350">
        <f t="shared" ref="JU36" si="577">SUM(JU37:JU38)</f>
        <v>0</v>
      </c>
      <c r="JV36" s="350">
        <f t="shared" ref="JV36" si="578">SUM(JV37:JV38)</f>
        <v>0</v>
      </c>
      <c r="JW36" s="350">
        <f t="shared" ref="JW36" si="579">SUM(JW37:JW38)</f>
        <v>0</v>
      </c>
      <c r="JX36" s="350">
        <f t="shared" ref="JX36" si="580">SUM(JX37:JX38)</f>
        <v>0</v>
      </c>
      <c r="JY36" s="350">
        <f t="shared" ref="JY36" si="581">SUM(JY37:JY38)</f>
        <v>0</v>
      </c>
      <c r="JZ36" s="350">
        <f t="shared" ref="JZ36" si="582">SUM(JZ37:JZ38)</f>
        <v>0</v>
      </c>
      <c r="KA36" s="340">
        <f t="shared" ref="KA36:KA39" si="583">SUM(JO36:JZ36)</f>
        <v>0</v>
      </c>
      <c r="KB36" s="350">
        <f>SUM(KB37:KB38)</f>
        <v>0</v>
      </c>
      <c r="KC36" s="350">
        <f t="shared" ref="KC36" si="584">SUM(KC37:KC38)</f>
        <v>0</v>
      </c>
      <c r="KD36" s="350">
        <f t="shared" ref="KD36" si="585">SUM(KD37:KD38)</f>
        <v>0</v>
      </c>
      <c r="KE36" s="350">
        <f t="shared" ref="KE36" si="586">SUM(KE37:KE38)</f>
        <v>0</v>
      </c>
      <c r="KF36" s="350">
        <f t="shared" ref="KF36" si="587">SUM(KF37:KF38)</f>
        <v>0</v>
      </c>
      <c r="KG36" s="350">
        <f t="shared" ref="KG36" si="588">SUM(KG37:KG38)</f>
        <v>0</v>
      </c>
      <c r="KH36" s="350">
        <f t="shared" ref="KH36" si="589">SUM(KH37:KH38)</f>
        <v>0</v>
      </c>
      <c r="KI36" s="350">
        <f t="shared" ref="KI36" si="590">SUM(KI37:KI38)</f>
        <v>0</v>
      </c>
      <c r="KJ36" s="350">
        <f t="shared" ref="KJ36" si="591">SUM(KJ37:KJ38)</f>
        <v>0</v>
      </c>
      <c r="KK36" s="350">
        <f t="shared" ref="KK36" si="592">SUM(KK37:KK38)</f>
        <v>0</v>
      </c>
      <c r="KL36" s="350">
        <f t="shared" ref="KL36" si="593">SUM(KL37:KL38)</f>
        <v>0</v>
      </c>
      <c r="KM36" s="350">
        <f t="shared" ref="KM36" si="594">SUM(KM37:KM38)</f>
        <v>0</v>
      </c>
      <c r="KN36" s="340">
        <f t="shared" ref="KN36:KN39" si="595">SUM(KB36:KM36)</f>
        <v>0</v>
      </c>
      <c r="KO36" s="350">
        <f>SUM(KO37:KO38)</f>
        <v>0</v>
      </c>
      <c r="KP36" s="350">
        <f t="shared" ref="KP36" si="596">SUM(KP37:KP38)</f>
        <v>0</v>
      </c>
      <c r="KQ36" s="350">
        <f t="shared" ref="KQ36" si="597">SUM(KQ37:KQ38)</f>
        <v>0</v>
      </c>
      <c r="KR36" s="350">
        <f t="shared" ref="KR36" si="598">SUM(KR37:KR38)</f>
        <v>0</v>
      </c>
      <c r="KS36" s="350">
        <f t="shared" ref="KS36" si="599">SUM(KS37:KS38)</f>
        <v>0</v>
      </c>
      <c r="KT36" s="350">
        <f t="shared" ref="KT36" si="600">SUM(KT37:KT38)</f>
        <v>0</v>
      </c>
      <c r="KU36" s="350">
        <f t="shared" ref="KU36" si="601">SUM(KU37:KU38)</f>
        <v>0</v>
      </c>
      <c r="KV36" s="350">
        <f t="shared" ref="KV36" si="602">SUM(KV37:KV38)</f>
        <v>0</v>
      </c>
      <c r="KW36" s="350">
        <f t="shared" ref="KW36" si="603">SUM(KW37:KW38)</f>
        <v>0</v>
      </c>
      <c r="KX36" s="350">
        <f t="shared" ref="KX36" si="604">SUM(KX37:KX38)</f>
        <v>0</v>
      </c>
      <c r="KY36" s="350">
        <f t="shared" ref="KY36" si="605">SUM(KY37:KY38)</f>
        <v>0</v>
      </c>
      <c r="KZ36" s="350">
        <f t="shared" ref="KZ36" si="606">SUM(KZ37:KZ38)</f>
        <v>0</v>
      </c>
      <c r="LA36" s="340">
        <f t="shared" ref="LA36:LA39" si="607">SUM(KO36:KZ36)</f>
        <v>0</v>
      </c>
      <c r="LB36" s="350">
        <f>SUM(LB37:LB38)</f>
        <v>0</v>
      </c>
      <c r="LC36" s="350">
        <f t="shared" ref="LC36" si="608">SUM(LC37:LC38)</f>
        <v>0</v>
      </c>
      <c r="LD36" s="350">
        <f t="shared" ref="LD36" si="609">SUM(LD37:LD38)</f>
        <v>0</v>
      </c>
      <c r="LE36" s="350">
        <f t="shared" ref="LE36" si="610">SUM(LE37:LE38)</f>
        <v>0</v>
      </c>
      <c r="LF36" s="350">
        <f t="shared" ref="LF36" si="611">SUM(LF37:LF38)</f>
        <v>0</v>
      </c>
      <c r="LG36" s="350">
        <f t="shared" ref="LG36" si="612">SUM(LG37:LG38)</f>
        <v>0</v>
      </c>
      <c r="LH36" s="350">
        <f t="shared" ref="LH36" si="613">SUM(LH37:LH38)</f>
        <v>0</v>
      </c>
      <c r="LI36" s="350">
        <f t="shared" ref="LI36" si="614">SUM(LI37:LI38)</f>
        <v>0</v>
      </c>
      <c r="LJ36" s="350">
        <f t="shared" ref="LJ36" si="615">SUM(LJ37:LJ38)</f>
        <v>0</v>
      </c>
      <c r="LK36" s="350">
        <f t="shared" ref="LK36" si="616">SUM(LK37:LK38)</f>
        <v>0</v>
      </c>
      <c r="LL36" s="350">
        <f t="shared" ref="LL36" si="617">SUM(LL37:LL38)</f>
        <v>0</v>
      </c>
      <c r="LM36" s="350">
        <f t="shared" ref="LM36" si="618">SUM(LM37:LM38)</f>
        <v>0</v>
      </c>
      <c r="LN36" s="340">
        <f t="shared" ref="LN36:LN39" si="619">SUM(LB36:LM36)</f>
        <v>0</v>
      </c>
    </row>
    <row r="37" spans="1:326" s="349" customFormat="1">
      <c r="A37" s="320" t="str">
        <f t="shared" si="336"/>
        <v>M4.1 - Paslaugų teikimo pajamos</v>
      </c>
      <c r="B37" s="351">
        <f>IF(B5,'Dalyvio prielaidos'!$G$11/12*Indeksacija!$D$10,0)</f>
        <v>0</v>
      </c>
      <c r="C37" s="351">
        <f>IF(C5,'Dalyvio prielaidos'!$G$11/12*Indeksacija!$D$10,0)</f>
        <v>0</v>
      </c>
      <c r="D37" s="351">
        <f>IF(D5,'Dalyvio prielaidos'!$G$11/12*Indeksacija!$D$10,0)</f>
        <v>0</v>
      </c>
      <c r="E37" s="351">
        <f>IF(E5,'Dalyvio prielaidos'!$G$11/12*Indeksacija!$D$10,0)</f>
        <v>0</v>
      </c>
      <c r="F37" s="351">
        <f>IF(F5,'Dalyvio prielaidos'!$G$11/12*Indeksacija!$D$10,0)</f>
        <v>0</v>
      </c>
      <c r="G37" s="351">
        <f>IF(G5,'Dalyvio prielaidos'!$G$11/12*Indeksacija!$D$10,0)</f>
        <v>0</v>
      </c>
      <c r="H37" s="351">
        <f>IF(H5,'Dalyvio prielaidos'!$G$11/12*Indeksacija!$D$10,0)</f>
        <v>0</v>
      </c>
      <c r="I37" s="351">
        <f>IF(I5,'Dalyvio prielaidos'!$G$11/12*Indeksacija!$D$10,0)</f>
        <v>0</v>
      </c>
      <c r="J37" s="351">
        <f>IF(J5,'Dalyvio prielaidos'!$G$11/12*Indeksacija!$D$10,0)</f>
        <v>0</v>
      </c>
      <c r="K37" s="351">
        <f>IF(K5,'Dalyvio prielaidos'!$G$11/12*Indeksacija!$D$10,0)</f>
        <v>0</v>
      </c>
      <c r="L37" s="351">
        <f>IF(L5,'Dalyvio prielaidos'!$G$11/12*Indeksacija!$D$10,0)</f>
        <v>0</v>
      </c>
      <c r="M37" s="351">
        <f>IF(M5,'Dalyvio prielaidos'!$G$11/12*Indeksacija!$D$10,0)</f>
        <v>0</v>
      </c>
      <c r="N37" s="340">
        <f t="shared" ref="N37:N38" si="620">SUM(B37:M37)</f>
        <v>0</v>
      </c>
      <c r="O37" s="351">
        <f>IF(O5,'Dalyvio prielaidos'!$G$11/12*Indeksacija!$E$10,0)</f>
        <v>0</v>
      </c>
      <c r="P37" s="351">
        <f>IF(P5,'Dalyvio prielaidos'!$G$11/12*Indeksacija!$E$10,0)</f>
        <v>0</v>
      </c>
      <c r="Q37" s="351">
        <f>IF(Q5,'Dalyvio prielaidos'!$G$11/12*Indeksacija!$E$10,0)</f>
        <v>0</v>
      </c>
      <c r="R37" s="351">
        <f>IF(R5,'Dalyvio prielaidos'!$G$11/12*Indeksacija!$E$10,0)</f>
        <v>0</v>
      </c>
      <c r="S37" s="351">
        <f>IF(S5,'Dalyvio prielaidos'!$G$11/12*Indeksacija!$E$10,0)</f>
        <v>0</v>
      </c>
      <c r="T37" s="351">
        <f>IF(T5,'Dalyvio prielaidos'!$G$11/12*Indeksacija!$E$10,0)</f>
        <v>0</v>
      </c>
      <c r="U37" s="351">
        <f>IF(U5,'Dalyvio prielaidos'!$G$11/12*Indeksacija!$E$10,0)</f>
        <v>0</v>
      </c>
      <c r="V37" s="351">
        <f>IF(V5,'Dalyvio prielaidos'!$G$11/12*Indeksacija!$E$10,0)</f>
        <v>0</v>
      </c>
      <c r="W37" s="351">
        <f>IF(W5,'Dalyvio prielaidos'!$G$11/12*Indeksacija!$E$10,0)</f>
        <v>0</v>
      </c>
      <c r="X37" s="351">
        <f>IF(X5,'Dalyvio prielaidos'!$G$11/12*Indeksacija!$E$10,0)</f>
        <v>0</v>
      </c>
      <c r="Y37" s="351">
        <f>IF(Y5,'Dalyvio prielaidos'!$G$11/12*Indeksacija!$E$10,0)</f>
        <v>0</v>
      </c>
      <c r="Z37" s="351">
        <f>IF(Z5,'Dalyvio prielaidos'!$G$11/12*Indeksacija!$E$10,0)</f>
        <v>0</v>
      </c>
      <c r="AA37" s="340">
        <f t="shared" si="373"/>
        <v>0</v>
      </c>
      <c r="AB37" s="351">
        <f>IF(AB5,AB17*Indeksacija!$G$10,0)</f>
        <v>0</v>
      </c>
      <c r="AC37" s="351">
        <f>IF(AC5,AC17*Indeksacija!$G$10,0)</f>
        <v>0</v>
      </c>
      <c r="AD37" s="351">
        <f>IF(AD5,AD17*Indeksacija!$G$10,0)</f>
        <v>0</v>
      </c>
      <c r="AE37" s="351">
        <f>IF(AE5,AE17*Indeksacija!$G$10,0)</f>
        <v>0</v>
      </c>
      <c r="AF37" s="351">
        <f>IF(AF5,AF17*Indeksacija!$G$10,0)</f>
        <v>0</v>
      </c>
      <c r="AG37" s="351">
        <f>IF(AG5,AG17*Indeksacija!$G$10,0)</f>
        <v>0</v>
      </c>
      <c r="AH37" s="351">
        <f>IF(AH5,AH17*Indeksacija!$G$10,0)</f>
        <v>0</v>
      </c>
      <c r="AI37" s="351">
        <f>IF(AI5,AI17*Indeksacija!$G$10,0)</f>
        <v>0</v>
      </c>
      <c r="AJ37" s="351">
        <f>IF(AJ5,AJ17*Indeksacija!$G$10,0)</f>
        <v>0</v>
      </c>
      <c r="AK37" s="351">
        <f>IF(AK5,AK17*Indeksacija!$G$10,0)</f>
        <v>0</v>
      </c>
      <c r="AL37" s="351">
        <f>IF(AL5,AL17*Indeksacija!$G$10,0)</f>
        <v>0</v>
      </c>
      <c r="AM37" s="351">
        <f>IF(AM5,AM17*Indeksacija!$G$10,0)</f>
        <v>0</v>
      </c>
      <c r="AN37" s="340">
        <f t="shared" si="375"/>
        <v>0</v>
      </c>
      <c r="AO37" s="351">
        <f>IF(AO5,AO17*Indeksacija!$G$10,0)</f>
        <v>18066.201187933337</v>
      </c>
      <c r="AP37" s="351">
        <f>IF(AP5,AP17*Indeksacija!$G$10,0)</f>
        <v>18066.201187933337</v>
      </c>
      <c r="AQ37" s="351">
        <f>IF(AQ5,AQ17*Indeksacija!$G$10,0)</f>
        <v>18066.201187933337</v>
      </c>
      <c r="AR37" s="351">
        <f>IF(AR5,AR17*Indeksacija!$G$10,0)</f>
        <v>18066.201187933337</v>
      </c>
      <c r="AS37" s="351">
        <f>IF(AS5,AS17*Indeksacija!$G$10,0)</f>
        <v>18066.201187933337</v>
      </c>
      <c r="AT37" s="351">
        <f>IF(AT5,AT17*Indeksacija!$G$10,0)</f>
        <v>18066.201187933337</v>
      </c>
      <c r="AU37" s="351">
        <f>IF(AU5,AU17*Indeksacija!$G$10,0)</f>
        <v>18066.201187933337</v>
      </c>
      <c r="AV37" s="351">
        <f>IF(AV5,AV17*Indeksacija!$G$10,0)</f>
        <v>18066.201187933337</v>
      </c>
      <c r="AW37" s="351">
        <f>IF(AW5,AW17*Indeksacija!$G$10,0)</f>
        <v>18066.201187933337</v>
      </c>
      <c r="AX37" s="351">
        <f>IF(AX5,AX17*Indeksacija!$G$10,0)</f>
        <v>18066.201187933337</v>
      </c>
      <c r="AY37" s="351">
        <f>IF(AY5,AY17*Indeksacija!$G$10,0)</f>
        <v>18066.201187933337</v>
      </c>
      <c r="AZ37" s="351">
        <f>IF(AZ5,AZ17*Indeksacija!$G$10,0)</f>
        <v>18066.201187933337</v>
      </c>
      <c r="BA37" s="340">
        <f t="shared" si="377"/>
        <v>216794.41425519998</v>
      </c>
      <c r="BB37" s="351">
        <f>IF(BB5,BB17*Indeksacija!$H$10,0)</f>
        <v>18608.187223571334</v>
      </c>
      <c r="BC37" s="351">
        <f>IF(BC5,BC17*Indeksacija!$H$10,0)</f>
        <v>18608.187223571334</v>
      </c>
      <c r="BD37" s="351">
        <f>IF(BD5,BD17*Indeksacija!$H$10,0)</f>
        <v>18608.187223571334</v>
      </c>
      <c r="BE37" s="351">
        <f>IF(BE5,BE17*Indeksacija!$H$10,0)</f>
        <v>18608.187223571334</v>
      </c>
      <c r="BF37" s="351">
        <f>IF(BF5,BF17*Indeksacija!$H$10,0)</f>
        <v>18608.187223571334</v>
      </c>
      <c r="BG37" s="351">
        <f>IF(BG5,BG17*Indeksacija!$H$10,0)</f>
        <v>18608.187223571334</v>
      </c>
      <c r="BH37" s="351">
        <f>IF(BH5,BH17*Indeksacija!$H$10,0)</f>
        <v>18608.187223571334</v>
      </c>
      <c r="BI37" s="351">
        <f>IF(BI5,BI17*Indeksacija!$H$10,0)</f>
        <v>18608.187223571334</v>
      </c>
      <c r="BJ37" s="351">
        <f>IF(BJ5,BJ17*Indeksacija!$H$10,0)</f>
        <v>18608.187223571334</v>
      </c>
      <c r="BK37" s="351">
        <f>IF(BK5,BK17*Indeksacija!$H$10,0)</f>
        <v>18608.187223571334</v>
      </c>
      <c r="BL37" s="351">
        <f>IF(BL5,BL17*Indeksacija!$H$10,0)</f>
        <v>18608.187223571334</v>
      </c>
      <c r="BM37" s="351">
        <f>IF(BM5,BM17*Indeksacija!$H$10,0)</f>
        <v>18608.187223571334</v>
      </c>
      <c r="BN37" s="340">
        <f t="shared" si="379"/>
        <v>223298.24668285597</v>
      </c>
      <c r="BO37" s="351">
        <f>IF(BO5,BO17*Indeksacija!$I$10,0)</f>
        <v>19166.432840278474</v>
      </c>
      <c r="BP37" s="351">
        <f>IF(BP5,BP17*Indeksacija!$I$10,0)</f>
        <v>19166.432840278474</v>
      </c>
      <c r="BQ37" s="351">
        <f>IF(BQ5,BQ17*Indeksacija!$I$10,0)</f>
        <v>19166.432840278474</v>
      </c>
      <c r="BR37" s="351">
        <f>IF(BR5,BR17*Indeksacija!$I$10,0)</f>
        <v>19166.432840278474</v>
      </c>
      <c r="BS37" s="351">
        <f>IF(BS5,BS17*Indeksacija!$I$10,0)</f>
        <v>19166.432840278474</v>
      </c>
      <c r="BT37" s="351">
        <f>IF(BT5,BT17*Indeksacija!$I$10,0)</f>
        <v>19166.432840278474</v>
      </c>
      <c r="BU37" s="351">
        <f>IF(BU5,BU17*Indeksacija!$I$10,0)</f>
        <v>19166.432840278474</v>
      </c>
      <c r="BV37" s="351">
        <f>IF(BV5,BV17*Indeksacija!$I$10,0)</f>
        <v>19166.432840278474</v>
      </c>
      <c r="BW37" s="351">
        <f>IF(BW5,BW17*Indeksacija!$I$10,0)</f>
        <v>19166.432840278474</v>
      </c>
      <c r="BX37" s="351">
        <f>IF(BX5,BX17*Indeksacija!$I$10,0)</f>
        <v>19166.432840278474</v>
      </c>
      <c r="BY37" s="351">
        <f>IF(BY5,BY17*Indeksacija!$I$10,0)</f>
        <v>19166.432840278474</v>
      </c>
      <c r="BZ37" s="351">
        <f>IF(BZ5,BZ17*Indeksacija!$I$10,0)</f>
        <v>19166.432840278474</v>
      </c>
      <c r="CA37" s="340">
        <f t="shared" si="391"/>
        <v>229997.19408334175</v>
      </c>
      <c r="CB37" s="351">
        <f>IF(CB5,CB17*Indeksacija!$J$10,0)</f>
        <v>19741.425825486829</v>
      </c>
      <c r="CC37" s="351">
        <f>IF(CC5,CC17*Indeksacija!$J$10,0)</f>
        <v>19741.425825486829</v>
      </c>
      <c r="CD37" s="351">
        <f>IF(CD5,CD17*Indeksacija!$J$10,0)</f>
        <v>19741.425825486829</v>
      </c>
      <c r="CE37" s="351">
        <f>IF(CE5,CE17*Indeksacija!$J$10,0)</f>
        <v>19741.425825486829</v>
      </c>
      <c r="CF37" s="351">
        <f>IF(CF5,CF17*Indeksacija!$J$10,0)</f>
        <v>19741.425825486829</v>
      </c>
      <c r="CG37" s="351">
        <f>IF(CG5,CG17*Indeksacija!$J$10,0)</f>
        <v>19741.425825486829</v>
      </c>
      <c r="CH37" s="351">
        <f>IF(CH5,CH17*Indeksacija!$J$10,0)</f>
        <v>19741.425825486829</v>
      </c>
      <c r="CI37" s="351">
        <f>IF(CI5,CI17*Indeksacija!$J$10,0)</f>
        <v>19741.425825486829</v>
      </c>
      <c r="CJ37" s="351">
        <f>IF(CJ5,CJ17*Indeksacija!$J$10,0)</f>
        <v>19741.425825486829</v>
      </c>
      <c r="CK37" s="351">
        <f>IF(CK5,CK17*Indeksacija!$J$10,0)</f>
        <v>19741.425825486829</v>
      </c>
      <c r="CL37" s="351">
        <f>IF(CL5,CL17*Indeksacija!$J$10,0)</f>
        <v>19741.425825486829</v>
      </c>
      <c r="CM37" s="351">
        <f>IF(CM5,CM17*Indeksacija!$J$10,0)</f>
        <v>19741.425825486829</v>
      </c>
      <c r="CN37" s="340">
        <f t="shared" si="403"/>
        <v>236897.10990584196</v>
      </c>
      <c r="CO37" s="351">
        <f>IF(CO5,CO17*Indeksacija!$K$10,0)</f>
        <v>20333.668600251433</v>
      </c>
      <c r="CP37" s="351">
        <f>IF(CP5,CP17*Indeksacija!$K$10,0)</f>
        <v>20333.668600251433</v>
      </c>
      <c r="CQ37" s="351">
        <f>IF(CQ5,CQ17*Indeksacija!$K$10,0)</f>
        <v>20333.668600251433</v>
      </c>
      <c r="CR37" s="351">
        <f>IF(CR5,CR17*Indeksacija!$K$10,0)</f>
        <v>20333.668600251433</v>
      </c>
      <c r="CS37" s="351">
        <f>IF(CS5,CS17*Indeksacija!$K$10,0)</f>
        <v>20333.668600251433</v>
      </c>
      <c r="CT37" s="351">
        <f>IF(CT5,CT17*Indeksacija!$K$10,0)</f>
        <v>20333.668600251433</v>
      </c>
      <c r="CU37" s="351">
        <f>IF(CU5,CU17*Indeksacija!$K$10,0)</f>
        <v>20333.668600251433</v>
      </c>
      <c r="CV37" s="351">
        <f>IF(CV5,CV17*Indeksacija!$K$10,0)</f>
        <v>20333.668600251433</v>
      </c>
      <c r="CW37" s="351">
        <f>IF(CW5,CW17*Indeksacija!$K$10,0)</f>
        <v>20333.668600251433</v>
      </c>
      <c r="CX37" s="351">
        <f>IF(CX5,CX17*Indeksacija!$K$10,0)</f>
        <v>20333.668600251433</v>
      </c>
      <c r="CY37" s="351">
        <f>IF(CY5,CY17*Indeksacija!$K$10,0)</f>
        <v>20333.668600251433</v>
      </c>
      <c r="CZ37" s="351">
        <f>IF(CZ5,CZ17*Indeksacija!$K$10,0)</f>
        <v>20333.668600251433</v>
      </c>
      <c r="DA37" s="340">
        <f t="shared" si="415"/>
        <v>244004.02320301719</v>
      </c>
      <c r="DB37" s="351">
        <f>IF(DB5,DB17*Indeksacija!$L$10,0)</f>
        <v>20943.678658258974</v>
      </c>
      <c r="DC37" s="351">
        <f>IF(DC5,DC17*Indeksacija!$L$10,0)</f>
        <v>20943.678658258974</v>
      </c>
      <c r="DD37" s="351">
        <f>IF(DD5,DD17*Indeksacija!$L$10,0)</f>
        <v>20943.678658258974</v>
      </c>
      <c r="DE37" s="351">
        <f>IF(DE5,DE17*Indeksacija!$L$10,0)</f>
        <v>20943.678658258974</v>
      </c>
      <c r="DF37" s="351">
        <f>IF(DF5,DF17*Indeksacija!$L$10,0)</f>
        <v>20943.678658258974</v>
      </c>
      <c r="DG37" s="351">
        <f>IF(DG5,DG17*Indeksacija!$L$10,0)</f>
        <v>20943.678658258974</v>
      </c>
      <c r="DH37" s="351">
        <f>IF(DH5,DH17*Indeksacija!$L$10,0)</f>
        <v>20943.678658258974</v>
      </c>
      <c r="DI37" s="351">
        <f>IF(DI5,DI17*Indeksacija!$L$10,0)</f>
        <v>20943.678658258974</v>
      </c>
      <c r="DJ37" s="351">
        <f>IF(DJ5,DJ17*Indeksacija!$L$10,0)</f>
        <v>20943.678658258974</v>
      </c>
      <c r="DK37" s="351">
        <f>IF(DK5,DK17*Indeksacija!$L$10,0)</f>
        <v>20943.678658258974</v>
      </c>
      <c r="DL37" s="351">
        <f>IF(DL5,DL17*Indeksacija!$L$10,0)</f>
        <v>20943.678658258974</v>
      </c>
      <c r="DM37" s="351">
        <f>IF(DM5,DM17*Indeksacija!$L$10,0)</f>
        <v>20943.678658258974</v>
      </c>
      <c r="DN37" s="340">
        <f t="shared" si="427"/>
        <v>251324.14389910773</v>
      </c>
      <c r="DO37" s="351">
        <f>IF(DO5,DO17*Indeksacija!$M$10,0)</f>
        <v>21571.989018006745</v>
      </c>
      <c r="DP37" s="351">
        <f>IF(DP5,DP17*Indeksacija!$M$10,0)</f>
        <v>21571.989018006745</v>
      </c>
      <c r="DQ37" s="351">
        <f>IF(DQ5,DQ17*Indeksacija!$M$10,0)</f>
        <v>21571.989018006745</v>
      </c>
      <c r="DR37" s="351">
        <f>IF(DR5,DR17*Indeksacija!$M$10,0)</f>
        <v>21571.989018006745</v>
      </c>
      <c r="DS37" s="351">
        <f>IF(DS5,DS17*Indeksacija!$M$10,0)</f>
        <v>21571.989018006745</v>
      </c>
      <c r="DT37" s="351">
        <f>IF(DT5,DT17*Indeksacija!$M$10,0)</f>
        <v>21571.989018006745</v>
      </c>
      <c r="DU37" s="351">
        <f>IF(DU5,DU17*Indeksacija!$M$10,0)</f>
        <v>21571.989018006745</v>
      </c>
      <c r="DV37" s="351">
        <f>IF(DV5,DV17*Indeksacija!$M$10,0)</f>
        <v>21571.989018006745</v>
      </c>
      <c r="DW37" s="351">
        <f>IF(DW5,DW17*Indeksacija!$M$10,0)</f>
        <v>21571.989018006745</v>
      </c>
      <c r="DX37" s="351">
        <f>IF(DX5,DX17*Indeksacija!$M$10,0)</f>
        <v>21571.989018006745</v>
      </c>
      <c r="DY37" s="351">
        <f>IF(DY5,DY17*Indeksacija!$M$10,0)</f>
        <v>21571.989018006745</v>
      </c>
      <c r="DZ37" s="351">
        <f>IF(DZ5,DZ17*Indeksacija!$M$10,0)</f>
        <v>21571.989018006745</v>
      </c>
      <c r="EA37" s="340">
        <f t="shared" si="439"/>
        <v>258863.86821608094</v>
      </c>
      <c r="EB37" s="351">
        <f>IF(EB5,EB17*Indeksacija!$N$10,0)</f>
        <v>22219.148688546946</v>
      </c>
      <c r="EC37" s="351">
        <f>IF(EC5,EC17*Indeksacija!$N$10,0)</f>
        <v>22219.148688546946</v>
      </c>
      <c r="ED37" s="351">
        <f>IF(ED5,ED17*Indeksacija!$N$10,0)</f>
        <v>22219.148688546946</v>
      </c>
      <c r="EE37" s="351">
        <f>IF(EE5,EE17*Indeksacija!$N$10,0)</f>
        <v>22219.148688546946</v>
      </c>
      <c r="EF37" s="351">
        <f>IF(EF5,EF17*Indeksacija!$N$10,0)</f>
        <v>22219.148688546946</v>
      </c>
      <c r="EG37" s="351">
        <f>IF(EG5,EG17*Indeksacija!$N$10,0)</f>
        <v>22219.148688546946</v>
      </c>
      <c r="EH37" s="351">
        <f>IF(EH5,EH17*Indeksacija!$N$10,0)</f>
        <v>22219.148688546946</v>
      </c>
      <c r="EI37" s="351">
        <f>IF(EI5,EI17*Indeksacija!$N$10,0)</f>
        <v>22219.148688546946</v>
      </c>
      <c r="EJ37" s="351">
        <f>IF(EJ5,EJ17*Indeksacija!$N$10,0)</f>
        <v>22219.148688546946</v>
      </c>
      <c r="EK37" s="351">
        <f>IF(EK5,EK17*Indeksacija!$N$10,0)</f>
        <v>22219.148688546946</v>
      </c>
      <c r="EL37" s="351">
        <f>IF(EL5,EL17*Indeksacija!$N$10,0)</f>
        <v>22219.148688546946</v>
      </c>
      <c r="EM37" s="351">
        <f>IF(EM5,EM17*Indeksacija!$N$10,0)</f>
        <v>22219.148688546946</v>
      </c>
      <c r="EN37" s="340">
        <f t="shared" si="451"/>
        <v>266629.78426256328</v>
      </c>
      <c r="EO37" s="351">
        <f>IF(EO5,EO17*Indeksacija!$O$10,0)</f>
        <v>22885.723149203357</v>
      </c>
      <c r="EP37" s="351">
        <f>IF(EP5,EP17*Indeksacija!$O$10,0)</f>
        <v>22885.723149203357</v>
      </c>
      <c r="EQ37" s="351">
        <f>IF(EQ5,EQ17*Indeksacija!$O$10,0)</f>
        <v>22885.723149203357</v>
      </c>
      <c r="ER37" s="351">
        <f>IF(ER5,ER17*Indeksacija!$O$10,0)</f>
        <v>22885.723149203357</v>
      </c>
      <c r="ES37" s="351">
        <f>IF(ES5,ES17*Indeksacija!$O$10,0)</f>
        <v>22885.723149203357</v>
      </c>
      <c r="ET37" s="351">
        <f>IF(ET5,ET17*Indeksacija!$O$10,0)</f>
        <v>22885.723149203357</v>
      </c>
      <c r="EU37" s="351">
        <f>IF(EU5,EU17*Indeksacija!$O$10,0)</f>
        <v>22885.723149203357</v>
      </c>
      <c r="EV37" s="351">
        <f>IF(EV5,EV17*Indeksacija!$O$10,0)</f>
        <v>22885.723149203357</v>
      </c>
      <c r="EW37" s="351">
        <f>IF(EW5,EW17*Indeksacija!$O$10,0)</f>
        <v>22885.723149203357</v>
      </c>
      <c r="EX37" s="351">
        <f>IF(EX5,EX17*Indeksacija!$O$10,0)</f>
        <v>22885.723149203357</v>
      </c>
      <c r="EY37" s="351">
        <f>IF(EY5,EY17*Indeksacija!$O$10,0)</f>
        <v>22885.723149203357</v>
      </c>
      <c r="EZ37" s="351">
        <f>IF(EZ5,EZ17*Indeksacija!$O$10,0)</f>
        <v>22885.723149203357</v>
      </c>
      <c r="FA37" s="340">
        <f t="shared" si="463"/>
        <v>274628.67779044021</v>
      </c>
      <c r="FB37" s="351">
        <f>IF(FB5,FB17*Indeksacija!$P$10,0)</f>
        <v>23572.294843679454</v>
      </c>
      <c r="FC37" s="351">
        <f>IF(FC5,FC17*Indeksacija!$P$10,0)</f>
        <v>23572.294843679454</v>
      </c>
      <c r="FD37" s="351">
        <f>IF(FD5,FD17*Indeksacija!$P$10,0)</f>
        <v>23572.294843679454</v>
      </c>
      <c r="FE37" s="351">
        <f>IF(FE5,FE17*Indeksacija!$P$10,0)</f>
        <v>23572.294843679454</v>
      </c>
      <c r="FF37" s="351">
        <f>IF(FF5,FF17*Indeksacija!$P$10,0)</f>
        <v>23572.294843679454</v>
      </c>
      <c r="FG37" s="351">
        <f>IF(FG5,FG17*Indeksacija!$P$10,0)</f>
        <v>23572.294843679454</v>
      </c>
      <c r="FH37" s="351">
        <f>IF(FH5,FH17*Indeksacija!$P$10,0)</f>
        <v>23572.294843679454</v>
      </c>
      <c r="FI37" s="351">
        <f>IF(FI5,FI17*Indeksacija!$P$10,0)</f>
        <v>23572.294843679454</v>
      </c>
      <c r="FJ37" s="351">
        <f>IF(FJ5,FJ17*Indeksacija!$P$10,0)</f>
        <v>23572.294843679454</v>
      </c>
      <c r="FK37" s="351">
        <f>IF(FK5,FK17*Indeksacija!$P$10,0)</f>
        <v>23572.294843679454</v>
      </c>
      <c r="FL37" s="351">
        <f>IF(FL5,FL17*Indeksacija!$P$10,0)</f>
        <v>23572.294843679454</v>
      </c>
      <c r="FM37" s="351">
        <f>IF(FM5,FM17*Indeksacija!$P$10,0)</f>
        <v>23572.294843679454</v>
      </c>
      <c r="FN37" s="340">
        <f t="shared" si="475"/>
        <v>282867.53812415351</v>
      </c>
      <c r="FO37" s="351">
        <f>IF(FO5,FO17*Indeksacija!$Q$10,0)</f>
        <v>24279.463688989836</v>
      </c>
      <c r="FP37" s="351">
        <f>IF(FP5,FP17*Indeksacija!$Q$10,0)</f>
        <v>24279.463688989836</v>
      </c>
      <c r="FQ37" s="351">
        <f>IF(FQ5,FQ17*Indeksacija!$Q$10,0)</f>
        <v>24279.463688989836</v>
      </c>
      <c r="FR37" s="351">
        <f>IF(FR5,FR17*Indeksacija!$Q$10,0)</f>
        <v>24279.463688989836</v>
      </c>
      <c r="FS37" s="351">
        <f>IF(FS5,FS17*Indeksacija!$Q$10,0)</f>
        <v>24279.463688989836</v>
      </c>
      <c r="FT37" s="351">
        <f>IF(FT5,FT17*Indeksacija!$Q$10,0)</f>
        <v>24279.463688989836</v>
      </c>
      <c r="FU37" s="351">
        <f>IF(FU5,FU17*Indeksacija!$Q$10,0)</f>
        <v>24279.463688989836</v>
      </c>
      <c r="FV37" s="351">
        <f>IF(FV5,FV17*Indeksacija!$Q$10,0)</f>
        <v>24279.463688989836</v>
      </c>
      <c r="FW37" s="351">
        <f>IF(FW5,FW17*Indeksacija!$Q$10,0)</f>
        <v>24279.463688989836</v>
      </c>
      <c r="FX37" s="351">
        <f>IF(FX5,FX17*Indeksacija!$Q$10,0)</f>
        <v>24279.463688989836</v>
      </c>
      <c r="FY37" s="351">
        <f>IF(FY5,FY17*Indeksacija!$Q$10,0)</f>
        <v>24279.463688989836</v>
      </c>
      <c r="FZ37" s="351">
        <f>IF(FZ5,FZ17*Indeksacija!$Q$10,0)</f>
        <v>24279.463688989836</v>
      </c>
      <c r="GA37" s="340">
        <f t="shared" si="487"/>
        <v>291353.56426787801</v>
      </c>
      <c r="GB37" s="351">
        <f>IF(GB5,GB17*Indeksacija!$R$10,0)</f>
        <v>25007.847599659533</v>
      </c>
      <c r="GC37" s="351">
        <f>IF(GC5,GC17*Indeksacija!$R$10,0)</f>
        <v>25007.847599659533</v>
      </c>
      <c r="GD37" s="351">
        <f>IF(GD5,GD17*Indeksacija!$R$10,0)</f>
        <v>25007.847599659533</v>
      </c>
      <c r="GE37" s="351">
        <f>IF(GE5,GE17*Indeksacija!$R$10,0)</f>
        <v>25007.847599659533</v>
      </c>
      <c r="GF37" s="351">
        <f>IF(GF5,GF17*Indeksacija!$R$10,0)</f>
        <v>25007.847599659533</v>
      </c>
      <c r="GG37" s="351">
        <f>IF(GG5,GG17*Indeksacija!$R$10,0)</f>
        <v>25007.847599659533</v>
      </c>
      <c r="GH37" s="351">
        <f>IF(GH5,GH17*Indeksacija!$R$10,0)</f>
        <v>25007.847599659533</v>
      </c>
      <c r="GI37" s="351">
        <f>IF(GI5,GI17*Indeksacija!$R$10,0)</f>
        <v>25007.847599659533</v>
      </c>
      <c r="GJ37" s="351">
        <f>IF(GJ5,GJ17*Indeksacija!$R$10,0)</f>
        <v>25007.847599659533</v>
      </c>
      <c r="GK37" s="351">
        <f>IF(GK5,GK17*Indeksacija!$R$10,0)</f>
        <v>25007.847599659533</v>
      </c>
      <c r="GL37" s="351">
        <f>IF(GL5,GL17*Indeksacija!$R$10,0)</f>
        <v>25007.847599659533</v>
      </c>
      <c r="GM37" s="351">
        <f>IF(GM5,GM17*Indeksacija!$R$10,0)</f>
        <v>25007.847599659533</v>
      </c>
      <c r="GN37" s="340">
        <f t="shared" si="499"/>
        <v>300094.17119591433</v>
      </c>
      <c r="GO37" s="351">
        <f>IF(GO5,GO17*Indeksacija!$J$10,0)</f>
        <v>0</v>
      </c>
      <c r="GP37" s="351">
        <f>IF(GP5,GP17*Indeksacija!$J$10,0)</f>
        <v>0</v>
      </c>
      <c r="GQ37" s="351">
        <f>IF(GQ5,GQ17*Indeksacija!$J$10,0)</f>
        <v>0</v>
      </c>
      <c r="GR37" s="351">
        <f>IF(GR5,GR17*Indeksacija!$J$10,0)</f>
        <v>0</v>
      </c>
      <c r="GS37" s="351">
        <f>IF(GS5,GS17*Indeksacija!$J$10,0)</f>
        <v>0</v>
      </c>
      <c r="GT37" s="351">
        <f>IF(GT5,GT17*Indeksacija!$J$10,0)</f>
        <v>0</v>
      </c>
      <c r="GU37" s="351">
        <f>IF(GU5,GU17*Indeksacija!$J$10,0)</f>
        <v>0</v>
      </c>
      <c r="GV37" s="351">
        <f>IF(GV5,GV17*Indeksacija!$J$10,0)</f>
        <v>0</v>
      </c>
      <c r="GW37" s="351">
        <f>IF(GW5,GW17*Indeksacija!$J$10,0)</f>
        <v>0</v>
      </c>
      <c r="GX37" s="351">
        <f>IF(GX5,GX17*Indeksacija!$J$10,0)</f>
        <v>0</v>
      </c>
      <c r="GY37" s="351">
        <f>IF(GY5,GY17*Indeksacija!$J$10,0)</f>
        <v>0</v>
      </c>
      <c r="GZ37" s="351">
        <f>IF(GZ5,GZ17*Indeksacija!$J$10,0)</f>
        <v>0</v>
      </c>
      <c r="HA37" s="340">
        <f t="shared" si="511"/>
        <v>0</v>
      </c>
      <c r="HB37" s="351">
        <f>IF(HB5,HB17*Indeksacija!$J$10,0)</f>
        <v>0</v>
      </c>
      <c r="HC37" s="351">
        <f>IF(HC5,HC17*Indeksacija!$J$10,0)</f>
        <v>0</v>
      </c>
      <c r="HD37" s="351">
        <f>IF(HD5,HD17*Indeksacija!$J$10,0)</f>
        <v>0</v>
      </c>
      <c r="HE37" s="351">
        <f>IF(HE5,HE17*Indeksacija!$J$10,0)</f>
        <v>0</v>
      </c>
      <c r="HF37" s="351">
        <f>IF(HF5,HF17*Indeksacija!$J$10,0)</f>
        <v>0</v>
      </c>
      <c r="HG37" s="351">
        <f>IF(HG5,HG17*Indeksacija!$J$10,0)</f>
        <v>0</v>
      </c>
      <c r="HH37" s="351">
        <f>IF(HH5,HH17*Indeksacija!$J$10,0)</f>
        <v>0</v>
      </c>
      <c r="HI37" s="351">
        <f>IF(HI5,HI17*Indeksacija!$J$10,0)</f>
        <v>0</v>
      </c>
      <c r="HJ37" s="351">
        <f>IF(HJ5,HJ17*Indeksacija!$J$10,0)</f>
        <v>0</v>
      </c>
      <c r="HK37" s="351">
        <f>IF(HK5,HK17*Indeksacija!$J$10,0)</f>
        <v>0</v>
      </c>
      <c r="HL37" s="351">
        <f>IF(HL5,HL17*Indeksacija!$J$10,0)</f>
        <v>0</v>
      </c>
      <c r="HM37" s="351">
        <f>IF(HM5,HM17*Indeksacija!$J$10,0)</f>
        <v>0</v>
      </c>
      <c r="HN37" s="340">
        <f t="shared" si="523"/>
        <v>0</v>
      </c>
      <c r="HO37" s="351">
        <f>IF(HO5,HO17*Indeksacija!$J$10,0)</f>
        <v>0</v>
      </c>
      <c r="HP37" s="351">
        <f>IF(HP5,HP17*Indeksacija!$J$10,0)</f>
        <v>0</v>
      </c>
      <c r="HQ37" s="351">
        <f>IF(HQ5,HQ17*Indeksacija!$J$10,0)</f>
        <v>0</v>
      </c>
      <c r="HR37" s="351">
        <f>IF(HR5,HR17*Indeksacija!$J$10,0)</f>
        <v>0</v>
      </c>
      <c r="HS37" s="351">
        <f>IF(HS5,HS17*Indeksacija!$J$10,0)</f>
        <v>0</v>
      </c>
      <c r="HT37" s="351">
        <f>IF(HT5,HT17*Indeksacija!$J$10,0)</f>
        <v>0</v>
      </c>
      <c r="HU37" s="351">
        <f>IF(HU5,HU17*Indeksacija!$J$10,0)</f>
        <v>0</v>
      </c>
      <c r="HV37" s="351">
        <f>IF(HV5,HV17*Indeksacija!$J$10,0)</f>
        <v>0</v>
      </c>
      <c r="HW37" s="351">
        <f>IF(HW5,HW17*Indeksacija!$J$10,0)</f>
        <v>0</v>
      </c>
      <c r="HX37" s="351">
        <f>IF(HX5,HX17*Indeksacija!$J$10,0)</f>
        <v>0</v>
      </c>
      <c r="HY37" s="351">
        <f>IF(HY5,HY17*Indeksacija!$J$10,0)</f>
        <v>0</v>
      </c>
      <c r="HZ37" s="351">
        <f>IF(HZ5,HZ17*Indeksacija!$J$10,0)</f>
        <v>0</v>
      </c>
      <c r="IA37" s="340">
        <f t="shared" si="535"/>
        <v>0</v>
      </c>
      <c r="IB37" s="351">
        <f>IF(IB5,IB17*Indeksacija!$J$10,0)</f>
        <v>0</v>
      </c>
      <c r="IC37" s="351">
        <f>IF(IC5,IC17*Indeksacija!$J$10,0)</f>
        <v>0</v>
      </c>
      <c r="ID37" s="351">
        <f>IF(ID5,ID17*Indeksacija!$J$10,0)</f>
        <v>0</v>
      </c>
      <c r="IE37" s="351">
        <f>IF(IE5,IE17*Indeksacija!$J$10,0)</f>
        <v>0</v>
      </c>
      <c r="IF37" s="351">
        <f>IF(IF5,IF17*Indeksacija!$J$10,0)</f>
        <v>0</v>
      </c>
      <c r="IG37" s="351">
        <f>IF(IG5,IG17*Indeksacija!$J$10,0)</f>
        <v>0</v>
      </c>
      <c r="IH37" s="351">
        <f>IF(IH5,IH17*Indeksacija!$J$10,0)</f>
        <v>0</v>
      </c>
      <c r="II37" s="351">
        <f>IF(II5,II17*Indeksacija!$J$10,0)</f>
        <v>0</v>
      </c>
      <c r="IJ37" s="351">
        <f>IF(IJ5,IJ17*Indeksacija!$J$10,0)</f>
        <v>0</v>
      </c>
      <c r="IK37" s="351">
        <f>IF(IK5,IK17*Indeksacija!$J$10,0)</f>
        <v>0</v>
      </c>
      <c r="IL37" s="351">
        <f>IF(IL5,IL17*Indeksacija!$J$10,0)</f>
        <v>0</v>
      </c>
      <c r="IM37" s="351">
        <f>IF(IM5,IM17*Indeksacija!$J$10,0)</f>
        <v>0</v>
      </c>
      <c r="IN37" s="340">
        <f t="shared" si="547"/>
        <v>0</v>
      </c>
      <c r="IO37" s="351">
        <f>IF(IO5,IO17*Indeksacija!$J$10,0)</f>
        <v>0</v>
      </c>
      <c r="IP37" s="351">
        <f>IF(IP5,IP17*Indeksacija!$J$10,0)</f>
        <v>0</v>
      </c>
      <c r="IQ37" s="351">
        <f>IF(IQ5,IQ17*Indeksacija!$J$10,0)</f>
        <v>0</v>
      </c>
      <c r="IR37" s="351">
        <f>IF(IR5,IR17*Indeksacija!$J$10,0)</f>
        <v>0</v>
      </c>
      <c r="IS37" s="351">
        <f>IF(IS5,IS17*Indeksacija!$J$10,0)</f>
        <v>0</v>
      </c>
      <c r="IT37" s="351">
        <f>IF(IT5,IT17*Indeksacija!$J$10,0)</f>
        <v>0</v>
      </c>
      <c r="IU37" s="351">
        <f>IF(IU5,IU17*Indeksacija!$J$10,0)</f>
        <v>0</v>
      </c>
      <c r="IV37" s="351">
        <f>IF(IV5,IV17*Indeksacija!$J$10,0)</f>
        <v>0</v>
      </c>
      <c r="IW37" s="351">
        <f>IF(IW5,IW17*Indeksacija!$J$10,0)</f>
        <v>0</v>
      </c>
      <c r="IX37" s="351">
        <f>IF(IX5,IX17*Indeksacija!$J$10,0)</f>
        <v>0</v>
      </c>
      <c r="IY37" s="351">
        <f>IF(IY5,IY17*Indeksacija!$J$10,0)</f>
        <v>0</v>
      </c>
      <c r="IZ37" s="351">
        <f>IF(IZ5,IZ17*Indeksacija!$J$10,0)</f>
        <v>0</v>
      </c>
      <c r="JA37" s="340">
        <f t="shared" si="559"/>
        <v>0</v>
      </c>
      <c r="JB37" s="351">
        <f>IF(JB5,JB17*Indeksacija!$J$10,0)</f>
        <v>0</v>
      </c>
      <c r="JC37" s="351">
        <f>IF(JC5,JC17*Indeksacija!$J$10,0)</f>
        <v>0</v>
      </c>
      <c r="JD37" s="351">
        <f>IF(JD5,JD17*Indeksacija!$J$10,0)</f>
        <v>0</v>
      </c>
      <c r="JE37" s="351">
        <f>IF(JE5,JE17*Indeksacija!$J$10,0)</f>
        <v>0</v>
      </c>
      <c r="JF37" s="351">
        <f>IF(JF5,JF17*Indeksacija!$J$10,0)</f>
        <v>0</v>
      </c>
      <c r="JG37" s="351">
        <f>IF(JG5,JG17*Indeksacija!$J$10,0)</f>
        <v>0</v>
      </c>
      <c r="JH37" s="351">
        <f>IF(JH5,JH17*Indeksacija!$J$10,0)</f>
        <v>0</v>
      </c>
      <c r="JI37" s="351">
        <f>IF(JI5,JI17*Indeksacija!$J$10,0)</f>
        <v>0</v>
      </c>
      <c r="JJ37" s="351">
        <f>IF(JJ5,JJ17*Indeksacija!$J$10,0)</f>
        <v>0</v>
      </c>
      <c r="JK37" s="351">
        <f>IF(JK5,JK17*Indeksacija!$J$10,0)</f>
        <v>0</v>
      </c>
      <c r="JL37" s="351">
        <f>IF(JL5,JL17*Indeksacija!$J$10,0)</f>
        <v>0</v>
      </c>
      <c r="JM37" s="351">
        <f>IF(JM5,JM17*Indeksacija!$J$10,0)</f>
        <v>0</v>
      </c>
      <c r="JN37" s="340">
        <f t="shared" si="571"/>
        <v>0</v>
      </c>
      <c r="JO37" s="351">
        <f>IF(JO5,JO17*Indeksacija!$J$10,0)</f>
        <v>0</v>
      </c>
      <c r="JP37" s="351">
        <f>IF(JP5,JP17*Indeksacija!$J$10,0)</f>
        <v>0</v>
      </c>
      <c r="JQ37" s="351">
        <f>IF(JQ5,JQ17*Indeksacija!$J$10,0)</f>
        <v>0</v>
      </c>
      <c r="JR37" s="351">
        <f>IF(JR5,JR17*Indeksacija!$J$10,0)</f>
        <v>0</v>
      </c>
      <c r="JS37" s="351">
        <f>IF(JS5,JS17*Indeksacija!$J$10,0)</f>
        <v>0</v>
      </c>
      <c r="JT37" s="351">
        <f>IF(JT5,JT17*Indeksacija!$J$10,0)</f>
        <v>0</v>
      </c>
      <c r="JU37" s="351">
        <f>IF(JU5,JU17*Indeksacija!$J$10,0)</f>
        <v>0</v>
      </c>
      <c r="JV37" s="351">
        <f>IF(JV5,JV17*Indeksacija!$J$10,0)</f>
        <v>0</v>
      </c>
      <c r="JW37" s="351">
        <f>IF(JW5,JW17*Indeksacija!$J$10,0)</f>
        <v>0</v>
      </c>
      <c r="JX37" s="351">
        <f>IF(JX5,JX17*Indeksacija!$J$10,0)</f>
        <v>0</v>
      </c>
      <c r="JY37" s="351">
        <f>IF(JY5,JY17*Indeksacija!$J$10,0)</f>
        <v>0</v>
      </c>
      <c r="JZ37" s="351">
        <f>IF(JZ5,JZ17*Indeksacija!$J$10,0)</f>
        <v>0</v>
      </c>
      <c r="KA37" s="340">
        <f t="shared" si="583"/>
        <v>0</v>
      </c>
      <c r="KB37" s="351">
        <f>IF(KB5,KB17*Indeksacija!$J$10,0)</f>
        <v>0</v>
      </c>
      <c r="KC37" s="351">
        <f>IF(KC5,KC17*Indeksacija!$J$10,0)</f>
        <v>0</v>
      </c>
      <c r="KD37" s="351">
        <f>IF(KD5,KD17*Indeksacija!$J$10,0)</f>
        <v>0</v>
      </c>
      <c r="KE37" s="351">
        <f>IF(KE5,KE17*Indeksacija!$J$10,0)</f>
        <v>0</v>
      </c>
      <c r="KF37" s="351">
        <f>IF(KF5,KF17*Indeksacija!$J$10,0)</f>
        <v>0</v>
      </c>
      <c r="KG37" s="351">
        <f>IF(KG5,KG17*Indeksacija!$J$10,0)</f>
        <v>0</v>
      </c>
      <c r="KH37" s="351">
        <f>IF(KH5,KH17*Indeksacija!$J$10,0)</f>
        <v>0</v>
      </c>
      <c r="KI37" s="351">
        <f>IF(KI5,KI17*Indeksacija!$J$10,0)</f>
        <v>0</v>
      </c>
      <c r="KJ37" s="351">
        <f>IF(KJ5,KJ17*Indeksacija!$J$10,0)</f>
        <v>0</v>
      </c>
      <c r="KK37" s="351">
        <f>IF(KK5,KK17*Indeksacija!$J$10,0)</f>
        <v>0</v>
      </c>
      <c r="KL37" s="351">
        <f>IF(KL5,KL17*Indeksacija!$J$10,0)</f>
        <v>0</v>
      </c>
      <c r="KM37" s="351">
        <f>IF(KM5,KM17*Indeksacija!$J$10,0)</f>
        <v>0</v>
      </c>
      <c r="KN37" s="340">
        <f t="shared" si="595"/>
        <v>0</v>
      </c>
      <c r="KO37" s="351">
        <f>IF(KO5,KO17*Indeksacija!$J$10,0)</f>
        <v>0</v>
      </c>
      <c r="KP37" s="351">
        <f>IF(KP5,KP17*Indeksacija!$J$10,0)</f>
        <v>0</v>
      </c>
      <c r="KQ37" s="351">
        <f>IF(KQ5,KQ17*Indeksacija!$J$10,0)</f>
        <v>0</v>
      </c>
      <c r="KR37" s="351">
        <f>IF(KR5,KR17*Indeksacija!$J$10,0)</f>
        <v>0</v>
      </c>
      <c r="KS37" s="351">
        <f>IF(KS5,KS17*Indeksacija!$J$10,0)</f>
        <v>0</v>
      </c>
      <c r="KT37" s="351">
        <f>IF(KT5,KT17*Indeksacija!$J$10,0)</f>
        <v>0</v>
      </c>
      <c r="KU37" s="351">
        <f>IF(KU5,KU17*Indeksacija!$J$10,0)</f>
        <v>0</v>
      </c>
      <c r="KV37" s="351">
        <f>IF(KV5,KV17*Indeksacija!$J$10,0)</f>
        <v>0</v>
      </c>
      <c r="KW37" s="351">
        <f>IF(KW5,KW17*Indeksacija!$J$10,0)</f>
        <v>0</v>
      </c>
      <c r="KX37" s="351">
        <f>IF(KX5,KX17*Indeksacija!$J$10,0)</f>
        <v>0</v>
      </c>
      <c r="KY37" s="351">
        <f>IF(KY5,KY17*Indeksacija!$J$10,0)</f>
        <v>0</v>
      </c>
      <c r="KZ37" s="351">
        <f>IF(KZ5,KZ17*Indeksacija!$J$10,0)</f>
        <v>0</v>
      </c>
      <c r="LA37" s="340">
        <f t="shared" si="607"/>
        <v>0</v>
      </c>
      <c r="LB37" s="351">
        <f>IF(LB5,LB17*Indeksacija!$J$10,0)</f>
        <v>0</v>
      </c>
      <c r="LC37" s="351">
        <f>IF(LC5,LC17*Indeksacija!$J$10,0)</f>
        <v>0</v>
      </c>
      <c r="LD37" s="351">
        <f>IF(LD5,LD17*Indeksacija!$J$10,0)</f>
        <v>0</v>
      </c>
      <c r="LE37" s="351">
        <f>IF(LE5,LE17*Indeksacija!$J$10,0)</f>
        <v>0</v>
      </c>
      <c r="LF37" s="351">
        <f>IF(LF5,LF17*Indeksacija!$J$10,0)</f>
        <v>0</v>
      </c>
      <c r="LG37" s="351">
        <f>IF(LG5,LG17*Indeksacija!$J$10,0)</f>
        <v>0</v>
      </c>
      <c r="LH37" s="351">
        <f>IF(LH5,LH17*Indeksacija!$J$10,0)</f>
        <v>0</v>
      </c>
      <c r="LI37" s="351">
        <f>IF(LI5,LI17*Indeksacija!$J$10,0)</f>
        <v>0</v>
      </c>
      <c r="LJ37" s="351">
        <f>IF(LJ5,LJ17*Indeksacija!$J$10,0)</f>
        <v>0</v>
      </c>
      <c r="LK37" s="351">
        <f>IF(LK5,LK17*Indeksacija!$J$10,0)</f>
        <v>0</v>
      </c>
      <c r="LL37" s="351">
        <f>IF(LL5,LL17*Indeksacija!$J$10,0)</f>
        <v>0</v>
      </c>
      <c r="LM37" s="351">
        <f>IF(LM5,LM17*Indeksacija!$J$10,0)</f>
        <v>0</v>
      </c>
      <c r="LN37" s="340">
        <f t="shared" si="619"/>
        <v>0</v>
      </c>
    </row>
    <row r="38" spans="1:326" s="349" customFormat="1">
      <c r="A38" s="320" t="str">
        <f t="shared" si="336"/>
        <v>M4.2 - Atnaujinimo ir remonto pajamos</v>
      </c>
      <c r="B38" s="351">
        <f>IF(B5,'Dalyvio prielaidos'!$G$12/12*Indeksacija!$D$10,0)</f>
        <v>0</v>
      </c>
      <c r="C38" s="351">
        <f>IF(C5,'Dalyvio prielaidos'!$G$12/12*Indeksacija!$D$10,0)</f>
        <v>0</v>
      </c>
      <c r="D38" s="351">
        <f>IF(D5,'Dalyvio prielaidos'!$G$12/12*Indeksacija!$D$10,0)</f>
        <v>0</v>
      </c>
      <c r="E38" s="351">
        <f>IF(E5,'Dalyvio prielaidos'!$G$12/12*Indeksacija!$D$10,0)</f>
        <v>0</v>
      </c>
      <c r="F38" s="351">
        <f>IF(F5,'Dalyvio prielaidos'!$G$12/12*Indeksacija!$D$10,0)</f>
        <v>0</v>
      </c>
      <c r="G38" s="351">
        <f>IF(G5,'Dalyvio prielaidos'!$G$12/12*Indeksacija!$D$10,0)</f>
        <v>0</v>
      </c>
      <c r="H38" s="351">
        <f>IF(H5,'Dalyvio prielaidos'!$G$12/12*Indeksacija!$D$10,0)</f>
        <v>0</v>
      </c>
      <c r="I38" s="351">
        <f>IF(I5,'Dalyvio prielaidos'!$G$12/12*Indeksacija!$D$10,0)</f>
        <v>0</v>
      </c>
      <c r="J38" s="351">
        <f>IF(J5,'Dalyvio prielaidos'!$G$12/12*Indeksacija!$D$10,0)</f>
        <v>0</v>
      </c>
      <c r="K38" s="351">
        <f>IF(K5,'Dalyvio prielaidos'!$G$12/12*Indeksacija!$D$10,0)</f>
        <v>0</v>
      </c>
      <c r="L38" s="351">
        <f>IF(L5,'Dalyvio prielaidos'!$G$12/12*Indeksacija!$D$10,0)</f>
        <v>0</v>
      </c>
      <c r="M38" s="351">
        <f>IF(M5,'Dalyvio prielaidos'!$G$12/12*Indeksacija!$D$10,0)</f>
        <v>0</v>
      </c>
      <c r="N38" s="340">
        <f t="shared" si="620"/>
        <v>0</v>
      </c>
      <c r="O38" s="351">
        <f>IF(O5,'Dalyvio prielaidos'!$G$12/12*Indeksacija!$E$10,0)</f>
        <v>0</v>
      </c>
      <c r="P38" s="351">
        <f>IF(P5,'Dalyvio prielaidos'!$G$12/12*Indeksacija!$E$10,0)</f>
        <v>0</v>
      </c>
      <c r="Q38" s="351">
        <f>IF(Q5,'Dalyvio prielaidos'!$G$12/12*Indeksacija!$E$10,0)</f>
        <v>0</v>
      </c>
      <c r="R38" s="351">
        <f>IF(R5,'Dalyvio prielaidos'!$G$12/12*Indeksacija!$E$10,0)</f>
        <v>0</v>
      </c>
      <c r="S38" s="351">
        <f>IF(S5,'Dalyvio prielaidos'!$G$12/12*Indeksacija!$E$10,0)</f>
        <v>0</v>
      </c>
      <c r="T38" s="351">
        <f>IF(T5,'Dalyvio prielaidos'!$G$12/12*Indeksacija!$E$10,0)</f>
        <v>0</v>
      </c>
      <c r="U38" s="351">
        <f>IF(U5,'Dalyvio prielaidos'!$G$12/12*Indeksacija!$E$10,0)</f>
        <v>0</v>
      </c>
      <c r="V38" s="351">
        <f>IF(V5,'Dalyvio prielaidos'!$G$12/12*Indeksacija!$E$10,0)</f>
        <v>0</v>
      </c>
      <c r="W38" s="351">
        <f>IF(W5,'Dalyvio prielaidos'!$G$12/12*Indeksacija!$E$10,0)</f>
        <v>0</v>
      </c>
      <c r="X38" s="351">
        <f>IF(X5,'Dalyvio prielaidos'!$G$12/12*Indeksacija!$E$10,0)</f>
        <v>0</v>
      </c>
      <c r="Y38" s="351">
        <f>IF(Y5,'Dalyvio prielaidos'!$G$12/12*Indeksacija!$E$10,0)</f>
        <v>0</v>
      </c>
      <c r="Z38" s="351">
        <f>IF(Z5,'Dalyvio prielaidos'!$G$12/12*Indeksacija!$E$10,0)</f>
        <v>0</v>
      </c>
      <c r="AA38" s="340">
        <f t="shared" si="373"/>
        <v>0</v>
      </c>
      <c r="AB38" s="351">
        <f>IF(AB5,AB18*Indeksacija!$G$10,0)</f>
        <v>0</v>
      </c>
      <c r="AC38" s="351">
        <f>IF(AC5,AC18*Indeksacija!$G$10,0)</f>
        <v>0</v>
      </c>
      <c r="AD38" s="351">
        <f>IF(AD5,AD18*Indeksacija!$G$10,0)</f>
        <v>0</v>
      </c>
      <c r="AE38" s="351">
        <f>IF(AE5,AE18*Indeksacija!$G$10,0)</f>
        <v>0</v>
      </c>
      <c r="AF38" s="351">
        <f>IF(AF5,AF18*Indeksacija!$G$10,0)</f>
        <v>0</v>
      </c>
      <c r="AG38" s="351">
        <f>IF(AG5,AG18*Indeksacija!$G$10,0)</f>
        <v>0</v>
      </c>
      <c r="AH38" s="351">
        <f>IF(AH5,AH18*Indeksacija!$G$10,0)</f>
        <v>0</v>
      </c>
      <c r="AI38" s="351">
        <f>IF(AI5,AI18*Indeksacija!$G$10,0)</f>
        <v>0</v>
      </c>
      <c r="AJ38" s="351">
        <f>IF(AJ5,AJ18*Indeksacija!$G$10,0)</f>
        <v>0</v>
      </c>
      <c r="AK38" s="351">
        <f>IF(AK5,AK18*Indeksacija!$G$10,0)</f>
        <v>0</v>
      </c>
      <c r="AL38" s="351">
        <f>IF(AL5,AL18*Indeksacija!$G$10,0)</f>
        <v>0</v>
      </c>
      <c r="AM38" s="351">
        <f>IF(AM5,AM18*Indeksacija!$G$10,0)</f>
        <v>0</v>
      </c>
      <c r="AN38" s="340">
        <f t="shared" si="375"/>
        <v>0</v>
      </c>
      <c r="AO38" s="351">
        <f>IF(AO5,AO18*Indeksacija!$G$10,0)</f>
        <v>3281.0812795791667</v>
      </c>
      <c r="AP38" s="351">
        <f>IF(AP5,AP18*Indeksacija!$G$10,0)</f>
        <v>3281.0812795791667</v>
      </c>
      <c r="AQ38" s="351">
        <f>IF(AQ5,AQ18*Indeksacija!$G$10,0)</f>
        <v>3281.0812795791667</v>
      </c>
      <c r="AR38" s="351">
        <f>IF(AR5,AR18*Indeksacija!$G$10,0)</f>
        <v>3281.0812795791667</v>
      </c>
      <c r="AS38" s="351">
        <f>IF(AS5,AS18*Indeksacija!$G$10,0)</f>
        <v>3281.0812795791667</v>
      </c>
      <c r="AT38" s="351">
        <f>IF(AT5,AT18*Indeksacija!$G$10,0)</f>
        <v>3281.0812795791667</v>
      </c>
      <c r="AU38" s="351">
        <f>IF(AU5,AU18*Indeksacija!$G$10,0)</f>
        <v>3281.0812795791667</v>
      </c>
      <c r="AV38" s="351">
        <f>IF(AV5,AV18*Indeksacija!$G$10,0)</f>
        <v>3281.0812795791667</v>
      </c>
      <c r="AW38" s="351">
        <f>IF(AW5,AW18*Indeksacija!$G$10,0)</f>
        <v>3281.0812795791667</v>
      </c>
      <c r="AX38" s="351">
        <f>IF(AX5,AX18*Indeksacija!$G$10,0)</f>
        <v>3281.0812795791667</v>
      </c>
      <c r="AY38" s="351">
        <f>IF(AY5,AY18*Indeksacija!$G$10,0)</f>
        <v>3281.0812795791667</v>
      </c>
      <c r="AZ38" s="351">
        <f>IF(AZ5,AZ18*Indeksacija!$G$10,0)</f>
        <v>3281.0812795791667</v>
      </c>
      <c r="BA38" s="340">
        <f t="shared" si="377"/>
        <v>39372.975354950002</v>
      </c>
      <c r="BB38" s="351">
        <f>IF(BB5,BB18*Indeksacija!$H$10,0)</f>
        <v>3379.5137179665417</v>
      </c>
      <c r="BC38" s="351">
        <f>IF(BC5,BC18*Indeksacija!$H$10,0)</f>
        <v>3379.5137179665417</v>
      </c>
      <c r="BD38" s="351">
        <f>IF(BD5,BD18*Indeksacija!$H$10,0)</f>
        <v>3379.5137179665417</v>
      </c>
      <c r="BE38" s="351">
        <f>IF(BE5,BE18*Indeksacija!$H$10,0)</f>
        <v>3379.5137179665417</v>
      </c>
      <c r="BF38" s="351">
        <f>IF(BF5,BF18*Indeksacija!$H$10,0)</f>
        <v>3379.5137179665417</v>
      </c>
      <c r="BG38" s="351">
        <f>IF(BG5,BG18*Indeksacija!$H$10,0)</f>
        <v>3379.5137179665417</v>
      </c>
      <c r="BH38" s="351">
        <f>IF(BH5,BH18*Indeksacija!$H$10,0)</f>
        <v>3379.5137179665417</v>
      </c>
      <c r="BI38" s="351">
        <f>IF(BI5,BI18*Indeksacija!$H$10,0)</f>
        <v>3379.5137179665417</v>
      </c>
      <c r="BJ38" s="351">
        <f>IF(BJ5,BJ18*Indeksacija!$H$10,0)</f>
        <v>3379.5137179665417</v>
      </c>
      <c r="BK38" s="351">
        <f>IF(BK5,BK18*Indeksacija!$H$10,0)</f>
        <v>3379.5137179665417</v>
      </c>
      <c r="BL38" s="351">
        <f>IF(BL5,BL18*Indeksacija!$H$10,0)</f>
        <v>3379.5137179665417</v>
      </c>
      <c r="BM38" s="351">
        <f>IF(BM5,BM18*Indeksacija!$H$10,0)</f>
        <v>3379.5137179665417</v>
      </c>
      <c r="BN38" s="340">
        <f t="shared" si="379"/>
        <v>40554.164615598485</v>
      </c>
      <c r="BO38" s="351">
        <f>IF(BO5,BO18*Indeksacija!$I$10,0)</f>
        <v>3480.8991295055375</v>
      </c>
      <c r="BP38" s="351">
        <f>IF(BP5,BP18*Indeksacija!$I$10,0)</f>
        <v>3480.8991295055375</v>
      </c>
      <c r="BQ38" s="351">
        <f>IF(BQ5,BQ18*Indeksacija!$I$10,0)</f>
        <v>3480.8991295055375</v>
      </c>
      <c r="BR38" s="351">
        <f>IF(BR5,BR18*Indeksacija!$I$10,0)</f>
        <v>3480.8991295055375</v>
      </c>
      <c r="BS38" s="351">
        <f>IF(BS5,BS18*Indeksacija!$I$10,0)</f>
        <v>3480.8991295055375</v>
      </c>
      <c r="BT38" s="351">
        <f>IF(BT5,BT18*Indeksacija!$I$10,0)</f>
        <v>3480.8991295055375</v>
      </c>
      <c r="BU38" s="351">
        <f>IF(BU5,BU18*Indeksacija!$I$10,0)</f>
        <v>3480.8991295055375</v>
      </c>
      <c r="BV38" s="351">
        <f>IF(BV5,BV18*Indeksacija!$I$10,0)</f>
        <v>3480.8991295055375</v>
      </c>
      <c r="BW38" s="351">
        <f>IF(BW5,BW18*Indeksacija!$I$10,0)</f>
        <v>3480.8991295055375</v>
      </c>
      <c r="BX38" s="351">
        <f>IF(BX5,BX18*Indeksacija!$I$10,0)</f>
        <v>3480.8991295055375</v>
      </c>
      <c r="BY38" s="351">
        <f>IF(BY5,BY18*Indeksacija!$I$10,0)</f>
        <v>3480.8991295055375</v>
      </c>
      <c r="BZ38" s="351">
        <f>IF(BZ5,BZ18*Indeksacija!$I$10,0)</f>
        <v>3480.8991295055375</v>
      </c>
      <c r="CA38" s="340">
        <f t="shared" si="391"/>
        <v>41770.789554066454</v>
      </c>
      <c r="CB38" s="351">
        <f>IF(CB5,CB18*Indeksacija!$J$10,0)</f>
        <v>3585.3261033907038</v>
      </c>
      <c r="CC38" s="351">
        <f>IF(CC5,CC18*Indeksacija!$J$10,0)</f>
        <v>3585.3261033907038</v>
      </c>
      <c r="CD38" s="351">
        <f>IF(CD5,CD18*Indeksacija!$J$10,0)</f>
        <v>3585.3261033907038</v>
      </c>
      <c r="CE38" s="351">
        <f>IF(CE5,CE18*Indeksacija!$J$10,0)</f>
        <v>3585.3261033907038</v>
      </c>
      <c r="CF38" s="351">
        <f>IF(CF5,CF18*Indeksacija!$J$10,0)</f>
        <v>3585.3261033907038</v>
      </c>
      <c r="CG38" s="351">
        <f>IF(CG5,CG18*Indeksacija!$J$10,0)</f>
        <v>3585.3261033907038</v>
      </c>
      <c r="CH38" s="351">
        <f>IF(CH5,CH18*Indeksacija!$J$10,0)</f>
        <v>3585.3261033907038</v>
      </c>
      <c r="CI38" s="351">
        <f>IF(CI5,CI18*Indeksacija!$J$10,0)</f>
        <v>3585.3261033907038</v>
      </c>
      <c r="CJ38" s="351">
        <f>IF(CJ5,CJ18*Indeksacija!$J$10,0)</f>
        <v>3585.3261033907038</v>
      </c>
      <c r="CK38" s="351">
        <f>IF(CK5,CK18*Indeksacija!$J$10,0)</f>
        <v>3585.3261033907038</v>
      </c>
      <c r="CL38" s="351">
        <f>IF(CL5,CL18*Indeksacija!$J$10,0)</f>
        <v>3585.3261033907038</v>
      </c>
      <c r="CM38" s="351">
        <f>IF(CM5,CM18*Indeksacija!$J$10,0)</f>
        <v>3585.3261033907038</v>
      </c>
      <c r="CN38" s="340">
        <f t="shared" si="403"/>
        <v>43023.913240688446</v>
      </c>
      <c r="CO38" s="351">
        <f>IF(CO5,CO18*Indeksacija!$K$10,0)</f>
        <v>3692.885886492425</v>
      </c>
      <c r="CP38" s="351">
        <f>IF(CP5,CP18*Indeksacija!$K$10,0)</f>
        <v>3692.885886492425</v>
      </c>
      <c r="CQ38" s="351">
        <f>IF(CQ5,CQ18*Indeksacija!$K$10,0)</f>
        <v>3692.885886492425</v>
      </c>
      <c r="CR38" s="351">
        <f>IF(CR5,CR18*Indeksacija!$K$10,0)</f>
        <v>3692.885886492425</v>
      </c>
      <c r="CS38" s="351">
        <f>IF(CS5,CS18*Indeksacija!$K$10,0)</f>
        <v>3692.885886492425</v>
      </c>
      <c r="CT38" s="351">
        <f>IF(CT5,CT18*Indeksacija!$K$10,0)</f>
        <v>3692.885886492425</v>
      </c>
      <c r="CU38" s="351">
        <f>IF(CU5,CU18*Indeksacija!$K$10,0)</f>
        <v>3692.885886492425</v>
      </c>
      <c r="CV38" s="351">
        <f>IF(CV5,CV18*Indeksacija!$K$10,0)</f>
        <v>3692.885886492425</v>
      </c>
      <c r="CW38" s="351">
        <f>IF(CW5,CW18*Indeksacija!$K$10,0)</f>
        <v>3692.885886492425</v>
      </c>
      <c r="CX38" s="351">
        <f>IF(CX5,CX18*Indeksacija!$K$10,0)</f>
        <v>3692.885886492425</v>
      </c>
      <c r="CY38" s="351">
        <f>IF(CY5,CY18*Indeksacija!$K$10,0)</f>
        <v>3692.885886492425</v>
      </c>
      <c r="CZ38" s="351">
        <f>IF(CZ5,CZ18*Indeksacija!$K$10,0)</f>
        <v>3692.885886492425</v>
      </c>
      <c r="DA38" s="340">
        <f t="shared" si="415"/>
        <v>44314.630637909104</v>
      </c>
      <c r="DB38" s="351">
        <f>IF(DB5,DB18*Indeksacija!$L$10,0)</f>
        <v>3803.6724630871977</v>
      </c>
      <c r="DC38" s="351">
        <f>IF(DC5,DC18*Indeksacija!$L$10,0)</f>
        <v>3803.6724630871977</v>
      </c>
      <c r="DD38" s="351">
        <f>IF(DD5,DD18*Indeksacija!$L$10,0)</f>
        <v>3803.6724630871977</v>
      </c>
      <c r="DE38" s="351">
        <f>IF(DE5,DE18*Indeksacija!$L$10,0)</f>
        <v>3803.6724630871977</v>
      </c>
      <c r="DF38" s="351">
        <f>IF(DF5,DF18*Indeksacija!$L$10,0)</f>
        <v>3803.6724630871977</v>
      </c>
      <c r="DG38" s="351">
        <f>IF(DG5,DG18*Indeksacija!$L$10,0)</f>
        <v>3803.6724630871977</v>
      </c>
      <c r="DH38" s="351">
        <f>IF(DH5,DH18*Indeksacija!$L$10,0)</f>
        <v>3803.6724630871977</v>
      </c>
      <c r="DI38" s="351">
        <f>IF(DI5,DI18*Indeksacija!$L$10,0)</f>
        <v>3803.6724630871977</v>
      </c>
      <c r="DJ38" s="351">
        <f>IF(DJ5,DJ18*Indeksacija!$L$10,0)</f>
        <v>3803.6724630871977</v>
      </c>
      <c r="DK38" s="351">
        <f>IF(DK5,DK18*Indeksacija!$L$10,0)</f>
        <v>3803.6724630871977</v>
      </c>
      <c r="DL38" s="351">
        <f>IF(DL5,DL18*Indeksacija!$L$10,0)</f>
        <v>3803.6724630871977</v>
      </c>
      <c r="DM38" s="351">
        <f>IF(DM5,DM18*Indeksacija!$L$10,0)</f>
        <v>3803.6724630871977</v>
      </c>
      <c r="DN38" s="340">
        <f t="shared" si="427"/>
        <v>45644.069557046372</v>
      </c>
      <c r="DO38" s="351">
        <f>IF(DO5,DO18*Indeksacija!$M$10,0)</f>
        <v>3917.7826369798136</v>
      </c>
      <c r="DP38" s="351">
        <f>IF(DP5,DP18*Indeksacija!$M$10,0)</f>
        <v>3917.7826369798136</v>
      </c>
      <c r="DQ38" s="351">
        <f>IF(DQ5,DQ18*Indeksacija!$M$10,0)</f>
        <v>3917.7826369798136</v>
      </c>
      <c r="DR38" s="351">
        <f>IF(DR5,DR18*Indeksacija!$M$10,0)</f>
        <v>3917.7826369798136</v>
      </c>
      <c r="DS38" s="351">
        <f>IF(DS5,DS18*Indeksacija!$M$10,0)</f>
        <v>3917.7826369798136</v>
      </c>
      <c r="DT38" s="351">
        <f>IF(DT5,DT18*Indeksacija!$M$10,0)</f>
        <v>3917.7826369798136</v>
      </c>
      <c r="DU38" s="351">
        <f>IF(DU5,DU18*Indeksacija!$M$10,0)</f>
        <v>3917.7826369798136</v>
      </c>
      <c r="DV38" s="351">
        <f>IF(DV5,DV18*Indeksacija!$M$10,0)</f>
        <v>3917.7826369798136</v>
      </c>
      <c r="DW38" s="351">
        <f>IF(DW5,DW18*Indeksacija!$M$10,0)</f>
        <v>3917.7826369798136</v>
      </c>
      <c r="DX38" s="351">
        <f>IF(DX5,DX18*Indeksacija!$M$10,0)</f>
        <v>3917.7826369798136</v>
      </c>
      <c r="DY38" s="351">
        <f>IF(DY5,DY18*Indeksacija!$M$10,0)</f>
        <v>3917.7826369798136</v>
      </c>
      <c r="DZ38" s="351">
        <f>IF(DZ5,DZ18*Indeksacija!$M$10,0)</f>
        <v>3917.7826369798136</v>
      </c>
      <c r="EA38" s="340">
        <f t="shared" si="439"/>
        <v>47013.391643757765</v>
      </c>
      <c r="EB38" s="351">
        <f>IF(EB5,EB18*Indeksacija!$N$10,0)</f>
        <v>4035.3161160892078</v>
      </c>
      <c r="EC38" s="351">
        <f>IF(EC5,EC18*Indeksacija!$N$10,0)</f>
        <v>4035.3161160892078</v>
      </c>
      <c r="ED38" s="351">
        <f>IF(ED5,ED18*Indeksacija!$N$10,0)</f>
        <v>4035.3161160892078</v>
      </c>
      <c r="EE38" s="351">
        <f>IF(EE5,EE18*Indeksacija!$N$10,0)</f>
        <v>4035.3161160892078</v>
      </c>
      <c r="EF38" s="351">
        <f>IF(EF5,EF18*Indeksacija!$N$10,0)</f>
        <v>4035.3161160892078</v>
      </c>
      <c r="EG38" s="351">
        <f>IF(EG5,EG18*Indeksacija!$N$10,0)</f>
        <v>4035.3161160892078</v>
      </c>
      <c r="EH38" s="351">
        <f>IF(EH5,EH18*Indeksacija!$N$10,0)</f>
        <v>4035.3161160892078</v>
      </c>
      <c r="EI38" s="351">
        <f>IF(EI5,EI18*Indeksacija!$N$10,0)</f>
        <v>4035.3161160892078</v>
      </c>
      <c r="EJ38" s="351">
        <f>IF(EJ5,EJ18*Indeksacija!$N$10,0)</f>
        <v>4035.3161160892078</v>
      </c>
      <c r="EK38" s="351">
        <f>IF(EK5,EK18*Indeksacija!$N$10,0)</f>
        <v>4035.3161160892078</v>
      </c>
      <c r="EL38" s="351">
        <f>IF(EL5,EL18*Indeksacija!$N$10,0)</f>
        <v>4035.3161160892078</v>
      </c>
      <c r="EM38" s="351">
        <f>IF(EM5,EM18*Indeksacija!$N$10,0)</f>
        <v>4035.3161160892078</v>
      </c>
      <c r="EN38" s="340">
        <f t="shared" si="451"/>
        <v>48423.793393070489</v>
      </c>
      <c r="EO38" s="351">
        <f>IF(EO5,EO18*Indeksacija!$O$10,0)</f>
        <v>4156.3755995718839</v>
      </c>
      <c r="EP38" s="351">
        <f>IF(EP5,EP18*Indeksacija!$O$10,0)</f>
        <v>4156.3755995718839</v>
      </c>
      <c r="EQ38" s="351">
        <f>IF(EQ5,EQ18*Indeksacija!$O$10,0)</f>
        <v>4156.3755995718839</v>
      </c>
      <c r="ER38" s="351">
        <f>IF(ER5,ER18*Indeksacija!$O$10,0)</f>
        <v>4156.3755995718839</v>
      </c>
      <c r="ES38" s="351">
        <f>IF(ES5,ES18*Indeksacija!$O$10,0)</f>
        <v>4156.3755995718839</v>
      </c>
      <c r="ET38" s="351">
        <f>IF(ET5,ET18*Indeksacija!$O$10,0)</f>
        <v>4156.3755995718839</v>
      </c>
      <c r="EU38" s="351">
        <f>IF(EU5,EU18*Indeksacija!$O$10,0)</f>
        <v>4156.3755995718839</v>
      </c>
      <c r="EV38" s="351">
        <f>IF(EV5,EV18*Indeksacija!$O$10,0)</f>
        <v>4156.3755995718839</v>
      </c>
      <c r="EW38" s="351">
        <f>IF(EW5,EW18*Indeksacija!$O$10,0)</f>
        <v>4156.3755995718839</v>
      </c>
      <c r="EX38" s="351">
        <f>IF(EX5,EX18*Indeksacija!$O$10,0)</f>
        <v>4156.3755995718839</v>
      </c>
      <c r="EY38" s="351">
        <f>IF(EY5,EY18*Indeksacija!$O$10,0)</f>
        <v>4156.3755995718839</v>
      </c>
      <c r="EZ38" s="351">
        <f>IF(EZ5,EZ18*Indeksacija!$O$10,0)</f>
        <v>4156.3755995718839</v>
      </c>
      <c r="FA38" s="340">
        <f t="shared" si="463"/>
        <v>49876.507194862592</v>
      </c>
      <c r="FB38" s="351">
        <f>IF(FB5,FB18*Indeksacija!$P$10,0)</f>
        <v>4281.0668675590405</v>
      </c>
      <c r="FC38" s="351">
        <f>IF(FC5,FC18*Indeksacija!$P$10,0)</f>
        <v>4281.0668675590405</v>
      </c>
      <c r="FD38" s="351">
        <f>IF(FD5,FD18*Indeksacija!$P$10,0)</f>
        <v>4281.0668675590405</v>
      </c>
      <c r="FE38" s="351">
        <f>IF(FE5,FE18*Indeksacija!$P$10,0)</f>
        <v>4281.0668675590405</v>
      </c>
      <c r="FF38" s="351">
        <f>IF(FF5,FF18*Indeksacija!$P$10,0)</f>
        <v>4281.0668675590405</v>
      </c>
      <c r="FG38" s="351">
        <f>IF(FG5,FG18*Indeksacija!$P$10,0)</f>
        <v>4281.0668675590405</v>
      </c>
      <c r="FH38" s="351">
        <f>IF(FH5,FH18*Indeksacija!$P$10,0)</f>
        <v>4281.0668675590405</v>
      </c>
      <c r="FI38" s="351">
        <f>IF(FI5,FI18*Indeksacija!$P$10,0)</f>
        <v>4281.0668675590405</v>
      </c>
      <c r="FJ38" s="351">
        <f>IF(FJ5,FJ18*Indeksacija!$P$10,0)</f>
        <v>4281.0668675590405</v>
      </c>
      <c r="FK38" s="351">
        <f>IF(FK5,FK18*Indeksacija!$P$10,0)</f>
        <v>4281.0668675590405</v>
      </c>
      <c r="FL38" s="351">
        <f>IF(FL5,FL18*Indeksacija!$P$10,0)</f>
        <v>4281.0668675590405</v>
      </c>
      <c r="FM38" s="351">
        <f>IF(FM5,FM18*Indeksacija!$P$10,0)</f>
        <v>4281.0668675590405</v>
      </c>
      <c r="FN38" s="340">
        <f t="shared" si="475"/>
        <v>51372.8024107085</v>
      </c>
      <c r="FO38" s="351">
        <f>IF(FO5,FO18*Indeksacija!$Q$10,0)</f>
        <v>4409.4988735858115</v>
      </c>
      <c r="FP38" s="351">
        <f>IF(FP5,FP18*Indeksacija!$Q$10,0)</f>
        <v>4409.4988735858115</v>
      </c>
      <c r="FQ38" s="351">
        <f>IF(FQ5,FQ18*Indeksacija!$Q$10,0)</f>
        <v>4409.4988735858115</v>
      </c>
      <c r="FR38" s="351">
        <f>IF(FR5,FR18*Indeksacija!$Q$10,0)</f>
        <v>4409.4988735858115</v>
      </c>
      <c r="FS38" s="351">
        <f>IF(FS5,FS18*Indeksacija!$Q$10,0)</f>
        <v>4409.4988735858115</v>
      </c>
      <c r="FT38" s="351">
        <f>IF(FT5,FT18*Indeksacija!$Q$10,0)</f>
        <v>4409.4988735858115</v>
      </c>
      <c r="FU38" s="351">
        <f>IF(FU5,FU18*Indeksacija!$Q$10,0)</f>
        <v>4409.4988735858115</v>
      </c>
      <c r="FV38" s="351">
        <f>IF(FV5,FV18*Indeksacija!$Q$10,0)</f>
        <v>4409.4988735858115</v>
      </c>
      <c r="FW38" s="351">
        <f>IF(FW5,FW18*Indeksacija!$Q$10,0)</f>
        <v>4409.4988735858115</v>
      </c>
      <c r="FX38" s="351">
        <f>IF(FX5,FX18*Indeksacija!$Q$10,0)</f>
        <v>4409.4988735858115</v>
      </c>
      <c r="FY38" s="351">
        <f>IF(FY5,FY18*Indeksacija!$Q$10,0)</f>
        <v>4409.4988735858115</v>
      </c>
      <c r="FZ38" s="351">
        <f>IF(FZ5,FZ18*Indeksacija!$Q$10,0)</f>
        <v>4409.4988735858115</v>
      </c>
      <c r="GA38" s="340">
        <f t="shared" si="487"/>
        <v>52913.986483029752</v>
      </c>
      <c r="GB38" s="351">
        <f>IF(GB5,GB18*Indeksacija!$R$10,0)</f>
        <v>4541.7838397933856</v>
      </c>
      <c r="GC38" s="351">
        <f>IF(GC5,GC18*Indeksacija!$R$10,0)</f>
        <v>4541.7838397933856</v>
      </c>
      <c r="GD38" s="351">
        <f>IF(GD5,GD18*Indeksacija!$R$10,0)</f>
        <v>4541.7838397933856</v>
      </c>
      <c r="GE38" s="351">
        <f>IF(GE5,GE18*Indeksacija!$R$10,0)</f>
        <v>4541.7838397933856</v>
      </c>
      <c r="GF38" s="351">
        <f>IF(GF5,GF18*Indeksacija!$R$10,0)</f>
        <v>4541.7838397933856</v>
      </c>
      <c r="GG38" s="351">
        <f>IF(GG5,GG18*Indeksacija!$R$10,0)</f>
        <v>4541.7838397933856</v>
      </c>
      <c r="GH38" s="351">
        <f>IF(GH5,GH18*Indeksacija!$R$10,0)</f>
        <v>4541.7838397933856</v>
      </c>
      <c r="GI38" s="351">
        <f>IF(GI5,GI18*Indeksacija!$R$10,0)</f>
        <v>4541.7838397933856</v>
      </c>
      <c r="GJ38" s="351">
        <f>IF(GJ5,GJ18*Indeksacija!$R$10,0)</f>
        <v>4541.7838397933856</v>
      </c>
      <c r="GK38" s="351">
        <f>IF(GK5,GK18*Indeksacija!$R$10,0)</f>
        <v>4541.7838397933856</v>
      </c>
      <c r="GL38" s="351">
        <f>IF(GL5,GL18*Indeksacija!$R$10,0)</f>
        <v>4541.7838397933856</v>
      </c>
      <c r="GM38" s="351">
        <f>IF(GM5,GM18*Indeksacija!$R$10,0)</f>
        <v>4541.7838397933856</v>
      </c>
      <c r="GN38" s="340">
        <f t="shared" si="499"/>
        <v>54501.406077520638</v>
      </c>
      <c r="GO38" s="351">
        <f>IF(GO5,GO18*Indeksacija!$J$10,0)</f>
        <v>0</v>
      </c>
      <c r="GP38" s="351">
        <f>IF(GP5,GP18*Indeksacija!$J$10,0)</f>
        <v>0</v>
      </c>
      <c r="GQ38" s="351">
        <f>IF(GQ5,GQ18*Indeksacija!$J$10,0)</f>
        <v>0</v>
      </c>
      <c r="GR38" s="351">
        <f>IF(GR5,GR18*Indeksacija!$J$10,0)</f>
        <v>0</v>
      </c>
      <c r="GS38" s="351">
        <f>IF(GS5,GS18*Indeksacija!$J$10,0)</f>
        <v>0</v>
      </c>
      <c r="GT38" s="351">
        <f>IF(GT5,GT18*Indeksacija!$J$10,0)</f>
        <v>0</v>
      </c>
      <c r="GU38" s="351">
        <f>IF(GU5,GU18*Indeksacija!$J$10,0)</f>
        <v>0</v>
      </c>
      <c r="GV38" s="351">
        <f>IF(GV5,GV18*Indeksacija!$J$10,0)</f>
        <v>0</v>
      </c>
      <c r="GW38" s="351">
        <f>IF(GW5,GW18*Indeksacija!$J$10,0)</f>
        <v>0</v>
      </c>
      <c r="GX38" s="351">
        <f>IF(GX5,GX18*Indeksacija!$J$10,0)</f>
        <v>0</v>
      </c>
      <c r="GY38" s="351">
        <f>IF(GY5,GY18*Indeksacija!$J$10,0)</f>
        <v>0</v>
      </c>
      <c r="GZ38" s="351">
        <f>IF(GZ5,GZ18*Indeksacija!$J$10,0)</f>
        <v>0</v>
      </c>
      <c r="HA38" s="340">
        <f t="shared" si="511"/>
        <v>0</v>
      </c>
      <c r="HB38" s="351">
        <f>IF(HB5,HB18*Indeksacija!$J$10,0)</f>
        <v>0</v>
      </c>
      <c r="HC38" s="351">
        <f>IF(HC5,HC18*Indeksacija!$J$10,0)</f>
        <v>0</v>
      </c>
      <c r="HD38" s="351">
        <f>IF(HD5,HD18*Indeksacija!$J$10,0)</f>
        <v>0</v>
      </c>
      <c r="HE38" s="351">
        <f>IF(HE5,HE18*Indeksacija!$J$10,0)</f>
        <v>0</v>
      </c>
      <c r="HF38" s="351">
        <f>IF(HF5,HF18*Indeksacija!$J$10,0)</f>
        <v>0</v>
      </c>
      <c r="HG38" s="351">
        <f>IF(HG5,HG18*Indeksacija!$J$10,0)</f>
        <v>0</v>
      </c>
      <c r="HH38" s="351">
        <f>IF(HH5,HH18*Indeksacija!$J$10,0)</f>
        <v>0</v>
      </c>
      <c r="HI38" s="351">
        <f>IF(HI5,HI18*Indeksacija!$J$10,0)</f>
        <v>0</v>
      </c>
      <c r="HJ38" s="351">
        <f>IF(HJ5,HJ18*Indeksacija!$J$10,0)</f>
        <v>0</v>
      </c>
      <c r="HK38" s="351">
        <f>IF(HK5,HK18*Indeksacija!$J$10,0)</f>
        <v>0</v>
      </c>
      <c r="HL38" s="351">
        <f>IF(HL5,HL18*Indeksacija!$J$10,0)</f>
        <v>0</v>
      </c>
      <c r="HM38" s="351">
        <f>IF(HM5,HM18*Indeksacija!$J$10,0)</f>
        <v>0</v>
      </c>
      <c r="HN38" s="340">
        <f t="shared" si="523"/>
        <v>0</v>
      </c>
      <c r="HO38" s="351">
        <f>IF(HO5,HO18*Indeksacija!$J$10,0)</f>
        <v>0</v>
      </c>
      <c r="HP38" s="351">
        <f>IF(HP5,HP18*Indeksacija!$J$10,0)</f>
        <v>0</v>
      </c>
      <c r="HQ38" s="351">
        <f>IF(HQ5,HQ18*Indeksacija!$J$10,0)</f>
        <v>0</v>
      </c>
      <c r="HR38" s="351">
        <f>IF(HR5,HR18*Indeksacija!$J$10,0)</f>
        <v>0</v>
      </c>
      <c r="HS38" s="351">
        <f>IF(HS5,HS18*Indeksacija!$J$10,0)</f>
        <v>0</v>
      </c>
      <c r="HT38" s="351">
        <f>IF(HT5,HT18*Indeksacija!$J$10,0)</f>
        <v>0</v>
      </c>
      <c r="HU38" s="351">
        <f>IF(HU5,HU18*Indeksacija!$J$10,0)</f>
        <v>0</v>
      </c>
      <c r="HV38" s="351">
        <f>IF(HV5,HV18*Indeksacija!$J$10,0)</f>
        <v>0</v>
      </c>
      <c r="HW38" s="351">
        <f>IF(HW5,HW18*Indeksacija!$J$10,0)</f>
        <v>0</v>
      </c>
      <c r="HX38" s="351">
        <f>IF(HX5,HX18*Indeksacija!$J$10,0)</f>
        <v>0</v>
      </c>
      <c r="HY38" s="351">
        <f>IF(HY5,HY18*Indeksacija!$J$10,0)</f>
        <v>0</v>
      </c>
      <c r="HZ38" s="351">
        <f>IF(HZ5,HZ18*Indeksacija!$J$10,0)</f>
        <v>0</v>
      </c>
      <c r="IA38" s="340">
        <f t="shared" si="535"/>
        <v>0</v>
      </c>
      <c r="IB38" s="351">
        <f>IF(IB5,IB18*Indeksacija!$J$10,0)</f>
        <v>0</v>
      </c>
      <c r="IC38" s="351">
        <f>IF(IC5,IC18*Indeksacija!$J$10,0)</f>
        <v>0</v>
      </c>
      <c r="ID38" s="351">
        <f>IF(ID5,ID18*Indeksacija!$J$10,0)</f>
        <v>0</v>
      </c>
      <c r="IE38" s="351">
        <f>IF(IE5,IE18*Indeksacija!$J$10,0)</f>
        <v>0</v>
      </c>
      <c r="IF38" s="351">
        <f>IF(IF5,IF18*Indeksacija!$J$10,0)</f>
        <v>0</v>
      </c>
      <c r="IG38" s="351">
        <f>IF(IG5,IG18*Indeksacija!$J$10,0)</f>
        <v>0</v>
      </c>
      <c r="IH38" s="351">
        <f>IF(IH5,IH18*Indeksacija!$J$10,0)</f>
        <v>0</v>
      </c>
      <c r="II38" s="351">
        <f>IF(II5,II18*Indeksacija!$J$10,0)</f>
        <v>0</v>
      </c>
      <c r="IJ38" s="351">
        <f>IF(IJ5,IJ18*Indeksacija!$J$10,0)</f>
        <v>0</v>
      </c>
      <c r="IK38" s="351">
        <f>IF(IK5,IK18*Indeksacija!$J$10,0)</f>
        <v>0</v>
      </c>
      <c r="IL38" s="351">
        <f>IF(IL5,IL18*Indeksacija!$J$10,0)</f>
        <v>0</v>
      </c>
      <c r="IM38" s="351">
        <f>IF(IM5,IM18*Indeksacija!$J$10,0)</f>
        <v>0</v>
      </c>
      <c r="IN38" s="340">
        <f t="shared" si="547"/>
        <v>0</v>
      </c>
      <c r="IO38" s="351">
        <f>IF(IO5,IO18*Indeksacija!$J$10,0)</f>
        <v>0</v>
      </c>
      <c r="IP38" s="351">
        <f>IF(IP5,IP18*Indeksacija!$J$10,0)</f>
        <v>0</v>
      </c>
      <c r="IQ38" s="351">
        <f>IF(IQ5,IQ18*Indeksacija!$J$10,0)</f>
        <v>0</v>
      </c>
      <c r="IR38" s="351">
        <f>IF(IR5,IR18*Indeksacija!$J$10,0)</f>
        <v>0</v>
      </c>
      <c r="IS38" s="351">
        <f>IF(IS5,IS18*Indeksacija!$J$10,0)</f>
        <v>0</v>
      </c>
      <c r="IT38" s="351">
        <f>IF(IT5,IT18*Indeksacija!$J$10,0)</f>
        <v>0</v>
      </c>
      <c r="IU38" s="351">
        <f>IF(IU5,IU18*Indeksacija!$J$10,0)</f>
        <v>0</v>
      </c>
      <c r="IV38" s="351">
        <f>IF(IV5,IV18*Indeksacija!$J$10,0)</f>
        <v>0</v>
      </c>
      <c r="IW38" s="351">
        <f>IF(IW5,IW18*Indeksacija!$J$10,0)</f>
        <v>0</v>
      </c>
      <c r="IX38" s="351">
        <f>IF(IX5,IX18*Indeksacija!$J$10,0)</f>
        <v>0</v>
      </c>
      <c r="IY38" s="351">
        <f>IF(IY5,IY18*Indeksacija!$J$10,0)</f>
        <v>0</v>
      </c>
      <c r="IZ38" s="351">
        <f>IF(IZ5,IZ18*Indeksacija!$J$10,0)</f>
        <v>0</v>
      </c>
      <c r="JA38" s="340">
        <f t="shared" si="559"/>
        <v>0</v>
      </c>
      <c r="JB38" s="351">
        <f>IF(JB5,JB18*Indeksacija!$J$10,0)</f>
        <v>0</v>
      </c>
      <c r="JC38" s="351">
        <f>IF(JC5,JC18*Indeksacija!$J$10,0)</f>
        <v>0</v>
      </c>
      <c r="JD38" s="351">
        <f>IF(JD5,JD18*Indeksacija!$J$10,0)</f>
        <v>0</v>
      </c>
      <c r="JE38" s="351">
        <f>IF(JE5,JE18*Indeksacija!$J$10,0)</f>
        <v>0</v>
      </c>
      <c r="JF38" s="351">
        <f>IF(JF5,JF18*Indeksacija!$J$10,0)</f>
        <v>0</v>
      </c>
      <c r="JG38" s="351">
        <f>IF(JG5,JG18*Indeksacija!$J$10,0)</f>
        <v>0</v>
      </c>
      <c r="JH38" s="351">
        <f>IF(JH5,JH18*Indeksacija!$J$10,0)</f>
        <v>0</v>
      </c>
      <c r="JI38" s="351">
        <f>IF(JI5,JI18*Indeksacija!$J$10,0)</f>
        <v>0</v>
      </c>
      <c r="JJ38" s="351">
        <f>IF(JJ5,JJ18*Indeksacija!$J$10,0)</f>
        <v>0</v>
      </c>
      <c r="JK38" s="351">
        <f>IF(JK5,JK18*Indeksacija!$J$10,0)</f>
        <v>0</v>
      </c>
      <c r="JL38" s="351">
        <f>IF(JL5,JL18*Indeksacija!$J$10,0)</f>
        <v>0</v>
      </c>
      <c r="JM38" s="351">
        <f>IF(JM5,JM18*Indeksacija!$J$10,0)</f>
        <v>0</v>
      </c>
      <c r="JN38" s="340">
        <f t="shared" si="571"/>
        <v>0</v>
      </c>
      <c r="JO38" s="351">
        <f>IF(JO5,JO18*Indeksacija!$J$10,0)</f>
        <v>0</v>
      </c>
      <c r="JP38" s="351">
        <f>IF(JP5,JP18*Indeksacija!$J$10,0)</f>
        <v>0</v>
      </c>
      <c r="JQ38" s="351">
        <f>IF(JQ5,JQ18*Indeksacija!$J$10,0)</f>
        <v>0</v>
      </c>
      <c r="JR38" s="351">
        <f>IF(JR5,JR18*Indeksacija!$J$10,0)</f>
        <v>0</v>
      </c>
      <c r="JS38" s="351">
        <f>IF(JS5,JS18*Indeksacija!$J$10,0)</f>
        <v>0</v>
      </c>
      <c r="JT38" s="351">
        <f>IF(JT5,JT18*Indeksacija!$J$10,0)</f>
        <v>0</v>
      </c>
      <c r="JU38" s="351">
        <f>IF(JU5,JU18*Indeksacija!$J$10,0)</f>
        <v>0</v>
      </c>
      <c r="JV38" s="351">
        <f>IF(JV5,JV18*Indeksacija!$J$10,0)</f>
        <v>0</v>
      </c>
      <c r="JW38" s="351">
        <f>IF(JW5,JW18*Indeksacija!$J$10,0)</f>
        <v>0</v>
      </c>
      <c r="JX38" s="351">
        <f>IF(JX5,JX18*Indeksacija!$J$10,0)</f>
        <v>0</v>
      </c>
      <c r="JY38" s="351">
        <f>IF(JY5,JY18*Indeksacija!$J$10,0)</f>
        <v>0</v>
      </c>
      <c r="JZ38" s="351">
        <f>IF(JZ5,JZ18*Indeksacija!$J$10,0)</f>
        <v>0</v>
      </c>
      <c r="KA38" s="340">
        <f t="shared" si="583"/>
        <v>0</v>
      </c>
      <c r="KB38" s="351">
        <f>IF(KB5,KB18*Indeksacija!$J$10,0)</f>
        <v>0</v>
      </c>
      <c r="KC38" s="351">
        <f>IF(KC5,KC18*Indeksacija!$J$10,0)</f>
        <v>0</v>
      </c>
      <c r="KD38" s="351">
        <f>IF(KD5,KD18*Indeksacija!$J$10,0)</f>
        <v>0</v>
      </c>
      <c r="KE38" s="351">
        <f>IF(KE5,KE18*Indeksacija!$J$10,0)</f>
        <v>0</v>
      </c>
      <c r="KF38" s="351">
        <f>IF(KF5,KF18*Indeksacija!$J$10,0)</f>
        <v>0</v>
      </c>
      <c r="KG38" s="351">
        <f>IF(KG5,KG18*Indeksacija!$J$10,0)</f>
        <v>0</v>
      </c>
      <c r="KH38" s="351">
        <f>IF(KH5,KH18*Indeksacija!$J$10,0)</f>
        <v>0</v>
      </c>
      <c r="KI38" s="351">
        <f>IF(KI5,KI18*Indeksacija!$J$10,0)</f>
        <v>0</v>
      </c>
      <c r="KJ38" s="351">
        <f>IF(KJ5,KJ18*Indeksacija!$J$10,0)</f>
        <v>0</v>
      </c>
      <c r="KK38" s="351">
        <f>IF(KK5,KK18*Indeksacija!$J$10,0)</f>
        <v>0</v>
      </c>
      <c r="KL38" s="351">
        <f>IF(KL5,KL18*Indeksacija!$J$10,0)</f>
        <v>0</v>
      </c>
      <c r="KM38" s="351">
        <f>IF(KM5,KM18*Indeksacija!$J$10,0)</f>
        <v>0</v>
      </c>
      <c r="KN38" s="340">
        <f t="shared" si="595"/>
        <v>0</v>
      </c>
      <c r="KO38" s="351">
        <f>IF(KO5,KO18*Indeksacija!$J$10,0)</f>
        <v>0</v>
      </c>
      <c r="KP38" s="351">
        <f>IF(KP5,KP18*Indeksacija!$J$10,0)</f>
        <v>0</v>
      </c>
      <c r="KQ38" s="351">
        <f>IF(KQ5,KQ18*Indeksacija!$J$10,0)</f>
        <v>0</v>
      </c>
      <c r="KR38" s="351">
        <f>IF(KR5,KR18*Indeksacija!$J$10,0)</f>
        <v>0</v>
      </c>
      <c r="KS38" s="351">
        <f>IF(KS5,KS18*Indeksacija!$J$10,0)</f>
        <v>0</v>
      </c>
      <c r="KT38" s="351">
        <f>IF(KT5,KT18*Indeksacija!$J$10,0)</f>
        <v>0</v>
      </c>
      <c r="KU38" s="351">
        <f>IF(KU5,KU18*Indeksacija!$J$10,0)</f>
        <v>0</v>
      </c>
      <c r="KV38" s="351">
        <f>IF(KV5,KV18*Indeksacija!$J$10,0)</f>
        <v>0</v>
      </c>
      <c r="KW38" s="351">
        <f>IF(KW5,KW18*Indeksacija!$J$10,0)</f>
        <v>0</v>
      </c>
      <c r="KX38" s="351">
        <f>IF(KX5,KX18*Indeksacija!$J$10,0)</f>
        <v>0</v>
      </c>
      <c r="KY38" s="351">
        <f>IF(KY5,KY18*Indeksacija!$J$10,0)</f>
        <v>0</v>
      </c>
      <c r="KZ38" s="351">
        <f>IF(KZ5,KZ18*Indeksacija!$J$10,0)</f>
        <v>0</v>
      </c>
      <c r="LA38" s="340">
        <f t="shared" si="607"/>
        <v>0</v>
      </c>
      <c r="LB38" s="351">
        <f>IF(LB5,LB18*Indeksacija!$J$10,0)</f>
        <v>0</v>
      </c>
      <c r="LC38" s="351">
        <f>IF(LC5,LC18*Indeksacija!$J$10,0)</f>
        <v>0</v>
      </c>
      <c r="LD38" s="351">
        <f>IF(LD5,LD18*Indeksacija!$J$10,0)</f>
        <v>0</v>
      </c>
      <c r="LE38" s="351">
        <f>IF(LE5,LE18*Indeksacija!$J$10,0)</f>
        <v>0</v>
      </c>
      <c r="LF38" s="351">
        <f>IF(LF5,LF18*Indeksacija!$J$10,0)</f>
        <v>0</v>
      </c>
      <c r="LG38" s="351">
        <f>IF(LG5,LG18*Indeksacija!$J$10,0)</f>
        <v>0</v>
      </c>
      <c r="LH38" s="351">
        <f>IF(LH5,LH18*Indeksacija!$J$10,0)</f>
        <v>0</v>
      </c>
      <c r="LI38" s="351">
        <f>IF(LI5,LI18*Indeksacija!$J$10,0)</f>
        <v>0</v>
      </c>
      <c r="LJ38" s="351">
        <f>IF(LJ5,LJ18*Indeksacija!$J$10,0)</f>
        <v>0</v>
      </c>
      <c r="LK38" s="351">
        <f>IF(LK5,LK18*Indeksacija!$J$10,0)</f>
        <v>0</v>
      </c>
      <c r="LL38" s="351">
        <f>IF(LL5,LL18*Indeksacija!$J$10,0)</f>
        <v>0</v>
      </c>
      <c r="LM38" s="351">
        <f>IF(LM5,LM18*Indeksacija!$J$10,0)</f>
        <v>0</v>
      </c>
      <c r="LN38" s="340">
        <f t="shared" si="619"/>
        <v>0</v>
      </c>
    </row>
    <row r="39" spans="1:326" s="349" customFormat="1" ht="15.4" customHeight="1">
      <c r="A39" s="321" t="s">
        <v>272</v>
      </c>
      <c r="B39" s="351">
        <f>IF(B5,'Dalyvio prielaidos'!$G$13/12*Indeksacija!$D$10,0)</f>
        <v>0</v>
      </c>
      <c r="C39" s="351">
        <f>IF(C5,'Dalyvio prielaidos'!$G$13/12*Indeksacija!$D$10,0)</f>
        <v>0</v>
      </c>
      <c r="D39" s="351">
        <f>IF(D5,'Dalyvio prielaidos'!$G$13/12*Indeksacija!$D$10,0)</f>
        <v>0</v>
      </c>
      <c r="E39" s="351">
        <f>IF(E5,'Dalyvio prielaidos'!$G$13/12*Indeksacija!$D$10,0)</f>
        <v>0</v>
      </c>
      <c r="F39" s="351">
        <f>IF(F5,'Dalyvio prielaidos'!$G$13/12*Indeksacija!$D$10,0)</f>
        <v>0</v>
      </c>
      <c r="G39" s="351">
        <f>IF(G5,'Dalyvio prielaidos'!$G$13/12*Indeksacija!$D$10,0)</f>
        <v>0</v>
      </c>
      <c r="H39" s="351">
        <f>IF(H5,'Dalyvio prielaidos'!$G$13/12*Indeksacija!$D$10,0)</f>
        <v>0</v>
      </c>
      <c r="I39" s="351">
        <f>IF(I5,'Dalyvio prielaidos'!$G$13/12*Indeksacija!$D$10,0)</f>
        <v>0</v>
      </c>
      <c r="J39" s="351">
        <f>IF(J5,'Dalyvio prielaidos'!$G$13/12*Indeksacija!$D$10,0)</f>
        <v>0</v>
      </c>
      <c r="K39" s="351">
        <f>IF(K5,'Dalyvio prielaidos'!$G$13/12*Indeksacija!$D$10,0)</f>
        <v>0</v>
      </c>
      <c r="L39" s="351">
        <f>IF(L5,'Dalyvio prielaidos'!$G$13/12*Indeksacija!$D$10,0)</f>
        <v>0</v>
      </c>
      <c r="M39" s="351">
        <f>IF(M5,'Dalyvio prielaidos'!$G$13/12*Indeksacija!$D$10,0)</f>
        <v>0</v>
      </c>
      <c r="N39" s="340">
        <f t="shared" si="361"/>
        <v>0</v>
      </c>
      <c r="O39" s="351">
        <f>IF(O5,'Dalyvio prielaidos'!$G$13/12*Indeksacija!$E$10,0)</f>
        <v>0</v>
      </c>
      <c r="P39" s="351">
        <f>IF(P5,'Dalyvio prielaidos'!$G$13/12*Indeksacija!$E$10,0)</f>
        <v>0</v>
      </c>
      <c r="Q39" s="351">
        <f>IF(Q5,'Dalyvio prielaidos'!$G$13/12*Indeksacija!$E$10,0)</f>
        <v>0</v>
      </c>
      <c r="R39" s="351">
        <f>IF(R5,'Dalyvio prielaidos'!$G$13/12*Indeksacija!$E$10,0)</f>
        <v>0</v>
      </c>
      <c r="S39" s="351">
        <f>IF(S5,'Dalyvio prielaidos'!$G$13/12*Indeksacija!$E$10,0)</f>
        <v>0</v>
      </c>
      <c r="T39" s="351">
        <f>IF(T5,'Dalyvio prielaidos'!$G$13/12*Indeksacija!$E$10,0)</f>
        <v>0</v>
      </c>
      <c r="U39" s="351">
        <f>IF(U5,'Dalyvio prielaidos'!$G$13/12*Indeksacija!$E$10,0)</f>
        <v>0</v>
      </c>
      <c r="V39" s="351">
        <f>IF(V5,'Dalyvio prielaidos'!$G$13/12*Indeksacija!$E$10,0)</f>
        <v>0</v>
      </c>
      <c r="W39" s="351">
        <f>IF(W5,'Dalyvio prielaidos'!$G$13/12*Indeksacija!$E$10,0)</f>
        <v>0</v>
      </c>
      <c r="X39" s="351">
        <f>IF(X5,'Dalyvio prielaidos'!$G$13/12*Indeksacija!$E$10,0)</f>
        <v>0</v>
      </c>
      <c r="Y39" s="351">
        <f>IF(Y5,'Dalyvio prielaidos'!$G$13/12*Indeksacija!$E$10,0)</f>
        <v>0</v>
      </c>
      <c r="Z39" s="351">
        <f>IF(Z5,'Dalyvio prielaidos'!$G$13/12*Indeksacija!$E$10,0)</f>
        <v>0</v>
      </c>
      <c r="AA39" s="340">
        <f t="shared" ref="AA39" si="621">SUM(O39:Z39)</f>
        <v>0</v>
      </c>
      <c r="AB39" s="351">
        <f>IF(AB5,AB19*Indeksacija!$G$10,0)</f>
        <v>0</v>
      </c>
      <c r="AC39" s="351">
        <f>IF(AC5,AC19*Indeksacija!$G$10,0)</f>
        <v>0</v>
      </c>
      <c r="AD39" s="351">
        <f>IF(AD5,AD19*Indeksacija!$G$10,0)</f>
        <v>0</v>
      </c>
      <c r="AE39" s="351">
        <f>IF(AE5,AE19*Indeksacija!$G$10,0)</f>
        <v>0</v>
      </c>
      <c r="AF39" s="351">
        <f>IF(AF5,AF19*Indeksacija!$G$10,0)</f>
        <v>0</v>
      </c>
      <c r="AG39" s="351">
        <f>IF(AG5,AG19*Indeksacija!$G$10,0)</f>
        <v>0</v>
      </c>
      <c r="AH39" s="351">
        <f>IF(AH5,AH19*Indeksacija!$G$10,0)</f>
        <v>0</v>
      </c>
      <c r="AI39" s="351">
        <f>IF(AI5,AI19*Indeksacija!$G$10,0)</f>
        <v>0</v>
      </c>
      <c r="AJ39" s="351">
        <f>IF(AJ5,AJ19*Indeksacija!$G$10,0)</f>
        <v>0</v>
      </c>
      <c r="AK39" s="351">
        <f>IF(AK5,AK19*Indeksacija!$G$10,0)</f>
        <v>0</v>
      </c>
      <c r="AL39" s="351">
        <f>IF(AL5,AL19*Indeksacija!$G$10,0)</f>
        <v>0</v>
      </c>
      <c r="AM39" s="351">
        <f>IF(AM5,AM19*Indeksacija!$G$10,0)</f>
        <v>0</v>
      </c>
      <c r="AN39" s="340">
        <f t="shared" ref="AN39" si="622">SUM(AB39:AM39)</f>
        <v>0</v>
      </c>
      <c r="AO39" s="351">
        <f>IF(AO5,AO19*Indeksacija!$G$10,0)</f>
        <v>2731.8175000000001</v>
      </c>
      <c r="AP39" s="351">
        <f>IF(AP5,AP19*Indeksacija!$G$10,0)</f>
        <v>2731.8175000000001</v>
      </c>
      <c r="AQ39" s="351">
        <f>IF(AQ5,AQ19*Indeksacija!$G$10,0)</f>
        <v>2731.8175000000001</v>
      </c>
      <c r="AR39" s="351">
        <f>IF(AR5,AR19*Indeksacija!$G$10,0)</f>
        <v>2731.8175000000001</v>
      </c>
      <c r="AS39" s="351">
        <f>IF(AS5,AS19*Indeksacija!$G$10,0)</f>
        <v>2731.8175000000001</v>
      </c>
      <c r="AT39" s="351">
        <f>IF(AT5,AT19*Indeksacija!$G$10,0)</f>
        <v>2731.8175000000001</v>
      </c>
      <c r="AU39" s="351">
        <f>IF(AU5,AU19*Indeksacija!$G$10,0)</f>
        <v>2731.8175000000001</v>
      </c>
      <c r="AV39" s="351">
        <f>IF(AV5,AV19*Indeksacija!$G$10,0)</f>
        <v>2731.8175000000001</v>
      </c>
      <c r="AW39" s="351">
        <f>IF(AW5,AW19*Indeksacija!$G$10,0)</f>
        <v>2731.8175000000001</v>
      </c>
      <c r="AX39" s="351">
        <f>IF(AX5,AX19*Indeksacija!$G$10,0)</f>
        <v>2731.8175000000001</v>
      </c>
      <c r="AY39" s="351">
        <f>IF(AY5,AY19*Indeksacija!$G$10,0)</f>
        <v>2731.8175000000001</v>
      </c>
      <c r="AZ39" s="351">
        <f>IF(AZ5,AZ19*Indeksacija!$G$10,0)</f>
        <v>2731.8175000000001</v>
      </c>
      <c r="BA39" s="340">
        <f t="shared" ref="BA39" si="623">SUM(AO39:AZ39)</f>
        <v>32781.810000000005</v>
      </c>
      <c r="BB39" s="351">
        <f>IF(BB5,BB19*Indeksacija!$H$10,0)</f>
        <v>2813.7720249999998</v>
      </c>
      <c r="BC39" s="351">
        <f>IF(BC5,BC19*Indeksacija!$H$10,0)</f>
        <v>2813.7720249999998</v>
      </c>
      <c r="BD39" s="351">
        <f>IF(BD5,BD19*Indeksacija!$H$10,0)</f>
        <v>2813.7720249999998</v>
      </c>
      <c r="BE39" s="351">
        <f>IF(BE5,BE19*Indeksacija!$H$10,0)</f>
        <v>2813.7720249999998</v>
      </c>
      <c r="BF39" s="351">
        <f>IF(BF5,BF19*Indeksacija!$H$10,0)</f>
        <v>2813.7720249999998</v>
      </c>
      <c r="BG39" s="351">
        <f>IF(BG5,BG19*Indeksacija!$H$10,0)</f>
        <v>2813.7720249999998</v>
      </c>
      <c r="BH39" s="351">
        <f>IF(BH5,BH19*Indeksacija!$H$10,0)</f>
        <v>2813.7720249999998</v>
      </c>
      <c r="BI39" s="351">
        <f>IF(BI5,BI19*Indeksacija!$H$10,0)</f>
        <v>2813.7720249999998</v>
      </c>
      <c r="BJ39" s="351">
        <f>IF(BJ5,BJ19*Indeksacija!$H$10,0)</f>
        <v>2813.7720249999998</v>
      </c>
      <c r="BK39" s="351">
        <f>IF(BK5,BK19*Indeksacija!$H$10,0)</f>
        <v>2813.7720249999998</v>
      </c>
      <c r="BL39" s="351">
        <f>IF(BL5,BL19*Indeksacija!$H$10,0)</f>
        <v>2813.7720249999998</v>
      </c>
      <c r="BM39" s="351">
        <f>IF(BM5,BM19*Indeksacija!$H$10,0)</f>
        <v>2813.7720249999998</v>
      </c>
      <c r="BN39" s="340">
        <f t="shared" si="379"/>
        <v>33765.264299999988</v>
      </c>
      <c r="BO39" s="351">
        <f>IF(BO5,BO19*Indeksacija!$I$10,0)</f>
        <v>2898.1851857499996</v>
      </c>
      <c r="BP39" s="351">
        <f>IF(BP5,BP19*Indeksacija!$I$10,0)</f>
        <v>2898.1851857499996</v>
      </c>
      <c r="BQ39" s="351">
        <f>IF(BQ5,BQ19*Indeksacija!$I$10,0)</f>
        <v>2898.1851857499996</v>
      </c>
      <c r="BR39" s="351">
        <f>IF(BR5,BR19*Indeksacija!$I$10,0)</f>
        <v>2898.1851857499996</v>
      </c>
      <c r="BS39" s="351">
        <f>IF(BS5,BS19*Indeksacija!$I$10,0)</f>
        <v>2898.1851857499996</v>
      </c>
      <c r="BT39" s="351">
        <f>IF(BT5,BT19*Indeksacija!$I$10,0)</f>
        <v>2898.1851857499996</v>
      </c>
      <c r="BU39" s="351">
        <f>IF(BU5,BU19*Indeksacija!$I$10,0)</f>
        <v>2898.1851857499996</v>
      </c>
      <c r="BV39" s="351">
        <f>IF(BV5,BV19*Indeksacija!$I$10,0)</f>
        <v>2898.1851857499996</v>
      </c>
      <c r="BW39" s="351">
        <f>IF(BW5,BW19*Indeksacija!$I$10,0)</f>
        <v>2898.1851857499996</v>
      </c>
      <c r="BX39" s="351">
        <f>IF(BX5,BX19*Indeksacija!$I$10,0)</f>
        <v>2898.1851857499996</v>
      </c>
      <c r="BY39" s="351">
        <f>IF(BY5,BY19*Indeksacija!$I$10,0)</f>
        <v>2898.1851857499996</v>
      </c>
      <c r="BZ39" s="351">
        <f>IF(BZ5,BZ19*Indeksacija!$I$10,0)</f>
        <v>2898.1851857499996</v>
      </c>
      <c r="CA39" s="340">
        <f t="shared" si="391"/>
        <v>34778.222228999999</v>
      </c>
      <c r="CB39" s="351">
        <f>IF(CB5,CB19*Indeksacija!$J$10,0)</f>
        <v>2985.1307413224999</v>
      </c>
      <c r="CC39" s="351">
        <f>IF(CC5,CC19*Indeksacija!$J$10,0)</f>
        <v>2985.1307413224999</v>
      </c>
      <c r="CD39" s="351">
        <f>IF(CD5,CD19*Indeksacija!$J$10,0)</f>
        <v>2985.1307413224999</v>
      </c>
      <c r="CE39" s="351">
        <f>IF(CE5,CE19*Indeksacija!$J$10,0)</f>
        <v>2985.1307413224999</v>
      </c>
      <c r="CF39" s="351">
        <f>IF(CF5,CF19*Indeksacija!$J$10,0)</f>
        <v>2985.1307413224999</v>
      </c>
      <c r="CG39" s="351">
        <f>IF(CG5,CG19*Indeksacija!$J$10,0)</f>
        <v>2985.1307413224999</v>
      </c>
      <c r="CH39" s="351">
        <f>IF(CH5,CH19*Indeksacija!$J$10,0)</f>
        <v>2985.1307413224999</v>
      </c>
      <c r="CI39" s="351">
        <f>IF(CI5,CI19*Indeksacija!$J$10,0)</f>
        <v>2985.1307413224999</v>
      </c>
      <c r="CJ39" s="351">
        <f>IF(CJ5,CJ19*Indeksacija!$J$10,0)</f>
        <v>2985.1307413224999</v>
      </c>
      <c r="CK39" s="351">
        <f>IF(CK5,CK19*Indeksacija!$J$10,0)</f>
        <v>2985.1307413224999</v>
      </c>
      <c r="CL39" s="351">
        <f>IF(CL5,CL19*Indeksacija!$J$10,0)</f>
        <v>2985.1307413224999</v>
      </c>
      <c r="CM39" s="351">
        <f>IF(CM5,CM19*Indeksacija!$J$10,0)</f>
        <v>2985.1307413224999</v>
      </c>
      <c r="CN39" s="340">
        <f t="shared" si="403"/>
        <v>35821.568895869998</v>
      </c>
      <c r="CO39" s="351">
        <f>IF(CO5,CO19*Indeksacija!$K$10,0)</f>
        <v>3074.684663562175</v>
      </c>
      <c r="CP39" s="351">
        <f>IF(CP5,CP19*Indeksacija!$K$10,0)</f>
        <v>3074.684663562175</v>
      </c>
      <c r="CQ39" s="351">
        <f>IF(CQ5,CQ19*Indeksacija!$K$10,0)</f>
        <v>3074.684663562175</v>
      </c>
      <c r="CR39" s="351">
        <f>IF(CR5,CR19*Indeksacija!$K$10,0)</f>
        <v>3074.684663562175</v>
      </c>
      <c r="CS39" s="351">
        <f>IF(CS5,CS19*Indeksacija!$K$10,0)</f>
        <v>3074.684663562175</v>
      </c>
      <c r="CT39" s="351">
        <f>IF(CT5,CT19*Indeksacija!$K$10,0)</f>
        <v>3074.684663562175</v>
      </c>
      <c r="CU39" s="351">
        <f>IF(CU5,CU19*Indeksacija!$K$10,0)</f>
        <v>3074.684663562175</v>
      </c>
      <c r="CV39" s="351">
        <f>IF(CV5,CV19*Indeksacija!$K$10,0)</f>
        <v>3074.684663562175</v>
      </c>
      <c r="CW39" s="351">
        <f>IF(CW5,CW19*Indeksacija!$K$10,0)</f>
        <v>3074.684663562175</v>
      </c>
      <c r="CX39" s="351">
        <f>IF(CX5,CX19*Indeksacija!$K$10,0)</f>
        <v>3074.684663562175</v>
      </c>
      <c r="CY39" s="351">
        <f>IF(CY5,CY19*Indeksacija!$K$10,0)</f>
        <v>3074.684663562175</v>
      </c>
      <c r="CZ39" s="351">
        <f>IF(CZ5,CZ19*Indeksacija!$K$10,0)</f>
        <v>3074.684663562175</v>
      </c>
      <c r="DA39" s="340">
        <f t="shared" si="415"/>
        <v>36896.215962746108</v>
      </c>
      <c r="DB39" s="351">
        <f>IF(DB5,DB19*Indeksacija!$L$10,0)</f>
        <v>3166.9252034690398</v>
      </c>
      <c r="DC39" s="351">
        <f>IF(DC5,DC19*Indeksacija!$L$10,0)</f>
        <v>3166.9252034690398</v>
      </c>
      <c r="DD39" s="351">
        <f>IF(DD5,DD19*Indeksacija!$L$10,0)</f>
        <v>3166.9252034690398</v>
      </c>
      <c r="DE39" s="351">
        <f>IF(DE5,DE19*Indeksacija!$L$10,0)</f>
        <v>3166.9252034690398</v>
      </c>
      <c r="DF39" s="351">
        <f>IF(DF5,DF19*Indeksacija!$L$10,0)</f>
        <v>3166.9252034690398</v>
      </c>
      <c r="DG39" s="351">
        <f>IF(DG5,DG19*Indeksacija!$L$10,0)</f>
        <v>3166.9252034690398</v>
      </c>
      <c r="DH39" s="351">
        <f>IF(DH5,DH19*Indeksacija!$L$10,0)</f>
        <v>3166.9252034690398</v>
      </c>
      <c r="DI39" s="351">
        <f>IF(DI5,DI19*Indeksacija!$L$10,0)</f>
        <v>3166.9252034690398</v>
      </c>
      <c r="DJ39" s="351">
        <f>IF(DJ5,DJ19*Indeksacija!$L$10,0)</f>
        <v>3166.9252034690398</v>
      </c>
      <c r="DK39" s="351">
        <f>IF(DK5,DK19*Indeksacija!$L$10,0)</f>
        <v>3166.9252034690398</v>
      </c>
      <c r="DL39" s="351">
        <f>IF(DL5,DL19*Indeksacija!$L$10,0)</f>
        <v>3166.9252034690398</v>
      </c>
      <c r="DM39" s="351">
        <f>IF(DM5,DM19*Indeksacija!$L$10,0)</f>
        <v>3166.9252034690398</v>
      </c>
      <c r="DN39" s="340">
        <f t="shared" si="427"/>
        <v>38003.102441628478</v>
      </c>
      <c r="DO39" s="351">
        <f>IF(DO5,DO19*Indeksacija!$M$10,0)</f>
        <v>3261.932959573111</v>
      </c>
      <c r="DP39" s="351">
        <f>IF(DP5,DP19*Indeksacija!$M$10,0)</f>
        <v>3261.932959573111</v>
      </c>
      <c r="DQ39" s="351">
        <f>IF(DQ5,DQ19*Indeksacija!$M$10,0)</f>
        <v>3261.932959573111</v>
      </c>
      <c r="DR39" s="351">
        <f>IF(DR5,DR19*Indeksacija!$M$10,0)</f>
        <v>3261.932959573111</v>
      </c>
      <c r="DS39" s="351">
        <f>IF(DS5,DS19*Indeksacija!$M$10,0)</f>
        <v>3261.932959573111</v>
      </c>
      <c r="DT39" s="351">
        <f>IF(DT5,DT19*Indeksacija!$M$10,0)</f>
        <v>3261.932959573111</v>
      </c>
      <c r="DU39" s="351">
        <f>IF(DU5,DU19*Indeksacija!$M$10,0)</f>
        <v>3261.932959573111</v>
      </c>
      <c r="DV39" s="351">
        <f>IF(DV5,DV19*Indeksacija!$M$10,0)</f>
        <v>3261.932959573111</v>
      </c>
      <c r="DW39" s="351">
        <f>IF(DW5,DW19*Indeksacija!$M$10,0)</f>
        <v>3261.932959573111</v>
      </c>
      <c r="DX39" s="351">
        <f>IF(DX5,DX19*Indeksacija!$M$10,0)</f>
        <v>3261.932959573111</v>
      </c>
      <c r="DY39" s="351">
        <f>IF(DY5,DY19*Indeksacija!$M$10,0)</f>
        <v>3261.932959573111</v>
      </c>
      <c r="DZ39" s="351">
        <f>IF(DZ5,DZ19*Indeksacija!$M$10,0)</f>
        <v>3261.932959573111</v>
      </c>
      <c r="EA39" s="340">
        <f t="shared" si="439"/>
        <v>39143.195514877334</v>
      </c>
      <c r="EB39" s="351">
        <f>IF(EB5,EB19*Indeksacija!$N$10,0)</f>
        <v>3359.7909483603044</v>
      </c>
      <c r="EC39" s="351">
        <f>IF(EC5,EC19*Indeksacija!$N$10,0)</f>
        <v>3359.7909483603044</v>
      </c>
      <c r="ED39" s="351">
        <f>IF(ED5,ED19*Indeksacija!$N$10,0)</f>
        <v>3359.7909483603044</v>
      </c>
      <c r="EE39" s="351">
        <f>IF(EE5,EE19*Indeksacija!$N$10,0)</f>
        <v>3359.7909483603044</v>
      </c>
      <c r="EF39" s="351">
        <f>IF(EF5,EF19*Indeksacija!$N$10,0)</f>
        <v>3359.7909483603044</v>
      </c>
      <c r="EG39" s="351">
        <f>IF(EG5,EG19*Indeksacija!$N$10,0)</f>
        <v>3359.7909483603044</v>
      </c>
      <c r="EH39" s="351">
        <f>IF(EH5,EH19*Indeksacija!$N$10,0)</f>
        <v>3359.7909483603044</v>
      </c>
      <c r="EI39" s="351">
        <f>IF(EI5,EI19*Indeksacija!$N$10,0)</f>
        <v>3359.7909483603044</v>
      </c>
      <c r="EJ39" s="351">
        <f>IF(EJ5,EJ19*Indeksacija!$N$10,0)</f>
        <v>3359.7909483603044</v>
      </c>
      <c r="EK39" s="351">
        <f>IF(EK5,EK19*Indeksacija!$N$10,0)</f>
        <v>3359.7909483603044</v>
      </c>
      <c r="EL39" s="351">
        <f>IF(EL5,EL19*Indeksacija!$N$10,0)</f>
        <v>3359.7909483603044</v>
      </c>
      <c r="EM39" s="351">
        <f>IF(EM5,EM19*Indeksacija!$N$10,0)</f>
        <v>3359.7909483603044</v>
      </c>
      <c r="EN39" s="340">
        <f t="shared" si="451"/>
        <v>40317.491380323656</v>
      </c>
      <c r="EO39" s="351">
        <f>IF(EO5,EO19*Indeksacija!$O$10,0)</f>
        <v>3460.5846768111137</v>
      </c>
      <c r="EP39" s="351">
        <f>IF(EP5,EP19*Indeksacija!$O$10,0)</f>
        <v>3460.5846768111137</v>
      </c>
      <c r="EQ39" s="351">
        <f>IF(EQ5,EQ19*Indeksacija!$O$10,0)</f>
        <v>3460.5846768111137</v>
      </c>
      <c r="ER39" s="351">
        <f>IF(ER5,ER19*Indeksacija!$O$10,0)</f>
        <v>3460.5846768111137</v>
      </c>
      <c r="ES39" s="351">
        <f>IF(ES5,ES19*Indeksacija!$O$10,0)</f>
        <v>3460.5846768111137</v>
      </c>
      <c r="ET39" s="351">
        <f>IF(ET5,ET19*Indeksacija!$O$10,0)</f>
        <v>3460.5846768111137</v>
      </c>
      <c r="EU39" s="351">
        <f>IF(EU5,EU19*Indeksacija!$O$10,0)</f>
        <v>3460.5846768111137</v>
      </c>
      <c r="EV39" s="351">
        <f>IF(EV5,EV19*Indeksacija!$O$10,0)</f>
        <v>3460.5846768111137</v>
      </c>
      <c r="EW39" s="351">
        <f>IF(EW5,EW19*Indeksacija!$O$10,0)</f>
        <v>3460.5846768111137</v>
      </c>
      <c r="EX39" s="351">
        <f>IF(EX5,EX19*Indeksacija!$O$10,0)</f>
        <v>3460.5846768111137</v>
      </c>
      <c r="EY39" s="351">
        <f>IF(EY5,EY19*Indeksacija!$O$10,0)</f>
        <v>3460.5846768111137</v>
      </c>
      <c r="EZ39" s="351">
        <f>IF(EZ5,EZ19*Indeksacija!$O$10,0)</f>
        <v>3460.5846768111137</v>
      </c>
      <c r="FA39" s="340">
        <f t="shared" si="463"/>
        <v>41527.016121733373</v>
      </c>
      <c r="FB39" s="351">
        <f>IF(FB5,FB19*Indeksacija!$P$10,0)</f>
        <v>3564.4022171154465</v>
      </c>
      <c r="FC39" s="351">
        <f>IF(FC5,FC19*Indeksacija!$P$10,0)</f>
        <v>3564.4022171154465</v>
      </c>
      <c r="FD39" s="351">
        <f>IF(FD5,FD19*Indeksacija!$P$10,0)</f>
        <v>3564.4022171154465</v>
      </c>
      <c r="FE39" s="351">
        <f>IF(FE5,FE19*Indeksacija!$P$10,0)</f>
        <v>3564.4022171154465</v>
      </c>
      <c r="FF39" s="351">
        <f>IF(FF5,FF19*Indeksacija!$P$10,0)</f>
        <v>3564.4022171154465</v>
      </c>
      <c r="FG39" s="351">
        <f>IF(FG5,FG19*Indeksacija!$P$10,0)</f>
        <v>3564.4022171154465</v>
      </c>
      <c r="FH39" s="351">
        <f>IF(FH5,FH19*Indeksacija!$P$10,0)</f>
        <v>3564.4022171154465</v>
      </c>
      <c r="FI39" s="351">
        <f>IF(FI5,FI19*Indeksacija!$P$10,0)</f>
        <v>3564.4022171154465</v>
      </c>
      <c r="FJ39" s="351">
        <f>IF(FJ5,FJ19*Indeksacija!$P$10,0)</f>
        <v>3564.4022171154465</v>
      </c>
      <c r="FK39" s="351">
        <f>IF(FK5,FK19*Indeksacija!$P$10,0)</f>
        <v>3564.4022171154465</v>
      </c>
      <c r="FL39" s="351">
        <f>IF(FL5,FL19*Indeksacija!$P$10,0)</f>
        <v>3564.4022171154465</v>
      </c>
      <c r="FM39" s="351">
        <f>IF(FM5,FM19*Indeksacija!$P$10,0)</f>
        <v>3564.4022171154465</v>
      </c>
      <c r="FN39" s="340">
        <f t="shared" si="475"/>
        <v>42772.826605385359</v>
      </c>
      <c r="FO39" s="351">
        <f>IF(FO5,FO19*Indeksacija!$Q$10,0)</f>
        <v>3671.3342836289098</v>
      </c>
      <c r="FP39" s="351">
        <f>IF(FP5,FP19*Indeksacija!$Q$10,0)</f>
        <v>3671.3342836289098</v>
      </c>
      <c r="FQ39" s="351">
        <f>IF(FQ5,FQ19*Indeksacija!$Q$10,0)</f>
        <v>3671.3342836289098</v>
      </c>
      <c r="FR39" s="351">
        <f>IF(FR5,FR19*Indeksacija!$Q$10,0)</f>
        <v>3671.3342836289098</v>
      </c>
      <c r="FS39" s="351">
        <f>IF(FS5,FS19*Indeksacija!$Q$10,0)</f>
        <v>3671.3342836289098</v>
      </c>
      <c r="FT39" s="351">
        <f>IF(FT5,FT19*Indeksacija!$Q$10,0)</f>
        <v>3671.3342836289098</v>
      </c>
      <c r="FU39" s="351">
        <f>IF(FU5,FU19*Indeksacija!$Q$10,0)</f>
        <v>3671.3342836289098</v>
      </c>
      <c r="FV39" s="351">
        <f>IF(FV5,FV19*Indeksacija!$Q$10,0)</f>
        <v>3671.3342836289098</v>
      </c>
      <c r="FW39" s="351">
        <f>IF(FW5,FW19*Indeksacija!$Q$10,0)</f>
        <v>3671.3342836289098</v>
      </c>
      <c r="FX39" s="351">
        <f>IF(FX5,FX19*Indeksacija!$Q$10,0)</f>
        <v>3671.3342836289098</v>
      </c>
      <c r="FY39" s="351">
        <f>IF(FY5,FY19*Indeksacija!$Q$10,0)</f>
        <v>3671.3342836289098</v>
      </c>
      <c r="FZ39" s="351">
        <f>IF(FZ5,FZ19*Indeksacija!$Q$10,0)</f>
        <v>3671.3342836289098</v>
      </c>
      <c r="GA39" s="340">
        <f t="shared" si="487"/>
        <v>44056.011403546909</v>
      </c>
      <c r="GB39" s="351">
        <f>IF(GB5,GB19*Indeksacija!$R$10,0)</f>
        <v>3781.4743121377774</v>
      </c>
      <c r="GC39" s="351">
        <f>IF(GC5,GC19*Indeksacija!$R$10,0)</f>
        <v>3781.4743121377774</v>
      </c>
      <c r="GD39" s="351">
        <f>IF(GD5,GD19*Indeksacija!$R$10,0)</f>
        <v>3781.4743121377774</v>
      </c>
      <c r="GE39" s="351">
        <f>IF(GE5,GE19*Indeksacija!$R$10,0)</f>
        <v>3781.4743121377774</v>
      </c>
      <c r="GF39" s="351">
        <f>IF(GF5,GF19*Indeksacija!$R$10,0)</f>
        <v>3781.4743121377774</v>
      </c>
      <c r="GG39" s="351">
        <f>IF(GG5,GG19*Indeksacija!$R$10,0)</f>
        <v>3781.4743121377774</v>
      </c>
      <c r="GH39" s="351">
        <f>IF(GH5,GH19*Indeksacija!$R$10,0)</f>
        <v>3781.4743121377774</v>
      </c>
      <c r="GI39" s="351">
        <f>IF(GI5,GI19*Indeksacija!$R$10,0)</f>
        <v>3781.4743121377774</v>
      </c>
      <c r="GJ39" s="351">
        <f>IF(GJ5,GJ19*Indeksacija!$R$10,0)</f>
        <v>3781.4743121377774</v>
      </c>
      <c r="GK39" s="351">
        <f>IF(GK5,GK19*Indeksacija!$R$10,0)</f>
        <v>3781.4743121377774</v>
      </c>
      <c r="GL39" s="351">
        <f>IF(GL5,GL19*Indeksacija!$R$10,0)</f>
        <v>3781.4743121377774</v>
      </c>
      <c r="GM39" s="351">
        <f>IF(GM5,GM19*Indeksacija!$R$10,0)</f>
        <v>3781.4743121377774</v>
      </c>
      <c r="GN39" s="340">
        <f t="shared" si="499"/>
        <v>45377.691745653319</v>
      </c>
      <c r="GO39" s="351">
        <f>IF(GO5,GO19*Indeksacija!$J$10,0)</f>
        <v>0</v>
      </c>
      <c r="GP39" s="351">
        <f>IF(GP5,GP19*Indeksacija!$J$10,0)</f>
        <v>0</v>
      </c>
      <c r="GQ39" s="351">
        <f>IF(GQ5,GQ19*Indeksacija!$J$10,0)</f>
        <v>0</v>
      </c>
      <c r="GR39" s="351">
        <f>IF(GR5,GR19*Indeksacija!$J$10,0)</f>
        <v>0</v>
      </c>
      <c r="GS39" s="351">
        <f>IF(GS5,GS19*Indeksacija!$J$10,0)</f>
        <v>0</v>
      </c>
      <c r="GT39" s="351">
        <f>IF(GT5,GT19*Indeksacija!$J$10,0)</f>
        <v>0</v>
      </c>
      <c r="GU39" s="351">
        <f>IF(GU5,GU19*Indeksacija!$J$10,0)</f>
        <v>0</v>
      </c>
      <c r="GV39" s="351">
        <f>IF(GV5,GV19*Indeksacija!$J$10,0)</f>
        <v>0</v>
      </c>
      <c r="GW39" s="351">
        <f>IF(GW5,GW19*Indeksacija!$J$10,0)</f>
        <v>0</v>
      </c>
      <c r="GX39" s="351">
        <f>IF(GX5,GX19*Indeksacija!$J$10,0)</f>
        <v>0</v>
      </c>
      <c r="GY39" s="351">
        <f>IF(GY5,GY19*Indeksacija!$J$10,0)</f>
        <v>0</v>
      </c>
      <c r="GZ39" s="351">
        <f>IF(GZ5,GZ19*Indeksacija!$J$10,0)</f>
        <v>0</v>
      </c>
      <c r="HA39" s="340">
        <f t="shared" si="511"/>
        <v>0</v>
      </c>
      <c r="HB39" s="351">
        <f>IF(HB5,HB19*Indeksacija!$J$10,0)</f>
        <v>0</v>
      </c>
      <c r="HC39" s="351">
        <f>IF(HC5,HC19*Indeksacija!$J$10,0)</f>
        <v>0</v>
      </c>
      <c r="HD39" s="351">
        <f>IF(HD5,HD19*Indeksacija!$J$10,0)</f>
        <v>0</v>
      </c>
      <c r="HE39" s="351">
        <f>IF(HE5,HE19*Indeksacija!$J$10,0)</f>
        <v>0</v>
      </c>
      <c r="HF39" s="351">
        <f>IF(HF5,HF19*Indeksacija!$J$10,0)</f>
        <v>0</v>
      </c>
      <c r="HG39" s="351">
        <f>IF(HG5,HG19*Indeksacija!$J$10,0)</f>
        <v>0</v>
      </c>
      <c r="HH39" s="351">
        <f>IF(HH5,HH19*Indeksacija!$J$10,0)</f>
        <v>0</v>
      </c>
      <c r="HI39" s="351">
        <f>IF(HI5,HI19*Indeksacija!$J$10,0)</f>
        <v>0</v>
      </c>
      <c r="HJ39" s="351">
        <f>IF(HJ5,HJ19*Indeksacija!$J$10,0)</f>
        <v>0</v>
      </c>
      <c r="HK39" s="351">
        <f>IF(HK5,HK19*Indeksacija!$J$10,0)</f>
        <v>0</v>
      </c>
      <c r="HL39" s="351">
        <f>IF(HL5,HL19*Indeksacija!$J$10,0)</f>
        <v>0</v>
      </c>
      <c r="HM39" s="351">
        <f>IF(HM5,HM19*Indeksacija!$J$10,0)</f>
        <v>0</v>
      </c>
      <c r="HN39" s="340">
        <f t="shared" si="523"/>
        <v>0</v>
      </c>
      <c r="HO39" s="351">
        <f>IF(HO5,HO19*Indeksacija!$J$10,0)</f>
        <v>0</v>
      </c>
      <c r="HP39" s="351">
        <f>IF(HP5,HP19*Indeksacija!$J$10,0)</f>
        <v>0</v>
      </c>
      <c r="HQ39" s="351">
        <f>IF(HQ5,HQ19*Indeksacija!$J$10,0)</f>
        <v>0</v>
      </c>
      <c r="HR39" s="351">
        <f>IF(HR5,HR19*Indeksacija!$J$10,0)</f>
        <v>0</v>
      </c>
      <c r="HS39" s="351">
        <f>IF(HS5,HS19*Indeksacija!$J$10,0)</f>
        <v>0</v>
      </c>
      <c r="HT39" s="351">
        <f>IF(HT5,HT19*Indeksacija!$J$10,0)</f>
        <v>0</v>
      </c>
      <c r="HU39" s="351">
        <f>IF(HU5,HU19*Indeksacija!$J$10,0)</f>
        <v>0</v>
      </c>
      <c r="HV39" s="351">
        <f>IF(HV5,HV19*Indeksacija!$J$10,0)</f>
        <v>0</v>
      </c>
      <c r="HW39" s="351">
        <f>IF(HW5,HW19*Indeksacija!$J$10,0)</f>
        <v>0</v>
      </c>
      <c r="HX39" s="351">
        <f>IF(HX5,HX19*Indeksacija!$J$10,0)</f>
        <v>0</v>
      </c>
      <c r="HY39" s="351">
        <f>IF(HY5,HY19*Indeksacija!$J$10,0)</f>
        <v>0</v>
      </c>
      <c r="HZ39" s="351">
        <f>IF(HZ5,HZ19*Indeksacija!$J$10,0)</f>
        <v>0</v>
      </c>
      <c r="IA39" s="340">
        <f t="shared" si="535"/>
        <v>0</v>
      </c>
      <c r="IB39" s="351">
        <f>IF(IB5,IB19*Indeksacija!$J$10,0)</f>
        <v>0</v>
      </c>
      <c r="IC39" s="351">
        <f>IF(IC5,IC19*Indeksacija!$J$10,0)</f>
        <v>0</v>
      </c>
      <c r="ID39" s="351">
        <f>IF(ID5,ID19*Indeksacija!$J$10,0)</f>
        <v>0</v>
      </c>
      <c r="IE39" s="351">
        <f>IF(IE5,IE19*Indeksacija!$J$10,0)</f>
        <v>0</v>
      </c>
      <c r="IF39" s="351">
        <f>IF(IF5,IF19*Indeksacija!$J$10,0)</f>
        <v>0</v>
      </c>
      <c r="IG39" s="351">
        <f>IF(IG5,IG19*Indeksacija!$J$10,0)</f>
        <v>0</v>
      </c>
      <c r="IH39" s="351">
        <f>IF(IH5,IH19*Indeksacija!$J$10,0)</f>
        <v>0</v>
      </c>
      <c r="II39" s="351">
        <f>IF(II5,II19*Indeksacija!$J$10,0)</f>
        <v>0</v>
      </c>
      <c r="IJ39" s="351">
        <f>IF(IJ5,IJ19*Indeksacija!$J$10,0)</f>
        <v>0</v>
      </c>
      <c r="IK39" s="351">
        <f>IF(IK5,IK19*Indeksacija!$J$10,0)</f>
        <v>0</v>
      </c>
      <c r="IL39" s="351">
        <f>IF(IL5,IL19*Indeksacija!$J$10,0)</f>
        <v>0</v>
      </c>
      <c r="IM39" s="351">
        <f>IF(IM5,IM19*Indeksacija!$J$10,0)</f>
        <v>0</v>
      </c>
      <c r="IN39" s="340">
        <f t="shared" si="547"/>
        <v>0</v>
      </c>
      <c r="IO39" s="351">
        <f>IF(IO5,IO19*Indeksacija!$J$10,0)</f>
        <v>0</v>
      </c>
      <c r="IP39" s="351">
        <f>IF(IP5,IP19*Indeksacija!$J$10,0)</f>
        <v>0</v>
      </c>
      <c r="IQ39" s="351">
        <f>IF(IQ5,IQ19*Indeksacija!$J$10,0)</f>
        <v>0</v>
      </c>
      <c r="IR39" s="351">
        <f>IF(IR5,IR19*Indeksacija!$J$10,0)</f>
        <v>0</v>
      </c>
      <c r="IS39" s="351">
        <f>IF(IS5,IS19*Indeksacija!$J$10,0)</f>
        <v>0</v>
      </c>
      <c r="IT39" s="351">
        <f>IF(IT5,IT19*Indeksacija!$J$10,0)</f>
        <v>0</v>
      </c>
      <c r="IU39" s="351">
        <f>IF(IU5,IU19*Indeksacija!$J$10,0)</f>
        <v>0</v>
      </c>
      <c r="IV39" s="351">
        <f>IF(IV5,IV19*Indeksacija!$J$10,0)</f>
        <v>0</v>
      </c>
      <c r="IW39" s="351">
        <f>IF(IW5,IW19*Indeksacija!$J$10,0)</f>
        <v>0</v>
      </c>
      <c r="IX39" s="351">
        <f>IF(IX5,IX19*Indeksacija!$J$10,0)</f>
        <v>0</v>
      </c>
      <c r="IY39" s="351">
        <f>IF(IY5,IY19*Indeksacija!$J$10,0)</f>
        <v>0</v>
      </c>
      <c r="IZ39" s="351">
        <f>IF(IZ5,IZ19*Indeksacija!$J$10,0)</f>
        <v>0</v>
      </c>
      <c r="JA39" s="340">
        <f t="shared" si="559"/>
        <v>0</v>
      </c>
      <c r="JB39" s="351">
        <f>IF(JB5,JB19*Indeksacija!$J$10,0)</f>
        <v>0</v>
      </c>
      <c r="JC39" s="351">
        <f>IF(JC5,JC19*Indeksacija!$J$10,0)</f>
        <v>0</v>
      </c>
      <c r="JD39" s="351">
        <f>IF(JD5,JD19*Indeksacija!$J$10,0)</f>
        <v>0</v>
      </c>
      <c r="JE39" s="351">
        <f>IF(JE5,JE19*Indeksacija!$J$10,0)</f>
        <v>0</v>
      </c>
      <c r="JF39" s="351">
        <f>IF(JF5,JF19*Indeksacija!$J$10,0)</f>
        <v>0</v>
      </c>
      <c r="JG39" s="351">
        <f>IF(JG5,JG19*Indeksacija!$J$10,0)</f>
        <v>0</v>
      </c>
      <c r="JH39" s="351">
        <f>IF(JH5,JH19*Indeksacija!$J$10,0)</f>
        <v>0</v>
      </c>
      <c r="JI39" s="351">
        <f>IF(JI5,JI19*Indeksacija!$J$10,0)</f>
        <v>0</v>
      </c>
      <c r="JJ39" s="351">
        <f>IF(JJ5,JJ19*Indeksacija!$J$10,0)</f>
        <v>0</v>
      </c>
      <c r="JK39" s="351">
        <f>IF(JK5,JK19*Indeksacija!$J$10,0)</f>
        <v>0</v>
      </c>
      <c r="JL39" s="351">
        <f>IF(JL5,JL19*Indeksacija!$J$10,0)</f>
        <v>0</v>
      </c>
      <c r="JM39" s="351">
        <f>IF(JM5,JM19*Indeksacija!$J$10,0)</f>
        <v>0</v>
      </c>
      <c r="JN39" s="340">
        <f t="shared" si="571"/>
        <v>0</v>
      </c>
      <c r="JO39" s="351">
        <f>IF(JO5,JO19*Indeksacija!$J$10,0)</f>
        <v>0</v>
      </c>
      <c r="JP39" s="351">
        <f>IF(JP5,JP19*Indeksacija!$J$10,0)</f>
        <v>0</v>
      </c>
      <c r="JQ39" s="351">
        <f>IF(JQ5,JQ19*Indeksacija!$J$10,0)</f>
        <v>0</v>
      </c>
      <c r="JR39" s="351">
        <f>IF(JR5,JR19*Indeksacija!$J$10,0)</f>
        <v>0</v>
      </c>
      <c r="JS39" s="351">
        <f>IF(JS5,JS19*Indeksacija!$J$10,0)</f>
        <v>0</v>
      </c>
      <c r="JT39" s="351">
        <f>IF(JT5,JT19*Indeksacija!$J$10,0)</f>
        <v>0</v>
      </c>
      <c r="JU39" s="351">
        <f>IF(JU5,JU19*Indeksacija!$J$10,0)</f>
        <v>0</v>
      </c>
      <c r="JV39" s="351">
        <f>IF(JV5,JV19*Indeksacija!$J$10,0)</f>
        <v>0</v>
      </c>
      <c r="JW39" s="351">
        <f>IF(JW5,JW19*Indeksacija!$J$10,0)</f>
        <v>0</v>
      </c>
      <c r="JX39" s="351">
        <f>IF(JX5,JX19*Indeksacija!$J$10,0)</f>
        <v>0</v>
      </c>
      <c r="JY39" s="351">
        <f>IF(JY5,JY19*Indeksacija!$J$10,0)</f>
        <v>0</v>
      </c>
      <c r="JZ39" s="351">
        <f>IF(JZ5,JZ19*Indeksacija!$J$10,0)</f>
        <v>0</v>
      </c>
      <c r="KA39" s="340">
        <f t="shared" si="583"/>
        <v>0</v>
      </c>
      <c r="KB39" s="351">
        <f>IF(KB5,KB19*Indeksacija!$J$10,0)</f>
        <v>0</v>
      </c>
      <c r="KC39" s="351">
        <f>IF(KC5,KC19*Indeksacija!$J$10,0)</f>
        <v>0</v>
      </c>
      <c r="KD39" s="351">
        <f>IF(KD5,KD19*Indeksacija!$J$10,0)</f>
        <v>0</v>
      </c>
      <c r="KE39" s="351">
        <f>IF(KE5,KE19*Indeksacija!$J$10,0)</f>
        <v>0</v>
      </c>
      <c r="KF39" s="351">
        <f>IF(KF5,KF19*Indeksacija!$J$10,0)</f>
        <v>0</v>
      </c>
      <c r="KG39" s="351">
        <f>IF(KG5,KG19*Indeksacija!$J$10,0)</f>
        <v>0</v>
      </c>
      <c r="KH39" s="351">
        <f>IF(KH5,KH19*Indeksacija!$J$10,0)</f>
        <v>0</v>
      </c>
      <c r="KI39" s="351">
        <f>IF(KI5,KI19*Indeksacija!$J$10,0)</f>
        <v>0</v>
      </c>
      <c r="KJ39" s="351">
        <f>IF(KJ5,KJ19*Indeksacija!$J$10,0)</f>
        <v>0</v>
      </c>
      <c r="KK39" s="351">
        <f>IF(KK5,KK19*Indeksacija!$J$10,0)</f>
        <v>0</v>
      </c>
      <c r="KL39" s="351">
        <f>IF(KL5,KL19*Indeksacija!$J$10,0)</f>
        <v>0</v>
      </c>
      <c r="KM39" s="351">
        <f>IF(KM5,KM19*Indeksacija!$J$10,0)</f>
        <v>0</v>
      </c>
      <c r="KN39" s="340">
        <f t="shared" si="595"/>
        <v>0</v>
      </c>
      <c r="KO39" s="351">
        <f>IF(KO5,KO19*Indeksacija!$J$10,0)</f>
        <v>0</v>
      </c>
      <c r="KP39" s="351">
        <f>IF(KP5,KP19*Indeksacija!$J$10,0)</f>
        <v>0</v>
      </c>
      <c r="KQ39" s="351">
        <f>IF(KQ5,KQ19*Indeksacija!$J$10,0)</f>
        <v>0</v>
      </c>
      <c r="KR39" s="351">
        <f>IF(KR5,KR19*Indeksacija!$J$10,0)</f>
        <v>0</v>
      </c>
      <c r="KS39" s="351">
        <f>IF(KS5,KS19*Indeksacija!$J$10,0)</f>
        <v>0</v>
      </c>
      <c r="KT39" s="351">
        <f>IF(KT5,KT19*Indeksacija!$J$10,0)</f>
        <v>0</v>
      </c>
      <c r="KU39" s="351">
        <f>IF(KU5,KU19*Indeksacija!$J$10,0)</f>
        <v>0</v>
      </c>
      <c r="KV39" s="351">
        <f>IF(KV5,KV19*Indeksacija!$J$10,0)</f>
        <v>0</v>
      </c>
      <c r="KW39" s="351">
        <f>IF(KW5,KW19*Indeksacija!$J$10,0)</f>
        <v>0</v>
      </c>
      <c r="KX39" s="351">
        <f>IF(KX5,KX19*Indeksacija!$J$10,0)</f>
        <v>0</v>
      </c>
      <c r="KY39" s="351">
        <f>IF(KY5,KY19*Indeksacija!$J$10,0)</f>
        <v>0</v>
      </c>
      <c r="KZ39" s="351">
        <f>IF(KZ5,KZ19*Indeksacija!$J$10,0)</f>
        <v>0</v>
      </c>
      <c r="LA39" s="340">
        <f t="shared" si="607"/>
        <v>0</v>
      </c>
      <c r="LB39" s="351">
        <f>IF(LB5,LB19*Indeksacija!$J$10,0)</f>
        <v>0</v>
      </c>
      <c r="LC39" s="351">
        <f>IF(LC5,LC19*Indeksacija!$J$10,0)</f>
        <v>0</v>
      </c>
      <c r="LD39" s="351">
        <f>IF(LD5,LD19*Indeksacija!$J$10,0)</f>
        <v>0</v>
      </c>
      <c r="LE39" s="351">
        <f>IF(LE5,LE19*Indeksacija!$J$10,0)</f>
        <v>0</v>
      </c>
      <c r="LF39" s="351">
        <f>IF(LF5,LF19*Indeksacija!$J$10,0)</f>
        <v>0</v>
      </c>
      <c r="LG39" s="351">
        <f>IF(LG5,LG19*Indeksacija!$J$10,0)</f>
        <v>0</v>
      </c>
      <c r="LH39" s="351">
        <f>IF(LH5,LH19*Indeksacija!$J$10,0)</f>
        <v>0</v>
      </c>
      <c r="LI39" s="351">
        <f>IF(LI5,LI19*Indeksacija!$J$10,0)</f>
        <v>0</v>
      </c>
      <c r="LJ39" s="351">
        <f>IF(LJ5,LJ19*Indeksacija!$J$10,0)</f>
        <v>0</v>
      </c>
      <c r="LK39" s="351">
        <f>IF(LK5,LK19*Indeksacija!$J$10,0)</f>
        <v>0</v>
      </c>
      <c r="LL39" s="351">
        <f>IF(LL5,LL19*Indeksacija!$J$10,0)</f>
        <v>0</v>
      </c>
      <c r="LM39" s="351">
        <f>IF(LM5,LM19*Indeksacija!$J$10,0)</f>
        <v>0</v>
      </c>
      <c r="LN39" s="340">
        <f t="shared" si="619"/>
        <v>0</v>
      </c>
    </row>
    <row r="40" spans="1:326" s="349" customFormat="1">
      <c r="A40" s="224"/>
      <c r="N40" s="352"/>
      <c r="AA40" s="352"/>
      <c r="AN40" s="352"/>
      <c r="BA40" s="352"/>
      <c r="BN40" s="352"/>
      <c r="CA40" s="352"/>
      <c r="CN40" s="352"/>
      <c r="DA40" s="352"/>
      <c r="DN40" s="352"/>
      <c r="EA40" s="352"/>
      <c r="EN40" s="352"/>
      <c r="FA40" s="352"/>
      <c r="FN40" s="352"/>
      <c r="GA40" s="352"/>
      <c r="GN40" s="352"/>
      <c r="HA40" s="352"/>
      <c r="HN40" s="352"/>
      <c r="IA40" s="352"/>
      <c r="IN40" s="352"/>
      <c r="JA40" s="352"/>
      <c r="JN40" s="352"/>
      <c r="KA40" s="352"/>
      <c r="KN40" s="352"/>
      <c r="LA40" s="352"/>
      <c r="LN40" s="352"/>
    </row>
    <row r="41" spans="1:326" s="349" customFormat="1">
      <c r="A41" s="368" t="s">
        <v>273</v>
      </c>
      <c r="B41" s="340">
        <f t="shared" ref="B41:O41" si="624">SUM(B42:B45,B48)</f>
        <v>0</v>
      </c>
      <c r="C41" s="340">
        <f t="shared" si="624"/>
        <v>0</v>
      </c>
      <c r="D41" s="340">
        <f t="shared" si="624"/>
        <v>0</v>
      </c>
      <c r="E41" s="340">
        <f t="shared" si="624"/>
        <v>0</v>
      </c>
      <c r="F41" s="340">
        <f t="shared" si="624"/>
        <v>0</v>
      </c>
      <c r="G41" s="340">
        <f t="shared" si="624"/>
        <v>0</v>
      </c>
      <c r="H41" s="340">
        <f t="shared" si="624"/>
        <v>0</v>
      </c>
      <c r="I41" s="340">
        <f t="shared" si="624"/>
        <v>0</v>
      </c>
      <c r="J41" s="340">
        <f t="shared" si="624"/>
        <v>0</v>
      </c>
      <c r="K41" s="340">
        <f t="shared" si="624"/>
        <v>0</v>
      </c>
      <c r="L41" s="340">
        <f t="shared" si="624"/>
        <v>0</v>
      </c>
      <c r="M41" s="340">
        <f t="shared" si="624"/>
        <v>0</v>
      </c>
      <c r="N41" s="340">
        <f>SUM(N42:N45,N48)</f>
        <v>0</v>
      </c>
      <c r="O41" s="340">
        <f t="shared" si="624"/>
        <v>0</v>
      </c>
      <c r="P41" s="340">
        <f t="shared" ref="P41" si="625">SUM(P42:P45,P48)</f>
        <v>0</v>
      </c>
      <c r="Q41" s="340">
        <f t="shared" ref="Q41" si="626">SUM(Q42:Q45,Q48)</f>
        <v>0</v>
      </c>
      <c r="R41" s="340">
        <f t="shared" ref="R41" si="627">SUM(R42:R45,R48)</f>
        <v>0</v>
      </c>
      <c r="S41" s="340">
        <f t="shared" ref="S41" si="628">SUM(S42:S45,S48)</f>
        <v>0</v>
      </c>
      <c r="T41" s="340">
        <f t="shared" ref="T41" si="629">SUM(T42:T45,T48)</f>
        <v>0</v>
      </c>
      <c r="U41" s="340">
        <f t="shared" ref="U41" si="630">SUM(U42:U45,U48)</f>
        <v>0</v>
      </c>
      <c r="V41" s="340">
        <f t="shared" ref="V41" si="631">SUM(V42:V45,V48)</f>
        <v>0</v>
      </c>
      <c r="W41" s="340">
        <f t="shared" ref="W41" si="632">SUM(W42:W45,W48)</f>
        <v>0</v>
      </c>
      <c r="X41" s="340">
        <f t="shared" ref="X41" si="633">SUM(X42:X45,X48)</f>
        <v>0</v>
      </c>
      <c r="Y41" s="340">
        <f t="shared" ref="Y41" si="634">SUM(Y42:Y45,Y48)</f>
        <v>0</v>
      </c>
      <c r="Z41" s="340">
        <f t="shared" ref="Z41" si="635">SUM(Z42:Z45,Z48)</f>
        <v>0</v>
      </c>
      <c r="AA41" s="340">
        <f>SUM(AA42:AA45,AA48)</f>
        <v>0</v>
      </c>
      <c r="AB41" s="340">
        <f t="shared" ref="AB41" si="636">SUM(AB42:AB45,AB48)</f>
        <v>0</v>
      </c>
      <c r="AC41" s="340">
        <f t="shared" ref="AC41" si="637">SUM(AC42:AC45,AC48)</f>
        <v>0</v>
      </c>
      <c r="AD41" s="340">
        <f t="shared" ref="AD41" si="638">SUM(AD42:AD45,AD48)</f>
        <v>0</v>
      </c>
      <c r="AE41" s="340">
        <f t="shared" ref="AE41" si="639">SUM(AE42:AE45,AE48)</f>
        <v>0</v>
      </c>
      <c r="AF41" s="340">
        <f t="shared" ref="AF41" si="640">SUM(AF42:AF45,AF48)</f>
        <v>0</v>
      </c>
      <c r="AG41" s="340">
        <f t="shared" ref="AG41" si="641">SUM(AG42:AG45,AG48)</f>
        <v>0</v>
      </c>
      <c r="AH41" s="340">
        <f t="shared" ref="AH41" si="642">SUM(AH42:AH45,AH48)</f>
        <v>0</v>
      </c>
      <c r="AI41" s="340">
        <f t="shared" ref="AI41" si="643">SUM(AI42:AI45,AI48)</f>
        <v>0</v>
      </c>
      <c r="AJ41" s="340">
        <f t="shared" ref="AJ41" si="644">SUM(AJ42:AJ45,AJ48)</f>
        <v>0</v>
      </c>
      <c r="AK41" s="340">
        <f t="shared" ref="AK41" si="645">SUM(AK42:AK45,AK48)</f>
        <v>0</v>
      </c>
      <c r="AL41" s="340">
        <f t="shared" ref="AL41" si="646">SUM(AL42:AL45,AL48)</f>
        <v>0</v>
      </c>
      <c r="AM41" s="340">
        <f t="shared" ref="AM41" si="647">SUM(AM42:AM45,AM48)</f>
        <v>0</v>
      </c>
      <c r="AN41" s="340">
        <f>SUM(AN42:AN45,AN48)</f>
        <v>0</v>
      </c>
      <c r="AO41" s="340">
        <f t="shared" ref="AO41:AZ41" si="648">SUM(AO42:AO45,AO48)</f>
        <v>111690.07722206331</v>
      </c>
      <c r="AP41" s="340">
        <f t="shared" si="648"/>
        <v>111690.07722206331</v>
      </c>
      <c r="AQ41" s="340">
        <f t="shared" si="648"/>
        <v>111690.07722206331</v>
      </c>
      <c r="AR41" s="340">
        <f t="shared" si="648"/>
        <v>111690.07722206331</v>
      </c>
      <c r="AS41" s="340">
        <f t="shared" si="648"/>
        <v>111690.07722206331</v>
      </c>
      <c r="AT41" s="340">
        <f t="shared" si="648"/>
        <v>111690.07722206331</v>
      </c>
      <c r="AU41" s="340">
        <f t="shared" si="648"/>
        <v>111690.07722206331</v>
      </c>
      <c r="AV41" s="340">
        <f t="shared" si="648"/>
        <v>111690.07722206331</v>
      </c>
      <c r="AW41" s="340">
        <f t="shared" si="648"/>
        <v>111690.07722206331</v>
      </c>
      <c r="AX41" s="340">
        <f t="shared" si="648"/>
        <v>111690.07722206331</v>
      </c>
      <c r="AY41" s="340">
        <f t="shared" si="648"/>
        <v>111690.07722206331</v>
      </c>
      <c r="AZ41" s="340">
        <f t="shared" si="648"/>
        <v>111690.07722206331</v>
      </c>
      <c r="BA41" s="340">
        <f>SUM(BA42:BA45,BA48)</f>
        <v>1340280.9266647594</v>
      </c>
      <c r="BB41" s="340">
        <f t="shared" ref="BB41:BM41" si="649">SUM(BB42:BB45,BB48)</f>
        <v>112377.76020651493</v>
      </c>
      <c r="BC41" s="340">
        <f t="shared" si="649"/>
        <v>112377.76020651493</v>
      </c>
      <c r="BD41" s="340">
        <f t="shared" si="649"/>
        <v>112377.76020651493</v>
      </c>
      <c r="BE41" s="340">
        <f t="shared" si="649"/>
        <v>112377.76020651493</v>
      </c>
      <c r="BF41" s="340">
        <f t="shared" si="649"/>
        <v>112377.76020651493</v>
      </c>
      <c r="BG41" s="340">
        <f t="shared" si="649"/>
        <v>112377.76020651493</v>
      </c>
      <c r="BH41" s="340">
        <f t="shared" si="649"/>
        <v>112377.76020651493</v>
      </c>
      <c r="BI41" s="340">
        <f t="shared" si="649"/>
        <v>112377.76020651493</v>
      </c>
      <c r="BJ41" s="340">
        <f t="shared" si="649"/>
        <v>112377.76020651493</v>
      </c>
      <c r="BK41" s="340">
        <f t="shared" si="649"/>
        <v>112377.76020651493</v>
      </c>
      <c r="BL41" s="340">
        <f t="shared" si="649"/>
        <v>112377.76020651493</v>
      </c>
      <c r="BM41" s="340">
        <f t="shared" si="649"/>
        <v>112377.76020651493</v>
      </c>
      <c r="BN41" s="340">
        <f>SUM(BN42:BN45,BN48)</f>
        <v>1348533.1224781789</v>
      </c>
      <c r="BO41" s="340">
        <f t="shared" ref="BO41:BZ41" si="650">SUM(BO42:BO45,BO48)</f>
        <v>113086.07368050011</v>
      </c>
      <c r="BP41" s="340">
        <f t="shared" si="650"/>
        <v>113086.07368050011</v>
      </c>
      <c r="BQ41" s="340">
        <f t="shared" si="650"/>
        <v>113086.07368050011</v>
      </c>
      <c r="BR41" s="340">
        <f t="shared" si="650"/>
        <v>113086.07368050011</v>
      </c>
      <c r="BS41" s="340">
        <f t="shared" si="650"/>
        <v>113086.07368050011</v>
      </c>
      <c r="BT41" s="340">
        <f t="shared" si="650"/>
        <v>113086.07368050011</v>
      </c>
      <c r="BU41" s="340">
        <f t="shared" si="650"/>
        <v>113086.07368050011</v>
      </c>
      <c r="BV41" s="340">
        <f t="shared" si="650"/>
        <v>113086.07368050011</v>
      </c>
      <c r="BW41" s="340">
        <f t="shared" si="650"/>
        <v>113086.07368050011</v>
      </c>
      <c r="BX41" s="340">
        <f t="shared" si="650"/>
        <v>113086.07368050011</v>
      </c>
      <c r="BY41" s="340">
        <f t="shared" si="650"/>
        <v>113086.07368050011</v>
      </c>
      <c r="BZ41" s="340">
        <f t="shared" si="650"/>
        <v>113086.07368050011</v>
      </c>
      <c r="CA41" s="340">
        <f>SUM(CA42:CA45,CA48)</f>
        <v>1357032.8841660011</v>
      </c>
      <c r="CB41" s="340">
        <f t="shared" ref="CB41:CM41" si="651">SUM(CB42:CB45,CB48)</f>
        <v>113815.63655870485</v>
      </c>
      <c r="CC41" s="340">
        <f t="shared" si="651"/>
        <v>113815.63655870485</v>
      </c>
      <c r="CD41" s="340">
        <f t="shared" si="651"/>
        <v>113815.63655870485</v>
      </c>
      <c r="CE41" s="340">
        <f t="shared" si="651"/>
        <v>113815.63655870485</v>
      </c>
      <c r="CF41" s="340">
        <f t="shared" si="651"/>
        <v>113815.63655870485</v>
      </c>
      <c r="CG41" s="340">
        <f t="shared" si="651"/>
        <v>113815.63655870485</v>
      </c>
      <c r="CH41" s="340">
        <f t="shared" si="651"/>
        <v>113815.63655870485</v>
      </c>
      <c r="CI41" s="340">
        <f t="shared" si="651"/>
        <v>113815.63655870485</v>
      </c>
      <c r="CJ41" s="340">
        <f t="shared" si="651"/>
        <v>113815.63655870485</v>
      </c>
      <c r="CK41" s="340">
        <f t="shared" si="651"/>
        <v>113815.63655870485</v>
      </c>
      <c r="CL41" s="340">
        <f t="shared" si="651"/>
        <v>113815.63655870485</v>
      </c>
      <c r="CM41" s="340">
        <f t="shared" si="651"/>
        <v>113815.63655870485</v>
      </c>
      <c r="CN41" s="340">
        <f>SUM(CN42:CN45,CN48)</f>
        <v>1365787.6387044578</v>
      </c>
      <c r="CO41" s="340">
        <f t="shared" ref="CO41:CZ41" si="652">SUM(CO42:CO45,CO48)</f>
        <v>114567.08632325573</v>
      </c>
      <c r="CP41" s="340">
        <f t="shared" si="652"/>
        <v>114567.08632325573</v>
      </c>
      <c r="CQ41" s="340">
        <f t="shared" si="652"/>
        <v>114567.08632325573</v>
      </c>
      <c r="CR41" s="340">
        <f t="shared" si="652"/>
        <v>114567.08632325573</v>
      </c>
      <c r="CS41" s="340">
        <f t="shared" si="652"/>
        <v>114567.08632325573</v>
      </c>
      <c r="CT41" s="340">
        <f t="shared" si="652"/>
        <v>114567.08632325573</v>
      </c>
      <c r="CU41" s="340">
        <f t="shared" si="652"/>
        <v>114567.08632325573</v>
      </c>
      <c r="CV41" s="340">
        <f t="shared" si="652"/>
        <v>114567.08632325573</v>
      </c>
      <c r="CW41" s="340">
        <f t="shared" si="652"/>
        <v>114567.08632325573</v>
      </c>
      <c r="CX41" s="340">
        <f t="shared" si="652"/>
        <v>114567.08632325573</v>
      </c>
      <c r="CY41" s="340">
        <f t="shared" si="652"/>
        <v>114567.08632325573</v>
      </c>
      <c r="CZ41" s="340">
        <f t="shared" si="652"/>
        <v>114567.08632325573</v>
      </c>
      <c r="DA41" s="340">
        <f>SUM(DA42:DA45,DA48)</f>
        <v>1374805.0358790685</v>
      </c>
      <c r="DB41" s="340">
        <f t="shared" ref="DB41:DM41" si="653">SUM(DB42:DB45,DB48)</f>
        <v>115341.07958074314</v>
      </c>
      <c r="DC41" s="340">
        <f t="shared" si="653"/>
        <v>115341.07958074314</v>
      </c>
      <c r="DD41" s="340">
        <f t="shared" si="653"/>
        <v>115341.07958074314</v>
      </c>
      <c r="DE41" s="340">
        <f t="shared" si="653"/>
        <v>115341.07958074314</v>
      </c>
      <c r="DF41" s="340">
        <f t="shared" si="653"/>
        <v>115341.07958074314</v>
      </c>
      <c r="DG41" s="340">
        <f t="shared" si="653"/>
        <v>115341.07958074314</v>
      </c>
      <c r="DH41" s="340">
        <f t="shared" si="653"/>
        <v>115341.07958074314</v>
      </c>
      <c r="DI41" s="340">
        <f t="shared" si="653"/>
        <v>115341.07958074314</v>
      </c>
      <c r="DJ41" s="340">
        <f t="shared" si="653"/>
        <v>115341.07958074314</v>
      </c>
      <c r="DK41" s="340">
        <f t="shared" si="653"/>
        <v>115341.07958074314</v>
      </c>
      <c r="DL41" s="340">
        <f t="shared" si="653"/>
        <v>115341.07958074314</v>
      </c>
      <c r="DM41" s="340">
        <f t="shared" si="653"/>
        <v>115341.07958074314</v>
      </c>
      <c r="DN41" s="340">
        <f>SUM(DN42:DN45,DN48)</f>
        <v>1384092.9549689174</v>
      </c>
      <c r="DO41" s="340">
        <f t="shared" ref="DO41:DZ41" si="654">SUM(DO42:DO45,DO48)</f>
        <v>118675.35026349514</v>
      </c>
      <c r="DP41" s="340">
        <f t="shared" si="654"/>
        <v>118675.35026349514</v>
      </c>
      <c r="DQ41" s="340">
        <f t="shared" si="654"/>
        <v>118675.35026349514</v>
      </c>
      <c r="DR41" s="340">
        <f t="shared" si="654"/>
        <v>118675.35026349514</v>
      </c>
      <c r="DS41" s="340">
        <f t="shared" si="654"/>
        <v>118675.35026349514</v>
      </c>
      <c r="DT41" s="340">
        <f t="shared" si="654"/>
        <v>118675.35026349514</v>
      </c>
      <c r="DU41" s="340">
        <f t="shared" si="654"/>
        <v>118675.35026349514</v>
      </c>
      <c r="DV41" s="340">
        <f t="shared" si="654"/>
        <v>118675.35026349514</v>
      </c>
      <c r="DW41" s="340">
        <f t="shared" si="654"/>
        <v>118675.35026349514</v>
      </c>
      <c r="DX41" s="340">
        <f t="shared" si="654"/>
        <v>118675.35026349514</v>
      </c>
      <c r="DY41" s="340">
        <f t="shared" si="654"/>
        <v>118675.35026349514</v>
      </c>
      <c r="DZ41" s="340">
        <f t="shared" si="654"/>
        <v>118675.35026349514</v>
      </c>
      <c r="EA41" s="340">
        <f>SUM(EA42:EA45,EA48)</f>
        <v>1424104.2031619416</v>
      </c>
      <c r="EB41" s="340">
        <f t="shared" ref="EB41:EM41" si="655">SUM(EB42:EB45,EB48)</f>
        <v>119572.59143918972</v>
      </c>
      <c r="EC41" s="340">
        <f t="shared" si="655"/>
        <v>119572.59143918972</v>
      </c>
      <c r="ED41" s="340">
        <f t="shared" si="655"/>
        <v>119572.59143918972</v>
      </c>
      <c r="EE41" s="340">
        <f t="shared" si="655"/>
        <v>119572.59143918972</v>
      </c>
      <c r="EF41" s="340">
        <f t="shared" si="655"/>
        <v>119572.59143918972</v>
      </c>
      <c r="EG41" s="340">
        <f t="shared" si="655"/>
        <v>119572.59143918972</v>
      </c>
      <c r="EH41" s="340">
        <f t="shared" si="655"/>
        <v>119572.59143918972</v>
      </c>
      <c r="EI41" s="340">
        <f t="shared" si="655"/>
        <v>119572.59143918972</v>
      </c>
      <c r="EJ41" s="340">
        <f t="shared" si="655"/>
        <v>119572.59143918972</v>
      </c>
      <c r="EK41" s="340">
        <f t="shared" si="655"/>
        <v>119572.59143918972</v>
      </c>
      <c r="EL41" s="340">
        <f t="shared" si="655"/>
        <v>119572.59143918972</v>
      </c>
      <c r="EM41" s="340">
        <f t="shared" si="655"/>
        <v>119572.59143918972</v>
      </c>
      <c r="EN41" s="340">
        <f>SUM(EN42:EN45,EN48)</f>
        <v>1434871.0972702766</v>
      </c>
      <c r="EO41" s="340">
        <f t="shared" ref="EO41:EZ41" si="656">SUM(EO42:EO45,EO48)</f>
        <v>120496.74985015516</v>
      </c>
      <c r="EP41" s="340">
        <f t="shared" si="656"/>
        <v>120496.74985015516</v>
      </c>
      <c r="EQ41" s="340">
        <f t="shared" si="656"/>
        <v>120496.74985015516</v>
      </c>
      <c r="ER41" s="340">
        <f t="shared" si="656"/>
        <v>120496.74985015516</v>
      </c>
      <c r="ES41" s="340">
        <f t="shared" si="656"/>
        <v>120496.74985015516</v>
      </c>
      <c r="ET41" s="340">
        <f t="shared" si="656"/>
        <v>-534598.25014984491</v>
      </c>
      <c r="EU41" s="340">
        <f t="shared" si="656"/>
        <v>120496.74985015516</v>
      </c>
      <c r="EV41" s="340">
        <f t="shared" si="656"/>
        <v>120496.74985015516</v>
      </c>
      <c r="EW41" s="340">
        <f t="shared" si="656"/>
        <v>120496.74985015516</v>
      </c>
      <c r="EX41" s="340">
        <f t="shared" si="656"/>
        <v>120496.74985015516</v>
      </c>
      <c r="EY41" s="340">
        <f t="shared" si="656"/>
        <v>120496.74985015516</v>
      </c>
      <c r="EZ41" s="340">
        <f t="shared" si="656"/>
        <v>120496.74985015516</v>
      </c>
      <c r="FA41" s="340">
        <f>SUM(FA42:FA45,FA48)</f>
        <v>790865.99820186186</v>
      </c>
      <c r="FB41" s="340">
        <f t="shared" ref="FB41:FM41" si="657">SUM(FB42:FB45,FB48)</f>
        <v>121448.63301344955</v>
      </c>
      <c r="FC41" s="340">
        <f t="shared" si="657"/>
        <v>121448.63301344955</v>
      </c>
      <c r="FD41" s="340">
        <f t="shared" si="657"/>
        <v>121448.63301344955</v>
      </c>
      <c r="FE41" s="340">
        <f t="shared" si="657"/>
        <v>121448.63301344955</v>
      </c>
      <c r="FF41" s="340">
        <f t="shared" si="657"/>
        <v>121448.63301344955</v>
      </c>
      <c r="FG41" s="340">
        <f t="shared" si="657"/>
        <v>-533646.36698655051</v>
      </c>
      <c r="FH41" s="340">
        <f t="shared" si="657"/>
        <v>121448.63301344955</v>
      </c>
      <c r="FI41" s="340">
        <f t="shared" si="657"/>
        <v>121448.63301344955</v>
      </c>
      <c r="FJ41" s="340">
        <f t="shared" si="657"/>
        <v>121448.63301344955</v>
      </c>
      <c r="FK41" s="340">
        <f t="shared" si="657"/>
        <v>121448.63301344955</v>
      </c>
      <c r="FL41" s="340">
        <f t="shared" si="657"/>
        <v>121448.63301344955</v>
      </c>
      <c r="FM41" s="340">
        <f t="shared" si="657"/>
        <v>121448.63301344955</v>
      </c>
      <c r="FN41" s="340">
        <f>SUM(FN42:FN45,FN48)</f>
        <v>802288.59616139438</v>
      </c>
      <c r="FO41" s="340">
        <f t="shared" ref="FO41:FZ41" si="658">SUM(FO42:FO45,FO48)</f>
        <v>122429.07267164276</v>
      </c>
      <c r="FP41" s="340">
        <f t="shared" si="658"/>
        <v>122429.07267164276</v>
      </c>
      <c r="FQ41" s="340">
        <f t="shared" si="658"/>
        <v>122429.07267164276</v>
      </c>
      <c r="FR41" s="340">
        <f t="shared" si="658"/>
        <v>122429.07267164276</v>
      </c>
      <c r="FS41" s="340">
        <f t="shared" si="658"/>
        <v>122429.07267164276</v>
      </c>
      <c r="FT41" s="340">
        <f t="shared" si="658"/>
        <v>-532665.92732835724</v>
      </c>
      <c r="FU41" s="340">
        <f t="shared" si="658"/>
        <v>122429.07267164276</v>
      </c>
      <c r="FV41" s="340">
        <f t="shared" si="658"/>
        <v>122429.07267164276</v>
      </c>
      <c r="FW41" s="340">
        <f t="shared" si="658"/>
        <v>122429.07267164276</v>
      </c>
      <c r="FX41" s="340">
        <f t="shared" si="658"/>
        <v>122429.07267164276</v>
      </c>
      <c r="FY41" s="340">
        <f t="shared" si="658"/>
        <v>122429.07267164276</v>
      </c>
      <c r="FZ41" s="340">
        <f t="shared" si="658"/>
        <v>122429.07267164276</v>
      </c>
      <c r="GA41" s="340">
        <f>SUM(GA42:GA45,GA48)</f>
        <v>814053.87205971288</v>
      </c>
      <c r="GB41" s="340">
        <f t="shared" ref="GB41:GM41" si="659">SUM(GB42:GB45,GB48)</f>
        <v>196923.78353979965</v>
      </c>
      <c r="GC41" s="340">
        <f t="shared" si="659"/>
        <v>196923.78353979965</v>
      </c>
      <c r="GD41" s="340">
        <f t="shared" si="659"/>
        <v>196923.78353979965</v>
      </c>
      <c r="GE41" s="340">
        <f t="shared" si="659"/>
        <v>196923.78353979965</v>
      </c>
      <c r="GF41" s="340">
        <f t="shared" si="659"/>
        <v>196923.78353979965</v>
      </c>
      <c r="GG41" s="340">
        <f t="shared" si="659"/>
        <v>196923.78353979965</v>
      </c>
      <c r="GH41" s="340">
        <f t="shared" si="659"/>
        <v>196923.78353979965</v>
      </c>
      <c r="GI41" s="340">
        <f t="shared" si="659"/>
        <v>196923.78353979965</v>
      </c>
      <c r="GJ41" s="340">
        <f t="shared" si="659"/>
        <v>196923.78353979965</v>
      </c>
      <c r="GK41" s="340">
        <f t="shared" si="659"/>
        <v>196923.78353979965</v>
      </c>
      <c r="GL41" s="340">
        <f t="shared" si="659"/>
        <v>196923.78353979965</v>
      </c>
      <c r="GM41" s="340">
        <f t="shared" si="659"/>
        <v>-957291.21646020084</v>
      </c>
      <c r="GN41" s="340">
        <f>SUM(GN42:GN45,GN48)</f>
        <v>1208870.4024775948</v>
      </c>
      <c r="GO41" s="340">
        <f t="shared" ref="GO41:GZ41" si="660">SUM(GO42:GO45,GO48)</f>
        <v>0</v>
      </c>
      <c r="GP41" s="340">
        <f t="shared" si="660"/>
        <v>0</v>
      </c>
      <c r="GQ41" s="340">
        <f t="shared" si="660"/>
        <v>0</v>
      </c>
      <c r="GR41" s="340">
        <f t="shared" si="660"/>
        <v>0</v>
      </c>
      <c r="GS41" s="340">
        <f t="shared" si="660"/>
        <v>0</v>
      </c>
      <c r="GT41" s="340">
        <f t="shared" si="660"/>
        <v>0</v>
      </c>
      <c r="GU41" s="340">
        <f t="shared" si="660"/>
        <v>0</v>
      </c>
      <c r="GV41" s="340">
        <f t="shared" si="660"/>
        <v>0</v>
      </c>
      <c r="GW41" s="340">
        <f t="shared" si="660"/>
        <v>0</v>
      </c>
      <c r="GX41" s="340">
        <f t="shared" si="660"/>
        <v>0</v>
      </c>
      <c r="GY41" s="340">
        <f t="shared" si="660"/>
        <v>0</v>
      </c>
      <c r="GZ41" s="340">
        <f t="shared" si="660"/>
        <v>0</v>
      </c>
      <c r="HA41" s="340">
        <f>SUM(HA42:HA45,HA48)</f>
        <v>0</v>
      </c>
      <c r="HB41" s="340">
        <f t="shared" ref="HB41:HM41" si="661">SUM(HB42:HB45,HB48)</f>
        <v>0</v>
      </c>
      <c r="HC41" s="340">
        <f t="shared" si="661"/>
        <v>0</v>
      </c>
      <c r="HD41" s="340">
        <f t="shared" si="661"/>
        <v>0</v>
      </c>
      <c r="HE41" s="340">
        <f t="shared" si="661"/>
        <v>0</v>
      </c>
      <c r="HF41" s="340">
        <f t="shared" si="661"/>
        <v>0</v>
      </c>
      <c r="HG41" s="340">
        <f t="shared" si="661"/>
        <v>0</v>
      </c>
      <c r="HH41" s="340">
        <f t="shared" si="661"/>
        <v>0</v>
      </c>
      <c r="HI41" s="340">
        <f t="shared" si="661"/>
        <v>0</v>
      </c>
      <c r="HJ41" s="340">
        <f t="shared" si="661"/>
        <v>0</v>
      </c>
      <c r="HK41" s="340">
        <f t="shared" si="661"/>
        <v>0</v>
      </c>
      <c r="HL41" s="340">
        <f t="shared" si="661"/>
        <v>0</v>
      </c>
      <c r="HM41" s="340">
        <f t="shared" si="661"/>
        <v>0</v>
      </c>
      <c r="HN41" s="340">
        <f>SUM(HN42:HN45,HN48)</f>
        <v>0</v>
      </c>
      <c r="HO41" s="340">
        <f t="shared" ref="HO41:HZ41" si="662">SUM(HO42:HO45,HO48)</f>
        <v>0</v>
      </c>
      <c r="HP41" s="340">
        <f t="shared" si="662"/>
        <v>0</v>
      </c>
      <c r="HQ41" s="340">
        <f t="shared" si="662"/>
        <v>0</v>
      </c>
      <c r="HR41" s="340">
        <f t="shared" si="662"/>
        <v>0</v>
      </c>
      <c r="HS41" s="340">
        <f t="shared" si="662"/>
        <v>0</v>
      </c>
      <c r="HT41" s="340">
        <f t="shared" si="662"/>
        <v>0</v>
      </c>
      <c r="HU41" s="340">
        <f t="shared" si="662"/>
        <v>0</v>
      </c>
      <c r="HV41" s="340">
        <f t="shared" si="662"/>
        <v>0</v>
      </c>
      <c r="HW41" s="340">
        <f t="shared" si="662"/>
        <v>0</v>
      </c>
      <c r="HX41" s="340">
        <f t="shared" si="662"/>
        <v>0</v>
      </c>
      <c r="HY41" s="340">
        <f t="shared" si="662"/>
        <v>0</v>
      </c>
      <c r="HZ41" s="340">
        <f t="shared" si="662"/>
        <v>0</v>
      </c>
      <c r="IA41" s="340">
        <f>SUM(IA42:IA45,IA48)</f>
        <v>0</v>
      </c>
      <c r="IB41" s="340">
        <f t="shared" ref="IB41:IM41" si="663">SUM(IB42:IB45,IB48)</f>
        <v>0</v>
      </c>
      <c r="IC41" s="340">
        <f t="shared" si="663"/>
        <v>0</v>
      </c>
      <c r="ID41" s="340">
        <f t="shared" si="663"/>
        <v>0</v>
      </c>
      <c r="IE41" s="340">
        <f t="shared" si="663"/>
        <v>0</v>
      </c>
      <c r="IF41" s="340">
        <f t="shared" si="663"/>
        <v>0</v>
      </c>
      <c r="IG41" s="340">
        <f t="shared" si="663"/>
        <v>0</v>
      </c>
      <c r="IH41" s="340">
        <f t="shared" si="663"/>
        <v>0</v>
      </c>
      <c r="II41" s="340">
        <f t="shared" si="663"/>
        <v>0</v>
      </c>
      <c r="IJ41" s="340">
        <f t="shared" si="663"/>
        <v>0</v>
      </c>
      <c r="IK41" s="340">
        <f t="shared" si="663"/>
        <v>0</v>
      </c>
      <c r="IL41" s="340">
        <f t="shared" si="663"/>
        <v>0</v>
      </c>
      <c r="IM41" s="340">
        <f t="shared" si="663"/>
        <v>0</v>
      </c>
      <c r="IN41" s="340">
        <f>SUM(IN42:IN45,IN48)</f>
        <v>0</v>
      </c>
      <c r="IO41" s="340">
        <f t="shared" ref="IO41:IZ41" si="664">SUM(IO42:IO45,IO48)</f>
        <v>0</v>
      </c>
      <c r="IP41" s="340">
        <f t="shared" si="664"/>
        <v>0</v>
      </c>
      <c r="IQ41" s="340">
        <f t="shared" si="664"/>
        <v>0</v>
      </c>
      <c r="IR41" s="340">
        <f t="shared" si="664"/>
        <v>0</v>
      </c>
      <c r="IS41" s="340">
        <f t="shared" si="664"/>
        <v>0</v>
      </c>
      <c r="IT41" s="340">
        <f t="shared" si="664"/>
        <v>0</v>
      </c>
      <c r="IU41" s="340">
        <f t="shared" si="664"/>
        <v>0</v>
      </c>
      <c r="IV41" s="340">
        <f t="shared" si="664"/>
        <v>0</v>
      </c>
      <c r="IW41" s="340">
        <f t="shared" si="664"/>
        <v>0</v>
      </c>
      <c r="IX41" s="340">
        <f t="shared" si="664"/>
        <v>0</v>
      </c>
      <c r="IY41" s="340">
        <f t="shared" si="664"/>
        <v>0</v>
      </c>
      <c r="IZ41" s="340">
        <f t="shared" si="664"/>
        <v>0</v>
      </c>
      <c r="JA41" s="340">
        <f>SUM(JA42:JA45,JA48)</f>
        <v>0</v>
      </c>
      <c r="JB41" s="340">
        <f t="shared" ref="JB41:JM41" si="665">SUM(JB42:JB45,JB48)</f>
        <v>0</v>
      </c>
      <c r="JC41" s="340">
        <f t="shared" si="665"/>
        <v>0</v>
      </c>
      <c r="JD41" s="340">
        <f t="shared" si="665"/>
        <v>0</v>
      </c>
      <c r="JE41" s="340">
        <f t="shared" si="665"/>
        <v>0</v>
      </c>
      <c r="JF41" s="340">
        <f t="shared" si="665"/>
        <v>0</v>
      </c>
      <c r="JG41" s="340">
        <f t="shared" si="665"/>
        <v>0</v>
      </c>
      <c r="JH41" s="340">
        <f t="shared" si="665"/>
        <v>0</v>
      </c>
      <c r="JI41" s="340">
        <f t="shared" si="665"/>
        <v>0</v>
      </c>
      <c r="JJ41" s="340">
        <f t="shared" si="665"/>
        <v>0</v>
      </c>
      <c r="JK41" s="340">
        <f t="shared" si="665"/>
        <v>0</v>
      </c>
      <c r="JL41" s="340">
        <f t="shared" si="665"/>
        <v>0</v>
      </c>
      <c r="JM41" s="340">
        <f t="shared" si="665"/>
        <v>0</v>
      </c>
      <c r="JN41" s="340">
        <f>SUM(JN42:JN45,JN48)</f>
        <v>0</v>
      </c>
      <c r="JO41" s="340">
        <f t="shared" ref="JO41:JZ41" si="666">SUM(JO42:JO45,JO48)</f>
        <v>0</v>
      </c>
      <c r="JP41" s="340">
        <f t="shared" si="666"/>
        <v>0</v>
      </c>
      <c r="JQ41" s="340">
        <f t="shared" si="666"/>
        <v>0</v>
      </c>
      <c r="JR41" s="340">
        <f t="shared" si="666"/>
        <v>0</v>
      </c>
      <c r="JS41" s="340">
        <f t="shared" si="666"/>
        <v>0</v>
      </c>
      <c r="JT41" s="340">
        <f t="shared" si="666"/>
        <v>0</v>
      </c>
      <c r="JU41" s="340">
        <f t="shared" si="666"/>
        <v>0</v>
      </c>
      <c r="JV41" s="340">
        <f t="shared" si="666"/>
        <v>0</v>
      </c>
      <c r="JW41" s="340">
        <f t="shared" si="666"/>
        <v>0</v>
      </c>
      <c r="JX41" s="340">
        <f t="shared" si="666"/>
        <v>0</v>
      </c>
      <c r="JY41" s="340">
        <f t="shared" si="666"/>
        <v>0</v>
      </c>
      <c r="JZ41" s="340">
        <f t="shared" si="666"/>
        <v>0</v>
      </c>
      <c r="KA41" s="340">
        <f>SUM(KA42:KA45,KA48)</f>
        <v>0</v>
      </c>
      <c r="KB41" s="340">
        <f t="shared" ref="KB41:KM41" si="667">SUM(KB42:KB45,KB48)</f>
        <v>0</v>
      </c>
      <c r="KC41" s="340">
        <f t="shared" si="667"/>
        <v>0</v>
      </c>
      <c r="KD41" s="340">
        <f t="shared" si="667"/>
        <v>0</v>
      </c>
      <c r="KE41" s="340">
        <f t="shared" si="667"/>
        <v>0</v>
      </c>
      <c r="KF41" s="340">
        <f t="shared" si="667"/>
        <v>0</v>
      </c>
      <c r="KG41" s="340">
        <f t="shared" si="667"/>
        <v>0</v>
      </c>
      <c r="KH41" s="340">
        <f t="shared" si="667"/>
        <v>0</v>
      </c>
      <c r="KI41" s="340">
        <f t="shared" si="667"/>
        <v>0</v>
      </c>
      <c r="KJ41" s="340">
        <f t="shared" si="667"/>
        <v>0</v>
      </c>
      <c r="KK41" s="340">
        <f t="shared" si="667"/>
        <v>0</v>
      </c>
      <c r="KL41" s="340">
        <f t="shared" si="667"/>
        <v>0</v>
      </c>
      <c r="KM41" s="340">
        <f t="shared" si="667"/>
        <v>0</v>
      </c>
      <c r="KN41" s="340">
        <f>SUM(KN42:KN45,KN48)</f>
        <v>0</v>
      </c>
      <c r="KO41" s="340">
        <f t="shared" ref="KO41:KZ41" si="668">SUM(KO42:KO45,KO48)</f>
        <v>0</v>
      </c>
      <c r="KP41" s="340">
        <f t="shared" si="668"/>
        <v>0</v>
      </c>
      <c r="KQ41" s="340">
        <f t="shared" si="668"/>
        <v>0</v>
      </c>
      <c r="KR41" s="340">
        <f t="shared" si="668"/>
        <v>0</v>
      </c>
      <c r="KS41" s="340">
        <f t="shared" si="668"/>
        <v>0</v>
      </c>
      <c r="KT41" s="340">
        <f t="shared" si="668"/>
        <v>0</v>
      </c>
      <c r="KU41" s="340">
        <f t="shared" si="668"/>
        <v>0</v>
      </c>
      <c r="KV41" s="340">
        <f t="shared" si="668"/>
        <v>0</v>
      </c>
      <c r="KW41" s="340">
        <f t="shared" si="668"/>
        <v>0</v>
      </c>
      <c r="KX41" s="340">
        <f t="shared" si="668"/>
        <v>0</v>
      </c>
      <c r="KY41" s="340">
        <f t="shared" si="668"/>
        <v>0</v>
      </c>
      <c r="KZ41" s="340">
        <f t="shared" si="668"/>
        <v>0</v>
      </c>
      <c r="LA41" s="340">
        <f>SUM(LA42:LA45,LA48)</f>
        <v>0</v>
      </c>
      <c r="LB41" s="340">
        <f t="shared" ref="LB41:LM41" si="669">SUM(LB42:LB45,LB48)</f>
        <v>0</v>
      </c>
      <c r="LC41" s="340">
        <f t="shared" si="669"/>
        <v>0</v>
      </c>
      <c r="LD41" s="340">
        <f t="shared" si="669"/>
        <v>0</v>
      </c>
      <c r="LE41" s="340">
        <f t="shared" si="669"/>
        <v>0</v>
      </c>
      <c r="LF41" s="340">
        <f t="shared" si="669"/>
        <v>0</v>
      </c>
      <c r="LG41" s="340">
        <f t="shared" si="669"/>
        <v>0</v>
      </c>
      <c r="LH41" s="340">
        <f t="shared" si="669"/>
        <v>0</v>
      </c>
      <c r="LI41" s="340">
        <f t="shared" si="669"/>
        <v>0</v>
      </c>
      <c r="LJ41" s="340">
        <f t="shared" si="669"/>
        <v>0</v>
      </c>
      <c r="LK41" s="340">
        <f t="shared" si="669"/>
        <v>0</v>
      </c>
      <c r="LL41" s="340">
        <f t="shared" si="669"/>
        <v>0</v>
      </c>
      <c r="LM41" s="340">
        <f t="shared" si="669"/>
        <v>0</v>
      </c>
      <c r="LN41" s="340">
        <f>SUM(LN42:LN45,LN48)</f>
        <v>0</v>
      </c>
    </row>
    <row r="42" spans="1:326" s="349" customFormat="1">
      <c r="A42" s="320" t="str">
        <f>A33</f>
        <v>M1 - Kredito srautai</v>
      </c>
      <c r="B42" s="648"/>
      <c r="C42" s="648"/>
      <c r="D42" s="648"/>
      <c r="E42" s="648"/>
      <c r="F42" s="648"/>
      <c r="G42" s="648"/>
      <c r="H42" s="648"/>
      <c r="I42" s="648"/>
      <c r="J42" s="648"/>
      <c r="K42" s="648"/>
      <c r="L42" s="648"/>
      <c r="M42" s="648"/>
      <c r="N42" s="649">
        <f>SUM(B42:M42)</f>
        <v>0</v>
      </c>
      <c r="O42" s="648"/>
      <c r="P42" s="648"/>
      <c r="Q42" s="648"/>
      <c r="R42" s="648"/>
      <c r="S42" s="648"/>
      <c r="T42" s="648"/>
      <c r="U42" s="648"/>
      <c r="V42" s="648"/>
      <c r="W42" s="648"/>
      <c r="X42" s="648"/>
      <c r="Y42" s="648"/>
      <c r="Z42" s="648"/>
      <c r="AA42" s="649">
        <f>SUM(O42:Z42)</f>
        <v>0</v>
      </c>
      <c r="AB42" s="648"/>
      <c r="AC42" s="648"/>
      <c r="AD42" s="648"/>
      <c r="AE42" s="648"/>
      <c r="AF42" s="648"/>
      <c r="AG42" s="648"/>
      <c r="AH42" s="648"/>
      <c r="AI42" s="648"/>
      <c r="AJ42" s="648"/>
      <c r="AK42" s="648"/>
      <c r="AL42" s="648"/>
      <c r="AM42" s="648"/>
      <c r="AN42" s="649">
        <f>SUM(AB42:AM42)</f>
        <v>0</v>
      </c>
      <c r="AO42" s="648"/>
      <c r="AP42" s="648"/>
      <c r="AQ42" s="648"/>
      <c r="AR42" s="648"/>
      <c r="AS42" s="648"/>
      <c r="AT42" s="648"/>
      <c r="AU42" s="648"/>
      <c r="AV42" s="648"/>
      <c r="AW42" s="648"/>
      <c r="AX42" s="648"/>
      <c r="AY42" s="648"/>
      <c r="AZ42" s="648"/>
      <c r="BA42" s="649">
        <f>SUM(AO42:AZ42)</f>
        <v>0</v>
      </c>
      <c r="BB42" s="648"/>
      <c r="BC42" s="648"/>
      <c r="BD42" s="648"/>
      <c r="BE42" s="648"/>
      <c r="BF42" s="648"/>
      <c r="BG42" s="648"/>
      <c r="BH42" s="648"/>
      <c r="BI42" s="648"/>
      <c r="BJ42" s="648"/>
      <c r="BK42" s="648"/>
      <c r="BL42" s="648"/>
      <c r="BM42" s="648"/>
      <c r="BN42" s="649">
        <f>SUM(BB42:BM42)</f>
        <v>0</v>
      </c>
      <c r="BO42" s="648"/>
      <c r="BP42" s="648"/>
      <c r="BQ42" s="648"/>
      <c r="BR42" s="648"/>
      <c r="BS42" s="648"/>
      <c r="BT42" s="648"/>
      <c r="BU42" s="648"/>
      <c r="BV42" s="648"/>
      <c r="BW42" s="648"/>
      <c r="BX42" s="648"/>
      <c r="BY42" s="648"/>
      <c r="BZ42" s="648"/>
      <c r="CA42" s="649">
        <f>SUM(BO42:BZ42)</f>
        <v>0</v>
      </c>
      <c r="CB42" s="648"/>
      <c r="CC42" s="648"/>
      <c r="CD42" s="648"/>
      <c r="CE42" s="648"/>
      <c r="CF42" s="648"/>
      <c r="CG42" s="648"/>
      <c r="CH42" s="648"/>
      <c r="CI42" s="648"/>
      <c r="CJ42" s="648"/>
      <c r="CK42" s="648"/>
      <c r="CL42" s="648"/>
      <c r="CM42" s="648"/>
      <c r="CN42" s="649">
        <f>SUM(CB42:CM42)</f>
        <v>0</v>
      </c>
      <c r="CO42" s="648"/>
      <c r="CP42" s="648"/>
      <c r="CQ42" s="648"/>
      <c r="CR42" s="648"/>
      <c r="CS42" s="648"/>
      <c r="CT42" s="648"/>
      <c r="CU42" s="648"/>
      <c r="CV42" s="648"/>
      <c r="CW42" s="648"/>
      <c r="CX42" s="648"/>
      <c r="CY42" s="648"/>
      <c r="CZ42" s="648"/>
      <c r="DA42" s="649">
        <f>SUM(CO42:CZ42)</f>
        <v>0</v>
      </c>
      <c r="DB42" s="648"/>
      <c r="DC42" s="648"/>
      <c r="DD42" s="648"/>
      <c r="DE42" s="648"/>
      <c r="DF42" s="648"/>
      <c r="DG42" s="648"/>
      <c r="DH42" s="648"/>
      <c r="DI42" s="648"/>
      <c r="DJ42" s="648"/>
      <c r="DK42" s="648"/>
      <c r="DL42" s="648"/>
      <c r="DM42" s="648"/>
      <c r="DN42" s="649">
        <f>SUM(DB42:DM42)</f>
        <v>0</v>
      </c>
      <c r="DO42" s="648"/>
      <c r="DP42" s="648"/>
      <c r="DQ42" s="648"/>
      <c r="DR42" s="648"/>
      <c r="DS42" s="648"/>
      <c r="DT42" s="648"/>
      <c r="DU42" s="648"/>
      <c r="DV42" s="648"/>
      <c r="DW42" s="648"/>
      <c r="DX42" s="648"/>
      <c r="DY42" s="648"/>
      <c r="DZ42" s="648"/>
      <c r="EA42" s="649">
        <f>SUM(DO42:DZ42)</f>
        <v>0</v>
      </c>
      <c r="EB42" s="648"/>
      <c r="EC42" s="648"/>
      <c r="ED42" s="648"/>
      <c r="EE42" s="648"/>
      <c r="EF42" s="648"/>
      <c r="EG42" s="648"/>
      <c r="EH42" s="648"/>
      <c r="EI42" s="648"/>
      <c r="EJ42" s="648"/>
      <c r="EK42" s="648"/>
      <c r="EL42" s="648"/>
      <c r="EM42" s="648"/>
      <c r="EN42" s="649">
        <f>SUM(EB42:EM42)</f>
        <v>0</v>
      </c>
      <c r="EO42" s="648"/>
      <c r="EP42" s="648"/>
      <c r="EQ42" s="648"/>
      <c r="ER42" s="648"/>
      <c r="ES42" s="648"/>
      <c r="ET42" s="648"/>
      <c r="EU42" s="648"/>
      <c r="EV42" s="648"/>
      <c r="EW42" s="648"/>
      <c r="EX42" s="648"/>
      <c r="EY42" s="648"/>
      <c r="EZ42" s="648"/>
      <c r="FA42" s="649">
        <f>SUM(EO42:EZ42)</f>
        <v>0</v>
      </c>
      <c r="FB42" s="648"/>
      <c r="FC42" s="648"/>
      <c r="FD42" s="648"/>
      <c r="FE42" s="648"/>
      <c r="FF42" s="648"/>
      <c r="FG42" s="648"/>
      <c r="FH42" s="648"/>
      <c r="FI42" s="648"/>
      <c r="FJ42" s="648"/>
      <c r="FK42" s="648"/>
      <c r="FL42" s="648"/>
      <c r="FM42" s="648"/>
      <c r="FN42" s="649">
        <f>SUM(FB42:FM42)</f>
        <v>0</v>
      </c>
      <c r="FO42" s="648"/>
      <c r="FP42" s="648"/>
      <c r="FQ42" s="648"/>
      <c r="FR42" s="648"/>
      <c r="FS42" s="648"/>
      <c r="FT42" s="648"/>
      <c r="FU42" s="648"/>
      <c r="FV42" s="648"/>
      <c r="FW42" s="648"/>
      <c r="FX42" s="648"/>
      <c r="FY42" s="648"/>
      <c r="FZ42" s="648"/>
      <c r="GA42" s="649">
        <f>SUM(FO42:FZ42)</f>
        <v>0</v>
      </c>
      <c r="GB42" s="648"/>
      <c r="GC42" s="648"/>
      <c r="GD42" s="648"/>
      <c r="GE42" s="648"/>
      <c r="GF42" s="648"/>
      <c r="GG42" s="648"/>
      <c r="GH42" s="648"/>
      <c r="GI42" s="648"/>
      <c r="GJ42" s="648"/>
      <c r="GK42" s="648"/>
      <c r="GL42" s="648"/>
      <c r="GM42" s="648"/>
      <c r="GN42" s="649">
        <f>SUM(GB42:GM42)</f>
        <v>0</v>
      </c>
      <c r="GO42" s="648"/>
      <c r="GP42" s="648"/>
      <c r="GQ42" s="648"/>
      <c r="GR42" s="648"/>
      <c r="GS42" s="648"/>
      <c r="GT42" s="648"/>
      <c r="GU42" s="648"/>
      <c r="GV42" s="648"/>
      <c r="GW42" s="648"/>
      <c r="GX42" s="648"/>
      <c r="GY42" s="648"/>
      <c r="GZ42" s="648"/>
      <c r="HA42" s="649">
        <f>SUM(GO42:GZ42)</f>
        <v>0</v>
      </c>
      <c r="HB42" s="648"/>
      <c r="HC42" s="648"/>
      <c r="HD42" s="648"/>
      <c r="HE42" s="648"/>
      <c r="HF42" s="648"/>
      <c r="HG42" s="648"/>
      <c r="HH42" s="648"/>
      <c r="HI42" s="648"/>
      <c r="HJ42" s="648"/>
      <c r="HK42" s="648"/>
      <c r="HL42" s="648"/>
      <c r="HM42" s="648"/>
      <c r="HN42" s="649">
        <f>SUM(HB42:HM42)</f>
        <v>0</v>
      </c>
      <c r="HO42" s="648"/>
      <c r="HP42" s="648"/>
      <c r="HQ42" s="648"/>
      <c r="HR42" s="648"/>
      <c r="HS42" s="648"/>
      <c r="HT42" s="648"/>
      <c r="HU42" s="648"/>
      <c r="HV42" s="648"/>
      <c r="HW42" s="648"/>
      <c r="HX42" s="648"/>
      <c r="HY42" s="648"/>
      <c r="HZ42" s="648"/>
      <c r="IA42" s="649">
        <f>SUM(HO42:HZ42)</f>
        <v>0</v>
      </c>
      <c r="IB42" s="648"/>
      <c r="IC42" s="648"/>
      <c r="ID42" s="648"/>
      <c r="IE42" s="648"/>
      <c r="IF42" s="648"/>
      <c r="IG42" s="648"/>
      <c r="IH42" s="648"/>
      <c r="II42" s="648"/>
      <c r="IJ42" s="648"/>
      <c r="IK42" s="648"/>
      <c r="IL42" s="648"/>
      <c r="IM42" s="648"/>
      <c r="IN42" s="649">
        <f>SUM(IB42:IM42)</f>
        <v>0</v>
      </c>
      <c r="IO42" s="648"/>
      <c r="IP42" s="648"/>
      <c r="IQ42" s="648"/>
      <c r="IR42" s="648"/>
      <c r="IS42" s="648"/>
      <c r="IT42" s="648"/>
      <c r="IU42" s="648"/>
      <c r="IV42" s="648"/>
      <c r="IW42" s="648"/>
      <c r="IX42" s="648"/>
      <c r="IY42" s="648"/>
      <c r="IZ42" s="648"/>
      <c r="JA42" s="649">
        <f>SUM(IO42:IZ42)</f>
        <v>0</v>
      </c>
      <c r="JB42" s="648"/>
      <c r="JC42" s="648"/>
      <c r="JD42" s="648"/>
      <c r="JE42" s="648"/>
      <c r="JF42" s="648"/>
      <c r="JG42" s="648"/>
      <c r="JH42" s="648"/>
      <c r="JI42" s="648"/>
      <c r="JJ42" s="648"/>
      <c r="JK42" s="648"/>
      <c r="JL42" s="648"/>
      <c r="JM42" s="648"/>
      <c r="JN42" s="649">
        <f>SUM(JB42:JM42)</f>
        <v>0</v>
      </c>
      <c r="JO42" s="648"/>
      <c r="JP42" s="648"/>
      <c r="JQ42" s="648"/>
      <c r="JR42" s="648"/>
      <c r="JS42" s="648"/>
      <c r="JT42" s="648"/>
      <c r="JU42" s="648"/>
      <c r="JV42" s="648"/>
      <c r="JW42" s="648"/>
      <c r="JX42" s="648"/>
      <c r="JY42" s="648"/>
      <c r="JZ42" s="648"/>
      <c r="KA42" s="649">
        <f>SUM(JO42:JZ42)</f>
        <v>0</v>
      </c>
      <c r="KB42" s="648"/>
      <c r="KC42" s="648"/>
      <c r="KD42" s="648"/>
      <c r="KE42" s="648"/>
      <c r="KF42" s="648"/>
      <c r="KG42" s="648"/>
      <c r="KH42" s="648"/>
      <c r="KI42" s="648"/>
      <c r="KJ42" s="648"/>
      <c r="KK42" s="648"/>
      <c r="KL42" s="648"/>
      <c r="KM42" s="648"/>
      <c r="KN42" s="649">
        <f>SUM(KB42:KM42)</f>
        <v>0</v>
      </c>
      <c r="KO42" s="648"/>
      <c r="KP42" s="648"/>
      <c r="KQ42" s="648"/>
      <c r="KR42" s="648"/>
      <c r="KS42" s="648"/>
      <c r="KT42" s="648"/>
      <c r="KU42" s="648"/>
      <c r="KV42" s="648"/>
      <c r="KW42" s="648"/>
      <c r="KX42" s="648"/>
      <c r="KY42" s="648"/>
      <c r="KZ42" s="648"/>
      <c r="LA42" s="649">
        <f>SUM(KO42:KZ42)</f>
        <v>0</v>
      </c>
      <c r="LB42" s="648"/>
      <c r="LC42" s="648"/>
      <c r="LD42" s="648"/>
      <c r="LE42" s="648"/>
      <c r="LF42" s="648"/>
      <c r="LG42" s="648"/>
      <c r="LH42" s="648"/>
      <c r="LI42" s="648"/>
      <c r="LJ42" s="648"/>
      <c r="LK42" s="648"/>
      <c r="LL42" s="648"/>
      <c r="LM42" s="648"/>
      <c r="LN42" s="649">
        <f>SUM(LB42:LM42)</f>
        <v>0</v>
      </c>
    </row>
    <row r="43" spans="1:326" s="349" customFormat="1">
      <c r="A43" s="320" t="str">
        <f t="shared" ref="A43:A48" si="670">A34</f>
        <v>M2 - Nuosavo kapitalo srautai</v>
      </c>
      <c r="B43" s="648"/>
      <c r="C43" s="648"/>
      <c r="D43" s="648"/>
      <c r="E43" s="648"/>
      <c r="F43" s="648"/>
      <c r="G43" s="648"/>
      <c r="H43" s="648"/>
      <c r="I43" s="648"/>
      <c r="J43" s="648"/>
      <c r="K43" s="648"/>
      <c r="L43" s="648"/>
      <c r="M43" s="648"/>
      <c r="N43" s="649">
        <f>SUM(B43:M43)</f>
        <v>0</v>
      </c>
      <c r="O43" s="648"/>
      <c r="P43" s="648"/>
      <c r="Q43" s="648"/>
      <c r="R43" s="648"/>
      <c r="S43" s="648"/>
      <c r="T43" s="648"/>
      <c r="U43" s="648"/>
      <c r="V43" s="648"/>
      <c r="W43" s="648"/>
      <c r="X43" s="648"/>
      <c r="Y43" s="648"/>
      <c r="Z43" s="648"/>
      <c r="AA43" s="649">
        <f>SUM(O43:Z43)</f>
        <v>0</v>
      </c>
      <c r="AB43" s="648"/>
      <c r="AC43" s="648"/>
      <c r="AD43" s="648"/>
      <c r="AE43" s="648"/>
      <c r="AF43" s="648"/>
      <c r="AG43" s="648"/>
      <c r="AH43" s="648"/>
      <c r="AI43" s="648"/>
      <c r="AJ43" s="648"/>
      <c r="AK43" s="648"/>
      <c r="AL43" s="648"/>
      <c r="AM43" s="648"/>
      <c r="AN43" s="649"/>
      <c r="AO43" s="648"/>
      <c r="AP43" s="648"/>
      <c r="AQ43" s="648"/>
      <c r="AR43" s="648"/>
      <c r="AS43" s="648"/>
      <c r="AT43" s="648"/>
      <c r="AU43" s="648"/>
      <c r="AV43" s="648"/>
      <c r="AW43" s="648"/>
      <c r="AX43" s="648"/>
      <c r="AY43" s="648"/>
      <c r="AZ43" s="648"/>
      <c r="BA43" s="649"/>
      <c r="BB43" s="648"/>
      <c r="BC43" s="648"/>
      <c r="BD43" s="648"/>
      <c r="BE43" s="648"/>
      <c r="BF43" s="648"/>
      <c r="BG43" s="648"/>
      <c r="BH43" s="648"/>
      <c r="BI43" s="648"/>
      <c r="BJ43" s="648"/>
      <c r="BK43" s="648"/>
      <c r="BL43" s="648"/>
      <c r="BM43" s="648"/>
      <c r="BN43" s="649"/>
      <c r="BO43" s="648"/>
      <c r="BP43" s="648"/>
      <c r="BQ43" s="648"/>
      <c r="BR43" s="648"/>
      <c r="BS43" s="648"/>
      <c r="BT43" s="648"/>
      <c r="BU43" s="648"/>
      <c r="BV43" s="648"/>
      <c r="BW43" s="648"/>
      <c r="BX43" s="648"/>
      <c r="BY43" s="648"/>
      <c r="BZ43" s="648"/>
      <c r="CA43" s="649"/>
      <c r="CB43" s="648"/>
      <c r="CC43" s="648"/>
      <c r="CD43" s="648"/>
      <c r="CE43" s="648"/>
      <c r="CF43" s="648"/>
      <c r="CG43" s="648"/>
      <c r="CH43" s="648"/>
      <c r="CI43" s="648"/>
      <c r="CJ43" s="648"/>
      <c r="CK43" s="648"/>
      <c r="CL43" s="648"/>
      <c r="CM43" s="648"/>
      <c r="CN43" s="649"/>
      <c r="CO43" s="648"/>
      <c r="CP43" s="648"/>
      <c r="CQ43" s="648"/>
      <c r="CR43" s="648"/>
      <c r="CS43" s="648"/>
      <c r="CT43" s="648"/>
      <c r="CU43" s="648"/>
      <c r="CV43" s="648"/>
      <c r="CW43" s="648"/>
      <c r="CX43" s="648"/>
      <c r="CY43" s="648"/>
      <c r="CZ43" s="648"/>
      <c r="DA43" s="649"/>
      <c r="DB43" s="648"/>
      <c r="DC43" s="648"/>
      <c r="DD43" s="648"/>
      <c r="DE43" s="648"/>
      <c r="DF43" s="648"/>
      <c r="DG43" s="648"/>
      <c r="DH43" s="648"/>
      <c r="DI43" s="648"/>
      <c r="DJ43" s="648"/>
      <c r="DK43" s="648"/>
      <c r="DL43" s="648"/>
      <c r="DM43" s="648"/>
      <c r="DN43" s="649"/>
      <c r="DO43" s="648"/>
      <c r="DP43" s="648"/>
      <c r="DQ43" s="648"/>
      <c r="DR43" s="648"/>
      <c r="DS43" s="648"/>
      <c r="DT43" s="648"/>
      <c r="DU43" s="648"/>
      <c r="DV43" s="648"/>
      <c r="DW43" s="648"/>
      <c r="DX43" s="648"/>
      <c r="DY43" s="648"/>
      <c r="DZ43" s="648"/>
      <c r="EA43" s="649"/>
      <c r="EB43" s="648"/>
      <c r="EC43" s="648"/>
      <c r="ED43" s="648"/>
      <c r="EE43" s="648"/>
      <c r="EF43" s="648"/>
      <c r="EG43" s="648"/>
      <c r="EH43" s="648"/>
      <c r="EI43" s="648"/>
      <c r="EJ43" s="648"/>
      <c r="EK43" s="648"/>
      <c r="EL43" s="648"/>
      <c r="EM43" s="648"/>
      <c r="EN43" s="649"/>
      <c r="EO43" s="648"/>
      <c r="EP43" s="648"/>
      <c r="EQ43" s="648"/>
      <c r="ER43" s="648"/>
      <c r="ES43" s="648"/>
      <c r="ET43" s="648"/>
      <c r="EU43" s="648"/>
      <c r="EV43" s="648"/>
      <c r="EW43" s="648"/>
      <c r="EX43" s="648"/>
      <c r="EY43" s="648"/>
      <c r="EZ43" s="648"/>
      <c r="FA43" s="649"/>
      <c r="FB43" s="648"/>
      <c r="FC43" s="648"/>
      <c r="FD43" s="648"/>
      <c r="FE43" s="648"/>
      <c r="FF43" s="648"/>
      <c r="FG43" s="648"/>
      <c r="FH43" s="648"/>
      <c r="FI43" s="648"/>
      <c r="FJ43" s="648"/>
      <c r="FK43" s="648"/>
      <c r="FL43" s="648"/>
      <c r="FM43" s="648"/>
      <c r="FN43" s="649"/>
      <c r="FO43" s="648"/>
      <c r="FP43" s="648"/>
      <c r="FQ43" s="648"/>
      <c r="FR43" s="648"/>
      <c r="FS43" s="648"/>
      <c r="FT43" s="648"/>
      <c r="FU43" s="648"/>
      <c r="FV43" s="648"/>
      <c r="FW43" s="648"/>
      <c r="FX43" s="648"/>
      <c r="FY43" s="648"/>
      <c r="FZ43" s="648"/>
      <c r="GA43" s="649"/>
      <c r="GB43" s="648"/>
      <c r="GC43" s="648"/>
      <c r="GD43" s="648"/>
      <c r="GE43" s="648"/>
      <c r="GF43" s="648"/>
      <c r="GG43" s="648"/>
      <c r="GH43" s="648"/>
      <c r="GI43" s="648"/>
      <c r="GJ43" s="648"/>
      <c r="GK43" s="648"/>
      <c r="GL43" s="648"/>
      <c r="GM43" s="648"/>
      <c r="GN43" s="649"/>
      <c r="GO43" s="648"/>
      <c r="GP43" s="648"/>
      <c r="GQ43" s="648"/>
      <c r="GR43" s="648"/>
      <c r="GS43" s="648"/>
      <c r="GT43" s="648"/>
      <c r="GU43" s="648"/>
      <c r="GV43" s="648"/>
      <c r="GW43" s="648"/>
      <c r="GX43" s="648"/>
      <c r="GY43" s="648"/>
      <c r="GZ43" s="648"/>
      <c r="HA43" s="649"/>
      <c r="HB43" s="648"/>
      <c r="HC43" s="648"/>
      <c r="HD43" s="648"/>
      <c r="HE43" s="648"/>
      <c r="HF43" s="648"/>
      <c r="HG43" s="648"/>
      <c r="HH43" s="648"/>
      <c r="HI43" s="648"/>
      <c r="HJ43" s="648"/>
      <c r="HK43" s="648"/>
      <c r="HL43" s="648"/>
      <c r="HM43" s="648"/>
      <c r="HN43" s="649"/>
      <c r="HO43" s="648"/>
      <c r="HP43" s="648"/>
      <c r="HQ43" s="648"/>
      <c r="HR43" s="648"/>
      <c r="HS43" s="648"/>
      <c r="HT43" s="648"/>
      <c r="HU43" s="648"/>
      <c r="HV43" s="648"/>
      <c r="HW43" s="648"/>
      <c r="HX43" s="648"/>
      <c r="HY43" s="648"/>
      <c r="HZ43" s="648"/>
      <c r="IA43" s="649"/>
      <c r="IB43" s="648"/>
      <c r="IC43" s="648"/>
      <c r="ID43" s="648"/>
      <c r="IE43" s="648"/>
      <c r="IF43" s="648"/>
      <c r="IG43" s="648"/>
      <c r="IH43" s="648"/>
      <c r="II43" s="648"/>
      <c r="IJ43" s="648"/>
      <c r="IK43" s="648"/>
      <c r="IL43" s="648"/>
      <c r="IM43" s="648"/>
      <c r="IN43" s="649"/>
      <c r="IO43" s="648"/>
      <c r="IP43" s="648"/>
      <c r="IQ43" s="648"/>
      <c r="IR43" s="648"/>
      <c r="IS43" s="648"/>
      <c r="IT43" s="648"/>
      <c r="IU43" s="648"/>
      <c r="IV43" s="648"/>
      <c r="IW43" s="648"/>
      <c r="IX43" s="648"/>
      <c r="IY43" s="648"/>
      <c r="IZ43" s="648"/>
      <c r="JA43" s="649"/>
      <c r="JB43" s="648"/>
      <c r="JC43" s="648"/>
      <c r="JD43" s="648"/>
      <c r="JE43" s="648"/>
      <c r="JF43" s="648"/>
      <c r="JG43" s="648"/>
      <c r="JH43" s="648"/>
      <c r="JI43" s="648"/>
      <c r="JJ43" s="648"/>
      <c r="JK43" s="648"/>
      <c r="JL43" s="648"/>
      <c r="JM43" s="648"/>
      <c r="JN43" s="649"/>
      <c r="JO43" s="648"/>
      <c r="JP43" s="648"/>
      <c r="JQ43" s="648"/>
      <c r="JR43" s="648"/>
      <c r="JS43" s="648"/>
      <c r="JT43" s="648"/>
      <c r="JU43" s="648"/>
      <c r="JV43" s="648"/>
      <c r="JW43" s="648"/>
      <c r="JX43" s="648"/>
      <c r="JY43" s="648"/>
      <c r="JZ43" s="648"/>
      <c r="KA43" s="649"/>
      <c r="KB43" s="648"/>
      <c r="KC43" s="648"/>
      <c r="KD43" s="648"/>
      <c r="KE43" s="648"/>
      <c r="KF43" s="648"/>
      <c r="KG43" s="648"/>
      <c r="KH43" s="648"/>
      <c r="KI43" s="648"/>
      <c r="KJ43" s="648"/>
      <c r="KK43" s="648"/>
      <c r="KL43" s="648"/>
      <c r="KM43" s="648"/>
      <c r="KN43" s="649"/>
      <c r="KO43" s="648"/>
      <c r="KP43" s="648"/>
      <c r="KQ43" s="648"/>
      <c r="KR43" s="648"/>
      <c r="KS43" s="648"/>
      <c r="KT43" s="648"/>
      <c r="KU43" s="648"/>
      <c r="KV43" s="648"/>
      <c r="KW43" s="648"/>
      <c r="KX43" s="648"/>
      <c r="KY43" s="648"/>
      <c r="KZ43" s="648"/>
      <c r="LA43" s="649"/>
      <c r="LB43" s="648"/>
      <c r="LC43" s="648"/>
      <c r="LD43" s="648"/>
      <c r="LE43" s="648"/>
      <c r="LF43" s="648"/>
      <c r="LG43" s="648"/>
      <c r="LH43" s="648"/>
      <c r="LI43" s="648"/>
      <c r="LJ43" s="648"/>
      <c r="LK43" s="648"/>
      <c r="LL43" s="648"/>
      <c r="LM43" s="648"/>
      <c r="LN43" s="649"/>
    </row>
    <row r="44" spans="1:326" s="349" customFormat="1">
      <c r="A44" s="320" t="str">
        <f t="shared" si="670"/>
        <v>M3 - Finansinės ir investicinės veiklos pajamos</v>
      </c>
      <c r="B44" s="350">
        <f>B35</f>
        <v>0</v>
      </c>
      <c r="C44" s="350">
        <f t="shared" ref="C44:M44" si="671">C35</f>
        <v>0</v>
      </c>
      <c r="D44" s="350">
        <f t="shared" si="671"/>
        <v>0</v>
      </c>
      <c r="E44" s="350">
        <f t="shared" si="671"/>
        <v>0</v>
      </c>
      <c r="F44" s="350">
        <f t="shared" si="671"/>
        <v>0</v>
      </c>
      <c r="G44" s="350">
        <f t="shared" si="671"/>
        <v>0</v>
      </c>
      <c r="H44" s="350">
        <f t="shared" si="671"/>
        <v>0</v>
      </c>
      <c r="I44" s="350">
        <f t="shared" si="671"/>
        <v>0</v>
      </c>
      <c r="J44" s="350">
        <f t="shared" si="671"/>
        <v>0</v>
      </c>
      <c r="K44" s="350">
        <f t="shared" si="671"/>
        <v>0</v>
      </c>
      <c r="L44" s="350">
        <f t="shared" si="671"/>
        <v>0</v>
      </c>
      <c r="M44" s="350">
        <f t="shared" si="671"/>
        <v>0</v>
      </c>
      <c r="N44" s="340">
        <f t="shared" ref="N44" si="672">SUM(B44:M44)</f>
        <v>0</v>
      </c>
      <c r="O44" s="350">
        <f>O35</f>
        <v>0</v>
      </c>
      <c r="P44" s="350">
        <f t="shared" ref="P44:Z44" si="673">P35</f>
        <v>0</v>
      </c>
      <c r="Q44" s="350">
        <f t="shared" si="673"/>
        <v>0</v>
      </c>
      <c r="R44" s="350">
        <f t="shared" si="673"/>
        <v>0</v>
      </c>
      <c r="S44" s="350">
        <f t="shared" si="673"/>
        <v>0</v>
      </c>
      <c r="T44" s="350">
        <f t="shared" si="673"/>
        <v>0</v>
      </c>
      <c r="U44" s="350">
        <f t="shared" si="673"/>
        <v>0</v>
      </c>
      <c r="V44" s="350">
        <f t="shared" si="673"/>
        <v>0</v>
      </c>
      <c r="W44" s="350">
        <f t="shared" si="673"/>
        <v>0</v>
      </c>
      <c r="X44" s="350">
        <f t="shared" si="673"/>
        <v>0</v>
      </c>
      <c r="Y44" s="350">
        <f t="shared" si="673"/>
        <v>0</v>
      </c>
      <c r="Z44" s="350">
        <f t="shared" si="673"/>
        <v>0</v>
      </c>
      <c r="AA44" s="340">
        <f t="shared" ref="AA44:AA45" si="674">SUM(O44:Z44)</f>
        <v>0</v>
      </c>
      <c r="AB44" s="350">
        <f>AB35</f>
        <v>0</v>
      </c>
      <c r="AC44" s="350">
        <f t="shared" ref="AC44:AM44" si="675">AC35</f>
        <v>0</v>
      </c>
      <c r="AD44" s="350">
        <f t="shared" si="675"/>
        <v>0</v>
      </c>
      <c r="AE44" s="350">
        <f t="shared" si="675"/>
        <v>0</v>
      </c>
      <c r="AF44" s="350">
        <f t="shared" si="675"/>
        <v>0</v>
      </c>
      <c r="AG44" s="350">
        <f t="shared" si="675"/>
        <v>0</v>
      </c>
      <c r="AH44" s="350">
        <f t="shared" si="675"/>
        <v>0</v>
      </c>
      <c r="AI44" s="350">
        <f t="shared" si="675"/>
        <v>0</v>
      </c>
      <c r="AJ44" s="350">
        <f t="shared" si="675"/>
        <v>0</v>
      </c>
      <c r="AK44" s="350">
        <f t="shared" si="675"/>
        <v>0</v>
      </c>
      <c r="AL44" s="350">
        <f t="shared" si="675"/>
        <v>0</v>
      </c>
      <c r="AM44" s="350">
        <f t="shared" si="675"/>
        <v>0</v>
      </c>
      <c r="AN44" s="340">
        <f t="shared" ref="AN44:AN48" si="676">SUM(AB44:AM44)</f>
        <v>0</v>
      </c>
      <c r="AO44" s="350">
        <f t="shared" ref="AO44:AZ44" si="677">+AO35</f>
        <v>88767.311073675548</v>
      </c>
      <c r="AP44" s="350">
        <f t="shared" si="677"/>
        <v>88767.311073675548</v>
      </c>
      <c r="AQ44" s="350">
        <f t="shared" si="677"/>
        <v>88767.311073675548</v>
      </c>
      <c r="AR44" s="350">
        <f t="shared" si="677"/>
        <v>88767.311073675548</v>
      </c>
      <c r="AS44" s="350">
        <f t="shared" si="677"/>
        <v>88767.311073675548</v>
      </c>
      <c r="AT44" s="350">
        <f t="shared" si="677"/>
        <v>88767.311073675548</v>
      </c>
      <c r="AU44" s="350">
        <f t="shared" si="677"/>
        <v>88767.311073675548</v>
      </c>
      <c r="AV44" s="350">
        <f t="shared" si="677"/>
        <v>88767.311073675548</v>
      </c>
      <c r="AW44" s="350">
        <f t="shared" si="677"/>
        <v>88767.311073675548</v>
      </c>
      <c r="AX44" s="350">
        <f t="shared" si="677"/>
        <v>88767.311073675548</v>
      </c>
      <c r="AY44" s="350">
        <f t="shared" si="677"/>
        <v>88767.311073675548</v>
      </c>
      <c r="AZ44" s="350">
        <f t="shared" si="677"/>
        <v>88767.311073675548</v>
      </c>
      <c r="BA44" s="340">
        <f t="shared" ref="BA44:BA45" si="678">SUM(AO44:AZ44)</f>
        <v>1065207.7328841065</v>
      </c>
      <c r="BB44" s="350">
        <f t="shared" ref="BB44:BM44" si="679">+BB35</f>
        <v>88767.311073675548</v>
      </c>
      <c r="BC44" s="350">
        <f t="shared" si="679"/>
        <v>88767.311073675548</v>
      </c>
      <c r="BD44" s="350">
        <f t="shared" si="679"/>
        <v>88767.311073675548</v>
      </c>
      <c r="BE44" s="350">
        <f t="shared" si="679"/>
        <v>88767.311073675548</v>
      </c>
      <c r="BF44" s="350">
        <f t="shared" si="679"/>
        <v>88767.311073675548</v>
      </c>
      <c r="BG44" s="350">
        <f t="shared" si="679"/>
        <v>88767.311073675548</v>
      </c>
      <c r="BH44" s="350">
        <f t="shared" si="679"/>
        <v>88767.311073675548</v>
      </c>
      <c r="BI44" s="350">
        <f t="shared" si="679"/>
        <v>88767.311073675548</v>
      </c>
      <c r="BJ44" s="350">
        <f t="shared" si="679"/>
        <v>88767.311073675548</v>
      </c>
      <c r="BK44" s="350">
        <f t="shared" si="679"/>
        <v>88767.311073675548</v>
      </c>
      <c r="BL44" s="350">
        <f t="shared" si="679"/>
        <v>88767.311073675548</v>
      </c>
      <c r="BM44" s="350">
        <f t="shared" si="679"/>
        <v>88767.311073675548</v>
      </c>
      <c r="BN44" s="340">
        <f t="shared" ref="BN44:BN47" si="680">SUM(BB44:BM44)</f>
        <v>1065207.7328841065</v>
      </c>
      <c r="BO44" s="350">
        <f t="shared" ref="BO44:BZ44" si="681">+BO35</f>
        <v>88767.311073675548</v>
      </c>
      <c r="BP44" s="350">
        <f t="shared" si="681"/>
        <v>88767.311073675548</v>
      </c>
      <c r="BQ44" s="350">
        <f t="shared" si="681"/>
        <v>88767.311073675548</v>
      </c>
      <c r="BR44" s="350">
        <f t="shared" si="681"/>
        <v>88767.311073675548</v>
      </c>
      <c r="BS44" s="350">
        <f t="shared" si="681"/>
        <v>88767.311073675548</v>
      </c>
      <c r="BT44" s="350">
        <f t="shared" si="681"/>
        <v>88767.311073675548</v>
      </c>
      <c r="BU44" s="350">
        <f t="shared" si="681"/>
        <v>88767.311073675548</v>
      </c>
      <c r="BV44" s="350">
        <f t="shared" si="681"/>
        <v>88767.311073675548</v>
      </c>
      <c r="BW44" s="350">
        <f t="shared" si="681"/>
        <v>88767.311073675548</v>
      </c>
      <c r="BX44" s="350">
        <f t="shared" si="681"/>
        <v>88767.311073675548</v>
      </c>
      <c r="BY44" s="350">
        <f t="shared" si="681"/>
        <v>88767.311073675548</v>
      </c>
      <c r="BZ44" s="350">
        <f t="shared" si="681"/>
        <v>88767.311073675548</v>
      </c>
      <c r="CA44" s="340">
        <f t="shared" ref="CA44:CA47" si="682">SUM(BO44:BZ44)</f>
        <v>1065207.7328841065</v>
      </c>
      <c r="CB44" s="350">
        <f t="shared" ref="CB44:CM44" si="683">+CB35</f>
        <v>88767.311073675548</v>
      </c>
      <c r="CC44" s="350">
        <f t="shared" si="683"/>
        <v>88767.311073675548</v>
      </c>
      <c r="CD44" s="350">
        <f t="shared" si="683"/>
        <v>88767.311073675548</v>
      </c>
      <c r="CE44" s="350">
        <f t="shared" si="683"/>
        <v>88767.311073675548</v>
      </c>
      <c r="CF44" s="350">
        <f t="shared" si="683"/>
        <v>88767.311073675548</v>
      </c>
      <c r="CG44" s="350">
        <f t="shared" si="683"/>
        <v>88767.311073675548</v>
      </c>
      <c r="CH44" s="350">
        <f t="shared" si="683"/>
        <v>88767.311073675548</v>
      </c>
      <c r="CI44" s="350">
        <f t="shared" si="683"/>
        <v>88767.311073675548</v>
      </c>
      <c r="CJ44" s="350">
        <f t="shared" si="683"/>
        <v>88767.311073675548</v>
      </c>
      <c r="CK44" s="350">
        <f t="shared" si="683"/>
        <v>88767.311073675548</v>
      </c>
      <c r="CL44" s="350">
        <f t="shared" si="683"/>
        <v>88767.311073675548</v>
      </c>
      <c r="CM44" s="350">
        <f t="shared" si="683"/>
        <v>88767.311073675548</v>
      </c>
      <c r="CN44" s="340">
        <f t="shared" ref="CN44:CN47" si="684">SUM(CB44:CM44)</f>
        <v>1065207.7328841065</v>
      </c>
      <c r="CO44" s="350">
        <f t="shared" ref="CO44:CZ44" si="685">+CO35</f>
        <v>88767.311073675548</v>
      </c>
      <c r="CP44" s="350">
        <f t="shared" si="685"/>
        <v>88767.311073675548</v>
      </c>
      <c r="CQ44" s="350">
        <f t="shared" si="685"/>
        <v>88767.311073675548</v>
      </c>
      <c r="CR44" s="350">
        <f t="shared" si="685"/>
        <v>88767.311073675548</v>
      </c>
      <c r="CS44" s="350">
        <f t="shared" si="685"/>
        <v>88767.311073675548</v>
      </c>
      <c r="CT44" s="350">
        <f t="shared" si="685"/>
        <v>88767.311073675548</v>
      </c>
      <c r="CU44" s="350">
        <f t="shared" si="685"/>
        <v>88767.311073675548</v>
      </c>
      <c r="CV44" s="350">
        <f t="shared" si="685"/>
        <v>88767.311073675548</v>
      </c>
      <c r="CW44" s="350">
        <f t="shared" si="685"/>
        <v>88767.311073675548</v>
      </c>
      <c r="CX44" s="350">
        <f t="shared" si="685"/>
        <v>88767.311073675548</v>
      </c>
      <c r="CY44" s="350">
        <f t="shared" si="685"/>
        <v>88767.311073675548</v>
      </c>
      <c r="CZ44" s="350">
        <f t="shared" si="685"/>
        <v>88767.311073675548</v>
      </c>
      <c r="DA44" s="340">
        <f t="shared" ref="DA44:DA47" si="686">SUM(CO44:CZ44)</f>
        <v>1065207.7328841065</v>
      </c>
      <c r="DB44" s="350">
        <f t="shared" ref="DB44:DM44" si="687">+DB35</f>
        <v>88767.311073675548</v>
      </c>
      <c r="DC44" s="350">
        <f t="shared" si="687"/>
        <v>88767.311073675548</v>
      </c>
      <c r="DD44" s="350">
        <f t="shared" si="687"/>
        <v>88767.311073675548</v>
      </c>
      <c r="DE44" s="350">
        <f t="shared" si="687"/>
        <v>88767.311073675548</v>
      </c>
      <c r="DF44" s="350">
        <f t="shared" si="687"/>
        <v>88767.311073675548</v>
      </c>
      <c r="DG44" s="350">
        <f t="shared" si="687"/>
        <v>88767.311073675548</v>
      </c>
      <c r="DH44" s="350">
        <f t="shared" si="687"/>
        <v>88767.311073675548</v>
      </c>
      <c r="DI44" s="350">
        <f t="shared" si="687"/>
        <v>88767.311073675548</v>
      </c>
      <c r="DJ44" s="350">
        <f t="shared" si="687"/>
        <v>88767.311073675548</v>
      </c>
      <c r="DK44" s="350">
        <f t="shared" si="687"/>
        <v>88767.311073675548</v>
      </c>
      <c r="DL44" s="350">
        <f t="shared" si="687"/>
        <v>88767.311073675548</v>
      </c>
      <c r="DM44" s="350">
        <f t="shared" si="687"/>
        <v>88767.311073675548</v>
      </c>
      <c r="DN44" s="340">
        <f t="shared" ref="DN44:DN47" si="688">SUM(DB44:DM44)</f>
        <v>1065207.7328841065</v>
      </c>
      <c r="DO44" s="350">
        <f t="shared" ref="DO44:DZ44" si="689">+DO35</f>
        <v>88767.311073675548</v>
      </c>
      <c r="DP44" s="350">
        <f t="shared" si="689"/>
        <v>88767.311073675548</v>
      </c>
      <c r="DQ44" s="350">
        <f t="shared" si="689"/>
        <v>88767.311073675548</v>
      </c>
      <c r="DR44" s="350">
        <f t="shared" si="689"/>
        <v>88767.311073675548</v>
      </c>
      <c r="DS44" s="350">
        <f t="shared" si="689"/>
        <v>88767.311073675548</v>
      </c>
      <c r="DT44" s="350">
        <f t="shared" si="689"/>
        <v>88767.311073675548</v>
      </c>
      <c r="DU44" s="350">
        <f t="shared" si="689"/>
        <v>88767.311073675548</v>
      </c>
      <c r="DV44" s="350">
        <f t="shared" si="689"/>
        <v>88767.311073675548</v>
      </c>
      <c r="DW44" s="350">
        <f t="shared" si="689"/>
        <v>88767.311073675548</v>
      </c>
      <c r="DX44" s="350">
        <f t="shared" si="689"/>
        <v>88767.311073675548</v>
      </c>
      <c r="DY44" s="350">
        <f t="shared" si="689"/>
        <v>88767.311073675548</v>
      </c>
      <c r="DZ44" s="350">
        <f t="shared" si="689"/>
        <v>88767.311073675548</v>
      </c>
      <c r="EA44" s="340">
        <f t="shared" ref="EA44:EA47" si="690">SUM(DO44:DZ44)</f>
        <v>1065207.7328841065</v>
      </c>
      <c r="EB44" s="350">
        <f t="shared" ref="EB44:EM44" si="691">+EB35</f>
        <v>88767.311073675548</v>
      </c>
      <c r="EC44" s="350">
        <f t="shared" si="691"/>
        <v>88767.311073675548</v>
      </c>
      <c r="ED44" s="350">
        <f t="shared" si="691"/>
        <v>88767.311073675548</v>
      </c>
      <c r="EE44" s="350">
        <f t="shared" si="691"/>
        <v>88767.311073675548</v>
      </c>
      <c r="EF44" s="350">
        <f t="shared" si="691"/>
        <v>88767.311073675548</v>
      </c>
      <c r="EG44" s="350">
        <f t="shared" si="691"/>
        <v>88767.311073675548</v>
      </c>
      <c r="EH44" s="350">
        <f t="shared" si="691"/>
        <v>88767.311073675548</v>
      </c>
      <c r="EI44" s="350">
        <f t="shared" si="691"/>
        <v>88767.311073675548</v>
      </c>
      <c r="EJ44" s="350">
        <f t="shared" si="691"/>
        <v>88767.311073675548</v>
      </c>
      <c r="EK44" s="350">
        <f t="shared" si="691"/>
        <v>88767.311073675548</v>
      </c>
      <c r="EL44" s="350">
        <f t="shared" si="691"/>
        <v>88767.311073675548</v>
      </c>
      <c r="EM44" s="350">
        <f t="shared" si="691"/>
        <v>88767.311073675548</v>
      </c>
      <c r="EN44" s="340">
        <f t="shared" ref="EN44:EN47" si="692">SUM(EB44:EM44)</f>
        <v>1065207.7328841065</v>
      </c>
      <c r="EO44" s="350">
        <f t="shared" ref="EO44:EZ44" si="693">+EO35</f>
        <v>88767.311073675548</v>
      </c>
      <c r="EP44" s="350">
        <f t="shared" si="693"/>
        <v>88767.311073675548</v>
      </c>
      <c r="EQ44" s="350">
        <f t="shared" si="693"/>
        <v>88767.311073675548</v>
      </c>
      <c r="ER44" s="350">
        <f t="shared" si="693"/>
        <v>88767.311073675548</v>
      </c>
      <c r="ES44" s="350">
        <f t="shared" si="693"/>
        <v>88767.311073675548</v>
      </c>
      <c r="ET44" s="350">
        <f t="shared" si="693"/>
        <v>-566327.68892632448</v>
      </c>
      <c r="EU44" s="350">
        <f t="shared" si="693"/>
        <v>88767.311073675548</v>
      </c>
      <c r="EV44" s="350">
        <f t="shared" si="693"/>
        <v>88767.311073675548</v>
      </c>
      <c r="EW44" s="350">
        <f t="shared" si="693"/>
        <v>88767.311073675548</v>
      </c>
      <c r="EX44" s="350">
        <f t="shared" si="693"/>
        <v>88767.311073675548</v>
      </c>
      <c r="EY44" s="350">
        <f t="shared" si="693"/>
        <v>88767.311073675548</v>
      </c>
      <c r="EZ44" s="350">
        <f t="shared" si="693"/>
        <v>88767.311073675548</v>
      </c>
      <c r="FA44" s="340">
        <f t="shared" ref="FA44:FA47" si="694">SUM(EO44:EZ44)</f>
        <v>410112.73288410646</v>
      </c>
      <c r="FB44" s="350">
        <f t="shared" ref="FB44:FM44" si="695">+FB35</f>
        <v>88767.311073675548</v>
      </c>
      <c r="FC44" s="350">
        <f t="shared" si="695"/>
        <v>88767.311073675548</v>
      </c>
      <c r="FD44" s="350">
        <f t="shared" si="695"/>
        <v>88767.311073675548</v>
      </c>
      <c r="FE44" s="350">
        <f t="shared" si="695"/>
        <v>88767.311073675548</v>
      </c>
      <c r="FF44" s="350">
        <f t="shared" si="695"/>
        <v>88767.311073675548</v>
      </c>
      <c r="FG44" s="350">
        <f t="shared" si="695"/>
        <v>-566327.68892632448</v>
      </c>
      <c r="FH44" s="350">
        <f t="shared" si="695"/>
        <v>88767.311073675548</v>
      </c>
      <c r="FI44" s="350">
        <f t="shared" si="695"/>
        <v>88767.311073675548</v>
      </c>
      <c r="FJ44" s="350">
        <f t="shared" si="695"/>
        <v>88767.311073675548</v>
      </c>
      <c r="FK44" s="350">
        <f t="shared" si="695"/>
        <v>88767.311073675548</v>
      </c>
      <c r="FL44" s="350">
        <f t="shared" si="695"/>
        <v>88767.311073675548</v>
      </c>
      <c r="FM44" s="350">
        <f t="shared" si="695"/>
        <v>88767.311073675548</v>
      </c>
      <c r="FN44" s="340">
        <f t="shared" ref="FN44:FN47" si="696">SUM(FB44:FM44)</f>
        <v>410112.73288410646</v>
      </c>
      <c r="FO44" s="350">
        <f t="shared" ref="FO44:FZ44" si="697">+FO35</f>
        <v>88767.311073675548</v>
      </c>
      <c r="FP44" s="350">
        <f t="shared" si="697"/>
        <v>88767.311073675548</v>
      </c>
      <c r="FQ44" s="350">
        <f t="shared" si="697"/>
        <v>88767.311073675548</v>
      </c>
      <c r="FR44" s="350">
        <f t="shared" si="697"/>
        <v>88767.311073675548</v>
      </c>
      <c r="FS44" s="350">
        <f t="shared" si="697"/>
        <v>88767.311073675548</v>
      </c>
      <c r="FT44" s="350">
        <f t="shared" si="697"/>
        <v>-566327.68892632448</v>
      </c>
      <c r="FU44" s="350">
        <f t="shared" si="697"/>
        <v>88767.311073675548</v>
      </c>
      <c r="FV44" s="350">
        <f t="shared" si="697"/>
        <v>88767.311073675548</v>
      </c>
      <c r="FW44" s="350">
        <f t="shared" si="697"/>
        <v>88767.311073675548</v>
      </c>
      <c r="FX44" s="350">
        <f t="shared" si="697"/>
        <v>88767.311073675548</v>
      </c>
      <c r="FY44" s="350">
        <f t="shared" si="697"/>
        <v>88767.311073675548</v>
      </c>
      <c r="FZ44" s="350">
        <f t="shared" si="697"/>
        <v>88767.311073675548</v>
      </c>
      <c r="GA44" s="340">
        <f t="shared" ref="GA44:GA47" si="698">SUM(FO44:FZ44)</f>
        <v>410112.73288410646</v>
      </c>
      <c r="GB44" s="350">
        <f t="shared" ref="GB44:GM44" si="699">+GB35</f>
        <v>162252.16909389343</v>
      </c>
      <c r="GC44" s="350">
        <f t="shared" si="699"/>
        <v>162252.16909389343</v>
      </c>
      <c r="GD44" s="350">
        <f t="shared" si="699"/>
        <v>162252.16909389343</v>
      </c>
      <c r="GE44" s="350">
        <f t="shared" si="699"/>
        <v>162252.16909389343</v>
      </c>
      <c r="GF44" s="350">
        <f t="shared" si="699"/>
        <v>162252.16909389343</v>
      </c>
      <c r="GG44" s="350">
        <f t="shared" si="699"/>
        <v>162252.16909389343</v>
      </c>
      <c r="GH44" s="350">
        <f t="shared" si="699"/>
        <v>162252.16909389343</v>
      </c>
      <c r="GI44" s="350">
        <f t="shared" si="699"/>
        <v>162252.16909389343</v>
      </c>
      <c r="GJ44" s="350">
        <f t="shared" si="699"/>
        <v>162252.16909389343</v>
      </c>
      <c r="GK44" s="350">
        <f t="shared" si="699"/>
        <v>162252.16909389343</v>
      </c>
      <c r="GL44" s="350">
        <f t="shared" si="699"/>
        <v>162252.16909389343</v>
      </c>
      <c r="GM44" s="350">
        <f t="shared" si="699"/>
        <v>-991962.83090610709</v>
      </c>
      <c r="GN44" s="340">
        <f t="shared" ref="GN44:GN47" si="700">SUM(GB44:GM44)</f>
        <v>792811.02912672027</v>
      </c>
      <c r="GO44" s="350">
        <f t="shared" ref="GO44:GZ44" si="701">+GO35</f>
        <v>0</v>
      </c>
      <c r="GP44" s="350">
        <f t="shared" si="701"/>
        <v>0</v>
      </c>
      <c r="GQ44" s="350">
        <f t="shared" si="701"/>
        <v>0</v>
      </c>
      <c r="GR44" s="350">
        <f t="shared" si="701"/>
        <v>0</v>
      </c>
      <c r="GS44" s="350">
        <f t="shared" si="701"/>
        <v>0</v>
      </c>
      <c r="GT44" s="350">
        <f t="shared" si="701"/>
        <v>0</v>
      </c>
      <c r="GU44" s="350">
        <f t="shared" si="701"/>
        <v>0</v>
      </c>
      <c r="GV44" s="350">
        <f t="shared" si="701"/>
        <v>0</v>
      </c>
      <c r="GW44" s="350">
        <f t="shared" si="701"/>
        <v>0</v>
      </c>
      <c r="GX44" s="350">
        <f t="shared" si="701"/>
        <v>0</v>
      </c>
      <c r="GY44" s="350">
        <f t="shared" si="701"/>
        <v>0</v>
      </c>
      <c r="GZ44" s="350">
        <f t="shared" si="701"/>
        <v>0</v>
      </c>
      <c r="HA44" s="340">
        <f t="shared" ref="HA44:HA47" si="702">SUM(GO44:GZ44)</f>
        <v>0</v>
      </c>
      <c r="HB44" s="350">
        <f t="shared" ref="HB44:HM44" si="703">+HB35</f>
        <v>0</v>
      </c>
      <c r="HC44" s="350">
        <f t="shared" si="703"/>
        <v>0</v>
      </c>
      <c r="HD44" s="350">
        <f t="shared" si="703"/>
        <v>0</v>
      </c>
      <c r="HE44" s="350">
        <f t="shared" si="703"/>
        <v>0</v>
      </c>
      <c r="HF44" s="350">
        <f t="shared" si="703"/>
        <v>0</v>
      </c>
      <c r="HG44" s="350">
        <f t="shared" si="703"/>
        <v>0</v>
      </c>
      <c r="HH44" s="350">
        <f t="shared" si="703"/>
        <v>0</v>
      </c>
      <c r="HI44" s="350">
        <f t="shared" si="703"/>
        <v>0</v>
      </c>
      <c r="HJ44" s="350">
        <f t="shared" si="703"/>
        <v>0</v>
      </c>
      <c r="HK44" s="350">
        <f t="shared" si="703"/>
        <v>0</v>
      </c>
      <c r="HL44" s="350">
        <f t="shared" si="703"/>
        <v>0</v>
      </c>
      <c r="HM44" s="350">
        <f t="shared" si="703"/>
        <v>0</v>
      </c>
      <c r="HN44" s="340">
        <f t="shared" ref="HN44:HN47" si="704">SUM(HB44:HM44)</f>
        <v>0</v>
      </c>
      <c r="HO44" s="350">
        <f t="shared" ref="HO44:HZ44" si="705">+HO35</f>
        <v>0</v>
      </c>
      <c r="HP44" s="350">
        <f t="shared" si="705"/>
        <v>0</v>
      </c>
      <c r="HQ44" s="350">
        <f t="shared" si="705"/>
        <v>0</v>
      </c>
      <c r="HR44" s="350">
        <f t="shared" si="705"/>
        <v>0</v>
      </c>
      <c r="HS44" s="350">
        <f t="shared" si="705"/>
        <v>0</v>
      </c>
      <c r="HT44" s="350">
        <f t="shared" si="705"/>
        <v>0</v>
      </c>
      <c r="HU44" s="350">
        <f t="shared" si="705"/>
        <v>0</v>
      </c>
      <c r="HV44" s="350">
        <f t="shared" si="705"/>
        <v>0</v>
      </c>
      <c r="HW44" s="350">
        <f t="shared" si="705"/>
        <v>0</v>
      </c>
      <c r="HX44" s="350">
        <f t="shared" si="705"/>
        <v>0</v>
      </c>
      <c r="HY44" s="350">
        <f t="shared" si="705"/>
        <v>0</v>
      </c>
      <c r="HZ44" s="350">
        <f t="shared" si="705"/>
        <v>0</v>
      </c>
      <c r="IA44" s="340">
        <f t="shared" ref="IA44:IA47" si="706">SUM(HO44:HZ44)</f>
        <v>0</v>
      </c>
      <c r="IB44" s="350">
        <f t="shared" ref="IB44:IM44" si="707">+IB35</f>
        <v>0</v>
      </c>
      <c r="IC44" s="350">
        <f t="shared" si="707"/>
        <v>0</v>
      </c>
      <c r="ID44" s="350">
        <f t="shared" si="707"/>
        <v>0</v>
      </c>
      <c r="IE44" s="350">
        <f t="shared" si="707"/>
        <v>0</v>
      </c>
      <c r="IF44" s="350">
        <f t="shared" si="707"/>
        <v>0</v>
      </c>
      <c r="IG44" s="350">
        <f t="shared" si="707"/>
        <v>0</v>
      </c>
      <c r="IH44" s="350">
        <f t="shared" si="707"/>
        <v>0</v>
      </c>
      <c r="II44" s="350">
        <f t="shared" si="707"/>
        <v>0</v>
      </c>
      <c r="IJ44" s="350">
        <f t="shared" si="707"/>
        <v>0</v>
      </c>
      <c r="IK44" s="350">
        <f t="shared" si="707"/>
        <v>0</v>
      </c>
      <c r="IL44" s="350">
        <f t="shared" si="707"/>
        <v>0</v>
      </c>
      <c r="IM44" s="350">
        <f t="shared" si="707"/>
        <v>0</v>
      </c>
      <c r="IN44" s="340">
        <f t="shared" ref="IN44:IN47" si="708">SUM(IB44:IM44)</f>
        <v>0</v>
      </c>
      <c r="IO44" s="350">
        <f t="shared" ref="IO44:IZ44" si="709">+IO35</f>
        <v>0</v>
      </c>
      <c r="IP44" s="350">
        <f t="shared" si="709"/>
        <v>0</v>
      </c>
      <c r="IQ44" s="350">
        <f t="shared" si="709"/>
        <v>0</v>
      </c>
      <c r="IR44" s="350">
        <f t="shared" si="709"/>
        <v>0</v>
      </c>
      <c r="IS44" s="350">
        <f t="shared" si="709"/>
        <v>0</v>
      </c>
      <c r="IT44" s="350">
        <f t="shared" si="709"/>
        <v>0</v>
      </c>
      <c r="IU44" s="350">
        <f t="shared" si="709"/>
        <v>0</v>
      </c>
      <c r="IV44" s="350">
        <f t="shared" si="709"/>
        <v>0</v>
      </c>
      <c r="IW44" s="350">
        <f t="shared" si="709"/>
        <v>0</v>
      </c>
      <c r="IX44" s="350">
        <f t="shared" si="709"/>
        <v>0</v>
      </c>
      <c r="IY44" s="350">
        <f t="shared" si="709"/>
        <v>0</v>
      </c>
      <c r="IZ44" s="350">
        <f t="shared" si="709"/>
        <v>0</v>
      </c>
      <c r="JA44" s="340">
        <f t="shared" ref="JA44:JA47" si="710">SUM(IO44:IZ44)</f>
        <v>0</v>
      </c>
      <c r="JB44" s="350">
        <f t="shared" ref="JB44:JM44" si="711">+JB35</f>
        <v>0</v>
      </c>
      <c r="JC44" s="350">
        <f t="shared" si="711"/>
        <v>0</v>
      </c>
      <c r="JD44" s="350">
        <f t="shared" si="711"/>
        <v>0</v>
      </c>
      <c r="JE44" s="350">
        <f t="shared" si="711"/>
        <v>0</v>
      </c>
      <c r="JF44" s="350">
        <f t="shared" si="711"/>
        <v>0</v>
      </c>
      <c r="JG44" s="350">
        <f t="shared" si="711"/>
        <v>0</v>
      </c>
      <c r="JH44" s="350">
        <f t="shared" si="711"/>
        <v>0</v>
      </c>
      <c r="JI44" s="350">
        <f t="shared" si="711"/>
        <v>0</v>
      </c>
      <c r="JJ44" s="350">
        <f t="shared" si="711"/>
        <v>0</v>
      </c>
      <c r="JK44" s="350">
        <f t="shared" si="711"/>
        <v>0</v>
      </c>
      <c r="JL44" s="350">
        <f t="shared" si="711"/>
        <v>0</v>
      </c>
      <c r="JM44" s="350">
        <f t="shared" si="711"/>
        <v>0</v>
      </c>
      <c r="JN44" s="340">
        <f t="shared" ref="JN44:JN47" si="712">SUM(JB44:JM44)</f>
        <v>0</v>
      </c>
      <c r="JO44" s="350">
        <f t="shared" ref="JO44:JZ44" si="713">+JO35</f>
        <v>0</v>
      </c>
      <c r="JP44" s="350">
        <f t="shared" si="713"/>
        <v>0</v>
      </c>
      <c r="JQ44" s="350">
        <f t="shared" si="713"/>
        <v>0</v>
      </c>
      <c r="JR44" s="350">
        <f t="shared" si="713"/>
        <v>0</v>
      </c>
      <c r="JS44" s="350">
        <f t="shared" si="713"/>
        <v>0</v>
      </c>
      <c r="JT44" s="350">
        <f t="shared" si="713"/>
        <v>0</v>
      </c>
      <c r="JU44" s="350">
        <f t="shared" si="713"/>
        <v>0</v>
      </c>
      <c r="JV44" s="350">
        <f t="shared" si="713"/>
        <v>0</v>
      </c>
      <c r="JW44" s="350">
        <f t="shared" si="713"/>
        <v>0</v>
      </c>
      <c r="JX44" s="350">
        <f t="shared" si="713"/>
        <v>0</v>
      </c>
      <c r="JY44" s="350">
        <f t="shared" si="713"/>
        <v>0</v>
      </c>
      <c r="JZ44" s="350">
        <f t="shared" si="713"/>
        <v>0</v>
      </c>
      <c r="KA44" s="340">
        <f t="shared" ref="KA44:KA47" si="714">SUM(JO44:JZ44)</f>
        <v>0</v>
      </c>
      <c r="KB44" s="350">
        <f t="shared" ref="KB44:KM44" si="715">+KB35</f>
        <v>0</v>
      </c>
      <c r="KC44" s="350">
        <f t="shared" si="715"/>
        <v>0</v>
      </c>
      <c r="KD44" s="350">
        <f t="shared" si="715"/>
        <v>0</v>
      </c>
      <c r="KE44" s="350">
        <f t="shared" si="715"/>
        <v>0</v>
      </c>
      <c r="KF44" s="350">
        <f t="shared" si="715"/>
        <v>0</v>
      </c>
      <c r="KG44" s="350">
        <f t="shared" si="715"/>
        <v>0</v>
      </c>
      <c r="KH44" s="350">
        <f t="shared" si="715"/>
        <v>0</v>
      </c>
      <c r="KI44" s="350">
        <f t="shared" si="715"/>
        <v>0</v>
      </c>
      <c r="KJ44" s="350">
        <f t="shared" si="715"/>
        <v>0</v>
      </c>
      <c r="KK44" s="350">
        <f t="shared" si="715"/>
        <v>0</v>
      </c>
      <c r="KL44" s="350">
        <f t="shared" si="715"/>
        <v>0</v>
      </c>
      <c r="KM44" s="350">
        <f t="shared" si="715"/>
        <v>0</v>
      </c>
      <c r="KN44" s="340">
        <f t="shared" ref="KN44:KN47" si="716">SUM(KB44:KM44)</f>
        <v>0</v>
      </c>
      <c r="KO44" s="350">
        <f t="shared" ref="KO44:KZ44" si="717">+KO35</f>
        <v>0</v>
      </c>
      <c r="KP44" s="350">
        <f t="shared" si="717"/>
        <v>0</v>
      </c>
      <c r="KQ44" s="350">
        <f t="shared" si="717"/>
        <v>0</v>
      </c>
      <c r="KR44" s="350">
        <f t="shared" si="717"/>
        <v>0</v>
      </c>
      <c r="KS44" s="350">
        <f t="shared" si="717"/>
        <v>0</v>
      </c>
      <c r="KT44" s="350">
        <f t="shared" si="717"/>
        <v>0</v>
      </c>
      <c r="KU44" s="350">
        <f t="shared" si="717"/>
        <v>0</v>
      </c>
      <c r="KV44" s="350">
        <f t="shared" si="717"/>
        <v>0</v>
      </c>
      <c r="KW44" s="350">
        <f t="shared" si="717"/>
        <v>0</v>
      </c>
      <c r="KX44" s="350">
        <f t="shared" si="717"/>
        <v>0</v>
      </c>
      <c r="KY44" s="350">
        <f t="shared" si="717"/>
        <v>0</v>
      </c>
      <c r="KZ44" s="350">
        <f t="shared" si="717"/>
        <v>0</v>
      </c>
      <c r="LA44" s="340">
        <f t="shared" ref="LA44:LA47" si="718">SUM(KO44:KZ44)</f>
        <v>0</v>
      </c>
      <c r="LB44" s="350">
        <f t="shared" ref="LB44:LM44" si="719">+LB35</f>
        <v>0</v>
      </c>
      <c r="LC44" s="350">
        <f t="shared" si="719"/>
        <v>0</v>
      </c>
      <c r="LD44" s="350">
        <f t="shared" si="719"/>
        <v>0</v>
      </c>
      <c r="LE44" s="350">
        <f t="shared" si="719"/>
        <v>0</v>
      </c>
      <c r="LF44" s="350">
        <f t="shared" si="719"/>
        <v>0</v>
      </c>
      <c r="LG44" s="350">
        <f t="shared" si="719"/>
        <v>0</v>
      </c>
      <c r="LH44" s="350">
        <f t="shared" si="719"/>
        <v>0</v>
      </c>
      <c r="LI44" s="350">
        <f t="shared" si="719"/>
        <v>0</v>
      </c>
      <c r="LJ44" s="350">
        <f t="shared" si="719"/>
        <v>0</v>
      </c>
      <c r="LK44" s="350">
        <f t="shared" si="719"/>
        <v>0</v>
      </c>
      <c r="LL44" s="350">
        <f t="shared" si="719"/>
        <v>0</v>
      </c>
      <c r="LM44" s="350">
        <f t="shared" si="719"/>
        <v>0</v>
      </c>
      <c r="LN44" s="340">
        <f t="shared" ref="LN44:LN47" si="720">SUM(LB44:LM44)</f>
        <v>0</v>
      </c>
    </row>
    <row r="45" spans="1:326" s="349" customFormat="1">
      <c r="A45" s="320" t="str">
        <f t="shared" si="670"/>
        <v>M4 - Paslaugų teikimo ir priežiūros pajamos</v>
      </c>
      <c r="B45" s="350">
        <f>SUM(B46:B47)</f>
        <v>0</v>
      </c>
      <c r="C45" s="350">
        <f t="shared" ref="C45:M45" si="721">SUM(C46:C47)</f>
        <v>0</v>
      </c>
      <c r="D45" s="350">
        <f t="shared" si="721"/>
        <v>0</v>
      </c>
      <c r="E45" s="350">
        <f t="shared" si="721"/>
        <v>0</v>
      </c>
      <c r="F45" s="350">
        <f t="shared" si="721"/>
        <v>0</v>
      </c>
      <c r="G45" s="350">
        <f t="shared" si="721"/>
        <v>0</v>
      </c>
      <c r="H45" s="350">
        <f t="shared" si="721"/>
        <v>0</v>
      </c>
      <c r="I45" s="350">
        <f t="shared" si="721"/>
        <v>0</v>
      </c>
      <c r="J45" s="350">
        <f t="shared" si="721"/>
        <v>0</v>
      </c>
      <c r="K45" s="350">
        <f t="shared" si="721"/>
        <v>0</v>
      </c>
      <c r="L45" s="350">
        <f t="shared" si="721"/>
        <v>0</v>
      </c>
      <c r="M45" s="350">
        <f t="shared" si="721"/>
        <v>0</v>
      </c>
      <c r="N45" s="340">
        <f t="shared" ref="N45:N48" si="722">SUM(B45:M45)</f>
        <v>0</v>
      </c>
      <c r="O45" s="350">
        <f t="shared" ref="O45" si="723">SUM(O46:O47)</f>
        <v>0</v>
      </c>
      <c r="P45" s="350">
        <f t="shared" ref="P45:Z45" si="724">SUM(P46:P47)</f>
        <v>0</v>
      </c>
      <c r="Q45" s="350">
        <f t="shared" si="724"/>
        <v>0</v>
      </c>
      <c r="R45" s="350">
        <f t="shared" si="724"/>
        <v>0</v>
      </c>
      <c r="S45" s="350">
        <f t="shared" si="724"/>
        <v>0</v>
      </c>
      <c r="T45" s="350">
        <f t="shared" si="724"/>
        <v>0</v>
      </c>
      <c r="U45" s="350">
        <f t="shared" si="724"/>
        <v>0</v>
      </c>
      <c r="V45" s="350">
        <f t="shared" si="724"/>
        <v>0</v>
      </c>
      <c r="W45" s="350">
        <f t="shared" si="724"/>
        <v>0</v>
      </c>
      <c r="X45" s="350">
        <f t="shared" si="724"/>
        <v>0</v>
      </c>
      <c r="Y45" s="350">
        <f t="shared" si="724"/>
        <v>0</v>
      </c>
      <c r="Z45" s="350">
        <f t="shared" si="724"/>
        <v>0</v>
      </c>
      <c r="AA45" s="340">
        <f t="shared" si="674"/>
        <v>0</v>
      </c>
      <c r="AB45" s="350">
        <f t="shared" ref="AB45:AM45" si="725">SUM(AB46:AB47)</f>
        <v>0</v>
      </c>
      <c r="AC45" s="350">
        <f t="shared" si="725"/>
        <v>0</v>
      </c>
      <c r="AD45" s="350">
        <f t="shared" si="725"/>
        <v>0</v>
      </c>
      <c r="AE45" s="350">
        <f t="shared" si="725"/>
        <v>0</v>
      </c>
      <c r="AF45" s="350">
        <f t="shared" si="725"/>
        <v>0</v>
      </c>
      <c r="AG45" s="350">
        <f t="shared" si="725"/>
        <v>0</v>
      </c>
      <c r="AH45" s="350">
        <f t="shared" si="725"/>
        <v>0</v>
      </c>
      <c r="AI45" s="350">
        <f t="shared" si="725"/>
        <v>0</v>
      </c>
      <c r="AJ45" s="350">
        <f t="shared" si="725"/>
        <v>0</v>
      </c>
      <c r="AK45" s="350">
        <f t="shared" si="725"/>
        <v>0</v>
      </c>
      <c r="AL45" s="350">
        <f t="shared" si="725"/>
        <v>0</v>
      </c>
      <c r="AM45" s="350">
        <f t="shared" si="725"/>
        <v>0</v>
      </c>
      <c r="AN45" s="340">
        <f t="shared" si="676"/>
        <v>0</v>
      </c>
      <c r="AO45" s="350">
        <f t="shared" ref="AO45:AZ45" si="726">SUM(AO46:AO47)</f>
        <v>20190.948648387755</v>
      </c>
      <c r="AP45" s="350">
        <f t="shared" si="726"/>
        <v>20190.948648387755</v>
      </c>
      <c r="AQ45" s="350">
        <f t="shared" si="726"/>
        <v>20190.948648387755</v>
      </c>
      <c r="AR45" s="350">
        <f t="shared" si="726"/>
        <v>20190.948648387755</v>
      </c>
      <c r="AS45" s="350">
        <f t="shared" si="726"/>
        <v>20190.948648387755</v>
      </c>
      <c r="AT45" s="350">
        <f t="shared" si="726"/>
        <v>20190.948648387755</v>
      </c>
      <c r="AU45" s="350">
        <f t="shared" si="726"/>
        <v>20190.948648387755</v>
      </c>
      <c r="AV45" s="350">
        <f t="shared" si="726"/>
        <v>20190.948648387755</v>
      </c>
      <c r="AW45" s="350">
        <f t="shared" si="726"/>
        <v>20190.948648387755</v>
      </c>
      <c r="AX45" s="350">
        <f t="shared" si="726"/>
        <v>20190.948648387755</v>
      </c>
      <c r="AY45" s="350">
        <f t="shared" si="726"/>
        <v>20190.948648387755</v>
      </c>
      <c r="AZ45" s="350">
        <f t="shared" si="726"/>
        <v>20190.948648387755</v>
      </c>
      <c r="BA45" s="340">
        <f t="shared" si="678"/>
        <v>242291.38378065301</v>
      </c>
      <c r="BB45" s="350">
        <f t="shared" ref="BB45:BM45" si="727">SUM(BB46:BB47)</f>
        <v>20796.677107839383</v>
      </c>
      <c r="BC45" s="350">
        <f t="shared" si="727"/>
        <v>20796.677107839383</v>
      </c>
      <c r="BD45" s="350">
        <f t="shared" si="727"/>
        <v>20796.677107839383</v>
      </c>
      <c r="BE45" s="350">
        <f t="shared" si="727"/>
        <v>20796.677107839383</v>
      </c>
      <c r="BF45" s="350">
        <f t="shared" si="727"/>
        <v>20796.677107839383</v>
      </c>
      <c r="BG45" s="350">
        <f t="shared" si="727"/>
        <v>20796.677107839383</v>
      </c>
      <c r="BH45" s="350">
        <f t="shared" si="727"/>
        <v>20796.677107839383</v>
      </c>
      <c r="BI45" s="350">
        <f t="shared" si="727"/>
        <v>20796.677107839383</v>
      </c>
      <c r="BJ45" s="350">
        <f t="shared" si="727"/>
        <v>20796.677107839383</v>
      </c>
      <c r="BK45" s="350">
        <f t="shared" si="727"/>
        <v>20796.677107839383</v>
      </c>
      <c r="BL45" s="350">
        <f t="shared" si="727"/>
        <v>20796.677107839383</v>
      </c>
      <c r="BM45" s="350">
        <f t="shared" si="727"/>
        <v>20796.677107839383</v>
      </c>
      <c r="BN45" s="340">
        <f t="shared" si="680"/>
        <v>249560.12529407258</v>
      </c>
      <c r="BO45" s="350">
        <f t="shared" ref="BO45:BZ45" si="728">SUM(BO46:BO47)</f>
        <v>21420.577421074566</v>
      </c>
      <c r="BP45" s="350">
        <f t="shared" si="728"/>
        <v>21420.577421074566</v>
      </c>
      <c r="BQ45" s="350">
        <f t="shared" si="728"/>
        <v>21420.577421074566</v>
      </c>
      <c r="BR45" s="350">
        <f t="shared" si="728"/>
        <v>21420.577421074566</v>
      </c>
      <c r="BS45" s="350">
        <f t="shared" si="728"/>
        <v>21420.577421074566</v>
      </c>
      <c r="BT45" s="350">
        <f t="shared" si="728"/>
        <v>21420.577421074566</v>
      </c>
      <c r="BU45" s="350">
        <f t="shared" si="728"/>
        <v>21420.577421074566</v>
      </c>
      <c r="BV45" s="350">
        <f t="shared" si="728"/>
        <v>21420.577421074566</v>
      </c>
      <c r="BW45" s="350">
        <f t="shared" si="728"/>
        <v>21420.577421074566</v>
      </c>
      <c r="BX45" s="350">
        <f t="shared" si="728"/>
        <v>21420.577421074566</v>
      </c>
      <c r="BY45" s="350">
        <f t="shared" si="728"/>
        <v>21420.577421074566</v>
      </c>
      <c r="BZ45" s="350">
        <f t="shared" si="728"/>
        <v>21420.577421074566</v>
      </c>
      <c r="CA45" s="340">
        <f t="shared" si="682"/>
        <v>257046.92905289473</v>
      </c>
      <c r="CB45" s="350">
        <f t="shared" ref="CB45:CM45" si="729">SUM(CB46:CB47)</f>
        <v>22063.194743706801</v>
      </c>
      <c r="CC45" s="350">
        <f t="shared" si="729"/>
        <v>22063.194743706801</v>
      </c>
      <c r="CD45" s="350">
        <f t="shared" si="729"/>
        <v>22063.194743706801</v>
      </c>
      <c r="CE45" s="350">
        <f t="shared" si="729"/>
        <v>22063.194743706801</v>
      </c>
      <c r="CF45" s="350">
        <f t="shared" si="729"/>
        <v>22063.194743706801</v>
      </c>
      <c r="CG45" s="350">
        <f t="shared" si="729"/>
        <v>22063.194743706801</v>
      </c>
      <c r="CH45" s="350">
        <f t="shared" si="729"/>
        <v>22063.194743706801</v>
      </c>
      <c r="CI45" s="350">
        <f t="shared" si="729"/>
        <v>22063.194743706801</v>
      </c>
      <c r="CJ45" s="350">
        <f t="shared" si="729"/>
        <v>22063.194743706801</v>
      </c>
      <c r="CK45" s="350">
        <f t="shared" si="729"/>
        <v>22063.194743706801</v>
      </c>
      <c r="CL45" s="350">
        <f t="shared" si="729"/>
        <v>22063.194743706801</v>
      </c>
      <c r="CM45" s="350">
        <f t="shared" si="729"/>
        <v>22063.194743706801</v>
      </c>
      <c r="CN45" s="340">
        <f t="shared" si="684"/>
        <v>264758.33692448155</v>
      </c>
      <c r="CO45" s="350">
        <f t="shared" ref="CO45:CZ45" si="730">SUM(CO46:CO47)</f>
        <v>22725.090586018006</v>
      </c>
      <c r="CP45" s="350">
        <f t="shared" si="730"/>
        <v>22725.090586018006</v>
      </c>
      <c r="CQ45" s="350">
        <f t="shared" si="730"/>
        <v>22725.090586018006</v>
      </c>
      <c r="CR45" s="350">
        <f t="shared" si="730"/>
        <v>22725.090586018006</v>
      </c>
      <c r="CS45" s="350">
        <f t="shared" si="730"/>
        <v>22725.090586018006</v>
      </c>
      <c r="CT45" s="350">
        <f t="shared" si="730"/>
        <v>22725.090586018006</v>
      </c>
      <c r="CU45" s="350">
        <f t="shared" si="730"/>
        <v>22725.090586018006</v>
      </c>
      <c r="CV45" s="350">
        <f t="shared" si="730"/>
        <v>22725.090586018006</v>
      </c>
      <c r="CW45" s="350">
        <f t="shared" si="730"/>
        <v>22725.090586018006</v>
      </c>
      <c r="CX45" s="350">
        <f t="shared" si="730"/>
        <v>22725.090586018006</v>
      </c>
      <c r="CY45" s="350">
        <f t="shared" si="730"/>
        <v>22725.090586018006</v>
      </c>
      <c r="CZ45" s="350">
        <f t="shared" si="730"/>
        <v>22725.090586018006</v>
      </c>
      <c r="DA45" s="340">
        <f t="shared" si="686"/>
        <v>272701.08703221602</v>
      </c>
      <c r="DB45" s="350">
        <f t="shared" ref="DB45:DM45" si="731">SUM(DB46:DB47)</f>
        <v>23406.843303598544</v>
      </c>
      <c r="DC45" s="350">
        <f t="shared" si="731"/>
        <v>23406.843303598544</v>
      </c>
      <c r="DD45" s="350">
        <f t="shared" si="731"/>
        <v>23406.843303598544</v>
      </c>
      <c r="DE45" s="350">
        <f t="shared" si="731"/>
        <v>23406.843303598544</v>
      </c>
      <c r="DF45" s="350">
        <f t="shared" si="731"/>
        <v>23406.843303598544</v>
      </c>
      <c r="DG45" s="350">
        <f t="shared" si="731"/>
        <v>23406.843303598544</v>
      </c>
      <c r="DH45" s="350">
        <f t="shared" si="731"/>
        <v>23406.843303598544</v>
      </c>
      <c r="DI45" s="350">
        <f t="shared" si="731"/>
        <v>23406.843303598544</v>
      </c>
      <c r="DJ45" s="350">
        <f t="shared" si="731"/>
        <v>23406.843303598544</v>
      </c>
      <c r="DK45" s="350">
        <f t="shared" si="731"/>
        <v>23406.843303598544</v>
      </c>
      <c r="DL45" s="350">
        <f t="shared" si="731"/>
        <v>23406.843303598544</v>
      </c>
      <c r="DM45" s="350">
        <f t="shared" si="731"/>
        <v>23406.843303598544</v>
      </c>
      <c r="DN45" s="340">
        <f t="shared" si="688"/>
        <v>280882.11964318255</v>
      </c>
      <c r="DO45" s="350">
        <f t="shared" ref="DO45:DZ45" si="732">SUM(DO46:DO47)</f>
        <v>26646.106230246485</v>
      </c>
      <c r="DP45" s="350">
        <f t="shared" si="732"/>
        <v>26646.106230246485</v>
      </c>
      <c r="DQ45" s="350">
        <f t="shared" si="732"/>
        <v>26646.106230246485</v>
      </c>
      <c r="DR45" s="350">
        <f t="shared" si="732"/>
        <v>26646.106230246485</v>
      </c>
      <c r="DS45" s="350">
        <f t="shared" si="732"/>
        <v>26646.106230246485</v>
      </c>
      <c r="DT45" s="350">
        <f t="shared" si="732"/>
        <v>26646.106230246485</v>
      </c>
      <c r="DU45" s="350">
        <f t="shared" si="732"/>
        <v>26646.106230246485</v>
      </c>
      <c r="DV45" s="350">
        <f t="shared" si="732"/>
        <v>26646.106230246485</v>
      </c>
      <c r="DW45" s="350">
        <f t="shared" si="732"/>
        <v>26646.106230246485</v>
      </c>
      <c r="DX45" s="350">
        <f t="shared" si="732"/>
        <v>26646.106230246485</v>
      </c>
      <c r="DY45" s="350">
        <f t="shared" si="732"/>
        <v>26646.106230246485</v>
      </c>
      <c r="DZ45" s="350">
        <f t="shared" si="732"/>
        <v>26646.106230246485</v>
      </c>
      <c r="EA45" s="340">
        <f t="shared" si="690"/>
        <v>319753.27476295782</v>
      </c>
      <c r="EB45" s="350">
        <f t="shared" ref="EB45:EM45" si="733">SUM(EB46:EB47)</f>
        <v>27445.489417153876</v>
      </c>
      <c r="EC45" s="350">
        <f t="shared" si="733"/>
        <v>27445.489417153876</v>
      </c>
      <c r="ED45" s="350">
        <f t="shared" si="733"/>
        <v>27445.489417153876</v>
      </c>
      <c r="EE45" s="350">
        <f t="shared" si="733"/>
        <v>27445.489417153876</v>
      </c>
      <c r="EF45" s="350">
        <f t="shared" si="733"/>
        <v>27445.489417153876</v>
      </c>
      <c r="EG45" s="350">
        <f t="shared" si="733"/>
        <v>27445.489417153876</v>
      </c>
      <c r="EH45" s="350">
        <f t="shared" si="733"/>
        <v>27445.489417153876</v>
      </c>
      <c r="EI45" s="350">
        <f t="shared" si="733"/>
        <v>27445.489417153876</v>
      </c>
      <c r="EJ45" s="350">
        <f t="shared" si="733"/>
        <v>27445.489417153876</v>
      </c>
      <c r="EK45" s="350">
        <f t="shared" si="733"/>
        <v>27445.489417153876</v>
      </c>
      <c r="EL45" s="350">
        <f t="shared" si="733"/>
        <v>27445.489417153876</v>
      </c>
      <c r="EM45" s="350">
        <f t="shared" si="733"/>
        <v>27445.489417153876</v>
      </c>
      <c r="EN45" s="340">
        <f t="shared" si="692"/>
        <v>329345.87300584652</v>
      </c>
      <c r="EO45" s="350">
        <f t="shared" ref="EO45:EZ45" si="734">SUM(EO46:EO47)</f>
        <v>28268.854099668497</v>
      </c>
      <c r="EP45" s="350">
        <f t="shared" si="734"/>
        <v>28268.854099668497</v>
      </c>
      <c r="EQ45" s="350">
        <f t="shared" si="734"/>
        <v>28268.854099668497</v>
      </c>
      <c r="ER45" s="350">
        <f t="shared" si="734"/>
        <v>28268.854099668497</v>
      </c>
      <c r="ES45" s="350">
        <f t="shared" si="734"/>
        <v>28268.854099668497</v>
      </c>
      <c r="ET45" s="350">
        <f t="shared" si="734"/>
        <v>28268.854099668497</v>
      </c>
      <c r="EU45" s="350">
        <f t="shared" si="734"/>
        <v>28268.854099668497</v>
      </c>
      <c r="EV45" s="350">
        <f t="shared" si="734"/>
        <v>28268.854099668497</v>
      </c>
      <c r="EW45" s="350">
        <f t="shared" si="734"/>
        <v>28268.854099668497</v>
      </c>
      <c r="EX45" s="350">
        <f t="shared" si="734"/>
        <v>28268.854099668497</v>
      </c>
      <c r="EY45" s="350">
        <f t="shared" si="734"/>
        <v>28268.854099668497</v>
      </c>
      <c r="EZ45" s="350">
        <f t="shared" si="734"/>
        <v>28268.854099668497</v>
      </c>
      <c r="FA45" s="340">
        <f t="shared" si="694"/>
        <v>339226.24919602199</v>
      </c>
      <c r="FB45" s="350">
        <f t="shared" ref="FB45:FM45" si="735">SUM(FB46:FB47)</f>
        <v>29116.919722658546</v>
      </c>
      <c r="FC45" s="350">
        <f t="shared" si="735"/>
        <v>29116.919722658546</v>
      </c>
      <c r="FD45" s="350">
        <f t="shared" si="735"/>
        <v>29116.919722658546</v>
      </c>
      <c r="FE45" s="350">
        <f t="shared" si="735"/>
        <v>29116.919722658546</v>
      </c>
      <c r="FF45" s="350">
        <f t="shared" si="735"/>
        <v>29116.919722658546</v>
      </c>
      <c r="FG45" s="350">
        <f t="shared" si="735"/>
        <v>29116.919722658546</v>
      </c>
      <c r="FH45" s="350">
        <f t="shared" si="735"/>
        <v>29116.919722658546</v>
      </c>
      <c r="FI45" s="350">
        <f t="shared" si="735"/>
        <v>29116.919722658546</v>
      </c>
      <c r="FJ45" s="350">
        <f t="shared" si="735"/>
        <v>29116.919722658546</v>
      </c>
      <c r="FK45" s="350">
        <f t="shared" si="735"/>
        <v>29116.919722658546</v>
      </c>
      <c r="FL45" s="350">
        <f t="shared" si="735"/>
        <v>29116.919722658546</v>
      </c>
      <c r="FM45" s="350">
        <f t="shared" si="735"/>
        <v>29116.919722658546</v>
      </c>
      <c r="FN45" s="340">
        <f t="shared" si="696"/>
        <v>349403.03667190252</v>
      </c>
      <c r="FO45" s="350">
        <f t="shared" ref="FO45:FZ45" si="736">SUM(FO46:FO47)</f>
        <v>29990.4273143383</v>
      </c>
      <c r="FP45" s="350">
        <f t="shared" si="736"/>
        <v>29990.4273143383</v>
      </c>
      <c r="FQ45" s="350">
        <f t="shared" si="736"/>
        <v>29990.4273143383</v>
      </c>
      <c r="FR45" s="350">
        <f t="shared" si="736"/>
        <v>29990.4273143383</v>
      </c>
      <c r="FS45" s="350">
        <f t="shared" si="736"/>
        <v>29990.4273143383</v>
      </c>
      <c r="FT45" s="350">
        <f t="shared" si="736"/>
        <v>29990.4273143383</v>
      </c>
      <c r="FU45" s="350">
        <f t="shared" si="736"/>
        <v>29990.4273143383</v>
      </c>
      <c r="FV45" s="350">
        <f t="shared" si="736"/>
        <v>29990.4273143383</v>
      </c>
      <c r="FW45" s="350">
        <f t="shared" si="736"/>
        <v>29990.4273143383</v>
      </c>
      <c r="FX45" s="350">
        <f t="shared" si="736"/>
        <v>29990.4273143383</v>
      </c>
      <c r="FY45" s="350">
        <f t="shared" si="736"/>
        <v>29990.4273143383</v>
      </c>
      <c r="FZ45" s="350">
        <f t="shared" si="736"/>
        <v>29990.4273143383</v>
      </c>
      <c r="GA45" s="340">
        <f t="shared" si="698"/>
        <v>359885.12777205952</v>
      </c>
      <c r="GB45" s="350">
        <f t="shared" ref="GB45:GM45" si="737">SUM(GB46:GB47)</f>
        <v>30890.140133768451</v>
      </c>
      <c r="GC45" s="350">
        <f t="shared" si="737"/>
        <v>30890.140133768451</v>
      </c>
      <c r="GD45" s="350">
        <f t="shared" si="737"/>
        <v>30890.140133768451</v>
      </c>
      <c r="GE45" s="350">
        <f t="shared" si="737"/>
        <v>30890.140133768451</v>
      </c>
      <c r="GF45" s="350">
        <f t="shared" si="737"/>
        <v>30890.140133768451</v>
      </c>
      <c r="GG45" s="350">
        <f t="shared" si="737"/>
        <v>30890.140133768451</v>
      </c>
      <c r="GH45" s="350">
        <f t="shared" si="737"/>
        <v>30890.140133768451</v>
      </c>
      <c r="GI45" s="350">
        <f t="shared" si="737"/>
        <v>30890.140133768451</v>
      </c>
      <c r="GJ45" s="350">
        <f t="shared" si="737"/>
        <v>30890.140133768451</v>
      </c>
      <c r="GK45" s="350">
        <f t="shared" si="737"/>
        <v>30890.140133768451</v>
      </c>
      <c r="GL45" s="350">
        <f t="shared" si="737"/>
        <v>30890.140133768451</v>
      </c>
      <c r="GM45" s="350">
        <f t="shared" si="737"/>
        <v>30890.140133768451</v>
      </c>
      <c r="GN45" s="340">
        <f t="shared" si="700"/>
        <v>370681.6816052213</v>
      </c>
      <c r="GO45" s="350">
        <f t="shared" ref="GO45:GZ45" si="738">SUM(GO46:GO47)</f>
        <v>0</v>
      </c>
      <c r="GP45" s="350">
        <f t="shared" si="738"/>
        <v>0</v>
      </c>
      <c r="GQ45" s="350">
        <f t="shared" si="738"/>
        <v>0</v>
      </c>
      <c r="GR45" s="350">
        <f t="shared" si="738"/>
        <v>0</v>
      </c>
      <c r="GS45" s="350">
        <f t="shared" si="738"/>
        <v>0</v>
      </c>
      <c r="GT45" s="350">
        <f t="shared" si="738"/>
        <v>0</v>
      </c>
      <c r="GU45" s="350">
        <f t="shared" si="738"/>
        <v>0</v>
      </c>
      <c r="GV45" s="350">
        <f t="shared" si="738"/>
        <v>0</v>
      </c>
      <c r="GW45" s="350">
        <f t="shared" si="738"/>
        <v>0</v>
      </c>
      <c r="GX45" s="350">
        <f t="shared" si="738"/>
        <v>0</v>
      </c>
      <c r="GY45" s="350">
        <f t="shared" si="738"/>
        <v>0</v>
      </c>
      <c r="GZ45" s="350">
        <f t="shared" si="738"/>
        <v>0</v>
      </c>
      <c r="HA45" s="340">
        <f t="shared" si="702"/>
        <v>0</v>
      </c>
      <c r="HB45" s="350">
        <f t="shared" ref="HB45:HM45" si="739">SUM(HB46:HB47)</f>
        <v>0</v>
      </c>
      <c r="HC45" s="350">
        <f t="shared" si="739"/>
        <v>0</v>
      </c>
      <c r="HD45" s="350">
        <f t="shared" si="739"/>
        <v>0</v>
      </c>
      <c r="HE45" s="350">
        <f t="shared" si="739"/>
        <v>0</v>
      </c>
      <c r="HF45" s="350">
        <f t="shared" si="739"/>
        <v>0</v>
      </c>
      <c r="HG45" s="350">
        <f t="shared" si="739"/>
        <v>0</v>
      </c>
      <c r="HH45" s="350">
        <f t="shared" si="739"/>
        <v>0</v>
      </c>
      <c r="HI45" s="350">
        <f t="shared" si="739"/>
        <v>0</v>
      </c>
      <c r="HJ45" s="350">
        <f t="shared" si="739"/>
        <v>0</v>
      </c>
      <c r="HK45" s="350">
        <f t="shared" si="739"/>
        <v>0</v>
      </c>
      <c r="HL45" s="350">
        <f t="shared" si="739"/>
        <v>0</v>
      </c>
      <c r="HM45" s="350">
        <f t="shared" si="739"/>
        <v>0</v>
      </c>
      <c r="HN45" s="340">
        <f t="shared" si="704"/>
        <v>0</v>
      </c>
      <c r="HO45" s="350">
        <f t="shared" ref="HO45:HZ45" si="740">SUM(HO46:HO47)</f>
        <v>0</v>
      </c>
      <c r="HP45" s="350">
        <f t="shared" si="740"/>
        <v>0</v>
      </c>
      <c r="HQ45" s="350">
        <f t="shared" si="740"/>
        <v>0</v>
      </c>
      <c r="HR45" s="350">
        <f t="shared" si="740"/>
        <v>0</v>
      </c>
      <c r="HS45" s="350">
        <f t="shared" si="740"/>
        <v>0</v>
      </c>
      <c r="HT45" s="350">
        <f t="shared" si="740"/>
        <v>0</v>
      </c>
      <c r="HU45" s="350">
        <f t="shared" si="740"/>
        <v>0</v>
      </c>
      <c r="HV45" s="350">
        <f t="shared" si="740"/>
        <v>0</v>
      </c>
      <c r="HW45" s="350">
        <f t="shared" si="740"/>
        <v>0</v>
      </c>
      <c r="HX45" s="350">
        <f t="shared" si="740"/>
        <v>0</v>
      </c>
      <c r="HY45" s="350">
        <f t="shared" si="740"/>
        <v>0</v>
      </c>
      <c r="HZ45" s="350">
        <f t="shared" si="740"/>
        <v>0</v>
      </c>
      <c r="IA45" s="340">
        <f t="shared" si="706"/>
        <v>0</v>
      </c>
      <c r="IB45" s="350">
        <f t="shared" ref="IB45:IM45" si="741">SUM(IB46:IB47)</f>
        <v>0</v>
      </c>
      <c r="IC45" s="350">
        <f t="shared" si="741"/>
        <v>0</v>
      </c>
      <c r="ID45" s="350">
        <f t="shared" si="741"/>
        <v>0</v>
      </c>
      <c r="IE45" s="350">
        <f t="shared" si="741"/>
        <v>0</v>
      </c>
      <c r="IF45" s="350">
        <f t="shared" si="741"/>
        <v>0</v>
      </c>
      <c r="IG45" s="350">
        <f t="shared" si="741"/>
        <v>0</v>
      </c>
      <c r="IH45" s="350">
        <f t="shared" si="741"/>
        <v>0</v>
      </c>
      <c r="II45" s="350">
        <f t="shared" si="741"/>
        <v>0</v>
      </c>
      <c r="IJ45" s="350">
        <f t="shared" si="741"/>
        <v>0</v>
      </c>
      <c r="IK45" s="350">
        <f t="shared" si="741"/>
        <v>0</v>
      </c>
      <c r="IL45" s="350">
        <f t="shared" si="741"/>
        <v>0</v>
      </c>
      <c r="IM45" s="350">
        <f t="shared" si="741"/>
        <v>0</v>
      </c>
      <c r="IN45" s="340">
        <f t="shared" si="708"/>
        <v>0</v>
      </c>
      <c r="IO45" s="350">
        <f t="shared" ref="IO45:IZ45" si="742">SUM(IO46:IO47)</f>
        <v>0</v>
      </c>
      <c r="IP45" s="350">
        <f t="shared" si="742"/>
        <v>0</v>
      </c>
      <c r="IQ45" s="350">
        <f t="shared" si="742"/>
        <v>0</v>
      </c>
      <c r="IR45" s="350">
        <f t="shared" si="742"/>
        <v>0</v>
      </c>
      <c r="IS45" s="350">
        <f t="shared" si="742"/>
        <v>0</v>
      </c>
      <c r="IT45" s="350">
        <f t="shared" si="742"/>
        <v>0</v>
      </c>
      <c r="IU45" s="350">
        <f t="shared" si="742"/>
        <v>0</v>
      </c>
      <c r="IV45" s="350">
        <f t="shared" si="742"/>
        <v>0</v>
      </c>
      <c r="IW45" s="350">
        <f t="shared" si="742"/>
        <v>0</v>
      </c>
      <c r="IX45" s="350">
        <f t="shared" si="742"/>
        <v>0</v>
      </c>
      <c r="IY45" s="350">
        <f t="shared" si="742"/>
        <v>0</v>
      </c>
      <c r="IZ45" s="350">
        <f t="shared" si="742"/>
        <v>0</v>
      </c>
      <c r="JA45" s="340">
        <f t="shared" si="710"/>
        <v>0</v>
      </c>
      <c r="JB45" s="350">
        <f t="shared" ref="JB45:JM45" si="743">SUM(JB46:JB47)</f>
        <v>0</v>
      </c>
      <c r="JC45" s="350">
        <f t="shared" si="743"/>
        <v>0</v>
      </c>
      <c r="JD45" s="350">
        <f t="shared" si="743"/>
        <v>0</v>
      </c>
      <c r="JE45" s="350">
        <f t="shared" si="743"/>
        <v>0</v>
      </c>
      <c r="JF45" s="350">
        <f t="shared" si="743"/>
        <v>0</v>
      </c>
      <c r="JG45" s="350">
        <f t="shared" si="743"/>
        <v>0</v>
      </c>
      <c r="JH45" s="350">
        <f t="shared" si="743"/>
        <v>0</v>
      </c>
      <c r="JI45" s="350">
        <f t="shared" si="743"/>
        <v>0</v>
      </c>
      <c r="JJ45" s="350">
        <f t="shared" si="743"/>
        <v>0</v>
      </c>
      <c r="JK45" s="350">
        <f t="shared" si="743"/>
        <v>0</v>
      </c>
      <c r="JL45" s="350">
        <f t="shared" si="743"/>
        <v>0</v>
      </c>
      <c r="JM45" s="350">
        <f t="shared" si="743"/>
        <v>0</v>
      </c>
      <c r="JN45" s="340">
        <f t="shared" si="712"/>
        <v>0</v>
      </c>
      <c r="JO45" s="350">
        <f t="shared" ref="JO45:JZ45" si="744">SUM(JO46:JO47)</f>
        <v>0</v>
      </c>
      <c r="JP45" s="350">
        <f t="shared" si="744"/>
        <v>0</v>
      </c>
      <c r="JQ45" s="350">
        <f t="shared" si="744"/>
        <v>0</v>
      </c>
      <c r="JR45" s="350">
        <f t="shared" si="744"/>
        <v>0</v>
      </c>
      <c r="JS45" s="350">
        <f t="shared" si="744"/>
        <v>0</v>
      </c>
      <c r="JT45" s="350">
        <f t="shared" si="744"/>
        <v>0</v>
      </c>
      <c r="JU45" s="350">
        <f t="shared" si="744"/>
        <v>0</v>
      </c>
      <c r="JV45" s="350">
        <f t="shared" si="744"/>
        <v>0</v>
      </c>
      <c r="JW45" s="350">
        <f t="shared" si="744"/>
        <v>0</v>
      </c>
      <c r="JX45" s="350">
        <f t="shared" si="744"/>
        <v>0</v>
      </c>
      <c r="JY45" s="350">
        <f t="shared" si="744"/>
        <v>0</v>
      </c>
      <c r="JZ45" s="350">
        <f t="shared" si="744"/>
        <v>0</v>
      </c>
      <c r="KA45" s="340">
        <f t="shared" si="714"/>
        <v>0</v>
      </c>
      <c r="KB45" s="350">
        <f t="shared" ref="KB45:KM45" si="745">SUM(KB46:KB47)</f>
        <v>0</v>
      </c>
      <c r="KC45" s="350">
        <f t="shared" si="745"/>
        <v>0</v>
      </c>
      <c r="KD45" s="350">
        <f t="shared" si="745"/>
        <v>0</v>
      </c>
      <c r="KE45" s="350">
        <f t="shared" si="745"/>
        <v>0</v>
      </c>
      <c r="KF45" s="350">
        <f t="shared" si="745"/>
        <v>0</v>
      </c>
      <c r="KG45" s="350">
        <f t="shared" si="745"/>
        <v>0</v>
      </c>
      <c r="KH45" s="350">
        <f t="shared" si="745"/>
        <v>0</v>
      </c>
      <c r="KI45" s="350">
        <f t="shared" si="745"/>
        <v>0</v>
      </c>
      <c r="KJ45" s="350">
        <f t="shared" si="745"/>
        <v>0</v>
      </c>
      <c r="KK45" s="350">
        <f t="shared" si="745"/>
        <v>0</v>
      </c>
      <c r="KL45" s="350">
        <f t="shared" si="745"/>
        <v>0</v>
      </c>
      <c r="KM45" s="350">
        <f t="shared" si="745"/>
        <v>0</v>
      </c>
      <c r="KN45" s="340">
        <f t="shared" si="716"/>
        <v>0</v>
      </c>
      <c r="KO45" s="350">
        <f t="shared" ref="KO45:KZ45" si="746">SUM(KO46:KO47)</f>
        <v>0</v>
      </c>
      <c r="KP45" s="350">
        <f t="shared" si="746"/>
        <v>0</v>
      </c>
      <c r="KQ45" s="350">
        <f t="shared" si="746"/>
        <v>0</v>
      </c>
      <c r="KR45" s="350">
        <f t="shared" si="746"/>
        <v>0</v>
      </c>
      <c r="KS45" s="350">
        <f t="shared" si="746"/>
        <v>0</v>
      </c>
      <c r="KT45" s="350">
        <f t="shared" si="746"/>
        <v>0</v>
      </c>
      <c r="KU45" s="350">
        <f t="shared" si="746"/>
        <v>0</v>
      </c>
      <c r="KV45" s="350">
        <f t="shared" si="746"/>
        <v>0</v>
      </c>
      <c r="KW45" s="350">
        <f t="shared" si="746"/>
        <v>0</v>
      </c>
      <c r="KX45" s="350">
        <f t="shared" si="746"/>
        <v>0</v>
      </c>
      <c r="KY45" s="350">
        <f t="shared" si="746"/>
        <v>0</v>
      </c>
      <c r="KZ45" s="350">
        <f t="shared" si="746"/>
        <v>0</v>
      </c>
      <c r="LA45" s="340">
        <f t="shared" si="718"/>
        <v>0</v>
      </c>
      <c r="LB45" s="350">
        <f t="shared" ref="LB45:LM45" si="747">SUM(LB46:LB47)</f>
        <v>0</v>
      </c>
      <c r="LC45" s="350">
        <f t="shared" si="747"/>
        <v>0</v>
      </c>
      <c r="LD45" s="350">
        <f t="shared" si="747"/>
        <v>0</v>
      </c>
      <c r="LE45" s="350">
        <f t="shared" si="747"/>
        <v>0</v>
      </c>
      <c r="LF45" s="350">
        <f t="shared" si="747"/>
        <v>0</v>
      </c>
      <c r="LG45" s="350">
        <f t="shared" si="747"/>
        <v>0</v>
      </c>
      <c r="LH45" s="350">
        <f t="shared" si="747"/>
        <v>0</v>
      </c>
      <c r="LI45" s="350">
        <f t="shared" si="747"/>
        <v>0</v>
      </c>
      <c r="LJ45" s="350">
        <f t="shared" si="747"/>
        <v>0</v>
      </c>
      <c r="LK45" s="350">
        <f t="shared" si="747"/>
        <v>0</v>
      </c>
      <c r="LL45" s="350">
        <f t="shared" si="747"/>
        <v>0</v>
      </c>
      <c r="LM45" s="350">
        <f t="shared" si="747"/>
        <v>0</v>
      </c>
      <c r="LN45" s="340">
        <f t="shared" si="720"/>
        <v>0</v>
      </c>
    </row>
    <row r="46" spans="1:326" s="349" customFormat="1">
      <c r="A46" s="320" t="str">
        <f t="shared" si="670"/>
        <v>M4.1 - Paslaugų teikimo pajamos</v>
      </c>
      <c r="B46" s="350">
        <f>IF(B5,'Dalyvio prielaidos'!$F$11/12*Indeksacija!$D$9,0)</f>
        <v>0</v>
      </c>
      <c r="C46" s="350">
        <f>IF(C5,'Dalyvio prielaidos'!$F$11/12*Indeksacija!$D$9,0)</f>
        <v>0</v>
      </c>
      <c r="D46" s="350">
        <f>IF(D5,'Dalyvio prielaidos'!$F$11/12*Indeksacija!$D$9,0)</f>
        <v>0</v>
      </c>
      <c r="E46" s="350">
        <f>IF(E5,'Dalyvio prielaidos'!$F$11/12*Indeksacija!$D$9,0)</f>
        <v>0</v>
      </c>
      <c r="F46" s="350">
        <f>IF(F5,'Dalyvio prielaidos'!$F$11/12*Indeksacija!$D$9,0)</f>
        <v>0</v>
      </c>
      <c r="G46" s="350">
        <f>IF(G5,'Dalyvio prielaidos'!$F$11/12*Indeksacija!$D$9,0)</f>
        <v>0</v>
      </c>
      <c r="H46" s="350">
        <f>IF(H5,'Dalyvio prielaidos'!$F$11/12*Indeksacija!$D$9,0)</f>
        <v>0</v>
      </c>
      <c r="I46" s="350">
        <f>IF(I5,'Dalyvio prielaidos'!$F$11/12*Indeksacija!$D$9,0)</f>
        <v>0</v>
      </c>
      <c r="J46" s="350">
        <f>IF(J5,'Dalyvio prielaidos'!$F$11/12*Indeksacija!$D$9,0)</f>
        <v>0</v>
      </c>
      <c r="K46" s="350">
        <f>IF(K5,'Dalyvio prielaidos'!$F$11/12*Indeksacija!$D$9,0)</f>
        <v>0</v>
      </c>
      <c r="L46" s="350">
        <f>IF(L5,'Dalyvio prielaidos'!$F$11/12*Indeksacija!$D$9,0)</f>
        <v>0</v>
      </c>
      <c r="M46" s="350">
        <f>IF(M5,'Dalyvio prielaidos'!$F$11/12*Indeksacija!$D$9,0)</f>
        <v>0</v>
      </c>
      <c r="N46" s="340">
        <f t="shared" ref="N46" si="748">SUM(B46:M46)</f>
        <v>0</v>
      </c>
      <c r="O46" s="350">
        <f>IF(O5,'Dalyvio prielaidos'!$F$11/12*Indeksacija!$E$9,0)</f>
        <v>0</v>
      </c>
      <c r="P46" s="350">
        <f>IF(P5,'Dalyvio prielaidos'!$F$11/12*Indeksacija!$E$9,0)</f>
        <v>0</v>
      </c>
      <c r="Q46" s="350">
        <f>IF(Q5,'Dalyvio prielaidos'!$F$11/12*Indeksacija!$E$9,0)</f>
        <v>0</v>
      </c>
      <c r="R46" s="350">
        <f>IF(R5,'Dalyvio prielaidos'!$F$11/12*Indeksacija!$E$9,0)</f>
        <v>0</v>
      </c>
      <c r="S46" s="350">
        <f>IF(S5,'Dalyvio prielaidos'!$F$11/12*Indeksacija!$E$9,0)</f>
        <v>0</v>
      </c>
      <c r="T46" s="350">
        <f>IF(T5,'Dalyvio prielaidos'!$F$11/12*Indeksacija!$E$9,0)</f>
        <v>0</v>
      </c>
      <c r="U46" s="350">
        <f>IF(U5,'Dalyvio prielaidos'!$F$11/12*Indeksacija!$E$9,0)</f>
        <v>0</v>
      </c>
      <c r="V46" s="350">
        <f>IF(V5,'Dalyvio prielaidos'!$F$11/12*Indeksacija!$E$9,0)</f>
        <v>0</v>
      </c>
      <c r="W46" s="350">
        <f>IF(W5,'Dalyvio prielaidos'!$F$11/12*Indeksacija!$E$9,0)</f>
        <v>0</v>
      </c>
      <c r="X46" s="350">
        <f>IF(X5,'Dalyvio prielaidos'!$F$11/12*Indeksacija!$E$9,0)</f>
        <v>0</v>
      </c>
      <c r="Y46" s="350">
        <f>IF(Y5,'Dalyvio prielaidos'!$F$11/12*Indeksacija!$E$9,0)</f>
        <v>0</v>
      </c>
      <c r="Z46" s="350">
        <f>IF(Z5,'Dalyvio prielaidos'!$F$11/12*Indeksacija!$E$9,0)</f>
        <v>0</v>
      </c>
      <c r="AA46" s="340">
        <f t="shared" ref="AA46" si="749">SUM(O46:Z46)</f>
        <v>0</v>
      </c>
      <c r="AB46" s="350">
        <f>AB37</f>
        <v>0</v>
      </c>
      <c r="AC46" s="350">
        <f t="shared" ref="AC46:AM46" si="750">AC37</f>
        <v>0</v>
      </c>
      <c r="AD46" s="350">
        <f t="shared" si="750"/>
        <v>0</v>
      </c>
      <c r="AE46" s="350">
        <f t="shared" si="750"/>
        <v>0</v>
      </c>
      <c r="AF46" s="350">
        <f t="shared" si="750"/>
        <v>0</v>
      </c>
      <c r="AG46" s="350">
        <f t="shared" si="750"/>
        <v>0</v>
      </c>
      <c r="AH46" s="350">
        <f t="shared" si="750"/>
        <v>0</v>
      </c>
      <c r="AI46" s="350">
        <f t="shared" si="750"/>
        <v>0</v>
      </c>
      <c r="AJ46" s="350">
        <f t="shared" si="750"/>
        <v>0</v>
      </c>
      <c r="AK46" s="350">
        <f t="shared" si="750"/>
        <v>0</v>
      </c>
      <c r="AL46" s="350">
        <f t="shared" si="750"/>
        <v>0</v>
      </c>
      <c r="AM46" s="350">
        <f t="shared" si="750"/>
        <v>0</v>
      </c>
      <c r="AN46" s="340">
        <f t="shared" ref="AN46:AN47" si="751">SUM(AB46:AM46)</f>
        <v>0</v>
      </c>
      <c r="AO46" s="351">
        <f>IF(AO5,AO26*Indeksacija!$G$10,0)</f>
        <v>18066.201187933337</v>
      </c>
      <c r="AP46" s="351">
        <f>IF(AP5,AP26*Indeksacija!$G$10,0)</f>
        <v>18066.201187933337</v>
      </c>
      <c r="AQ46" s="351">
        <f>IF(AQ5,AQ26*Indeksacija!$G$10,0)</f>
        <v>18066.201187933337</v>
      </c>
      <c r="AR46" s="351">
        <f>IF(AR5,AR26*Indeksacija!$G$10,0)</f>
        <v>18066.201187933337</v>
      </c>
      <c r="AS46" s="351">
        <f>IF(AS5,AS26*Indeksacija!$G$10,0)</f>
        <v>18066.201187933337</v>
      </c>
      <c r="AT46" s="351">
        <f>IF(AT5,AT26*Indeksacija!$G$10,0)</f>
        <v>18066.201187933337</v>
      </c>
      <c r="AU46" s="351">
        <f>IF(AU5,AU26*Indeksacija!$G$10,0)</f>
        <v>18066.201187933337</v>
      </c>
      <c r="AV46" s="351">
        <f>IF(AV5,AV26*Indeksacija!$G$10,0)</f>
        <v>18066.201187933337</v>
      </c>
      <c r="AW46" s="351">
        <f>IF(AW5,AW26*Indeksacija!$G$10,0)</f>
        <v>18066.201187933337</v>
      </c>
      <c r="AX46" s="351">
        <f>IF(AX5,AX26*Indeksacija!$G$10,0)</f>
        <v>18066.201187933337</v>
      </c>
      <c r="AY46" s="351">
        <f>IF(AY5,AY26*Indeksacija!$G$10,0)</f>
        <v>18066.201187933337</v>
      </c>
      <c r="AZ46" s="351">
        <f>IF(AZ5,AZ26*Indeksacija!$G$10,0)</f>
        <v>18066.201187933337</v>
      </c>
      <c r="BA46" s="340">
        <f t="shared" ref="BA46:BA47" si="752">SUM(AO46:AZ46)</f>
        <v>216794.41425519998</v>
      </c>
      <c r="BB46" s="351">
        <f>IF(BB5,BB26*Indeksacija!$H$10,0)</f>
        <v>18608.187223571334</v>
      </c>
      <c r="BC46" s="351">
        <f>IF(BC5,BC26*Indeksacija!$H$10,0)</f>
        <v>18608.187223571334</v>
      </c>
      <c r="BD46" s="351">
        <f>IF(BD5,BD26*Indeksacija!$H$10,0)</f>
        <v>18608.187223571334</v>
      </c>
      <c r="BE46" s="351">
        <f>IF(BE5,BE26*Indeksacija!$H$10,0)</f>
        <v>18608.187223571334</v>
      </c>
      <c r="BF46" s="351">
        <f>IF(BF5,BF26*Indeksacija!$H$10,0)</f>
        <v>18608.187223571334</v>
      </c>
      <c r="BG46" s="351">
        <f>IF(BG5,BG26*Indeksacija!$H$10,0)</f>
        <v>18608.187223571334</v>
      </c>
      <c r="BH46" s="351">
        <f>IF(BH5,BH26*Indeksacija!$H$10,0)</f>
        <v>18608.187223571334</v>
      </c>
      <c r="BI46" s="351">
        <f>IF(BI5,BI26*Indeksacija!$H$10,0)</f>
        <v>18608.187223571334</v>
      </c>
      <c r="BJ46" s="351">
        <f>IF(BJ5,BJ26*Indeksacija!$H$10,0)</f>
        <v>18608.187223571334</v>
      </c>
      <c r="BK46" s="351">
        <f>IF(BK5,BK26*Indeksacija!$H$10,0)</f>
        <v>18608.187223571334</v>
      </c>
      <c r="BL46" s="351">
        <f>IF(BL5,BL26*Indeksacija!$H$10,0)</f>
        <v>18608.187223571334</v>
      </c>
      <c r="BM46" s="351">
        <f>IF(BM5,BM26*Indeksacija!$H$10,0)</f>
        <v>18608.187223571334</v>
      </c>
      <c r="BN46" s="340">
        <f t="shared" si="680"/>
        <v>223298.24668285597</v>
      </c>
      <c r="BO46" s="351">
        <f>IF(BO5,BO26*Indeksacija!$I$10,0)</f>
        <v>19166.432840278474</v>
      </c>
      <c r="BP46" s="351">
        <f>IF(BP5,BP26*Indeksacija!$I$10,0)</f>
        <v>19166.432840278474</v>
      </c>
      <c r="BQ46" s="351">
        <f>IF(BQ5,BQ26*Indeksacija!$I$10,0)</f>
        <v>19166.432840278474</v>
      </c>
      <c r="BR46" s="351">
        <f>IF(BR5,BR26*Indeksacija!$I$10,0)</f>
        <v>19166.432840278474</v>
      </c>
      <c r="BS46" s="351">
        <f>IF(BS5,BS26*Indeksacija!$I$10,0)</f>
        <v>19166.432840278474</v>
      </c>
      <c r="BT46" s="351">
        <f>IF(BT5,BT26*Indeksacija!$I$10,0)</f>
        <v>19166.432840278474</v>
      </c>
      <c r="BU46" s="351">
        <f>IF(BU5,BU26*Indeksacija!$I$10,0)</f>
        <v>19166.432840278474</v>
      </c>
      <c r="BV46" s="351">
        <f>IF(BV5,BV26*Indeksacija!$I$10,0)</f>
        <v>19166.432840278474</v>
      </c>
      <c r="BW46" s="351">
        <f>IF(BW5,BW26*Indeksacija!$I$10,0)</f>
        <v>19166.432840278474</v>
      </c>
      <c r="BX46" s="351">
        <f>IF(BX5,BX26*Indeksacija!$I$10,0)</f>
        <v>19166.432840278474</v>
      </c>
      <c r="BY46" s="351">
        <f>IF(BY5,BY26*Indeksacija!$I$10,0)</f>
        <v>19166.432840278474</v>
      </c>
      <c r="BZ46" s="351">
        <f>IF(BZ5,BZ26*Indeksacija!$I$10,0)</f>
        <v>19166.432840278474</v>
      </c>
      <c r="CA46" s="340">
        <f t="shared" si="682"/>
        <v>229997.19408334175</v>
      </c>
      <c r="CB46" s="351">
        <f>IF(CB5,CB26*Indeksacija!$J$10,0)</f>
        <v>19741.425825486829</v>
      </c>
      <c r="CC46" s="351">
        <f>IF(CC5,CC26*Indeksacija!$J$10,0)</f>
        <v>19741.425825486829</v>
      </c>
      <c r="CD46" s="351">
        <f>IF(CD5,CD26*Indeksacija!$J$10,0)</f>
        <v>19741.425825486829</v>
      </c>
      <c r="CE46" s="351">
        <f>IF(CE5,CE26*Indeksacija!$J$10,0)</f>
        <v>19741.425825486829</v>
      </c>
      <c r="CF46" s="351">
        <f>IF(CF5,CF26*Indeksacija!$J$10,0)</f>
        <v>19741.425825486829</v>
      </c>
      <c r="CG46" s="351">
        <f>IF(CG5,CG26*Indeksacija!$J$10,0)</f>
        <v>19741.425825486829</v>
      </c>
      <c r="CH46" s="351">
        <f>IF(CH5,CH26*Indeksacija!$J$10,0)</f>
        <v>19741.425825486829</v>
      </c>
      <c r="CI46" s="351">
        <f>IF(CI5,CI26*Indeksacija!$J$10,0)</f>
        <v>19741.425825486829</v>
      </c>
      <c r="CJ46" s="351">
        <f>IF(CJ5,CJ26*Indeksacija!$J$10,0)</f>
        <v>19741.425825486829</v>
      </c>
      <c r="CK46" s="351">
        <f>IF(CK5,CK26*Indeksacija!$J$10,0)</f>
        <v>19741.425825486829</v>
      </c>
      <c r="CL46" s="351">
        <f>IF(CL5,CL26*Indeksacija!$J$10,0)</f>
        <v>19741.425825486829</v>
      </c>
      <c r="CM46" s="351">
        <f>IF(CM5,CM26*Indeksacija!$J$10,0)</f>
        <v>19741.425825486829</v>
      </c>
      <c r="CN46" s="340">
        <f t="shared" si="684"/>
        <v>236897.10990584196</v>
      </c>
      <c r="CO46" s="351">
        <f>IF(CO5,CO26*Indeksacija!$K$10,0)</f>
        <v>20333.668600251433</v>
      </c>
      <c r="CP46" s="351">
        <f>IF(CP5,CP26*Indeksacija!$K$10,0)</f>
        <v>20333.668600251433</v>
      </c>
      <c r="CQ46" s="351">
        <f>IF(CQ5,CQ26*Indeksacija!$K$10,0)</f>
        <v>20333.668600251433</v>
      </c>
      <c r="CR46" s="351">
        <f>IF(CR5,CR26*Indeksacija!$K$10,0)</f>
        <v>20333.668600251433</v>
      </c>
      <c r="CS46" s="351">
        <f>IF(CS5,CS26*Indeksacija!$K$10,0)</f>
        <v>20333.668600251433</v>
      </c>
      <c r="CT46" s="351">
        <f>IF(CT5,CT26*Indeksacija!$K$10,0)</f>
        <v>20333.668600251433</v>
      </c>
      <c r="CU46" s="351">
        <f>IF(CU5,CU26*Indeksacija!$K$10,0)</f>
        <v>20333.668600251433</v>
      </c>
      <c r="CV46" s="351">
        <f>IF(CV5,CV26*Indeksacija!$K$10,0)</f>
        <v>20333.668600251433</v>
      </c>
      <c r="CW46" s="351">
        <f>IF(CW5,CW26*Indeksacija!$K$10,0)</f>
        <v>20333.668600251433</v>
      </c>
      <c r="CX46" s="351">
        <f>IF(CX5,CX26*Indeksacija!$K$10,0)</f>
        <v>20333.668600251433</v>
      </c>
      <c r="CY46" s="351">
        <f>IF(CY5,CY26*Indeksacija!$K$10,0)</f>
        <v>20333.668600251433</v>
      </c>
      <c r="CZ46" s="351">
        <f>IF(CZ5,CZ26*Indeksacija!$K$10,0)</f>
        <v>20333.668600251433</v>
      </c>
      <c r="DA46" s="340">
        <f t="shared" si="686"/>
        <v>244004.02320301719</v>
      </c>
      <c r="DB46" s="351">
        <f>IF(DB5,DB26*Indeksacija!$L$10,0)</f>
        <v>20943.678658258974</v>
      </c>
      <c r="DC46" s="351">
        <f>IF(DC5,DC26*Indeksacija!$L$10,0)</f>
        <v>20943.678658258974</v>
      </c>
      <c r="DD46" s="351">
        <f>IF(DD5,DD26*Indeksacija!$L$10,0)</f>
        <v>20943.678658258974</v>
      </c>
      <c r="DE46" s="351">
        <f>IF(DE5,DE26*Indeksacija!$L$10,0)</f>
        <v>20943.678658258974</v>
      </c>
      <c r="DF46" s="351">
        <f>IF(DF5,DF26*Indeksacija!$L$10,0)</f>
        <v>20943.678658258974</v>
      </c>
      <c r="DG46" s="351">
        <f>IF(DG5,DG26*Indeksacija!$L$10,0)</f>
        <v>20943.678658258974</v>
      </c>
      <c r="DH46" s="351">
        <f>IF(DH5,DH26*Indeksacija!$L$10,0)</f>
        <v>20943.678658258974</v>
      </c>
      <c r="DI46" s="351">
        <f>IF(DI5,DI26*Indeksacija!$L$10,0)</f>
        <v>20943.678658258974</v>
      </c>
      <c r="DJ46" s="351">
        <f>IF(DJ5,DJ26*Indeksacija!$L$10,0)</f>
        <v>20943.678658258974</v>
      </c>
      <c r="DK46" s="351">
        <f>IF(DK5,DK26*Indeksacija!$L$10,0)</f>
        <v>20943.678658258974</v>
      </c>
      <c r="DL46" s="351">
        <f>IF(DL5,DL26*Indeksacija!$L$10,0)</f>
        <v>20943.678658258974</v>
      </c>
      <c r="DM46" s="351">
        <f>IF(DM5,DM26*Indeksacija!$L$10,0)</f>
        <v>20943.678658258974</v>
      </c>
      <c r="DN46" s="340">
        <f t="shared" si="688"/>
        <v>251324.14389910773</v>
      </c>
      <c r="DO46" s="351">
        <f>IF(DO5,DO26*Indeksacija!$M$10,0)</f>
        <v>21571.989018006745</v>
      </c>
      <c r="DP46" s="351">
        <f>IF(DP5,DP26*Indeksacija!$M$10,0)</f>
        <v>21571.989018006745</v>
      </c>
      <c r="DQ46" s="351">
        <f>IF(DQ5,DQ26*Indeksacija!$M$10,0)</f>
        <v>21571.989018006745</v>
      </c>
      <c r="DR46" s="351">
        <f>IF(DR5,DR26*Indeksacija!$M$10,0)</f>
        <v>21571.989018006745</v>
      </c>
      <c r="DS46" s="351">
        <f>IF(DS5,DS26*Indeksacija!$M$10,0)</f>
        <v>21571.989018006745</v>
      </c>
      <c r="DT46" s="351">
        <f>IF(DT5,DT26*Indeksacija!$M$10,0)</f>
        <v>21571.989018006745</v>
      </c>
      <c r="DU46" s="351">
        <f>IF(DU5,DU26*Indeksacija!$M$10,0)</f>
        <v>21571.989018006745</v>
      </c>
      <c r="DV46" s="351">
        <f>IF(DV5,DV26*Indeksacija!$M$10,0)</f>
        <v>21571.989018006745</v>
      </c>
      <c r="DW46" s="351">
        <f>IF(DW5,DW26*Indeksacija!$M$10,0)</f>
        <v>21571.989018006745</v>
      </c>
      <c r="DX46" s="351">
        <f>IF(DX5,DX26*Indeksacija!$M$10,0)</f>
        <v>21571.989018006745</v>
      </c>
      <c r="DY46" s="351">
        <f>IF(DY5,DY26*Indeksacija!$M$10,0)</f>
        <v>21571.989018006745</v>
      </c>
      <c r="DZ46" s="351">
        <f>IF(DZ5,DZ26*Indeksacija!$M$10,0)</f>
        <v>21571.989018006745</v>
      </c>
      <c r="EA46" s="340">
        <f t="shared" si="690"/>
        <v>258863.86821608094</v>
      </c>
      <c r="EB46" s="351">
        <f>IF(EB5,EB26*Indeksacija!$N$10,0)</f>
        <v>22219.148688546946</v>
      </c>
      <c r="EC46" s="351">
        <f>IF(EC5,EC26*Indeksacija!$N$10,0)</f>
        <v>22219.148688546946</v>
      </c>
      <c r="ED46" s="351">
        <f>IF(ED5,ED26*Indeksacija!$N$10,0)</f>
        <v>22219.148688546946</v>
      </c>
      <c r="EE46" s="351">
        <f>IF(EE5,EE26*Indeksacija!$N$10,0)</f>
        <v>22219.148688546946</v>
      </c>
      <c r="EF46" s="351">
        <f>IF(EF5,EF26*Indeksacija!$N$10,0)</f>
        <v>22219.148688546946</v>
      </c>
      <c r="EG46" s="351">
        <f>IF(EG5,EG26*Indeksacija!$N$10,0)</f>
        <v>22219.148688546946</v>
      </c>
      <c r="EH46" s="351">
        <f>IF(EH5,EH26*Indeksacija!$N$10,0)</f>
        <v>22219.148688546946</v>
      </c>
      <c r="EI46" s="351">
        <f>IF(EI5,EI26*Indeksacija!$N$10,0)</f>
        <v>22219.148688546946</v>
      </c>
      <c r="EJ46" s="351">
        <f>IF(EJ5,EJ26*Indeksacija!$N$10,0)</f>
        <v>22219.148688546946</v>
      </c>
      <c r="EK46" s="351">
        <f>IF(EK5,EK26*Indeksacija!$N$10,0)</f>
        <v>22219.148688546946</v>
      </c>
      <c r="EL46" s="351">
        <f>IF(EL5,EL26*Indeksacija!$N$10,0)</f>
        <v>22219.148688546946</v>
      </c>
      <c r="EM46" s="351">
        <f>IF(EM5,EM26*Indeksacija!$N$10,0)</f>
        <v>22219.148688546946</v>
      </c>
      <c r="EN46" s="340">
        <f t="shared" si="692"/>
        <v>266629.78426256328</v>
      </c>
      <c r="EO46" s="351">
        <f>IF(EO5,EO26*Indeksacija!$O$10,0)</f>
        <v>22885.723149203357</v>
      </c>
      <c r="EP46" s="351">
        <f>IF(EP5,EP26*Indeksacija!$O$10,0)</f>
        <v>22885.723149203357</v>
      </c>
      <c r="EQ46" s="351">
        <f>IF(EQ5,EQ26*Indeksacija!$O$10,0)</f>
        <v>22885.723149203357</v>
      </c>
      <c r="ER46" s="351">
        <f>IF(ER5,ER26*Indeksacija!$O$10,0)</f>
        <v>22885.723149203357</v>
      </c>
      <c r="ES46" s="351">
        <f>IF(ES5,ES26*Indeksacija!$O$10,0)</f>
        <v>22885.723149203357</v>
      </c>
      <c r="ET46" s="351">
        <f>IF(ET5,ET26*Indeksacija!$O$10,0)</f>
        <v>22885.723149203357</v>
      </c>
      <c r="EU46" s="351">
        <f>IF(EU5,EU26*Indeksacija!$O$10,0)</f>
        <v>22885.723149203357</v>
      </c>
      <c r="EV46" s="351">
        <f>IF(EV5,EV26*Indeksacija!$O$10,0)</f>
        <v>22885.723149203357</v>
      </c>
      <c r="EW46" s="351">
        <f>IF(EW5,EW26*Indeksacija!$O$10,0)</f>
        <v>22885.723149203357</v>
      </c>
      <c r="EX46" s="351">
        <f>IF(EX5,EX26*Indeksacija!$O$10,0)</f>
        <v>22885.723149203357</v>
      </c>
      <c r="EY46" s="351">
        <f>IF(EY5,EY26*Indeksacija!$O$10,0)</f>
        <v>22885.723149203357</v>
      </c>
      <c r="EZ46" s="351">
        <f>IF(EZ5,EZ26*Indeksacija!$O$10,0)</f>
        <v>22885.723149203357</v>
      </c>
      <c r="FA46" s="340">
        <f t="shared" si="694"/>
        <v>274628.67779044021</v>
      </c>
      <c r="FB46" s="351">
        <f>IF(FB5,FB26*Indeksacija!$P$10,0)</f>
        <v>23572.294843679454</v>
      </c>
      <c r="FC46" s="351">
        <f>IF(FC5,FC26*Indeksacija!$P$10,0)</f>
        <v>23572.294843679454</v>
      </c>
      <c r="FD46" s="351">
        <f>IF(FD5,FD26*Indeksacija!$P$10,0)</f>
        <v>23572.294843679454</v>
      </c>
      <c r="FE46" s="351">
        <f>IF(FE5,FE26*Indeksacija!$P$10,0)</f>
        <v>23572.294843679454</v>
      </c>
      <c r="FF46" s="351">
        <f>IF(FF5,FF26*Indeksacija!$P$10,0)</f>
        <v>23572.294843679454</v>
      </c>
      <c r="FG46" s="351">
        <f>IF(FG5,FG26*Indeksacija!$P$10,0)</f>
        <v>23572.294843679454</v>
      </c>
      <c r="FH46" s="351">
        <f>IF(FH5,FH26*Indeksacija!$P$10,0)</f>
        <v>23572.294843679454</v>
      </c>
      <c r="FI46" s="351">
        <f>IF(FI5,FI26*Indeksacija!$P$10,0)</f>
        <v>23572.294843679454</v>
      </c>
      <c r="FJ46" s="351">
        <f>IF(FJ5,FJ26*Indeksacija!$P$10,0)</f>
        <v>23572.294843679454</v>
      </c>
      <c r="FK46" s="351">
        <f>IF(FK5,FK26*Indeksacija!$P$10,0)</f>
        <v>23572.294843679454</v>
      </c>
      <c r="FL46" s="351">
        <f>IF(FL5,FL26*Indeksacija!$P$10,0)</f>
        <v>23572.294843679454</v>
      </c>
      <c r="FM46" s="351">
        <f>IF(FM5,FM26*Indeksacija!$P$10,0)</f>
        <v>23572.294843679454</v>
      </c>
      <c r="FN46" s="340">
        <f t="shared" si="696"/>
        <v>282867.53812415351</v>
      </c>
      <c r="FO46" s="351">
        <f>IF(FO5,FO26*Indeksacija!$Q$10,0)</f>
        <v>24279.463688989836</v>
      </c>
      <c r="FP46" s="351">
        <f>IF(FP5,FP26*Indeksacija!$Q$10,0)</f>
        <v>24279.463688989836</v>
      </c>
      <c r="FQ46" s="351">
        <f>IF(FQ5,FQ26*Indeksacija!$Q$10,0)</f>
        <v>24279.463688989836</v>
      </c>
      <c r="FR46" s="351">
        <f>IF(FR5,FR26*Indeksacija!$Q$10,0)</f>
        <v>24279.463688989836</v>
      </c>
      <c r="FS46" s="351">
        <f>IF(FS5,FS26*Indeksacija!$Q$10,0)</f>
        <v>24279.463688989836</v>
      </c>
      <c r="FT46" s="351">
        <f>IF(FT5,FT26*Indeksacija!$Q$10,0)</f>
        <v>24279.463688989836</v>
      </c>
      <c r="FU46" s="351">
        <f>IF(FU5,FU26*Indeksacija!$Q$10,0)</f>
        <v>24279.463688989836</v>
      </c>
      <c r="FV46" s="351">
        <f>IF(FV5,FV26*Indeksacija!$Q$10,0)</f>
        <v>24279.463688989836</v>
      </c>
      <c r="FW46" s="351">
        <f>IF(FW5,FW26*Indeksacija!$Q$10,0)</f>
        <v>24279.463688989836</v>
      </c>
      <c r="FX46" s="351">
        <f>IF(FX5,FX26*Indeksacija!$Q$10,0)</f>
        <v>24279.463688989836</v>
      </c>
      <c r="FY46" s="351">
        <f>IF(FY5,FY26*Indeksacija!$Q$10,0)</f>
        <v>24279.463688989836</v>
      </c>
      <c r="FZ46" s="351">
        <f>IF(FZ5,FZ26*Indeksacija!$Q$10,0)</f>
        <v>24279.463688989836</v>
      </c>
      <c r="GA46" s="340">
        <f t="shared" si="698"/>
        <v>291353.56426787801</v>
      </c>
      <c r="GB46" s="351">
        <f>IF(GB5,GB26*Indeksacija!$R$10,0)</f>
        <v>25007.847599659533</v>
      </c>
      <c r="GC46" s="351">
        <f>IF(GC5,GC26*Indeksacija!$R$10,0)</f>
        <v>25007.847599659533</v>
      </c>
      <c r="GD46" s="351">
        <f>IF(GD5,GD26*Indeksacija!$R$10,0)</f>
        <v>25007.847599659533</v>
      </c>
      <c r="GE46" s="351">
        <f>IF(GE5,GE26*Indeksacija!$R$10,0)</f>
        <v>25007.847599659533</v>
      </c>
      <c r="GF46" s="351">
        <f>IF(GF5,GF26*Indeksacija!$R$10,0)</f>
        <v>25007.847599659533</v>
      </c>
      <c r="GG46" s="351">
        <f>IF(GG5,GG26*Indeksacija!$R$10,0)</f>
        <v>25007.847599659533</v>
      </c>
      <c r="GH46" s="351">
        <f>IF(GH5,GH26*Indeksacija!$R$10,0)</f>
        <v>25007.847599659533</v>
      </c>
      <c r="GI46" s="351">
        <f>IF(GI5,GI26*Indeksacija!$R$10,0)</f>
        <v>25007.847599659533</v>
      </c>
      <c r="GJ46" s="351">
        <f>IF(GJ5,GJ26*Indeksacija!$R$10,0)</f>
        <v>25007.847599659533</v>
      </c>
      <c r="GK46" s="351">
        <f>IF(GK5,GK26*Indeksacija!$R$10,0)</f>
        <v>25007.847599659533</v>
      </c>
      <c r="GL46" s="351">
        <f>IF(GL5,GL26*Indeksacija!$R$10,0)</f>
        <v>25007.847599659533</v>
      </c>
      <c r="GM46" s="351">
        <f>IF(GM5,GM26*Indeksacija!$R$10,0)</f>
        <v>25007.847599659533</v>
      </c>
      <c r="GN46" s="340">
        <f t="shared" si="700"/>
        <v>300094.17119591433</v>
      </c>
      <c r="GO46" s="350">
        <f t="shared" ref="GO46:GZ46" si="753">+GO37</f>
        <v>0</v>
      </c>
      <c r="GP46" s="350">
        <f t="shared" si="753"/>
        <v>0</v>
      </c>
      <c r="GQ46" s="350">
        <f t="shared" si="753"/>
        <v>0</v>
      </c>
      <c r="GR46" s="350">
        <f t="shared" si="753"/>
        <v>0</v>
      </c>
      <c r="GS46" s="350">
        <f t="shared" si="753"/>
        <v>0</v>
      </c>
      <c r="GT46" s="350">
        <f t="shared" si="753"/>
        <v>0</v>
      </c>
      <c r="GU46" s="350">
        <f t="shared" si="753"/>
        <v>0</v>
      </c>
      <c r="GV46" s="350">
        <f t="shared" si="753"/>
        <v>0</v>
      </c>
      <c r="GW46" s="350">
        <f t="shared" si="753"/>
        <v>0</v>
      </c>
      <c r="GX46" s="350">
        <f t="shared" si="753"/>
        <v>0</v>
      </c>
      <c r="GY46" s="350">
        <f t="shared" si="753"/>
        <v>0</v>
      </c>
      <c r="GZ46" s="350">
        <f t="shared" si="753"/>
        <v>0</v>
      </c>
      <c r="HA46" s="340">
        <f t="shared" si="702"/>
        <v>0</v>
      </c>
      <c r="HB46" s="350">
        <f t="shared" ref="HB46:HM46" si="754">+HB37</f>
        <v>0</v>
      </c>
      <c r="HC46" s="350">
        <f t="shared" si="754"/>
        <v>0</v>
      </c>
      <c r="HD46" s="350">
        <f t="shared" si="754"/>
        <v>0</v>
      </c>
      <c r="HE46" s="350">
        <f t="shared" si="754"/>
        <v>0</v>
      </c>
      <c r="HF46" s="350">
        <f t="shared" si="754"/>
        <v>0</v>
      </c>
      <c r="HG46" s="350">
        <f t="shared" si="754"/>
        <v>0</v>
      </c>
      <c r="HH46" s="350">
        <f t="shared" si="754"/>
        <v>0</v>
      </c>
      <c r="HI46" s="350">
        <f t="shared" si="754"/>
        <v>0</v>
      </c>
      <c r="HJ46" s="350">
        <f t="shared" si="754"/>
        <v>0</v>
      </c>
      <c r="HK46" s="350">
        <f t="shared" si="754"/>
        <v>0</v>
      </c>
      <c r="HL46" s="350">
        <f t="shared" si="754"/>
        <v>0</v>
      </c>
      <c r="HM46" s="350">
        <f t="shared" si="754"/>
        <v>0</v>
      </c>
      <c r="HN46" s="340">
        <f t="shared" si="704"/>
        <v>0</v>
      </c>
      <c r="HO46" s="350">
        <f t="shared" ref="HO46:HZ46" si="755">+HO37</f>
        <v>0</v>
      </c>
      <c r="HP46" s="350">
        <f t="shared" si="755"/>
        <v>0</v>
      </c>
      <c r="HQ46" s="350">
        <f t="shared" si="755"/>
        <v>0</v>
      </c>
      <c r="HR46" s="350">
        <f t="shared" si="755"/>
        <v>0</v>
      </c>
      <c r="HS46" s="350">
        <f t="shared" si="755"/>
        <v>0</v>
      </c>
      <c r="HT46" s="350">
        <f t="shared" si="755"/>
        <v>0</v>
      </c>
      <c r="HU46" s="350">
        <f t="shared" si="755"/>
        <v>0</v>
      </c>
      <c r="HV46" s="350">
        <f t="shared" si="755"/>
        <v>0</v>
      </c>
      <c r="HW46" s="350">
        <f t="shared" si="755"/>
        <v>0</v>
      </c>
      <c r="HX46" s="350">
        <f t="shared" si="755"/>
        <v>0</v>
      </c>
      <c r="HY46" s="350">
        <f t="shared" si="755"/>
        <v>0</v>
      </c>
      <c r="HZ46" s="350">
        <f t="shared" si="755"/>
        <v>0</v>
      </c>
      <c r="IA46" s="340">
        <f t="shared" si="706"/>
        <v>0</v>
      </c>
      <c r="IB46" s="350">
        <f t="shared" ref="IB46:IM46" si="756">+IB37</f>
        <v>0</v>
      </c>
      <c r="IC46" s="350">
        <f t="shared" si="756"/>
        <v>0</v>
      </c>
      <c r="ID46" s="350">
        <f t="shared" si="756"/>
        <v>0</v>
      </c>
      <c r="IE46" s="350">
        <f t="shared" si="756"/>
        <v>0</v>
      </c>
      <c r="IF46" s="350">
        <f t="shared" si="756"/>
        <v>0</v>
      </c>
      <c r="IG46" s="350">
        <f t="shared" si="756"/>
        <v>0</v>
      </c>
      <c r="IH46" s="350">
        <f t="shared" si="756"/>
        <v>0</v>
      </c>
      <c r="II46" s="350">
        <f t="shared" si="756"/>
        <v>0</v>
      </c>
      <c r="IJ46" s="350">
        <f t="shared" si="756"/>
        <v>0</v>
      </c>
      <c r="IK46" s="350">
        <f t="shared" si="756"/>
        <v>0</v>
      </c>
      <c r="IL46" s="350">
        <f t="shared" si="756"/>
        <v>0</v>
      </c>
      <c r="IM46" s="350">
        <f t="shared" si="756"/>
        <v>0</v>
      </c>
      <c r="IN46" s="340">
        <f t="shared" si="708"/>
        <v>0</v>
      </c>
      <c r="IO46" s="350">
        <f t="shared" ref="IO46:IZ46" si="757">+IO37</f>
        <v>0</v>
      </c>
      <c r="IP46" s="350">
        <f t="shared" si="757"/>
        <v>0</v>
      </c>
      <c r="IQ46" s="350">
        <f t="shared" si="757"/>
        <v>0</v>
      </c>
      <c r="IR46" s="350">
        <f t="shared" si="757"/>
        <v>0</v>
      </c>
      <c r="IS46" s="350">
        <f t="shared" si="757"/>
        <v>0</v>
      </c>
      <c r="IT46" s="350">
        <f t="shared" si="757"/>
        <v>0</v>
      </c>
      <c r="IU46" s="350">
        <f t="shared" si="757"/>
        <v>0</v>
      </c>
      <c r="IV46" s="350">
        <f t="shared" si="757"/>
        <v>0</v>
      </c>
      <c r="IW46" s="350">
        <f t="shared" si="757"/>
        <v>0</v>
      </c>
      <c r="IX46" s="350">
        <f t="shared" si="757"/>
        <v>0</v>
      </c>
      <c r="IY46" s="350">
        <f t="shared" si="757"/>
        <v>0</v>
      </c>
      <c r="IZ46" s="350">
        <f t="shared" si="757"/>
        <v>0</v>
      </c>
      <c r="JA46" s="340">
        <f t="shared" si="710"/>
        <v>0</v>
      </c>
      <c r="JB46" s="350">
        <f t="shared" ref="JB46:JM46" si="758">+JB37</f>
        <v>0</v>
      </c>
      <c r="JC46" s="350">
        <f t="shared" si="758"/>
        <v>0</v>
      </c>
      <c r="JD46" s="350">
        <f t="shared" si="758"/>
        <v>0</v>
      </c>
      <c r="JE46" s="350">
        <f t="shared" si="758"/>
        <v>0</v>
      </c>
      <c r="JF46" s="350">
        <f t="shared" si="758"/>
        <v>0</v>
      </c>
      <c r="JG46" s="350">
        <f t="shared" si="758"/>
        <v>0</v>
      </c>
      <c r="JH46" s="350">
        <f t="shared" si="758"/>
        <v>0</v>
      </c>
      <c r="JI46" s="350">
        <f t="shared" si="758"/>
        <v>0</v>
      </c>
      <c r="JJ46" s="350">
        <f t="shared" si="758"/>
        <v>0</v>
      </c>
      <c r="JK46" s="350">
        <f t="shared" si="758"/>
        <v>0</v>
      </c>
      <c r="JL46" s="350">
        <f t="shared" si="758"/>
        <v>0</v>
      </c>
      <c r="JM46" s="350">
        <f t="shared" si="758"/>
        <v>0</v>
      </c>
      <c r="JN46" s="340">
        <f t="shared" si="712"/>
        <v>0</v>
      </c>
      <c r="JO46" s="350">
        <f t="shared" ref="JO46:JZ46" si="759">+JO37</f>
        <v>0</v>
      </c>
      <c r="JP46" s="350">
        <f t="shared" si="759"/>
        <v>0</v>
      </c>
      <c r="JQ46" s="350">
        <f t="shared" si="759"/>
        <v>0</v>
      </c>
      <c r="JR46" s="350">
        <f t="shared" si="759"/>
        <v>0</v>
      </c>
      <c r="JS46" s="350">
        <f t="shared" si="759"/>
        <v>0</v>
      </c>
      <c r="JT46" s="350">
        <f t="shared" si="759"/>
        <v>0</v>
      </c>
      <c r="JU46" s="350">
        <f t="shared" si="759"/>
        <v>0</v>
      </c>
      <c r="JV46" s="350">
        <f t="shared" si="759"/>
        <v>0</v>
      </c>
      <c r="JW46" s="350">
        <f t="shared" si="759"/>
        <v>0</v>
      </c>
      <c r="JX46" s="350">
        <f t="shared" si="759"/>
        <v>0</v>
      </c>
      <c r="JY46" s="350">
        <f t="shared" si="759"/>
        <v>0</v>
      </c>
      <c r="JZ46" s="350">
        <f t="shared" si="759"/>
        <v>0</v>
      </c>
      <c r="KA46" s="340">
        <f t="shared" si="714"/>
        <v>0</v>
      </c>
      <c r="KB46" s="350">
        <f t="shared" ref="KB46:KM46" si="760">+KB37</f>
        <v>0</v>
      </c>
      <c r="KC46" s="350">
        <f t="shared" si="760"/>
        <v>0</v>
      </c>
      <c r="KD46" s="350">
        <f t="shared" si="760"/>
        <v>0</v>
      </c>
      <c r="KE46" s="350">
        <f t="shared" si="760"/>
        <v>0</v>
      </c>
      <c r="KF46" s="350">
        <f t="shared" si="760"/>
        <v>0</v>
      </c>
      <c r="KG46" s="350">
        <f t="shared" si="760"/>
        <v>0</v>
      </c>
      <c r="KH46" s="350">
        <f t="shared" si="760"/>
        <v>0</v>
      </c>
      <c r="KI46" s="350">
        <f t="shared" si="760"/>
        <v>0</v>
      </c>
      <c r="KJ46" s="350">
        <f t="shared" si="760"/>
        <v>0</v>
      </c>
      <c r="KK46" s="350">
        <f t="shared" si="760"/>
        <v>0</v>
      </c>
      <c r="KL46" s="350">
        <f t="shared" si="760"/>
        <v>0</v>
      </c>
      <c r="KM46" s="350">
        <f t="shared" si="760"/>
        <v>0</v>
      </c>
      <c r="KN46" s="340">
        <f t="shared" si="716"/>
        <v>0</v>
      </c>
      <c r="KO46" s="350">
        <f t="shared" ref="KO46:KZ46" si="761">+KO37</f>
        <v>0</v>
      </c>
      <c r="KP46" s="350">
        <f t="shared" si="761"/>
        <v>0</v>
      </c>
      <c r="KQ46" s="350">
        <f t="shared" si="761"/>
        <v>0</v>
      </c>
      <c r="KR46" s="350">
        <f t="shared" si="761"/>
        <v>0</v>
      </c>
      <c r="KS46" s="350">
        <f t="shared" si="761"/>
        <v>0</v>
      </c>
      <c r="KT46" s="350">
        <f t="shared" si="761"/>
        <v>0</v>
      </c>
      <c r="KU46" s="350">
        <f t="shared" si="761"/>
        <v>0</v>
      </c>
      <c r="KV46" s="350">
        <f t="shared" si="761"/>
        <v>0</v>
      </c>
      <c r="KW46" s="350">
        <f t="shared" si="761"/>
        <v>0</v>
      </c>
      <c r="KX46" s="350">
        <f t="shared" si="761"/>
        <v>0</v>
      </c>
      <c r="KY46" s="350">
        <f t="shared" si="761"/>
        <v>0</v>
      </c>
      <c r="KZ46" s="350">
        <f t="shared" si="761"/>
        <v>0</v>
      </c>
      <c r="LA46" s="340">
        <f t="shared" si="718"/>
        <v>0</v>
      </c>
      <c r="LB46" s="350">
        <f t="shared" ref="LB46:LM46" si="762">+LB37</f>
        <v>0</v>
      </c>
      <c r="LC46" s="350">
        <f t="shared" si="762"/>
        <v>0</v>
      </c>
      <c r="LD46" s="350">
        <f t="shared" si="762"/>
        <v>0</v>
      </c>
      <c r="LE46" s="350">
        <f t="shared" si="762"/>
        <v>0</v>
      </c>
      <c r="LF46" s="350">
        <f t="shared" si="762"/>
        <v>0</v>
      </c>
      <c r="LG46" s="350">
        <f t="shared" si="762"/>
        <v>0</v>
      </c>
      <c r="LH46" s="350">
        <f t="shared" si="762"/>
        <v>0</v>
      </c>
      <c r="LI46" s="350">
        <f t="shared" si="762"/>
        <v>0</v>
      </c>
      <c r="LJ46" s="350">
        <f t="shared" si="762"/>
        <v>0</v>
      </c>
      <c r="LK46" s="350">
        <f t="shared" si="762"/>
        <v>0</v>
      </c>
      <c r="LL46" s="350">
        <f t="shared" si="762"/>
        <v>0</v>
      </c>
      <c r="LM46" s="350">
        <f t="shared" si="762"/>
        <v>0</v>
      </c>
      <c r="LN46" s="340">
        <f t="shared" si="720"/>
        <v>0</v>
      </c>
    </row>
    <row r="47" spans="1:326" s="349" customFormat="1">
      <c r="A47" s="320" t="str">
        <f t="shared" si="670"/>
        <v>M4.2 - Atnaujinimo ir remonto pajamos</v>
      </c>
      <c r="B47" s="350"/>
      <c r="C47" s="350"/>
      <c r="D47" s="350"/>
      <c r="E47" s="350"/>
      <c r="F47" s="350"/>
      <c r="G47" s="350"/>
      <c r="H47" s="350"/>
      <c r="I47" s="350"/>
      <c r="J47" s="350"/>
      <c r="K47" s="350"/>
      <c r="L47" s="350"/>
      <c r="M47" s="350"/>
      <c r="N47" s="340">
        <f>'Dalyvio prielaidos'!I115</f>
        <v>0</v>
      </c>
      <c r="O47" s="350"/>
      <c r="P47" s="350"/>
      <c r="Q47" s="350"/>
      <c r="R47" s="350"/>
      <c r="S47" s="350"/>
      <c r="T47" s="350"/>
      <c r="U47" s="350"/>
      <c r="V47" s="350"/>
      <c r="W47" s="350"/>
      <c r="X47" s="350"/>
      <c r="Y47" s="350"/>
      <c r="Z47" s="350"/>
      <c r="AA47" s="340">
        <f>'Dalyvio prielaidos'!J115</f>
        <v>0</v>
      </c>
      <c r="AB47" s="350">
        <f>AB38</f>
        <v>0</v>
      </c>
      <c r="AC47" s="350">
        <f t="shared" ref="AC47:AM47" si="763">AC38</f>
        <v>0</v>
      </c>
      <c r="AD47" s="350">
        <f t="shared" si="763"/>
        <v>0</v>
      </c>
      <c r="AE47" s="350">
        <f t="shared" si="763"/>
        <v>0</v>
      </c>
      <c r="AF47" s="350">
        <f t="shared" si="763"/>
        <v>0</v>
      </c>
      <c r="AG47" s="350">
        <f t="shared" si="763"/>
        <v>0</v>
      </c>
      <c r="AH47" s="350">
        <f t="shared" si="763"/>
        <v>0</v>
      </c>
      <c r="AI47" s="350">
        <f t="shared" si="763"/>
        <v>0</v>
      </c>
      <c r="AJ47" s="350">
        <f t="shared" si="763"/>
        <v>0</v>
      </c>
      <c r="AK47" s="350">
        <f t="shared" si="763"/>
        <v>0</v>
      </c>
      <c r="AL47" s="350">
        <f t="shared" si="763"/>
        <v>0</v>
      </c>
      <c r="AM47" s="350">
        <f t="shared" si="763"/>
        <v>0</v>
      </c>
      <c r="AN47" s="340">
        <f t="shared" si="751"/>
        <v>0</v>
      </c>
      <c r="AO47" s="351">
        <f>IF(AO5,AO27*Indeksacija!$G$10,0)</f>
        <v>2124.7474604544168</v>
      </c>
      <c r="AP47" s="351">
        <f>IF(AP5,AP27*Indeksacija!$G$10,0)</f>
        <v>2124.7474604544168</v>
      </c>
      <c r="AQ47" s="351">
        <f>IF(AQ5,AQ27*Indeksacija!$G$10,0)</f>
        <v>2124.7474604544168</v>
      </c>
      <c r="AR47" s="351">
        <f>IF(AR5,AR27*Indeksacija!$G$10,0)</f>
        <v>2124.7474604544168</v>
      </c>
      <c r="AS47" s="351">
        <f>IF(AS5,AS27*Indeksacija!$G$10,0)</f>
        <v>2124.7474604544168</v>
      </c>
      <c r="AT47" s="351">
        <f>IF(AT5,AT27*Indeksacija!$G$10,0)</f>
        <v>2124.7474604544168</v>
      </c>
      <c r="AU47" s="351">
        <f>IF(AU5,AU27*Indeksacija!$G$10,0)</f>
        <v>2124.7474604544168</v>
      </c>
      <c r="AV47" s="351">
        <f>IF(AV5,AV27*Indeksacija!$G$10,0)</f>
        <v>2124.7474604544168</v>
      </c>
      <c r="AW47" s="351">
        <f>IF(AW5,AW27*Indeksacija!$G$10,0)</f>
        <v>2124.7474604544168</v>
      </c>
      <c r="AX47" s="351">
        <f>IF(AX5,AX27*Indeksacija!$G$10,0)</f>
        <v>2124.7474604544168</v>
      </c>
      <c r="AY47" s="351">
        <f>IF(AY5,AY27*Indeksacija!$G$10,0)</f>
        <v>2124.7474604544168</v>
      </c>
      <c r="AZ47" s="351">
        <f>IF(AZ5,AZ27*Indeksacija!$G$10,0)</f>
        <v>2124.7474604544168</v>
      </c>
      <c r="BA47" s="340">
        <f t="shared" si="752"/>
        <v>25496.969525453009</v>
      </c>
      <c r="BB47" s="351">
        <f>IF(BB5,BB27*Indeksacija!$H$10,0)</f>
        <v>2188.4898842680491</v>
      </c>
      <c r="BC47" s="351">
        <f>IF(BC5,BC27*Indeksacija!$H$10,0)</f>
        <v>2188.4898842680491</v>
      </c>
      <c r="BD47" s="351">
        <f>IF(BD5,BD27*Indeksacija!$H$10,0)</f>
        <v>2188.4898842680491</v>
      </c>
      <c r="BE47" s="351">
        <f>IF(BE5,BE27*Indeksacija!$H$10,0)</f>
        <v>2188.4898842680491</v>
      </c>
      <c r="BF47" s="351">
        <f>IF(BF5,BF27*Indeksacija!$H$10,0)</f>
        <v>2188.4898842680491</v>
      </c>
      <c r="BG47" s="351">
        <f>IF(BG5,BG27*Indeksacija!$H$10,0)</f>
        <v>2188.4898842680491</v>
      </c>
      <c r="BH47" s="351">
        <f>IF(BH5,BH27*Indeksacija!$H$10,0)</f>
        <v>2188.4898842680491</v>
      </c>
      <c r="BI47" s="351">
        <f>IF(BI5,BI27*Indeksacija!$H$10,0)</f>
        <v>2188.4898842680491</v>
      </c>
      <c r="BJ47" s="351">
        <f>IF(BJ5,BJ27*Indeksacija!$H$10,0)</f>
        <v>2188.4898842680491</v>
      </c>
      <c r="BK47" s="351">
        <f>IF(BK5,BK27*Indeksacija!$H$10,0)</f>
        <v>2188.4898842680491</v>
      </c>
      <c r="BL47" s="351">
        <f>IF(BL5,BL27*Indeksacija!$H$10,0)</f>
        <v>2188.4898842680491</v>
      </c>
      <c r="BM47" s="351">
        <f>IF(BM5,BM27*Indeksacija!$H$10,0)</f>
        <v>2188.4898842680491</v>
      </c>
      <c r="BN47" s="340">
        <f t="shared" si="680"/>
        <v>26261.878611216587</v>
      </c>
      <c r="BO47" s="351">
        <f>IF(BO5,BO27*Indeksacija!$I$10,0)</f>
        <v>2254.1445807960904</v>
      </c>
      <c r="BP47" s="351">
        <f>IF(BP5,BP27*Indeksacija!$I$10,0)</f>
        <v>2254.1445807960904</v>
      </c>
      <c r="BQ47" s="351">
        <f>IF(BQ5,BQ27*Indeksacija!$I$10,0)</f>
        <v>2254.1445807960904</v>
      </c>
      <c r="BR47" s="351">
        <f>IF(BR5,BR27*Indeksacija!$I$10,0)</f>
        <v>2254.1445807960904</v>
      </c>
      <c r="BS47" s="351">
        <f>IF(BS5,BS27*Indeksacija!$I$10,0)</f>
        <v>2254.1445807960904</v>
      </c>
      <c r="BT47" s="351">
        <f>IF(BT5,BT27*Indeksacija!$I$10,0)</f>
        <v>2254.1445807960904</v>
      </c>
      <c r="BU47" s="351">
        <f>IF(BU5,BU27*Indeksacija!$I$10,0)</f>
        <v>2254.1445807960904</v>
      </c>
      <c r="BV47" s="351">
        <f>IF(BV5,BV27*Indeksacija!$I$10,0)</f>
        <v>2254.1445807960904</v>
      </c>
      <c r="BW47" s="351">
        <f>IF(BW5,BW27*Indeksacija!$I$10,0)</f>
        <v>2254.1445807960904</v>
      </c>
      <c r="BX47" s="351">
        <f>IF(BX5,BX27*Indeksacija!$I$10,0)</f>
        <v>2254.1445807960904</v>
      </c>
      <c r="BY47" s="351">
        <f>IF(BY5,BY27*Indeksacija!$I$10,0)</f>
        <v>2254.1445807960904</v>
      </c>
      <c r="BZ47" s="351">
        <f>IF(BZ5,BZ27*Indeksacija!$I$10,0)</f>
        <v>2254.1445807960904</v>
      </c>
      <c r="CA47" s="340">
        <f t="shared" si="682"/>
        <v>27049.73496955309</v>
      </c>
      <c r="CB47" s="351">
        <f>IF(CB5,CB27*Indeksacija!$J$10,0)</f>
        <v>2321.7689182199729</v>
      </c>
      <c r="CC47" s="351">
        <f>IF(CC5,CC27*Indeksacija!$J$10,0)</f>
        <v>2321.7689182199729</v>
      </c>
      <c r="CD47" s="351">
        <f>IF(CD5,CD27*Indeksacija!$J$10,0)</f>
        <v>2321.7689182199729</v>
      </c>
      <c r="CE47" s="351">
        <f>IF(CE5,CE27*Indeksacija!$J$10,0)</f>
        <v>2321.7689182199729</v>
      </c>
      <c r="CF47" s="351">
        <f>IF(CF5,CF27*Indeksacija!$J$10,0)</f>
        <v>2321.7689182199729</v>
      </c>
      <c r="CG47" s="351">
        <f>IF(CG5,CG27*Indeksacija!$J$10,0)</f>
        <v>2321.7689182199729</v>
      </c>
      <c r="CH47" s="351">
        <f>IF(CH5,CH27*Indeksacija!$J$10,0)</f>
        <v>2321.7689182199729</v>
      </c>
      <c r="CI47" s="351">
        <f>IF(CI5,CI27*Indeksacija!$J$10,0)</f>
        <v>2321.7689182199729</v>
      </c>
      <c r="CJ47" s="351">
        <f>IF(CJ5,CJ27*Indeksacija!$J$10,0)</f>
        <v>2321.7689182199729</v>
      </c>
      <c r="CK47" s="351">
        <f>IF(CK5,CK27*Indeksacija!$J$10,0)</f>
        <v>2321.7689182199729</v>
      </c>
      <c r="CL47" s="351">
        <f>IF(CL5,CL27*Indeksacija!$J$10,0)</f>
        <v>2321.7689182199729</v>
      </c>
      <c r="CM47" s="351">
        <f>IF(CM5,CM27*Indeksacija!$J$10,0)</f>
        <v>2321.7689182199729</v>
      </c>
      <c r="CN47" s="340">
        <f t="shared" si="684"/>
        <v>27861.227018639667</v>
      </c>
      <c r="CO47" s="351">
        <f>IF(CO5,CO27*Indeksacija!$K$10,0)</f>
        <v>2391.4219857665726</v>
      </c>
      <c r="CP47" s="351">
        <f>IF(CP5,CP27*Indeksacija!$K$10,0)</f>
        <v>2391.4219857665726</v>
      </c>
      <c r="CQ47" s="351">
        <f>IF(CQ5,CQ27*Indeksacija!$K$10,0)</f>
        <v>2391.4219857665726</v>
      </c>
      <c r="CR47" s="351">
        <f>IF(CR5,CR27*Indeksacija!$K$10,0)</f>
        <v>2391.4219857665726</v>
      </c>
      <c r="CS47" s="351">
        <f>IF(CS5,CS27*Indeksacija!$K$10,0)</f>
        <v>2391.4219857665726</v>
      </c>
      <c r="CT47" s="351">
        <f>IF(CT5,CT27*Indeksacija!$K$10,0)</f>
        <v>2391.4219857665726</v>
      </c>
      <c r="CU47" s="351">
        <f>IF(CU5,CU27*Indeksacija!$K$10,0)</f>
        <v>2391.4219857665726</v>
      </c>
      <c r="CV47" s="351">
        <f>IF(CV5,CV27*Indeksacija!$K$10,0)</f>
        <v>2391.4219857665726</v>
      </c>
      <c r="CW47" s="351">
        <f>IF(CW5,CW27*Indeksacija!$K$10,0)</f>
        <v>2391.4219857665726</v>
      </c>
      <c r="CX47" s="351">
        <f>IF(CX5,CX27*Indeksacija!$K$10,0)</f>
        <v>2391.4219857665726</v>
      </c>
      <c r="CY47" s="351">
        <f>IF(CY5,CY27*Indeksacija!$K$10,0)</f>
        <v>2391.4219857665726</v>
      </c>
      <c r="CZ47" s="351">
        <f>IF(CZ5,CZ27*Indeksacija!$K$10,0)</f>
        <v>2391.4219857665726</v>
      </c>
      <c r="DA47" s="340">
        <f t="shared" si="686"/>
        <v>28697.063829198876</v>
      </c>
      <c r="DB47" s="351">
        <f>IF(DB5,DB27*Indeksacija!$L$10,0)</f>
        <v>2463.1646453395692</v>
      </c>
      <c r="DC47" s="351">
        <f>IF(DC5,DC27*Indeksacija!$L$10,0)</f>
        <v>2463.1646453395692</v>
      </c>
      <c r="DD47" s="351">
        <f>IF(DD5,DD27*Indeksacija!$L$10,0)</f>
        <v>2463.1646453395692</v>
      </c>
      <c r="DE47" s="351">
        <f>IF(DE5,DE27*Indeksacija!$L$10,0)</f>
        <v>2463.1646453395692</v>
      </c>
      <c r="DF47" s="351">
        <f>IF(DF5,DF27*Indeksacija!$L$10,0)</f>
        <v>2463.1646453395692</v>
      </c>
      <c r="DG47" s="351">
        <f>IF(DG5,DG27*Indeksacija!$L$10,0)</f>
        <v>2463.1646453395692</v>
      </c>
      <c r="DH47" s="351">
        <f>IF(DH5,DH27*Indeksacija!$L$10,0)</f>
        <v>2463.1646453395692</v>
      </c>
      <c r="DI47" s="351">
        <f>IF(DI5,DI27*Indeksacija!$L$10,0)</f>
        <v>2463.1646453395692</v>
      </c>
      <c r="DJ47" s="351">
        <f>IF(DJ5,DJ27*Indeksacija!$L$10,0)</f>
        <v>2463.1646453395692</v>
      </c>
      <c r="DK47" s="351">
        <f>IF(DK5,DK27*Indeksacija!$L$10,0)</f>
        <v>2463.1646453395692</v>
      </c>
      <c r="DL47" s="351">
        <f>IF(DL5,DL27*Indeksacija!$L$10,0)</f>
        <v>2463.1646453395692</v>
      </c>
      <c r="DM47" s="351">
        <f>IF(DM5,DM27*Indeksacija!$L$10,0)</f>
        <v>2463.1646453395692</v>
      </c>
      <c r="DN47" s="340">
        <f t="shared" si="688"/>
        <v>29557.975744074833</v>
      </c>
      <c r="DO47" s="351">
        <f>IF(DO5,DO27*Indeksacija!$M$10,0)</f>
        <v>5074.1172122397384</v>
      </c>
      <c r="DP47" s="351">
        <f>IF(DP5,DP27*Indeksacija!$M$10,0)</f>
        <v>5074.1172122397384</v>
      </c>
      <c r="DQ47" s="351">
        <f>IF(DQ5,DQ27*Indeksacija!$M$10,0)</f>
        <v>5074.1172122397384</v>
      </c>
      <c r="DR47" s="351">
        <f>IF(DR5,DR27*Indeksacija!$M$10,0)</f>
        <v>5074.1172122397384</v>
      </c>
      <c r="DS47" s="351">
        <f>IF(DS5,DS27*Indeksacija!$M$10,0)</f>
        <v>5074.1172122397384</v>
      </c>
      <c r="DT47" s="351">
        <f>IF(DT5,DT27*Indeksacija!$M$10,0)</f>
        <v>5074.1172122397384</v>
      </c>
      <c r="DU47" s="351">
        <f>IF(DU5,DU27*Indeksacija!$M$10,0)</f>
        <v>5074.1172122397384</v>
      </c>
      <c r="DV47" s="351">
        <f>IF(DV5,DV27*Indeksacija!$M$10,0)</f>
        <v>5074.1172122397384</v>
      </c>
      <c r="DW47" s="351">
        <f>IF(DW5,DW27*Indeksacija!$M$10,0)</f>
        <v>5074.1172122397384</v>
      </c>
      <c r="DX47" s="351">
        <f>IF(DX5,DX27*Indeksacija!$M$10,0)</f>
        <v>5074.1172122397384</v>
      </c>
      <c r="DY47" s="351">
        <f>IF(DY5,DY27*Indeksacija!$M$10,0)</f>
        <v>5074.1172122397384</v>
      </c>
      <c r="DZ47" s="351">
        <f>IF(DZ5,DZ27*Indeksacija!$M$10,0)</f>
        <v>5074.1172122397384</v>
      </c>
      <c r="EA47" s="340">
        <f t="shared" si="690"/>
        <v>60889.406546876875</v>
      </c>
      <c r="EB47" s="351">
        <f>IF(EB5,EB27*Indeksacija!$N$10,0)</f>
        <v>5226.3407286069305</v>
      </c>
      <c r="EC47" s="351">
        <f>IF(EC5,EC27*Indeksacija!$N$10,0)</f>
        <v>5226.3407286069305</v>
      </c>
      <c r="ED47" s="351">
        <f>IF(ED5,ED27*Indeksacija!$N$10,0)</f>
        <v>5226.3407286069305</v>
      </c>
      <c r="EE47" s="351">
        <f>IF(EE5,EE27*Indeksacija!$N$10,0)</f>
        <v>5226.3407286069305</v>
      </c>
      <c r="EF47" s="351">
        <f>IF(EF5,EF27*Indeksacija!$N$10,0)</f>
        <v>5226.3407286069305</v>
      </c>
      <c r="EG47" s="351">
        <f>IF(EG5,EG27*Indeksacija!$N$10,0)</f>
        <v>5226.3407286069305</v>
      </c>
      <c r="EH47" s="351">
        <f>IF(EH5,EH27*Indeksacija!$N$10,0)</f>
        <v>5226.3407286069305</v>
      </c>
      <c r="EI47" s="351">
        <f>IF(EI5,EI27*Indeksacija!$N$10,0)</f>
        <v>5226.3407286069305</v>
      </c>
      <c r="EJ47" s="351">
        <f>IF(EJ5,EJ27*Indeksacija!$N$10,0)</f>
        <v>5226.3407286069305</v>
      </c>
      <c r="EK47" s="351">
        <f>IF(EK5,EK27*Indeksacija!$N$10,0)</f>
        <v>5226.3407286069305</v>
      </c>
      <c r="EL47" s="351">
        <f>IF(EL5,EL27*Indeksacija!$N$10,0)</f>
        <v>5226.3407286069305</v>
      </c>
      <c r="EM47" s="351">
        <f>IF(EM5,EM27*Indeksacija!$N$10,0)</f>
        <v>5226.3407286069305</v>
      </c>
      <c r="EN47" s="340">
        <f t="shared" si="692"/>
        <v>62716.088743283151</v>
      </c>
      <c r="EO47" s="351">
        <f>IF(EO5,EO27*Indeksacija!$O$10,0)</f>
        <v>5383.1309504651381</v>
      </c>
      <c r="EP47" s="351">
        <f>IF(EP5,EP27*Indeksacija!$O$10,0)</f>
        <v>5383.1309504651381</v>
      </c>
      <c r="EQ47" s="351">
        <f>IF(EQ5,EQ27*Indeksacija!$O$10,0)</f>
        <v>5383.1309504651381</v>
      </c>
      <c r="ER47" s="351">
        <f>IF(ER5,ER27*Indeksacija!$O$10,0)</f>
        <v>5383.1309504651381</v>
      </c>
      <c r="ES47" s="351">
        <f>IF(ES5,ES27*Indeksacija!$O$10,0)</f>
        <v>5383.1309504651381</v>
      </c>
      <c r="ET47" s="351">
        <f>IF(ET5,ET27*Indeksacija!$O$10,0)</f>
        <v>5383.1309504651381</v>
      </c>
      <c r="EU47" s="351">
        <f>IF(EU5,EU27*Indeksacija!$O$10,0)</f>
        <v>5383.1309504651381</v>
      </c>
      <c r="EV47" s="351">
        <f>IF(EV5,EV27*Indeksacija!$O$10,0)</f>
        <v>5383.1309504651381</v>
      </c>
      <c r="EW47" s="351">
        <f>IF(EW5,EW27*Indeksacija!$O$10,0)</f>
        <v>5383.1309504651381</v>
      </c>
      <c r="EX47" s="351">
        <f>IF(EX5,EX27*Indeksacija!$O$10,0)</f>
        <v>5383.1309504651381</v>
      </c>
      <c r="EY47" s="351">
        <f>IF(EY5,EY27*Indeksacija!$O$10,0)</f>
        <v>5383.1309504651381</v>
      </c>
      <c r="EZ47" s="351">
        <f>IF(EZ5,EZ27*Indeksacija!$O$10,0)</f>
        <v>5383.1309504651381</v>
      </c>
      <c r="FA47" s="340">
        <f t="shared" si="694"/>
        <v>64597.571405581642</v>
      </c>
      <c r="FB47" s="351">
        <f>IF(FB5,FB27*Indeksacija!$P$10,0)</f>
        <v>5544.6248789790916</v>
      </c>
      <c r="FC47" s="351">
        <f>IF(FC5,FC27*Indeksacija!$P$10,0)</f>
        <v>5544.6248789790916</v>
      </c>
      <c r="FD47" s="351">
        <f>IF(FD5,FD27*Indeksacija!$P$10,0)</f>
        <v>5544.6248789790916</v>
      </c>
      <c r="FE47" s="351">
        <f>IF(FE5,FE27*Indeksacija!$P$10,0)</f>
        <v>5544.6248789790916</v>
      </c>
      <c r="FF47" s="351">
        <f>IF(FF5,FF27*Indeksacija!$P$10,0)</f>
        <v>5544.6248789790916</v>
      </c>
      <c r="FG47" s="351">
        <f>IF(FG5,FG27*Indeksacija!$P$10,0)</f>
        <v>5544.6248789790916</v>
      </c>
      <c r="FH47" s="351">
        <f>IF(FH5,FH27*Indeksacija!$P$10,0)</f>
        <v>5544.6248789790916</v>
      </c>
      <c r="FI47" s="351">
        <f>IF(FI5,FI27*Indeksacija!$P$10,0)</f>
        <v>5544.6248789790916</v>
      </c>
      <c r="FJ47" s="351">
        <f>IF(FJ5,FJ27*Indeksacija!$P$10,0)</f>
        <v>5544.6248789790916</v>
      </c>
      <c r="FK47" s="351">
        <f>IF(FK5,FK27*Indeksacija!$P$10,0)</f>
        <v>5544.6248789790916</v>
      </c>
      <c r="FL47" s="351">
        <f>IF(FL5,FL27*Indeksacija!$P$10,0)</f>
        <v>5544.6248789790916</v>
      </c>
      <c r="FM47" s="351">
        <f>IF(FM5,FM27*Indeksacija!$P$10,0)</f>
        <v>5544.6248789790916</v>
      </c>
      <c r="FN47" s="340">
        <f t="shared" si="696"/>
        <v>66535.498547749099</v>
      </c>
      <c r="FO47" s="351">
        <f>IF(FO5,FO27*Indeksacija!$Q$10,0)</f>
        <v>5710.9636253484641</v>
      </c>
      <c r="FP47" s="351">
        <f>IF(FP5,FP27*Indeksacija!$Q$10,0)</f>
        <v>5710.9636253484641</v>
      </c>
      <c r="FQ47" s="351">
        <f>IF(FQ5,FQ27*Indeksacija!$Q$10,0)</f>
        <v>5710.9636253484641</v>
      </c>
      <c r="FR47" s="351">
        <f>IF(FR5,FR27*Indeksacija!$Q$10,0)</f>
        <v>5710.9636253484641</v>
      </c>
      <c r="FS47" s="351">
        <f>IF(FS5,FS27*Indeksacija!$Q$10,0)</f>
        <v>5710.9636253484641</v>
      </c>
      <c r="FT47" s="351">
        <f>IF(FT5,FT27*Indeksacija!$Q$10,0)</f>
        <v>5710.9636253484641</v>
      </c>
      <c r="FU47" s="351">
        <f>IF(FU5,FU27*Indeksacija!$Q$10,0)</f>
        <v>5710.9636253484641</v>
      </c>
      <c r="FV47" s="351">
        <f>IF(FV5,FV27*Indeksacija!$Q$10,0)</f>
        <v>5710.9636253484641</v>
      </c>
      <c r="FW47" s="351">
        <f>IF(FW5,FW27*Indeksacija!$Q$10,0)</f>
        <v>5710.9636253484641</v>
      </c>
      <c r="FX47" s="351">
        <f>IF(FX5,FX27*Indeksacija!$Q$10,0)</f>
        <v>5710.9636253484641</v>
      </c>
      <c r="FY47" s="351">
        <f>IF(FY5,FY27*Indeksacija!$Q$10,0)</f>
        <v>5710.9636253484641</v>
      </c>
      <c r="FZ47" s="351">
        <f>IF(FZ5,FZ27*Indeksacija!$Q$10,0)</f>
        <v>5710.9636253484641</v>
      </c>
      <c r="GA47" s="340">
        <f t="shared" si="698"/>
        <v>68531.563504181569</v>
      </c>
      <c r="GB47" s="351">
        <f>IF(GB5,GB27*Indeksacija!$R$10,0)</f>
        <v>5882.2925341089185</v>
      </c>
      <c r="GC47" s="351">
        <f>IF(GC5,GC27*Indeksacija!$R$10,0)</f>
        <v>5882.2925341089185</v>
      </c>
      <c r="GD47" s="351">
        <f>IF(GD5,GD27*Indeksacija!$R$10,0)</f>
        <v>5882.2925341089185</v>
      </c>
      <c r="GE47" s="351">
        <f>IF(GE5,GE27*Indeksacija!$R$10,0)</f>
        <v>5882.2925341089185</v>
      </c>
      <c r="GF47" s="351">
        <f>IF(GF5,GF27*Indeksacija!$R$10,0)</f>
        <v>5882.2925341089185</v>
      </c>
      <c r="GG47" s="351">
        <f>IF(GG5,GG27*Indeksacija!$R$10,0)</f>
        <v>5882.2925341089185</v>
      </c>
      <c r="GH47" s="351">
        <f>IF(GH5,GH27*Indeksacija!$R$10,0)</f>
        <v>5882.2925341089185</v>
      </c>
      <c r="GI47" s="351">
        <f>IF(GI5,GI27*Indeksacija!$R$10,0)</f>
        <v>5882.2925341089185</v>
      </c>
      <c r="GJ47" s="351">
        <f>IF(GJ5,GJ27*Indeksacija!$R$10,0)</f>
        <v>5882.2925341089185</v>
      </c>
      <c r="GK47" s="351">
        <f>IF(GK5,GK27*Indeksacija!$R$10,0)</f>
        <v>5882.2925341089185</v>
      </c>
      <c r="GL47" s="351">
        <f>IF(GL5,GL27*Indeksacija!$R$10,0)</f>
        <v>5882.2925341089185</v>
      </c>
      <c r="GM47" s="351">
        <f>IF(GM5,GM27*Indeksacija!$R$10,0)</f>
        <v>5882.2925341089185</v>
      </c>
      <c r="GN47" s="340">
        <f t="shared" si="700"/>
        <v>70587.51040930704</v>
      </c>
      <c r="GO47" s="350">
        <f t="shared" ref="GO47:GZ47" si="764">+GO38</f>
        <v>0</v>
      </c>
      <c r="GP47" s="350">
        <f t="shared" si="764"/>
        <v>0</v>
      </c>
      <c r="GQ47" s="350">
        <f t="shared" si="764"/>
        <v>0</v>
      </c>
      <c r="GR47" s="350">
        <f t="shared" si="764"/>
        <v>0</v>
      </c>
      <c r="GS47" s="350">
        <f t="shared" si="764"/>
        <v>0</v>
      </c>
      <c r="GT47" s="350">
        <f t="shared" si="764"/>
        <v>0</v>
      </c>
      <c r="GU47" s="350">
        <f t="shared" si="764"/>
        <v>0</v>
      </c>
      <c r="GV47" s="350">
        <f t="shared" si="764"/>
        <v>0</v>
      </c>
      <c r="GW47" s="350">
        <f t="shared" si="764"/>
        <v>0</v>
      </c>
      <c r="GX47" s="350">
        <f t="shared" si="764"/>
        <v>0</v>
      </c>
      <c r="GY47" s="350">
        <f t="shared" si="764"/>
        <v>0</v>
      </c>
      <c r="GZ47" s="350">
        <f t="shared" si="764"/>
        <v>0</v>
      </c>
      <c r="HA47" s="340">
        <f t="shared" si="702"/>
        <v>0</v>
      </c>
      <c r="HB47" s="350">
        <f t="shared" ref="HB47:HM47" si="765">+HB38</f>
        <v>0</v>
      </c>
      <c r="HC47" s="350">
        <f t="shared" si="765"/>
        <v>0</v>
      </c>
      <c r="HD47" s="350">
        <f t="shared" si="765"/>
        <v>0</v>
      </c>
      <c r="HE47" s="350">
        <f t="shared" si="765"/>
        <v>0</v>
      </c>
      <c r="HF47" s="350">
        <f t="shared" si="765"/>
        <v>0</v>
      </c>
      <c r="HG47" s="350">
        <f t="shared" si="765"/>
        <v>0</v>
      </c>
      <c r="HH47" s="350">
        <f t="shared" si="765"/>
        <v>0</v>
      </c>
      <c r="HI47" s="350">
        <f t="shared" si="765"/>
        <v>0</v>
      </c>
      <c r="HJ47" s="350">
        <f t="shared" si="765"/>
        <v>0</v>
      </c>
      <c r="HK47" s="350">
        <f t="shared" si="765"/>
        <v>0</v>
      </c>
      <c r="HL47" s="350">
        <f t="shared" si="765"/>
        <v>0</v>
      </c>
      <c r="HM47" s="350">
        <f t="shared" si="765"/>
        <v>0</v>
      </c>
      <c r="HN47" s="340">
        <f t="shared" si="704"/>
        <v>0</v>
      </c>
      <c r="HO47" s="350">
        <f t="shared" ref="HO47:HZ47" si="766">+HO38</f>
        <v>0</v>
      </c>
      <c r="HP47" s="350">
        <f t="shared" si="766"/>
        <v>0</v>
      </c>
      <c r="HQ47" s="350">
        <f t="shared" si="766"/>
        <v>0</v>
      </c>
      <c r="HR47" s="350">
        <f t="shared" si="766"/>
        <v>0</v>
      </c>
      <c r="HS47" s="350">
        <f t="shared" si="766"/>
        <v>0</v>
      </c>
      <c r="HT47" s="350">
        <f t="shared" si="766"/>
        <v>0</v>
      </c>
      <c r="HU47" s="350">
        <f t="shared" si="766"/>
        <v>0</v>
      </c>
      <c r="HV47" s="350">
        <f t="shared" si="766"/>
        <v>0</v>
      </c>
      <c r="HW47" s="350">
        <f t="shared" si="766"/>
        <v>0</v>
      </c>
      <c r="HX47" s="350">
        <f t="shared" si="766"/>
        <v>0</v>
      </c>
      <c r="HY47" s="350">
        <f t="shared" si="766"/>
        <v>0</v>
      </c>
      <c r="HZ47" s="350">
        <f t="shared" si="766"/>
        <v>0</v>
      </c>
      <c r="IA47" s="340">
        <f t="shared" si="706"/>
        <v>0</v>
      </c>
      <c r="IB47" s="350">
        <f t="shared" ref="IB47:IM47" si="767">+IB38</f>
        <v>0</v>
      </c>
      <c r="IC47" s="350">
        <f t="shared" si="767"/>
        <v>0</v>
      </c>
      <c r="ID47" s="350">
        <f t="shared" si="767"/>
        <v>0</v>
      </c>
      <c r="IE47" s="350">
        <f t="shared" si="767"/>
        <v>0</v>
      </c>
      <c r="IF47" s="350">
        <f t="shared" si="767"/>
        <v>0</v>
      </c>
      <c r="IG47" s="350">
        <f t="shared" si="767"/>
        <v>0</v>
      </c>
      <c r="IH47" s="350">
        <f t="shared" si="767"/>
        <v>0</v>
      </c>
      <c r="II47" s="350">
        <f t="shared" si="767"/>
        <v>0</v>
      </c>
      <c r="IJ47" s="350">
        <f t="shared" si="767"/>
        <v>0</v>
      </c>
      <c r="IK47" s="350">
        <f t="shared" si="767"/>
        <v>0</v>
      </c>
      <c r="IL47" s="350">
        <f t="shared" si="767"/>
        <v>0</v>
      </c>
      <c r="IM47" s="350">
        <f t="shared" si="767"/>
        <v>0</v>
      </c>
      <c r="IN47" s="340">
        <f t="shared" si="708"/>
        <v>0</v>
      </c>
      <c r="IO47" s="350">
        <f t="shared" ref="IO47:IZ47" si="768">+IO38</f>
        <v>0</v>
      </c>
      <c r="IP47" s="350">
        <f t="shared" si="768"/>
        <v>0</v>
      </c>
      <c r="IQ47" s="350">
        <f t="shared" si="768"/>
        <v>0</v>
      </c>
      <c r="IR47" s="350">
        <f t="shared" si="768"/>
        <v>0</v>
      </c>
      <c r="IS47" s="350">
        <f t="shared" si="768"/>
        <v>0</v>
      </c>
      <c r="IT47" s="350">
        <f t="shared" si="768"/>
        <v>0</v>
      </c>
      <c r="IU47" s="350">
        <f t="shared" si="768"/>
        <v>0</v>
      </c>
      <c r="IV47" s="350">
        <f t="shared" si="768"/>
        <v>0</v>
      </c>
      <c r="IW47" s="350">
        <f t="shared" si="768"/>
        <v>0</v>
      </c>
      <c r="IX47" s="350">
        <f t="shared" si="768"/>
        <v>0</v>
      </c>
      <c r="IY47" s="350">
        <f t="shared" si="768"/>
        <v>0</v>
      </c>
      <c r="IZ47" s="350">
        <f t="shared" si="768"/>
        <v>0</v>
      </c>
      <c r="JA47" s="340">
        <f t="shared" si="710"/>
        <v>0</v>
      </c>
      <c r="JB47" s="350">
        <f t="shared" ref="JB47:JM47" si="769">+JB38</f>
        <v>0</v>
      </c>
      <c r="JC47" s="350">
        <f t="shared" si="769"/>
        <v>0</v>
      </c>
      <c r="JD47" s="350">
        <f t="shared" si="769"/>
        <v>0</v>
      </c>
      <c r="JE47" s="350">
        <f t="shared" si="769"/>
        <v>0</v>
      </c>
      <c r="JF47" s="350">
        <f t="shared" si="769"/>
        <v>0</v>
      </c>
      <c r="JG47" s="350">
        <f t="shared" si="769"/>
        <v>0</v>
      </c>
      <c r="JH47" s="350">
        <f t="shared" si="769"/>
        <v>0</v>
      </c>
      <c r="JI47" s="350">
        <f t="shared" si="769"/>
        <v>0</v>
      </c>
      <c r="JJ47" s="350">
        <f t="shared" si="769"/>
        <v>0</v>
      </c>
      <c r="JK47" s="350">
        <f t="shared" si="769"/>
        <v>0</v>
      </c>
      <c r="JL47" s="350">
        <f t="shared" si="769"/>
        <v>0</v>
      </c>
      <c r="JM47" s="350">
        <f t="shared" si="769"/>
        <v>0</v>
      </c>
      <c r="JN47" s="340">
        <f t="shared" si="712"/>
        <v>0</v>
      </c>
      <c r="JO47" s="350">
        <f t="shared" ref="JO47:JZ47" si="770">+JO38</f>
        <v>0</v>
      </c>
      <c r="JP47" s="350">
        <f t="shared" si="770"/>
        <v>0</v>
      </c>
      <c r="JQ47" s="350">
        <f t="shared" si="770"/>
        <v>0</v>
      </c>
      <c r="JR47" s="350">
        <f t="shared" si="770"/>
        <v>0</v>
      </c>
      <c r="JS47" s="350">
        <f t="shared" si="770"/>
        <v>0</v>
      </c>
      <c r="JT47" s="350">
        <f t="shared" si="770"/>
        <v>0</v>
      </c>
      <c r="JU47" s="350">
        <f t="shared" si="770"/>
        <v>0</v>
      </c>
      <c r="JV47" s="350">
        <f t="shared" si="770"/>
        <v>0</v>
      </c>
      <c r="JW47" s="350">
        <f t="shared" si="770"/>
        <v>0</v>
      </c>
      <c r="JX47" s="350">
        <f t="shared" si="770"/>
        <v>0</v>
      </c>
      <c r="JY47" s="350">
        <f t="shared" si="770"/>
        <v>0</v>
      </c>
      <c r="JZ47" s="350">
        <f t="shared" si="770"/>
        <v>0</v>
      </c>
      <c r="KA47" s="340">
        <f t="shared" si="714"/>
        <v>0</v>
      </c>
      <c r="KB47" s="350">
        <f t="shared" ref="KB47:KM47" si="771">+KB38</f>
        <v>0</v>
      </c>
      <c r="KC47" s="350">
        <f t="shared" si="771"/>
        <v>0</v>
      </c>
      <c r="KD47" s="350">
        <f t="shared" si="771"/>
        <v>0</v>
      </c>
      <c r="KE47" s="350">
        <f t="shared" si="771"/>
        <v>0</v>
      </c>
      <c r="KF47" s="350">
        <f t="shared" si="771"/>
        <v>0</v>
      </c>
      <c r="KG47" s="350">
        <f t="shared" si="771"/>
        <v>0</v>
      </c>
      <c r="KH47" s="350">
        <f t="shared" si="771"/>
        <v>0</v>
      </c>
      <c r="KI47" s="350">
        <f t="shared" si="771"/>
        <v>0</v>
      </c>
      <c r="KJ47" s="350">
        <f t="shared" si="771"/>
        <v>0</v>
      </c>
      <c r="KK47" s="350">
        <f t="shared" si="771"/>
        <v>0</v>
      </c>
      <c r="KL47" s="350">
        <f t="shared" si="771"/>
        <v>0</v>
      </c>
      <c r="KM47" s="350">
        <f t="shared" si="771"/>
        <v>0</v>
      </c>
      <c r="KN47" s="340">
        <f t="shared" si="716"/>
        <v>0</v>
      </c>
      <c r="KO47" s="350">
        <f t="shared" ref="KO47:KZ47" si="772">+KO38</f>
        <v>0</v>
      </c>
      <c r="KP47" s="350">
        <f t="shared" si="772"/>
        <v>0</v>
      </c>
      <c r="KQ47" s="350">
        <f t="shared" si="772"/>
        <v>0</v>
      </c>
      <c r="KR47" s="350">
        <f t="shared" si="772"/>
        <v>0</v>
      </c>
      <c r="KS47" s="350">
        <f t="shared" si="772"/>
        <v>0</v>
      </c>
      <c r="KT47" s="350">
        <f t="shared" si="772"/>
        <v>0</v>
      </c>
      <c r="KU47" s="350">
        <f t="shared" si="772"/>
        <v>0</v>
      </c>
      <c r="KV47" s="350">
        <f t="shared" si="772"/>
        <v>0</v>
      </c>
      <c r="KW47" s="350">
        <f t="shared" si="772"/>
        <v>0</v>
      </c>
      <c r="KX47" s="350">
        <f t="shared" si="772"/>
        <v>0</v>
      </c>
      <c r="KY47" s="350">
        <f t="shared" si="772"/>
        <v>0</v>
      </c>
      <c r="KZ47" s="350">
        <f t="shared" si="772"/>
        <v>0</v>
      </c>
      <c r="LA47" s="340">
        <f t="shared" si="718"/>
        <v>0</v>
      </c>
      <c r="LB47" s="350">
        <f t="shared" ref="LB47:LM47" si="773">+LB38</f>
        <v>0</v>
      </c>
      <c r="LC47" s="350">
        <f t="shared" si="773"/>
        <v>0</v>
      </c>
      <c r="LD47" s="350">
        <f t="shared" si="773"/>
        <v>0</v>
      </c>
      <c r="LE47" s="350">
        <f t="shared" si="773"/>
        <v>0</v>
      </c>
      <c r="LF47" s="350">
        <f t="shared" si="773"/>
        <v>0</v>
      </c>
      <c r="LG47" s="350">
        <f t="shared" si="773"/>
        <v>0</v>
      </c>
      <c r="LH47" s="350">
        <f t="shared" si="773"/>
        <v>0</v>
      </c>
      <c r="LI47" s="350">
        <f t="shared" si="773"/>
        <v>0</v>
      </c>
      <c r="LJ47" s="350">
        <f t="shared" si="773"/>
        <v>0</v>
      </c>
      <c r="LK47" s="350">
        <f t="shared" si="773"/>
        <v>0</v>
      </c>
      <c r="LL47" s="350">
        <f t="shared" si="773"/>
        <v>0</v>
      </c>
      <c r="LM47" s="350">
        <f t="shared" si="773"/>
        <v>0</v>
      </c>
      <c r="LN47" s="340">
        <f t="shared" si="720"/>
        <v>0</v>
      </c>
    </row>
    <row r="48" spans="1:326" s="349" customFormat="1">
      <c r="A48" s="320" t="str">
        <f t="shared" si="670"/>
        <v>M5 - Administravimo ir valdymo pajamos</v>
      </c>
      <c r="B48" s="350">
        <f>IF(B5,'Dalyvio prielaidos'!$F$13/12*Indeksacija!$D$10,0)</f>
        <v>0</v>
      </c>
      <c r="C48" s="350">
        <f>IF(C5,'Dalyvio prielaidos'!$F$13/12*Indeksacija!$D$10,0)</f>
        <v>0</v>
      </c>
      <c r="D48" s="350">
        <f>IF(D5,'Dalyvio prielaidos'!$F$13/12*Indeksacija!$D$10,0)</f>
        <v>0</v>
      </c>
      <c r="E48" s="350">
        <f>IF(E5,'Dalyvio prielaidos'!$F$13/12*Indeksacija!$D$10,0)</f>
        <v>0</v>
      </c>
      <c r="F48" s="350">
        <f>IF(F5,'Dalyvio prielaidos'!$F$13/12*Indeksacija!$D$10,0)</f>
        <v>0</v>
      </c>
      <c r="G48" s="350">
        <f>IF(G5,'Dalyvio prielaidos'!$F$13/12*Indeksacija!$D$10,0)</f>
        <v>0</v>
      </c>
      <c r="H48" s="350">
        <f>IF(H5,'Dalyvio prielaidos'!$F$13/12*Indeksacija!$D$10,0)</f>
        <v>0</v>
      </c>
      <c r="I48" s="350">
        <f>IF(I5,'Dalyvio prielaidos'!$F$13/12*Indeksacija!$D$10,0)</f>
        <v>0</v>
      </c>
      <c r="J48" s="350">
        <f>IF(J5,'Dalyvio prielaidos'!$F$13/12*Indeksacija!$D$10,0)</f>
        <v>0</v>
      </c>
      <c r="K48" s="350">
        <f>IF(K5,'Dalyvio prielaidos'!$F$13/12*Indeksacija!$D$10,0)</f>
        <v>0</v>
      </c>
      <c r="L48" s="350">
        <f>IF(L5,'Dalyvio prielaidos'!$F$13/12*Indeksacija!$D$10,0)</f>
        <v>0</v>
      </c>
      <c r="M48" s="350">
        <f>IF(M5,'Dalyvio prielaidos'!$F$13/12*Indeksacija!$D$10,0)</f>
        <v>0</v>
      </c>
      <c r="N48" s="340">
        <f t="shared" si="722"/>
        <v>0</v>
      </c>
      <c r="O48" s="350">
        <f>IF(O5,'Dalyvio prielaidos'!$F$13/12*Indeksacija!$E$10,0)</f>
        <v>0</v>
      </c>
      <c r="P48" s="350">
        <f>IF(P5,'Dalyvio prielaidos'!$F$13/12*Indeksacija!$E$10,0)</f>
        <v>0</v>
      </c>
      <c r="Q48" s="350">
        <f>IF(Q5,'Dalyvio prielaidos'!$F$13/12*Indeksacija!$E$10,0)</f>
        <v>0</v>
      </c>
      <c r="R48" s="350">
        <f>IF(R5,'Dalyvio prielaidos'!$F$13/12*Indeksacija!$E$10,0)</f>
        <v>0</v>
      </c>
      <c r="S48" s="350">
        <f>IF(S5,'Dalyvio prielaidos'!$F$13/12*Indeksacija!$E$10,0)</f>
        <v>0</v>
      </c>
      <c r="T48" s="350">
        <f>IF(T5,'Dalyvio prielaidos'!$F$13/12*Indeksacija!$E$10,0)</f>
        <v>0</v>
      </c>
      <c r="U48" s="350">
        <f>IF(U5,'Dalyvio prielaidos'!$F$13/12*Indeksacija!$E$10,0)</f>
        <v>0</v>
      </c>
      <c r="V48" s="350">
        <f>IF(V5,'Dalyvio prielaidos'!$F$13/12*Indeksacija!$E$10,0)</f>
        <v>0</v>
      </c>
      <c r="W48" s="350">
        <f>IF(W5,'Dalyvio prielaidos'!$F$13/12*Indeksacija!$E$10,0)</f>
        <v>0</v>
      </c>
      <c r="X48" s="350">
        <f>IF(X5,'Dalyvio prielaidos'!$F$13/12*Indeksacija!$E$10,0)</f>
        <v>0</v>
      </c>
      <c r="Y48" s="350">
        <f>IF(Y5,'Dalyvio prielaidos'!$F$13/12*Indeksacija!$E$10,0)</f>
        <v>0</v>
      </c>
      <c r="Z48" s="350">
        <f>IF(Z5,'Dalyvio prielaidos'!$F$13/12*Indeksacija!$E$10,0)</f>
        <v>0</v>
      </c>
      <c r="AA48" s="340">
        <f t="shared" ref="AA48" si="774">SUM(O48:Z48)</f>
        <v>0</v>
      </c>
      <c r="AB48" s="350">
        <f>AB39</f>
        <v>0</v>
      </c>
      <c r="AC48" s="350">
        <f t="shared" ref="AC48:AM48" si="775">AC39</f>
        <v>0</v>
      </c>
      <c r="AD48" s="350">
        <f t="shared" si="775"/>
        <v>0</v>
      </c>
      <c r="AE48" s="350">
        <f t="shared" si="775"/>
        <v>0</v>
      </c>
      <c r="AF48" s="350">
        <f t="shared" si="775"/>
        <v>0</v>
      </c>
      <c r="AG48" s="350">
        <f t="shared" si="775"/>
        <v>0</v>
      </c>
      <c r="AH48" s="350">
        <f t="shared" si="775"/>
        <v>0</v>
      </c>
      <c r="AI48" s="350">
        <f t="shared" si="775"/>
        <v>0</v>
      </c>
      <c r="AJ48" s="350">
        <f t="shared" si="775"/>
        <v>0</v>
      </c>
      <c r="AK48" s="350">
        <f t="shared" si="775"/>
        <v>0</v>
      </c>
      <c r="AL48" s="350">
        <f t="shared" si="775"/>
        <v>0</v>
      </c>
      <c r="AM48" s="350">
        <f t="shared" si="775"/>
        <v>0</v>
      </c>
      <c r="AN48" s="340">
        <f t="shared" si="676"/>
        <v>0</v>
      </c>
      <c r="AO48" s="350">
        <f t="shared" ref="AO48:AZ48" si="776">+AO39</f>
        <v>2731.8175000000001</v>
      </c>
      <c r="AP48" s="350">
        <f t="shared" si="776"/>
        <v>2731.8175000000001</v>
      </c>
      <c r="AQ48" s="350">
        <f t="shared" si="776"/>
        <v>2731.8175000000001</v>
      </c>
      <c r="AR48" s="350">
        <f t="shared" si="776"/>
        <v>2731.8175000000001</v>
      </c>
      <c r="AS48" s="350">
        <f t="shared" si="776"/>
        <v>2731.8175000000001</v>
      </c>
      <c r="AT48" s="350">
        <f t="shared" si="776"/>
        <v>2731.8175000000001</v>
      </c>
      <c r="AU48" s="350">
        <f t="shared" si="776"/>
        <v>2731.8175000000001</v>
      </c>
      <c r="AV48" s="350">
        <f t="shared" si="776"/>
        <v>2731.8175000000001</v>
      </c>
      <c r="AW48" s="350">
        <f t="shared" si="776"/>
        <v>2731.8175000000001</v>
      </c>
      <c r="AX48" s="350">
        <f t="shared" si="776"/>
        <v>2731.8175000000001</v>
      </c>
      <c r="AY48" s="350">
        <f t="shared" si="776"/>
        <v>2731.8175000000001</v>
      </c>
      <c r="AZ48" s="350">
        <f t="shared" si="776"/>
        <v>2731.8175000000001</v>
      </c>
      <c r="BA48" s="340">
        <f t="shared" ref="BA48" si="777">SUM(AO48:AZ48)</f>
        <v>32781.810000000005</v>
      </c>
      <c r="BB48" s="350">
        <f t="shared" ref="BB48:BM48" si="778">+BB39</f>
        <v>2813.7720249999998</v>
      </c>
      <c r="BC48" s="350">
        <f t="shared" si="778"/>
        <v>2813.7720249999998</v>
      </c>
      <c r="BD48" s="350">
        <f t="shared" si="778"/>
        <v>2813.7720249999998</v>
      </c>
      <c r="BE48" s="350">
        <f t="shared" si="778"/>
        <v>2813.7720249999998</v>
      </c>
      <c r="BF48" s="350">
        <f t="shared" si="778"/>
        <v>2813.7720249999998</v>
      </c>
      <c r="BG48" s="350">
        <f t="shared" si="778"/>
        <v>2813.7720249999998</v>
      </c>
      <c r="BH48" s="350">
        <f t="shared" si="778"/>
        <v>2813.7720249999998</v>
      </c>
      <c r="BI48" s="350">
        <f t="shared" si="778"/>
        <v>2813.7720249999998</v>
      </c>
      <c r="BJ48" s="350">
        <f t="shared" si="778"/>
        <v>2813.7720249999998</v>
      </c>
      <c r="BK48" s="350">
        <f t="shared" si="778"/>
        <v>2813.7720249999998</v>
      </c>
      <c r="BL48" s="350">
        <f t="shared" si="778"/>
        <v>2813.7720249999998</v>
      </c>
      <c r="BM48" s="350">
        <f t="shared" si="778"/>
        <v>2813.7720249999998</v>
      </c>
      <c r="BN48" s="340">
        <f t="shared" ref="BN48" si="779">SUM(BB48:BM48)</f>
        <v>33765.264299999988</v>
      </c>
      <c r="BO48" s="350">
        <f t="shared" ref="BO48:BZ48" si="780">+BO39</f>
        <v>2898.1851857499996</v>
      </c>
      <c r="BP48" s="350">
        <f t="shared" si="780"/>
        <v>2898.1851857499996</v>
      </c>
      <c r="BQ48" s="350">
        <f t="shared" si="780"/>
        <v>2898.1851857499996</v>
      </c>
      <c r="BR48" s="350">
        <f t="shared" si="780"/>
        <v>2898.1851857499996</v>
      </c>
      <c r="BS48" s="350">
        <f t="shared" si="780"/>
        <v>2898.1851857499996</v>
      </c>
      <c r="BT48" s="350">
        <f t="shared" si="780"/>
        <v>2898.1851857499996</v>
      </c>
      <c r="BU48" s="350">
        <f t="shared" si="780"/>
        <v>2898.1851857499996</v>
      </c>
      <c r="BV48" s="350">
        <f t="shared" si="780"/>
        <v>2898.1851857499996</v>
      </c>
      <c r="BW48" s="350">
        <f t="shared" si="780"/>
        <v>2898.1851857499996</v>
      </c>
      <c r="BX48" s="350">
        <f t="shared" si="780"/>
        <v>2898.1851857499996</v>
      </c>
      <c r="BY48" s="350">
        <f t="shared" si="780"/>
        <v>2898.1851857499996</v>
      </c>
      <c r="BZ48" s="350">
        <f t="shared" si="780"/>
        <v>2898.1851857499996</v>
      </c>
      <c r="CA48" s="340">
        <f t="shared" ref="CA48" si="781">SUM(BO48:BZ48)</f>
        <v>34778.222228999999</v>
      </c>
      <c r="CB48" s="350">
        <f t="shared" ref="CB48:CM48" si="782">+CB39</f>
        <v>2985.1307413224999</v>
      </c>
      <c r="CC48" s="350">
        <f t="shared" si="782"/>
        <v>2985.1307413224999</v>
      </c>
      <c r="CD48" s="350">
        <f t="shared" si="782"/>
        <v>2985.1307413224999</v>
      </c>
      <c r="CE48" s="350">
        <f t="shared" si="782"/>
        <v>2985.1307413224999</v>
      </c>
      <c r="CF48" s="350">
        <f t="shared" si="782"/>
        <v>2985.1307413224999</v>
      </c>
      <c r="CG48" s="350">
        <f t="shared" si="782"/>
        <v>2985.1307413224999</v>
      </c>
      <c r="CH48" s="350">
        <f t="shared" si="782"/>
        <v>2985.1307413224999</v>
      </c>
      <c r="CI48" s="350">
        <f t="shared" si="782"/>
        <v>2985.1307413224999</v>
      </c>
      <c r="CJ48" s="350">
        <f t="shared" si="782"/>
        <v>2985.1307413224999</v>
      </c>
      <c r="CK48" s="350">
        <f t="shared" si="782"/>
        <v>2985.1307413224999</v>
      </c>
      <c r="CL48" s="350">
        <f t="shared" si="782"/>
        <v>2985.1307413224999</v>
      </c>
      <c r="CM48" s="350">
        <f t="shared" si="782"/>
        <v>2985.1307413224999</v>
      </c>
      <c r="CN48" s="340">
        <f t="shared" ref="CN48" si="783">SUM(CB48:CM48)</f>
        <v>35821.568895869998</v>
      </c>
      <c r="CO48" s="350">
        <f t="shared" ref="CO48:CZ48" si="784">+CO39</f>
        <v>3074.684663562175</v>
      </c>
      <c r="CP48" s="350">
        <f t="shared" si="784"/>
        <v>3074.684663562175</v>
      </c>
      <c r="CQ48" s="350">
        <f t="shared" si="784"/>
        <v>3074.684663562175</v>
      </c>
      <c r="CR48" s="350">
        <f t="shared" si="784"/>
        <v>3074.684663562175</v>
      </c>
      <c r="CS48" s="350">
        <f t="shared" si="784"/>
        <v>3074.684663562175</v>
      </c>
      <c r="CT48" s="350">
        <f t="shared" si="784"/>
        <v>3074.684663562175</v>
      </c>
      <c r="CU48" s="350">
        <f t="shared" si="784"/>
        <v>3074.684663562175</v>
      </c>
      <c r="CV48" s="350">
        <f t="shared" si="784"/>
        <v>3074.684663562175</v>
      </c>
      <c r="CW48" s="350">
        <f t="shared" si="784"/>
        <v>3074.684663562175</v>
      </c>
      <c r="CX48" s="350">
        <f t="shared" si="784"/>
        <v>3074.684663562175</v>
      </c>
      <c r="CY48" s="350">
        <f t="shared" si="784"/>
        <v>3074.684663562175</v>
      </c>
      <c r="CZ48" s="350">
        <f t="shared" si="784"/>
        <v>3074.684663562175</v>
      </c>
      <c r="DA48" s="340">
        <f t="shared" ref="DA48" si="785">SUM(CO48:CZ48)</f>
        <v>36896.215962746108</v>
      </c>
      <c r="DB48" s="350">
        <f t="shared" ref="DB48:DM48" si="786">+DB39</f>
        <v>3166.9252034690398</v>
      </c>
      <c r="DC48" s="350">
        <f t="shared" si="786"/>
        <v>3166.9252034690398</v>
      </c>
      <c r="DD48" s="350">
        <f t="shared" si="786"/>
        <v>3166.9252034690398</v>
      </c>
      <c r="DE48" s="350">
        <f t="shared" si="786"/>
        <v>3166.9252034690398</v>
      </c>
      <c r="DF48" s="350">
        <f t="shared" si="786"/>
        <v>3166.9252034690398</v>
      </c>
      <c r="DG48" s="350">
        <f t="shared" si="786"/>
        <v>3166.9252034690398</v>
      </c>
      <c r="DH48" s="350">
        <f t="shared" si="786"/>
        <v>3166.9252034690398</v>
      </c>
      <c r="DI48" s="350">
        <f t="shared" si="786"/>
        <v>3166.9252034690398</v>
      </c>
      <c r="DJ48" s="350">
        <f t="shared" si="786"/>
        <v>3166.9252034690398</v>
      </c>
      <c r="DK48" s="350">
        <f t="shared" si="786"/>
        <v>3166.9252034690398</v>
      </c>
      <c r="DL48" s="350">
        <f t="shared" si="786"/>
        <v>3166.9252034690398</v>
      </c>
      <c r="DM48" s="350">
        <f t="shared" si="786"/>
        <v>3166.9252034690398</v>
      </c>
      <c r="DN48" s="340">
        <f t="shared" ref="DN48" si="787">SUM(DB48:DM48)</f>
        <v>38003.102441628478</v>
      </c>
      <c r="DO48" s="350">
        <f t="shared" ref="DO48:DZ48" si="788">+DO39</f>
        <v>3261.932959573111</v>
      </c>
      <c r="DP48" s="350">
        <f t="shared" si="788"/>
        <v>3261.932959573111</v>
      </c>
      <c r="DQ48" s="350">
        <f t="shared" si="788"/>
        <v>3261.932959573111</v>
      </c>
      <c r="DR48" s="350">
        <f t="shared" si="788"/>
        <v>3261.932959573111</v>
      </c>
      <c r="DS48" s="350">
        <f t="shared" si="788"/>
        <v>3261.932959573111</v>
      </c>
      <c r="DT48" s="350">
        <f t="shared" si="788"/>
        <v>3261.932959573111</v>
      </c>
      <c r="DU48" s="350">
        <f t="shared" si="788"/>
        <v>3261.932959573111</v>
      </c>
      <c r="DV48" s="350">
        <f t="shared" si="788"/>
        <v>3261.932959573111</v>
      </c>
      <c r="DW48" s="350">
        <f t="shared" si="788"/>
        <v>3261.932959573111</v>
      </c>
      <c r="DX48" s="350">
        <f t="shared" si="788"/>
        <v>3261.932959573111</v>
      </c>
      <c r="DY48" s="350">
        <f t="shared" si="788"/>
        <v>3261.932959573111</v>
      </c>
      <c r="DZ48" s="350">
        <f t="shared" si="788"/>
        <v>3261.932959573111</v>
      </c>
      <c r="EA48" s="340">
        <f t="shared" ref="EA48" si="789">SUM(DO48:DZ48)</f>
        <v>39143.195514877334</v>
      </c>
      <c r="EB48" s="350">
        <f t="shared" ref="EB48:EM48" si="790">+EB39</f>
        <v>3359.7909483603044</v>
      </c>
      <c r="EC48" s="350">
        <f t="shared" si="790"/>
        <v>3359.7909483603044</v>
      </c>
      <c r="ED48" s="350">
        <f t="shared" si="790"/>
        <v>3359.7909483603044</v>
      </c>
      <c r="EE48" s="350">
        <f t="shared" si="790"/>
        <v>3359.7909483603044</v>
      </c>
      <c r="EF48" s="350">
        <f t="shared" si="790"/>
        <v>3359.7909483603044</v>
      </c>
      <c r="EG48" s="350">
        <f t="shared" si="790"/>
        <v>3359.7909483603044</v>
      </c>
      <c r="EH48" s="350">
        <f t="shared" si="790"/>
        <v>3359.7909483603044</v>
      </c>
      <c r="EI48" s="350">
        <f t="shared" si="790"/>
        <v>3359.7909483603044</v>
      </c>
      <c r="EJ48" s="350">
        <f t="shared" si="790"/>
        <v>3359.7909483603044</v>
      </c>
      <c r="EK48" s="350">
        <f t="shared" si="790"/>
        <v>3359.7909483603044</v>
      </c>
      <c r="EL48" s="350">
        <f t="shared" si="790"/>
        <v>3359.7909483603044</v>
      </c>
      <c r="EM48" s="350">
        <f t="shared" si="790"/>
        <v>3359.7909483603044</v>
      </c>
      <c r="EN48" s="340">
        <f t="shared" ref="EN48" si="791">SUM(EB48:EM48)</f>
        <v>40317.491380323656</v>
      </c>
      <c r="EO48" s="350">
        <f t="shared" ref="EO48:EZ48" si="792">+EO39</f>
        <v>3460.5846768111137</v>
      </c>
      <c r="EP48" s="350">
        <f t="shared" si="792"/>
        <v>3460.5846768111137</v>
      </c>
      <c r="EQ48" s="350">
        <f t="shared" si="792"/>
        <v>3460.5846768111137</v>
      </c>
      <c r="ER48" s="350">
        <f t="shared" si="792"/>
        <v>3460.5846768111137</v>
      </c>
      <c r="ES48" s="350">
        <f t="shared" si="792"/>
        <v>3460.5846768111137</v>
      </c>
      <c r="ET48" s="350">
        <f t="shared" si="792"/>
        <v>3460.5846768111137</v>
      </c>
      <c r="EU48" s="350">
        <f t="shared" si="792"/>
        <v>3460.5846768111137</v>
      </c>
      <c r="EV48" s="350">
        <f t="shared" si="792"/>
        <v>3460.5846768111137</v>
      </c>
      <c r="EW48" s="350">
        <f t="shared" si="792"/>
        <v>3460.5846768111137</v>
      </c>
      <c r="EX48" s="350">
        <f t="shared" si="792"/>
        <v>3460.5846768111137</v>
      </c>
      <c r="EY48" s="350">
        <f t="shared" si="792"/>
        <v>3460.5846768111137</v>
      </c>
      <c r="EZ48" s="350">
        <f t="shared" si="792"/>
        <v>3460.5846768111137</v>
      </c>
      <c r="FA48" s="340">
        <f t="shared" ref="FA48" si="793">SUM(EO48:EZ48)</f>
        <v>41527.016121733373</v>
      </c>
      <c r="FB48" s="350">
        <f t="shared" ref="FB48:FM48" si="794">+FB39</f>
        <v>3564.4022171154465</v>
      </c>
      <c r="FC48" s="350">
        <f t="shared" si="794"/>
        <v>3564.4022171154465</v>
      </c>
      <c r="FD48" s="350">
        <f t="shared" si="794"/>
        <v>3564.4022171154465</v>
      </c>
      <c r="FE48" s="350">
        <f t="shared" si="794"/>
        <v>3564.4022171154465</v>
      </c>
      <c r="FF48" s="350">
        <f t="shared" si="794"/>
        <v>3564.4022171154465</v>
      </c>
      <c r="FG48" s="350">
        <f t="shared" si="794"/>
        <v>3564.4022171154465</v>
      </c>
      <c r="FH48" s="350">
        <f t="shared" si="794"/>
        <v>3564.4022171154465</v>
      </c>
      <c r="FI48" s="350">
        <f t="shared" si="794"/>
        <v>3564.4022171154465</v>
      </c>
      <c r="FJ48" s="350">
        <f t="shared" si="794"/>
        <v>3564.4022171154465</v>
      </c>
      <c r="FK48" s="350">
        <f t="shared" si="794"/>
        <v>3564.4022171154465</v>
      </c>
      <c r="FL48" s="350">
        <f t="shared" si="794"/>
        <v>3564.4022171154465</v>
      </c>
      <c r="FM48" s="350">
        <f t="shared" si="794"/>
        <v>3564.4022171154465</v>
      </c>
      <c r="FN48" s="340">
        <f t="shared" ref="FN48" si="795">SUM(FB48:FM48)</f>
        <v>42772.826605385359</v>
      </c>
      <c r="FO48" s="350">
        <f t="shared" ref="FO48:FZ48" si="796">+FO39</f>
        <v>3671.3342836289098</v>
      </c>
      <c r="FP48" s="350">
        <f t="shared" si="796"/>
        <v>3671.3342836289098</v>
      </c>
      <c r="FQ48" s="350">
        <f t="shared" si="796"/>
        <v>3671.3342836289098</v>
      </c>
      <c r="FR48" s="350">
        <f t="shared" si="796"/>
        <v>3671.3342836289098</v>
      </c>
      <c r="FS48" s="350">
        <f t="shared" si="796"/>
        <v>3671.3342836289098</v>
      </c>
      <c r="FT48" s="350">
        <f t="shared" si="796"/>
        <v>3671.3342836289098</v>
      </c>
      <c r="FU48" s="350">
        <f t="shared" si="796"/>
        <v>3671.3342836289098</v>
      </c>
      <c r="FV48" s="350">
        <f t="shared" si="796"/>
        <v>3671.3342836289098</v>
      </c>
      <c r="FW48" s="350">
        <f t="shared" si="796"/>
        <v>3671.3342836289098</v>
      </c>
      <c r="FX48" s="350">
        <f t="shared" si="796"/>
        <v>3671.3342836289098</v>
      </c>
      <c r="FY48" s="350">
        <f t="shared" si="796"/>
        <v>3671.3342836289098</v>
      </c>
      <c r="FZ48" s="350">
        <f t="shared" si="796"/>
        <v>3671.3342836289098</v>
      </c>
      <c r="GA48" s="340">
        <f t="shared" ref="GA48" si="797">SUM(FO48:FZ48)</f>
        <v>44056.011403546909</v>
      </c>
      <c r="GB48" s="350">
        <f t="shared" ref="GB48:GM48" si="798">+GB39</f>
        <v>3781.4743121377774</v>
      </c>
      <c r="GC48" s="350">
        <f t="shared" si="798"/>
        <v>3781.4743121377774</v>
      </c>
      <c r="GD48" s="350">
        <f t="shared" si="798"/>
        <v>3781.4743121377774</v>
      </c>
      <c r="GE48" s="350">
        <f t="shared" si="798"/>
        <v>3781.4743121377774</v>
      </c>
      <c r="GF48" s="350">
        <f t="shared" si="798"/>
        <v>3781.4743121377774</v>
      </c>
      <c r="GG48" s="350">
        <f t="shared" si="798"/>
        <v>3781.4743121377774</v>
      </c>
      <c r="GH48" s="350">
        <f t="shared" si="798"/>
        <v>3781.4743121377774</v>
      </c>
      <c r="GI48" s="350">
        <f t="shared" si="798"/>
        <v>3781.4743121377774</v>
      </c>
      <c r="GJ48" s="350">
        <f t="shared" si="798"/>
        <v>3781.4743121377774</v>
      </c>
      <c r="GK48" s="350">
        <f t="shared" si="798"/>
        <v>3781.4743121377774</v>
      </c>
      <c r="GL48" s="350">
        <f t="shared" si="798"/>
        <v>3781.4743121377774</v>
      </c>
      <c r="GM48" s="350">
        <f t="shared" si="798"/>
        <v>3781.4743121377774</v>
      </c>
      <c r="GN48" s="340">
        <f t="shared" ref="GN48" si="799">SUM(GB48:GM48)</f>
        <v>45377.691745653319</v>
      </c>
      <c r="GO48" s="350">
        <f t="shared" ref="GO48:GZ48" si="800">+GO39</f>
        <v>0</v>
      </c>
      <c r="GP48" s="350">
        <f t="shared" si="800"/>
        <v>0</v>
      </c>
      <c r="GQ48" s="350">
        <f t="shared" si="800"/>
        <v>0</v>
      </c>
      <c r="GR48" s="350">
        <f t="shared" si="800"/>
        <v>0</v>
      </c>
      <c r="GS48" s="350">
        <f t="shared" si="800"/>
        <v>0</v>
      </c>
      <c r="GT48" s="350">
        <f t="shared" si="800"/>
        <v>0</v>
      </c>
      <c r="GU48" s="350">
        <f t="shared" si="800"/>
        <v>0</v>
      </c>
      <c r="GV48" s="350">
        <f t="shared" si="800"/>
        <v>0</v>
      </c>
      <c r="GW48" s="350">
        <f t="shared" si="800"/>
        <v>0</v>
      </c>
      <c r="GX48" s="350">
        <f t="shared" si="800"/>
        <v>0</v>
      </c>
      <c r="GY48" s="350">
        <f t="shared" si="800"/>
        <v>0</v>
      </c>
      <c r="GZ48" s="350">
        <f t="shared" si="800"/>
        <v>0</v>
      </c>
      <c r="HA48" s="340">
        <f>SUM(GO48:GZ48)</f>
        <v>0</v>
      </c>
      <c r="HB48" s="350">
        <f t="shared" ref="HB48:HM48" si="801">+HB39</f>
        <v>0</v>
      </c>
      <c r="HC48" s="350">
        <f t="shared" si="801"/>
        <v>0</v>
      </c>
      <c r="HD48" s="350">
        <f t="shared" si="801"/>
        <v>0</v>
      </c>
      <c r="HE48" s="350">
        <f t="shared" si="801"/>
        <v>0</v>
      </c>
      <c r="HF48" s="350">
        <f t="shared" si="801"/>
        <v>0</v>
      </c>
      <c r="HG48" s="350">
        <f t="shared" si="801"/>
        <v>0</v>
      </c>
      <c r="HH48" s="350">
        <f t="shared" si="801"/>
        <v>0</v>
      </c>
      <c r="HI48" s="350">
        <f t="shared" si="801"/>
        <v>0</v>
      </c>
      <c r="HJ48" s="350">
        <f t="shared" si="801"/>
        <v>0</v>
      </c>
      <c r="HK48" s="350">
        <f t="shared" si="801"/>
        <v>0</v>
      </c>
      <c r="HL48" s="350">
        <f t="shared" si="801"/>
        <v>0</v>
      </c>
      <c r="HM48" s="350">
        <f t="shared" si="801"/>
        <v>0</v>
      </c>
      <c r="HN48" s="340">
        <f>SUM(HB48:HM48)</f>
        <v>0</v>
      </c>
      <c r="HO48" s="350">
        <f t="shared" ref="HO48:HZ48" si="802">+HO39</f>
        <v>0</v>
      </c>
      <c r="HP48" s="350">
        <f t="shared" si="802"/>
        <v>0</v>
      </c>
      <c r="HQ48" s="350">
        <f t="shared" si="802"/>
        <v>0</v>
      </c>
      <c r="HR48" s="350">
        <f t="shared" si="802"/>
        <v>0</v>
      </c>
      <c r="HS48" s="350">
        <f t="shared" si="802"/>
        <v>0</v>
      </c>
      <c r="HT48" s="350">
        <f t="shared" si="802"/>
        <v>0</v>
      </c>
      <c r="HU48" s="350">
        <f t="shared" si="802"/>
        <v>0</v>
      </c>
      <c r="HV48" s="350">
        <f t="shared" si="802"/>
        <v>0</v>
      </c>
      <c r="HW48" s="350">
        <f t="shared" si="802"/>
        <v>0</v>
      </c>
      <c r="HX48" s="350">
        <f t="shared" si="802"/>
        <v>0</v>
      </c>
      <c r="HY48" s="350">
        <f t="shared" si="802"/>
        <v>0</v>
      </c>
      <c r="HZ48" s="350">
        <f t="shared" si="802"/>
        <v>0</v>
      </c>
      <c r="IA48" s="340">
        <f>SUM(HO48:HZ48)</f>
        <v>0</v>
      </c>
      <c r="IB48" s="350">
        <f t="shared" ref="IB48:IM48" si="803">+IB39</f>
        <v>0</v>
      </c>
      <c r="IC48" s="350">
        <f t="shared" si="803"/>
        <v>0</v>
      </c>
      <c r="ID48" s="350">
        <f t="shared" si="803"/>
        <v>0</v>
      </c>
      <c r="IE48" s="350">
        <f t="shared" si="803"/>
        <v>0</v>
      </c>
      <c r="IF48" s="350">
        <f t="shared" si="803"/>
        <v>0</v>
      </c>
      <c r="IG48" s="350">
        <f t="shared" si="803"/>
        <v>0</v>
      </c>
      <c r="IH48" s="350">
        <f t="shared" si="803"/>
        <v>0</v>
      </c>
      <c r="II48" s="350">
        <f t="shared" si="803"/>
        <v>0</v>
      </c>
      <c r="IJ48" s="350">
        <f t="shared" si="803"/>
        <v>0</v>
      </c>
      <c r="IK48" s="350">
        <f t="shared" si="803"/>
        <v>0</v>
      </c>
      <c r="IL48" s="350">
        <f t="shared" si="803"/>
        <v>0</v>
      </c>
      <c r="IM48" s="350">
        <f t="shared" si="803"/>
        <v>0</v>
      </c>
      <c r="IN48" s="340">
        <f>SUM(IB48:IM48)</f>
        <v>0</v>
      </c>
      <c r="IO48" s="350">
        <f t="shared" ref="IO48:IZ48" si="804">+IO39</f>
        <v>0</v>
      </c>
      <c r="IP48" s="350">
        <f t="shared" si="804"/>
        <v>0</v>
      </c>
      <c r="IQ48" s="350">
        <f t="shared" si="804"/>
        <v>0</v>
      </c>
      <c r="IR48" s="350">
        <f t="shared" si="804"/>
        <v>0</v>
      </c>
      <c r="IS48" s="350">
        <f t="shared" si="804"/>
        <v>0</v>
      </c>
      <c r="IT48" s="350">
        <f t="shared" si="804"/>
        <v>0</v>
      </c>
      <c r="IU48" s="350">
        <f t="shared" si="804"/>
        <v>0</v>
      </c>
      <c r="IV48" s="350">
        <f t="shared" si="804"/>
        <v>0</v>
      </c>
      <c r="IW48" s="350">
        <f t="shared" si="804"/>
        <v>0</v>
      </c>
      <c r="IX48" s="350">
        <f t="shared" si="804"/>
        <v>0</v>
      </c>
      <c r="IY48" s="350">
        <f t="shared" si="804"/>
        <v>0</v>
      </c>
      <c r="IZ48" s="350">
        <f t="shared" si="804"/>
        <v>0</v>
      </c>
      <c r="JA48" s="340">
        <f>SUM(IO48:IZ48)</f>
        <v>0</v>
      </c>
      <c r="JB48" s="350">
        <f t="shared" ref="JB48:JM48" si="805">+JB39</f>
        <v>0</v>
      </c>
      <c r="JC48" s="350">
        <f t="shared" si="805"/>
        <v>0</v>
      </c>
      <c r="JD48" s="350">
        <f t="shared" si="805"/>
        <v>0</v>
      </c>
      <c r="JE48" s="350">
        <f t="shared" si="805"/>
        <v>0</v>
      </c>
      <c r="JF48" s="350">
        <f t="shared" si="805"/>
        <v>0</v>
      </c>
      <c r="JG48" s="350">
        <f t="shared" si="805"/>
        <v>0</v>
      </c>
      <c r="JH48" s="350">
        <f t="shared" si="805"/>
        <v>0</v>
      </c>
      <c r="JI48" s="350">
        <f t="shared" si="805"/>
        <v>0</v>
      </c>
      <c r="JJ48" s="350">
        <f t="shared" si="805"/>
        <v>0</v>
      </c>
      <c r="JK48" s="350">
        <f t="shared" si="805"/>
        <v>0</v>
      </c>
      <c r="JL48" s="350">
        <f t="shared" si="805"/>
        <v>0</v>
      </c>
      <c r="JM48" s="350">
        <f t="shared" si="805"/>
        <v>0</v>
      </c>
      <c r="JN48" s="340">
        <f>SUM(JB48:JM48)</f>
        <v>0</v>
      </c>
      <c r="JO48" s="350">
        <f t="shared" ref="JO48:JZ48" si="806">+JO39</f>
        <v>0</v>
      </c>
      <c r="JP48" s="350">
        <f t="shared" si="806"/>
        <v>0</v>
      </c>
      <c r="JQ48" s="350">
        <f t="shared" si="806"/>
        <v>0</v>
      </c>
      <c r="JR48" s="350">
        <f t="shared" si="806"/>
        <v>0</v>
      </c>
      <c r="JS48" s="350">
        <f t="shared" si="806"/>
        <v>0</v>
      </c>
      <c r="JT48" s="350">
        <f t="shared" si="806"/>
        <v>0</v>
      </c>
      <c r="JU48" s="350">
        <f t="shared" si="806"/>
        <v>0</v>
      </c>
      <c r="JV48" s="350">
        <f t="shared" si="806"/>
        <v>0</v>
      </c>
      <c r="JW48" s="350">
        <f t="shared" si="806"/>
        <v>0</v>
      </c>
      <c r="JX48" s="350">
        <f t="shared" si="806"/>
        <v>0</v>
      </c>
      <c r="JY48" s="350">
        <f t="shared" si="806"/>
        <v>0</v>
      </c>
      <c r="JZ48" s="350">
        <f t="shared" si="806"/>
        <v>0</v>
      </c>
      <c r="KA48" s="340">
        <f>SUM(JO48:JZ48)</f>
        <v>0</v>
      </c>
      <c r="KB48" s="350">
        <f t="shared" ref="KB48:KM48" si="807">+KB39</f>
        <v>0</v>
      </c>
      <c r="KC48" s="350">
        <f t="shared" si="807"/>
        <v>0</v>
      </c>
      <c r="KD48" s="350">
        <f t="shared" si="807"/>
        <v>0</v>
      </c>
      <c r="KE48" s="350">
        <f t="shared" si="807"/>
        <v>0</v>
      </c>
      <c r="KF48" s="350">
        <f t="shared" si="807"/>
        <v>0</v>
      </c>
      <c r="KG48" s="350">
        <f t="shared" si="807"/>
        <v>0</v>
      </c>
      <c r="KH48" s="350">
        <f t="shared" si="807"/>
        <v>0</v>
      </c>
      <c r="KI48" s="350">
        <f t="shared" si="807"/>
        <v>0</v>
      </c>
      <c r="KJ48" s="350">
        <f t="shared" si="807"/>
        <v>0</v>
      </c>
      <c r="KK48" s="350">
        <f t="shared" si="807"/>
        <v>0</v>
      </c>
      <c r="KL48" s="350">
        <f t="shared" si="807"/>
        <v>0</v>
      </c>
      <c r="KM48" s="350">
        <f t="shared" si="807"/>
        <v>0</v>
      </c>
      <c r="KN48" s="340">
        <f>SUM(KB48:KM48)</f>
        <v>0</v>
      </c>
      <c r="KO48" s="350">
        <f t="shared" ref="KO48:KZ48" si="808">+KO39</f>
        <v>0</v>
      </c>
      <c r="KP48" s="350">
        <f t="shared" si="808"/>
        <v>0</v>
      </c>
      <c r="KQ48" s="350">
        <f t="shared" si="808"/>
        <v>0</v>
      </c>
      <c r="KR48" s="350">
        <f t="shared" si="808"/>
        <v>0</v>
      </c>
      <c r="KS48" s="350">
        <f t="shared" si="808"/>
        <v>0</v>
      </c>
      <c r="KT48" s="350">
        <f t="shared" si="808"/>
        <v>0</v>
      </c>
      <c r="KU48" s="350">
        <f t="shared" si="808"/>
        <v>0</v>
      </c>
      <c r="KV48" s="350">
        <f t="shared" si="808"/>
        <v>0</v>
      </c>
      <c r="KW48" s="350">
        <f t="shared" si="808"/>
        <v>0</v>
      </c>
      <c r="KX48" s="350">
        <f t="shared" si="808"/>
        <v>0</v>
      </c>
      <c r="KY48" s="350">
        <f t="shared" si="808"/>
        <v>0</v>
      </c>
      <c r="KZ48" s="350">
        <f t="shared" si="808"/>
        <v>0</v>
      </c>
      <c r="LA48" s="340">
        <f>SUM(KO48:KZ48)</f>
        <v>0</v>
      </c>
      <c r="LB48" s="350">
        <f t="shared" ref="LB48:LM48" si="809">+LB39</f>
        <v>0</v>
      </c>
      <c r="LC48" s="350">
        <f t="shared" si="809"/>
        <v>0</v>
      </c>
      <c r="LD48" s="350">
        <f t="shared" si="809"/>
        <v>0</v>
      </c>
      <c r="LE48" s="350">
        <f t="shared" si="809"/>
        <v>0</v>
      </c>
      <c r="LF48" s="350">
        <f t="shared" si="809"/>
        <v>0</v>
      </c>
      <c r="LG48" s="350">
        <f t="shared" si="809"/>
        <v>0</v>
      </c>
      <c r="LH48" s="350">
        <f t="shared" si="809"/>
        <v>0</v>
      </c>
      <c r="LI48" s="350">
        <f t="shared" si="809"/>
        <v>0</v>
      </c>
      <c r="LJ48" s="350">
        <f t="shared" si="809"/>
        <v>0</v>
      </c>
      <c r="LK48" s="350">
        <f t="shared" si="809"/>
        <v>0</v>
      </c>
      <c r="LL48" s="350">
        <f t="shared" si="809"/>
        <v>0</v>
      </c>
      <c r="LM48" s="350">
        <f t="shared" si="809"/>
        <v>0</v>
      </c>
      <c r="LN48" s="340">
        <f>SUM(LB48:LM48)</f>
        <v>0</v>
      </c>
    </row>
    <row r="49" spans="1:326">
      <c r="AN49" s="37"/>
    </row>
    <row r="50" spans="1:326" s="452" customFormat="1" ht="11.25" hidden="1" outlineLevel="1">
      <c r="A50" s="341" t="s">
        <v>275</v>
      </c>
      <c r="B50" s="275">
        <f t="shared" ref="B50:AG50" si="810">B35+B36+B39-B44-B45-B48</f>
        <v>0</v>
      </c>
      <c r="C50" s="275">
        <f t="shared" si="810"/>
        <v>0</v>
      </c>
      <c r="D50" s="275">
        <f t="shared" si="810"/>
        <v>0</v>
      </c>
      <c r="E50" s="275">
        <f t="shared" si="810"/>
        <v>0</v>
      </c>
      <c r="F50" s="275">
        <f t="shared" si="810"/>
        <v>0</v>
      </c>
      <c r="G50" s="275">
        <f t="shared" si="810"/>
        <v>0</v>
      </c>
      <c r="H50" s="275">
        <f t="shared" si="810"/>
        <v>0</v>
      </c>
      <c r="I50" s="275">
        <f t="shared" si="810"/>
        <v>0</v>
      </c>
      <c r="J50" s="275">
        <f t="shared" si="810"/>
        <v>0</v>
      </c>
      <c r="K50" s="275">
        <f t="shared" si="810"/>
        <v>0</v>
      </c>
      <c r="L50" s="275">
        <f t="shared" si="810"/>
        <v>0</v>
      </c>
      <c r="M50" s="275">
        <f t="shared" si="810"/>
        <v>0</v>
      </c>
      <c r="N50" s="275">
        <f t="shared" si="810"/>
        <v>0</v>
      </c>
      <c r="O50" s="275">
        <f t="shared" si="810"/>
        <v>0</v>
      </c>
      <c r="P50" s="275">
        <f t="shared" si="810"/>
        <v>0</v>
      </c>
      <c r="Q50" s="275">
        <f t="shared" si="810"/>
        <v>0</v>
      </c>
      <c r="R50" s="275">
        <f t="shared" si="810"/>
        <v>0</v>
      </c>
      <c r="S50" s="275">
        <f t="shared" si="810"/>
        <v>0</v>
      </c>
      <c r="T50" s="275">
        <f t="shared" si="810"/>
        <v>0</v>
      </c>
      <c r="U50" s="275">
        <f t="shared" si="810"/>
        <v>0</v>
      </c>
      <c r="V50" s="275">
        <f t="shared" si="810"/>
        <v>0</v>
      </c>
      <c r="W50" s="275">
        <f t="shared" si="810"/>
        <v>0</v>
      </c>
      <c r="X50" s="275">
        <f t="shared" si="810"/>
        <v>0</v>
      </c>
      <c r="Y50" s="275">
        <f t="shared" si="810"/>
        <v>0</v>
      </c>
      <c r="Z50" s="275">
        <f t="shared" si="810"/>
        <v>0</v>
      </c>
      <c r="AA50" s="275">
        <f t="shared" si="810"/>
        <v>0</v>
      </c>
      <c r="AB50" s="275">
        <f t="shared" si="810"/>
        <v>0</v>
      </c>
      <c r="AC50" s="275">
        <f t="shared" si="810"/>
        <v>0</v>
      </c>
      <c r="AD50" s="275">
        <f t="shared" si="810"/>
        <v>0</v>
      </c>
      <c r="AE50" s="275">
        <f t="shared" si="810"/>
        <v>0</v>
      </c>
      <c r="AF50" s="275">
        <f t="shared" si="810"/>
        <v>0</v>
      </c>
      <c r="AG50" s="275">
        <f t="shared" si="810"/>
        <v>0</v>
      </c>
      <c r="AH50" s="275">
        <f t="shared" ref="AH50:CS50" si="811">AH35+AH37+AH39-AH44-AH46-AH48</f>
        <v>0</v>
      </c>
      <c r="AI50" s="275">
        <f t="shared" si="811"/>
        <v>0</v>
      </c>
      <c r="AJ50" s="275">
        <f t="shared" si="811"/>
        <v>0</v>
      </c>
      <c r="AK50" s="275">
        <f t="shared" si="811"/>
        <v>0</v>
      </c>
      <c r="AL50" s="275">
        <f t="shared" si="811"/>
        <v>0</v>
      </c>
      <c r="AM50" s="275">
        <f t="shared" si="811"/>
        <v>0</v>
      </c>
      <c r="AN50" s="275">
        <f t="shared" si="811"/>
        <v>0</v>
      </c>
      <c r="AO50" s="275">
        <f t="shared" si="811"/>
        <v>0</v>
      </c>
      <c r="AP50" s="275">
        <f t="shared" si="811"/>
        <v>0</v>
      </c>
      <c r="AQ50" s="275">
        <f t="shared" si="811"/>
        <v>0</v>
      </c>
      <c r="AR50" s="275">
        <f t="shared" si="811"/>
        <v>0</v>
      </c>
      <c r="AS50" s="275">
        <f t="shared" si="811"/>
        <v>0</v>
      </c>
      <c r="AT50" s="275">
        <f t="shared" si="811"/>
        <v>0</v>
      </c>
      <c r="AU50" s="275">
        <f t="shared" si="811"/>
        <v>0</v>
      </c>
      <c r="AV50" s="275">
        <f t="shared" si="811"/>
        <v>0</v>
      </c>
      <c r="AW50" s="275">
        <f t="shared" si="811"/>
        <v>0</v>
      </c>
      <c r="AX50" s="275">
        <f t="shared" si="811"/>
        <v>0</v>
      </c>
      <c r="AY50" s="275">
        <f t="shared" si="811"/>
        <v>0</v>
      </c>
      <c r="AZ50" s="275">
        <f t="shared" si="811"/>
        <v>0</v>
      </c>
      <c r="BA50" s="275">
        <f t="shared" si="811"/>
        <v>0</v>
      </c>
      <c r="BB50" s="275">
        <f t="shared" si="811"/>
        <v>0</v>
      </c>
      <c r="BC50" s="275">
        <f t="shared" si="811"/>
        <v>0</v>
      </c>
      <c r="BD50" s="275">
        <f t="shared" si="811"/>
        <v>0</v>
      </c>
      <c r="BE50" s="275">
        <f t="shared" si="811"/>
        <v>0</v>
      </c>
      <c r="BF50" s="275">
        <f t="shared" si="811"/>
        <v>0</v>
      </c>
      <c r="BG50" s="275">
        <f t="shared" si="811"/>
        <v>0</v>
      </c>
      <c r="BH50" s="275">
        <f t="shared" si="811"/>
        <v>0</v>
      </c>
      <c r="BI50" s="275">
        <f t="shared" si="811"/>
        <v>0</v>
      </c>
      <c r="BJ50" s="275">
        <f t="shared" si="811"/>
        <v>0</v>
      </c>
      <c r="BK50" s="275">
        <f t="shared" si="811"/>
        <v>0</v>
      </c>
      <c r="BL50" s="275">
        <f t="shared" si="811"/>
        <v>0</v>
      </c>
      <c r="BM50" s="275">
        <f t="shared" si="811"/>
        <v>0</v>
      </c>
      <c r="BN50" s="275">
        <f t="shared" si="811"/>
        <v>0</v>
      </c>
      <c r="BO50" s="275">
        <f t="shared" si="811"/>
        <v>0</v>
      </c>
      <c r="BP50" s="275">
        <f t="shared" si="811"/>
        <v>0</v>
      </c>
      <c r="BQ50" s="275">
        <f t="shared" si="811"/>
        <v>0</v>
      </c>
      <c r="BR50" s="275">
        <f t="shared" si="811"/>
        <v>0</v>
      </c>
      <c r="BS50" s="275">
        <f t="shared" si="811"/>
        <v>0</v>
      </c>
      <c r="BT50" s="275">
        <f t="shared" si="811"/>
        <v>0</v>
      </c>
      <c r="BU50" s="275">
        <f t="shared" si="811"/>
        <v>0</v>
      </c>
      <c r="BV50" s="275">
        <f t="shared" si="811"/>
        <v>0</v>
      </c>
      <c r="BW50" s="275">
        <f t="shared" si="811"/>
        <v>0</v>
      </c>
      <c r="BX50" s="275">
        <f t="shared" si="811"/>
        <v>0</v>
      </c>
      <c r="BY50" s="275">
        <f t="shared" si="811"/>
        <v>0</v>
      </c>
      <c r="BZ50" s="275">
        <f t="shared" si="811"/>
        <v>0</v>
      </c>
      <c r="CA50" s="275">
        <f t="shared" si="811"/>
        <v>-1.673470251262188E-10</v>
      </c>
      <c r="CB50" s="275">
        <f t="shared" si="811"/>
        <v>4.0927261579781771E-12</v>
      </c>
      <c r="CC50" s="275">
        <f t="shared" si="811"/>
        <v>4.0927261579781771E-12</v>
      </c>
      <c r="CD50" s="275">
        <f t="shared" si="811"/>
        <v>4.0927261579781771E-12</v>
      </c>
      <c r="CE50" s="275">
        <f t="shared" si="811"/>
        <v>4.0927261579781771E-12</v>
      </c>
      <c r="CF50" s="275">
        <f t="shared" si="811"/>
        <v>4.0927261579781771E-12</v>
      </c>
      <c r="CG50" s="275">
        <f t="shared" si="811"/>
        <v>4.0927261579781771E-12</v>
      </c>
      <c r="CH50" s="275">
        <f t="shared" si="811"/>
        <v>4.0927261579781771E-12</v>
      </c>
      <c r="CI50" s="275">
        <f t="shared" si="811"/>
        <v>4.0927261579781771E-12</v>
      </c>
      <c r="CJ50" s="275">
        <f t="shared" si="811"/>
        <v>4.0927261579781771E-12</v>
      </c>
      <c r="CK50" s="275">
        <f t="shared" si="811"/>
        <v>4.0927261579781771E-12</v>
      </c>
      <c r="CL50" s="275">
        <f t="shared" si="811"/>
        <v>4.0927261579781771E-12</v>
      </c>
      <c r="CM50" s="275">
        <f t="shared" si="811"/>
        <v>4.0927261579781771E-12</v>
      </c>
      <c r="CN50" s="275">
        <f t="shared" si="811"/>
        <v>-8.0035533756017685E-11</v>
      </c>
      <c r="CO50" s="275">
        <f t="shared" si="811"/>
        <v>0</v>
      </c>
      <c r="CP50" s="275">
        <f t="shared" si="811"/>
        <v>0</v>
      </c>
      <c r="CQ50" s="275">
        <f t="shared" si="811"/>
        <v>0</v>
      </c>
      <c r="CR50" s="275">
        <f t="shared" si="811"/>
        <v>0</v>
      </c>
      <c r="CS50" s="275">
        <f t="shared" si="811"/>
        <v>0</v>
      </c>
      <c r="CT50" s="275">
        <f t="shared" ref="CT50:FE50" si="812">CT35+CT37+CT39-CT44-CT46-CT48</f>
        <v>0</v>
      </c>
      <c r="CU50" s="275">
        <f t="shared" si="812"/>
        <v>0</v>
      </c>
      <c r="CV50" s="275">
        <f t="shared" si="812"/>
        <v>0</v>
      </c>
      <c r="CW50" s="275">
        <f t="shared" si="812"/>
        <v>0</v>
      </c>
      <c r="CX50" s="275">
        <f t="shared" si="812"/>
        <v>0</v>
      </c>
      <c r="CY50" s="275">
        <f t="shared" si="812"/>
        <v>0</v>
      </c>
      <c r="CZ50" s="275">
        <f t="shared" si="812"/>
        <v>0</v>
      </c>
      <c r="DA50" s="275">
        <f t="shared" si="812"/>
        <v>7.2759576141834259E-11</v>
      </c>
      <c r="DB50" s="275">
        <f t="shared" si="812"/>
        <v>0</v>
      </c>
      <c r="DC50" s="275">
        <f t="shared" si="812"/>
        <v>0</v>
      </c>
      <c r="DD50" s="275">
        <f t="shared" si="812"/>
        <v>0</v>
      </c>
      <c r="DE50" s="275">
        <f t="shared" si="812"/>
        <v>0</v>
      </c>
      <c r="DF50" s="275">
        <f t="shared" si="812"/>
        <v>0</v>
      </c>
      <c r="DG50" s="275">
        <f t="shared" si="812"/>
        <v>0</v>
      </c>
      <c r="DH50" s="275">
        <f t="shared" si="812"/>
        <v>0</v>
      </c>
      <c r="DI50" s="275">
        <f t="shared" si="812"/>
        <v>0</v>
      </c>
      <c r="DJ50" s="275">
        <f t="shared" si="812"/>
        <v>0</v>
      </c>
      <c r="DK50" s="275">
        <f t="shared" si="812"/>
        <v>0</v>
      </c>
      <c r="DL50" s="275">
        <f t="shared" si="812"/>
        <v>0</v>
      </c>
      <c r="DM50" s="275">
        <f t="shared" si="812"/>
        <v>0</v>
      </c>
      <c r="DN50" s="275">
        <f t="shared" si="812"/>
        <v>7.2759576141834259E-11</v>
      </c>
      <c r="DO50" s="275">
        <f t="shared" si="812"/>
        <v>0</v>
      </c>
      <c r="DP50" s="275">
        <f t="shared" si="812"/>
        <v>0</v>
      </c>
      <c r="DQ50" s="275">
        <f t="shared" si="812"/>
        <v>0</v>
      </c>
      <c r="DR50" s="275">
        <f t="shared" si="812"/>
        <v>0</v>
      </c>
      <c r="DS50" s="275">
        <f t="shared" si="812"/>
        <v>0</v>
      </c>
      <c r="DT50" s="275">
        <f t="shared" si="812"/>
        <v>0</v>
      </c>
      <c r="DU50" s="275">
        <f t="shared" si="812"/>
        <v>0</v>
      </c>
      <c r="DV50" s="275">
        <f t="shared" si="812"/>
        <v>0</v>
      </c>
      <c r="DW50" s="275">
        <f t="shared" si="812"/>
        <v>0</v>
      </c>
      <c r="DX50" s="275">
        <f t="shared" si="812"/>
        <v>0</v>
      </c>
      <c r="DY50" s="275">
        <f t="shared" si="812"/>
        <v>0</v>
      </c>
      <c r="DZ50" s="275">
        <f t="shared" si="812"/>
        <v>0</v>
      </c>
      <c r="EA50" s="275">
        <f t="shared" si="812"/>
        <v>-1.2369127944111824E-10</v>
      </c>
      <c r="EB50" s="275">
        <f t="shared" si="812"/>
        <v>0</v>
      </c>
      <c r="EC50" s="275">
        <f t="shared" si="812"/>
        <v>0</v>
      </c>
      <c r="ED50" s="275">
        <f t="shared" si="812"/>
        <v>0</v>
      </c>
      <c r="EE50" s="275">
        <f t="shared" si="812"/>
        <v>0</v>
      </c>
      <c r="EF50" s="275">
        <f t="shared" si="812"/>
        <v>0</v>
      </c>
      <c r="EG50" s="275">
        <f t="shared" si="812"/>
        <v>0</v>
      </c>
      <c r="EH50" s="275">
        <f t="shared" si="812"/>
        <v>0</v>
      </c>
      <c r="EI50" s="275">
        <f t="shared" si="812"/>
        <v>0</v>
      </c>
      <c r="EJ50" s="275">
        <f t="shared" si="812"/>
        <v>0</v>
      </c>
      <c r="EK50" s="275">
        <f t="shared" si="812"/>
        <v>0</v>
      </c>
      <c r="EL50" s="275">
        <f t="shared" si="812"/>
        <v>0</v>
      </c>
      <c r="EM50" s="275">
        <f t="shared" si="812"/>
        <v>0</v>
      </c>
      <c r="EN50" s="275">
        <f t="shared" si="812"/>
        <v>5.8207660913467407E-11</v>
      </c>
      <c r="EO50" s="275">
        <f t="shared" si="812"/>
        <v>0</v>
      </c>
      <c r="EP50" s="275">
        <f t="shared" si="812"/>
        <v>0</v>
      </c>
      <c r="EQ50" s="275">
        <f t="shared" si="812"/>
        <v>0</v>
      </c>
      <c r="ER50" s="275">
        <f t="shared" si="812"/>
        <v>0</v>
      </c>
      <c r="ES50" s="275">
        <f t="shared" si="812"/>
        <v>0</v>
      </c>
      <c r="ET50" s="275">
        <f t="shared" si="812"/>
        <v>0</v>
      </c>
      <c r="EU50" s="275">
        <f t="shared" si="812"/>
        <v>0</v>
      </c>
      <c r="EV50" s="275">
        <f t="shared" si="812"/>
        <v>0</v>
      </c>
      <c r="EW50" s="275">
        <f t="shared" si="812"/>
        <v>0</v>
      </c>
      <c r="EX50" s="275">
        <f t="shared" si="812"/>
        <v>0</v>
      </c>
      <c r="EY50" s="275">
        <f t="shared" si="812"/>
        <v>0</v>
      </c>
      <c r="EZ50" s="275">
        <f t="shared" si="812"/>
        <v>0</v>
      </c>
      <c r="FA50" s="275">
        <f t="shared" si="812"/>
        <v>-8.0035533756017685E-11</v>
      </c>
      <c r="FB50" s="275">
        <f t="shared" si="812"/>
        <v>3.637978807091713E-12</v>
      </c>
      <c r="FC50" s="275">
        <f t="shared" si="812"/>
        <v>3.637978807091713E-12</v>
      </c>
      <c r="FD50" s="275">
        <f t="shared" si="812"/>
        <v>3.637978807091713E-12</v>
      </c>
      <c r="FE50" s="275">
        <f t="shared" si="812"/>
        <v>3.637978807091713E-12</v>
      </c>
      <c r="FF50" s="275">
        <f t="shared" ref="FF50:HQ50" si="813">FF35+FF37+FF39-FF44-FF46-FF48</f>
        <v>3.637978807091713E-12</v>
      </c>
      <c r="FG50" s="275">
        <f t="shared" si="813"/>
        <v>-9.822542779147625E-11</v>
      </c>
      <c r="FH50" s="275">
        <f t="shared" si="813"/>
        <v>3.637978807091713E-12</v>
      </c>
      <c r="FI50" s="275">
        <f t="shared" si="813"/>
        <v>3.637978807091713E-12</v>
      </c>
      <c r="FJ50" s="275">
        <f t="shared" si="813"/>
        <v>3.637978807091713E-12</v>
      </c>
      <c r="FK50" s="275">
        <f t="shared" si="813"/>
        <v>3.637978807091713E-12</v>
      </c>
      <c r="FL50" s="275">
        <f t="shared" si="813"/>
        <v>3.637978807091713E-12</v>
      </c>
      <c r="FM50" s="275">
        <f t="shared" si="813"/>
        <v>3.637978807091713E-12</v>
      </c>
      <c r="FN50" s="275">
        <f t="shared" si="813"/>
        <v>0</v>
      </c>
      <c r="FO50" s="275">
        <f t="shared" si="813"/>
        <v>0</v>
      </c>
      <c r="FP50" s="275">
        <f t="shared" si="813"/>
        <v>0</v>
      </c>
      <c r="FQ50" s="275">
        <f t="shared" si="813"/>
        <v>0</v>
      </c>
      <c r="FR50" s="275">
        <f t="shared" si="813"/>
        <v>0</v>
      </c>
      <c r="FS50" s="275">
        <f t="shared" si="813"/>
        <v>0</v>
      </c>
      <c r="FT50" s="275">
        <f t="shared" si="813"/>
        <v>8.9585228124633431E-11</v>
      </c>
      <c r="FU50" s="275">
        <f t="shared" si="813"/>
        <v>0</v>
      </c>
      <c r="FV50" s="275">
        <f t="shared" si="813"/>
        <v>0</v>
      </c>
      <c r="FW50" s="275">
        <f t="shared" si="813"/>
        <v>0</v>
      </c>
      <c r="FX50" s="275">
        <f t="shared" si="813"/>
        <v>0</v>
      </c>
      <c r="FY50" s="275">
        <f t="shared" si="813"/>
        <v>0</v>
      </c>
      <c r="FZ50" s="275">
        <f t="shared" si="813"/>
        <v>0</v>
      </c>
      <c r="GA50" s="275">
        <f t="shared" si="813"/>
        <v>-6.5483618527650833E-11</v>
      </c>
      <c r="GB50" s="275">
        <f t="shared" si="813"/>
        <v>-5.0022208597511053E-12</v>
      </c>
      <c r="GC50" s="275">
        <f t="shared" si="813"/>
        <v>-5.0022208597511053E-12</v>
      </c>
      <c r="GD50" s="275">
        <f t="shared" si="813"/>
        <v>-5.0022208597511053E-12</v>
      </c>
      <c r="GE50" s="275">
        <f t="shared" si="813"/>
        <v>-5.0022208597511053E-12</v>
      </c>
      <c r="GF50" s="275">
        <f t="shared" si="813"/>
        <v>-5.0022208597511053E-12</v>
      </c>
      <c r="GG50" s="275">
        <f t="shared" si="813"/>
        <v>-5.0022208597511053E-12</v>
      </c>
      <c r="GH50" s="275">
        <f t="shared" si="813"/>
        <v>-5.0022208597511053E-12</v>
      </c>
      <c r="GI50" s="275">
        <f t="shared" si="813"/>
        <v>-5.0022208597511053E-12</v>
      </c>
      <c r="GJ50" s="275">
        <f t="shared" si="813"/>
        <v>-5.0022208597511053E-12</v>
      </c>
      <c r="GK50" s="275">
        <f t="shared" si="813"/>
        <v>-5.0022208597511053E-12</v>
      </c>
      <c r="GL50" s="275">
        <f t="shared" si="813"/>
        <v>-5.0022208597511053E-12</v>
      </c>
      <c r="GM50" s="275">
        <f t="shared" si="813"/>
        <v>8.2309270510450006E-11</v>
      </c>
      <c r="GN50" s="275">
        <f t="shared" si="813"/>
        <v>-9.4587448984384537E-11</v>
      </c>
      <c r="GO50" s="275">
        <f t="shared" si="813"/>
        <v>0</v>
      </c>
      <c r="GP50" s="275">
        <f t="shared" si="813"/>
        <v>0</v>
      </c>
      <c r="GQ50" s="275">
        <f t="shared" si="813"/>
        <v>0</v>
      </c>
      <c r="GR50" s="275">
        <f t="shared" si="813"/>
        <v>0</v>
      </c>
      <c r="GS50" s="275">
        <f t="shared" si="813"/>
        <v>0</v>
      </c>
      <c r="GT50" s="275">
        <f t="shared" si="813"/>
        <v>0</v>
      </c>
      <c r="GU50" s="275">
        <f t="shared" si="813"/>
        <v>0</v>
      </c>
      <c r="GV50" s="275">
        <f t="shared" si="813"/>
        <v>0</v>
      </c>
      <c r="GW50" s="275">
        <f t="shared" si="813"/>
        <v>0</v>
      </c>
      <c r="GX50" s="275">
        <f t="shared" si="813"/>
        <v>0</v>
      </c>
      <c r="GY50" s="275">
        <f t="shared" si="813"/>
        <v>0</v>
      </c>
      <c r="GZ50" s="275">
        <f t="shared" si="813"/>
        <v>0</v>
      </c>
      <c r="HA50" s="275">
        <f t="shared" si="813"/>
        <v>0</v>
      </c>
      <c r="HB50" s="275">
        <f t="shared" si="813"/>
        <v>0</v>
      </c>
      <c r="HC50" s="275">
        <f t="shared" si="813"/>
        <v>0</v>
      </c>
      <c r="HD50" s="275">
        <f t="shared" si="813"/>
        <v>0</v>
      </c>
      <c r="HE50" s="275">
        <f t="shared" si="813"/>
        <v>0</v>
      </c>
      <c r="HF50" s="275">
        <f t="shared" si="813"/>
        <v>0</v>
      </c>
      <c r="HG50" s="275">
        <f t="shared" si="813"/>
        <v>0</v>
      </c>
      <c r="HH50" s="275">
        <f t="shared" si="813"/>
        <v>0</v>
      </c>
      <c r="HI50" s="275">
        <f t="shared" si="813"/>
        <v>0</v>
      </c>
      <c r="HJ50" s="275">
        <f t="shared" si="813"/>
        <v>0</v>
      </c>
      <c r="HK50" s="275">
        <f t="shared" si="813"/>
        <v>0</v>
      </c>
      <c r="HL50" s="275">
        <f t="shared" si="813"/>
        <v>0</v>
      </c>
      <c r="HM50" s="275">
        <f t="shared" si="813"/>
        <v>0</v>
      </c>
      <c r="HN50" s="275">
        <f t="shared" si="813"/>
        <v>0</v>
      </c>
      <c r="HO50" s="275">
        <f t="shared" si="813"/>
        <v>0</v>
      </c>
      <c r="HP50" s="275">
        <f t="shared" si="813"/>
        <v>0</v>
      </c>
      <c r="HQ50" s="275">
        <f t="shared" si="813"/>
        <v>0</v>
      </c>
      <c r="HR50" s="275">
        <f t="shared" ref="HR50:KC50" si="814">HR35+HR37+HR39-HR44-HR46-HR48</f>
        <v>0</v>
      </c>
      <c r="HS50" s="275">
        <f t="shared" si="814"/>
        <v>0</v>
      </c>
      <c r="HT50" s="275">
        <f t="shared" si="814"/>
        <v>0</v>
      </c>
      <c r="HU50" s="275">
        <f t="shared" si="814"/>
        <v>0</v>
      </c>
      <c r="HV50" s="275">
        <f t="shared" si="814"/>
        <v>0</v>
      </c>
      <c r="HW50" s="275">
        <f t="shared" si="814"/>
        <v>0</v>
      </c>
      <c r="HX50" s="275">
        <f t="shared" si="814"/>
        <v>0</v>
      </c>
      <c r="HY50" s="275">
        <f t="shared" si="814"/>
        <v>0</v>
      </c>
      <c r="HZ50" s="275">
        <f t="shared" si="814"/>
        <v>0</v>
      </c>
      <c r="IA50" s="275">
        <f t="shared" si="814"/>
        <v>0</v>
      </c>
      <c r="IB50" s="275">
        <f t="shared" si="814"/>
        <v>0</v>
      </c>
      <c r="IC50" s="275">
        <f t="shared" si="814"/>
        <v>0</v>
      </c>
      <c r="ID50" s="275">
        <f t="shared" si="814"/>
        <v>0</v>
      </c>
      <c r="IE50" s="275">
        <f t="shared" si="814"/>
        <v>0</v>
      </c>
      <c r="IF50" s="275">
        <f t="shared" si="814"/>
        <v>0</v>
      </c>
      <c r="IG50" s="275">
        <f t="shared" si="814"/>
        <v>0</v>
      </c>
      <c r="IH50" s="275">
        <f t="shared" si="814"/>
        <v>0</v>
      </c>
      <c r="II50" s="275">
        <f t="shared" si="814"/>
        <v>0</v>
      </c>
      <c r="IJ50" s="275">
        <f t="shared" si="814"/>
        <v>0</v>
      </c>
      <c r="IK50" s="275">
        <f t="shared" si="814"/>
        <v>0</v>
      </c>
      <c r="IL50" s="275">
        <f t="shared" si="814"/>
        <v>0</v>
      </c>
      <c r="IM50" s="275">
        <f t="shared" si="814"/>
        <v>0</v>
      </c>
      <c r="IN50" s="275">
        <f t="shared" si="814"/>
        <v>0</v>
      </c>
      <c r="IO50" s="275">
        <f t="shared" si="814"/>
        <v>0</v>
      </c>
      <c r="IP50" s="275">
        <f t="shared" si="814"/>
        <v>0</v>
      </c>
      <c r="IQ50" s="275">
        <f t="shared" si="814"/>
        <v>0</v>
      </c>
      <c r="IR50" s="275">
        <f t="shared" si="814"/>
        <v>0</v>
      </c>
      <c r="IS50" s="275">
        <f t="shared" si="814"/>
        <v>0</v>
      </c>
      <c r="IT50" s="275">
        <f t="shared" si="814"/>
        <v>0</v>
      </c>
      <c r="IU50" s="275">
        <f t="shared" si="814"/>
        <v>0</v>
      </c>
      <c r="IV50" s="275">
        <f t="shared" si="814"/>
        <v>0</v>
      </c>
      <c r="IW50" s="275">
        <f t="shared" si="814"/>
        <v>0</v>
      </c>
      <c r="IX50" s="275">
        <f t="shared" si="814"/>
        <v>0</v>
      </c>
      <c r="IY50" s="275">
        <f t="shared" si="814"/>
        <v>0</v>
      </c>
      <c r="IZ50" s="275">
        <f t="shared" si="814"/>
        <v>0</v>
      </c>
      <c r="JA50" s="275">
        <f t="shared" si="814"/>
        <v>0</v>
      </c>
      <c r="JB50" s="275">
        <f t="shared" si="814"/>
        <v>0</v>
      </c>
      <c r="JC50" s="275">
        <f t="shared" si="814"/>
        <v>0</v>
      </c>
      <c r="JD50" s="275">
        <f t="shared" si="814"/>
        <v>0</v>
      </c>
      <c r="JE50" s="275">
        <f t="shared" si="814"/>
        <v>0</v>
      </c>
      <c r="JF50" s="275">
        <f t="shared" si="814"/>
        <v>0</v>
      </c>
      <c r="JG50" s="275">
        <f t="shared" si="814"/>
        <v>0</v>
      </c>
      <c r="JH50" s="275">
        <f t="shared" si="814"/>
        <v>0</v>
      </c>
      <c r="JI50" s="275">
        <f t="shared" si="814"/>
        <v>0</v>
      </c>
      <c r="JJ50" s="275">
        <f t="shared" si="814"/>
        <v>0</v>
      </c>
      <c r="JK50" s="275">
        <f t="shared" si="814"/>
        <v>0</v>
      </c>
      <c r="JL50" s="275">
        <f t="shared" si="814"/>
        <v>0</v>
      </c>
      <c r="JM50" s="275">
        <f t="shared" si="814"/>
        <v>0</v>
      </c>
      <c r="JN50" s="275">
        <f t="shared" si="814"/>
        <v>0</v>
      </c>
      <c r="JO50" s="275">
        <f t="shared" si="814"/>
        <v>0</v>
      </c>
      <c r="JP50" s="275">
        <f t="shared" si="814"/>
        <v>0</v>
      </c>
      <c r="JQ50" s="275">
        <f t="shared" si="814"/>
        <v>0</v>
      </c>
      <c r="JR50" s="275">
        <f t="shared" si="814"/>
        <v>0</v>
      </c>
      <c r="JS50" s="275">
        <f t="shared" si="814"/>
        <v>0</v>
      </c>
      <c r="JT50" s="275">
        <f t="shared" si="814"/>
        <v>0</v>
      </c>
      <c r="JU50" s="275">
        <f t="shared" si="814"/>
        <v>0</v>
      </c>
      <c r="JV50" s="275">
        <f t="shared" si="814"/>
        <v>0</v>
      </c>
      <c r="JW50" s="275">
        <f t="shared" si="814"/>
        <v>0</v>
      </c>
      <c r="JX50" s="275">
        <f t="shared" si="814"/>
        <v>0</v>
      </c>
      <c r="JY50" s="275">
        <f t="shared" si="814"/>
        <v>0</v>
      </c>
      <c r="JZ50" s="275">
        <f t="shared" si="814"/>
        <v>0</v>
      </c>
      <c r="KA50" s="275">
        <f t="shared" si="814"/>
        <v>0</v>
      </c>
      <c r="KB50" s="275">
        <f t="shared" si="814"/>
        <v>0</v>
      </c>
      <c r="KC50" s="275">
        <f t="shared" si="814"/>
        <v>0</v>
      </c>
      <c r="KD50" s="275">
        <f t="shared" ref="KD50:LN50" si="815">KD35+KD37+KD39-KD44-KD46-KD48</f>
        <v>0</v>
      </c>
      <c r="KE50" s="275">
        <f t="shared" si="815"/>
        <v>0</v>
      </c>
      <c r="KF50" s="275">
        <f t="shared" si="815"/>
        <v>0</v>
      </c>
      <c r="KG50" s="275">
        <f t="shared" si="815"/>
        <v>0</v>
      </c>
      <c r="KH50" s="275">
        <f t="shared" si="815"/>
        <v>0</v>
      </c>
      <c r="KI50" s="275">
        <f t="shared" si="815"/>
        <v>0</v>
      </c>
      <c r="KJ50" s="275">
        <f t="shared" si="815"/>
        <v>0</v>
      </c>
      <c r="KK50" s="275">
        <f t="shared" si="815"/>
        <v>0</v>
      </c>
      <c r="KL50" s="275">
        <f t="shared" si="815"/>
        <v>0</v>
      </c>
      <c r="KM50" s="275">
        <f t="shared" si="815"/>
        <v>0</v>
      </c>
      <c r="KN50" s="275">
        <f t="shared" si="815"/>
        <v>0</v>
      </c>
      <c r="KO50" s="275">
        <f t="shared" si="815"/>
        <v>0</v>
      </c>
      <c r="KP50" s="275">
        <f t="shared" si="815"/>
        <v>0</v>
      </c>
      <c r="KQ50" s="275">
        <f t="shared" si="815"/>
        <v>0</v>
      </c>
      <c r="KR50" s="275">
        <f t="shared" si="815"/>
        <v>0</v>
      </c>
      <c r="KS50" s="275">
        <f t="shared" si="815"/>
        <v>0</v>
      </c>
      <c r="KT50" s="275">
        <f t="shared" si="815"/>
        <v>0</v>
      </c>
      <c r="KU50" s="275">
        <f t="shared" si="815"/>
        <v>0</v>
      </c>
      <c r="KV50" s="275">
        <f t="shared" si="815"/>
        <v>0</v>
      </c>
      <c r="KW50" s="275">
        <f t="shared" si="815"/>
        <v>0</v>
      </c>
      <c r="KX50" s="275">
        <f t="shared" si="815"/>
        <v>0</v>
      </c>
      <c r="KY50" s="275">
        <f t="shared" si="815"/>
        <v>0</v>
      </c>
      <c r="KZ50" s="275">
        <f t="shared" si="815"/>
        <v>0</v>
      </c>
      <c r="LA50" s="275">
        <f t="shared" si="815"/>
        <v>0</v>
      </c>
      <c r="LB50" s="275">
        <f t="shared" si="815"/>
        <v>0</v>
      </c>
      <c r="LC50" s="275">
        <f t="shared" si="815"/>
        <v>0</v>
      </c>
      <c r="LD50" s="275">
        <f t="shared" si="815"/>
        <v>0</v>
      </c>
      <c r="LE50" s="275">
        <f t="shared" si="815"/>
        <v>0</v>
      </c>
      <c r="LF50" s="275">
        <f t="shared" si="815"/>
        <v>0</v>
      </c>
      <c r="LG50" s="275">
        <f t="shared" si="815"/>
        <v>0</v>
      </c>
      <c r="LH50" s="275">
        <f t="shared" si="815"/>
        <v>0</v>
      </c>
      <c r="LI50" s="275">
        <f t="shared" si="815"/>
        <v>0</v>
      </c>
      <c r="LJ50" s="275">
        <f t="shared" si="815"/>
        <v>0</v>
      </c>
      <c r="LK50" s="275">
        <f t="shared" si="815"/>
        <v>0</v>
      </c>
      <c r="LL50" s="275">
        <f t="shared" si="815"/>
        <v>0</v>
      </c>
      <c r="LM50" s="275">
        <f t="shared" si="815"/>
        <v>0</v>
      </c>
      <c r="LN50" s="275">
        <f t="shared" si="815"/>
        <v>0</v>
      </c>
    </row>
    <row r="51" spans="1:326" s="452" customFormat="1" ht="11.25" hidden="1" outlineLevel="1">
      <c r="A51" s="341" t="s">
        <v>275</v>
      </c>
      <c r="B51" s="275">
        <f t="shared" ref="B51:BM51" si="816">+B32-SUM(B33:B36,B39)</f>
        <v>0</v>
      </c>
      <c r="C51" s="275">
        <f t="shared" si="816"/>
        <v>0</v>
      </c>
      <c r="D51" s="275">
        <f t="shared" si="816"/>
        <v>0</v>
      </c>
      <c r="E51" s="275">
        <f t="shared" si="816"/>
        <v>0</v>
      </c>
      <c r="F51" s="275">
        <f t="shared" si="816"/>
        <v>0</v>
      </c>
      <c r="G51" s="275">
        <f t="shared" si="816"/>
        <v>0</v>
      </c>
      <c r="H51" s="275">
        <f t="shared" si="816"/>
        <v>0</v>
      </c>
      <c r="I51" s="275">
        <f t="shared" si="816"/>
        <v>0</v>
      </c>
      <c r="J51" s="275">
        <f t="shared" si="816"/>
        <v>0</v>
      </c>
      <c r="K51" s="275">
        <f t="shared" si="816"/>
        <v>0</v>
      </c>
      <c r="L51" s="275">
        <f t="shared" si="816"/>
        <v>0</v>
      </c>
      <c r="M51" s="275">
        <f t="shared" si="816"/>
        <v>0</v>
      </c>
      <c r="N51" s="275">
        <f t="shared" si="816"/>
        <v>0</v>
      </c>
      <c r="O51" s="275">
        <f t="shared" si="816"/>
        <v>0</v>
      </c>
      <c r="P51" s="275">
        <f t="shared" si="816"/>
        <v>0</v>
      </c>
      <c r="Q51" s="275">
        <f t="shared" si="816"/>
        <v>0</v>
      </c>
      <c r="R51" s="275">
        <f t="shared" si="816"/>
        <v>0</v>
      </c>
      <c r="S51" s="275">
        <f t="shared" si="816"/>
        <v>0</v>
      </c>
      <c r="T51" s="275">
        <f t="shared" si="816"/>
        <v>0</v>
      </c>
      <c r="U51" s="275">
        <f t="shared" si="816"/>
        <v>0</v>
      </c>
      <c r="V51" s="275">
        <f t="shared" si="816"/>
        <v>0</v>
      </c>
      <c r="W51" s="275">
        <f t="shared" si="816"/>
        <v>0</v>
      </c>
      <c r="X51" s="275">
        <f t="shared" si="816"/>
        <v>0</v>
      </c>
      <c r="Y51" s="275">
        <f t="shared" si="816"/>
        <v>0</v>
      </c>
      <c r="Z51" s="275">
        <f t="shared" si="816"/>
        <v>0</v>
      </c>
      <c r="AA51" s="275">
        <f t="shared" si="816"/>
        <v>0</v>
      </c>
      <c r="AB51" s="275">
        <f t="shared" si="816"/>
        <v>0</v>
      </c>
      <c r="AC51" s="275">
        <f t="shared" si="816"/>
        <v>0</v>
      </c>
      <c r="AD51" s="275">
        <f t="shared" si="816"/>
        <v>0</v>
      </c>
      <c r="AE51" s="275">
        <f t="shared" si="816"/>
        <v>0</v>
      </c>
      <c r="AF51" s="275">
        <f t="shared" si="816"/>
        <v>0</v>
      </c>
      <c r="AG51" s="275">
        <f t="shared" si="816"/>
        <v>0</v>
      </c>
      <c r="AH51" s="275">
        <f t="shared" si="816"/>
        <v>0</v>
      </c>
      <c r="AI51" s="275">
        <f t="shared" si="816"/>
        <v>0</v>
      </c>
      <c r="AJ51" s="275">
        <f t="shared" si="816"/>
        <v>0</v>
      </c>
      <c r="AK51" s="275">
        <f t="shared" si="816"/>
        <v>0</v>
      </c>
      <c r="AL51" s="275">
        <f t="shared" si="816"/>
        <v>0</v>
      </c>
      <c r="AM51" s="275">
        <f t="shared" si="816"/>
        <v>0</v>
      </c>
      <c r="AN51" s="275">
        <f t="shared" si="816"/>
        <v>0</v>
      </c>
      <c r="AO51" s="275">
        <f t="shared" si="816"/>
        <v>0</v>
      </c>
      <c r="AP51" s="275">
        <f t="shared" si="816"/>
        <v>0</v>
      </c>
      <c r="AQ51" s="275">
        <f t="shared" si="816"/>
        <v>0</v>
      </c>
      <c r="AR51" s="275">
        <f t="shared" si="816"/>
        <v>0</v>
      </c>
      <c r="AS51" s="275">
        <f t="shared" si="816"/>
        <v>0</v>
      </c>
      <c r="AT51" s="275">
        <f t="shared" si="816"/>
        <v>0</v>
      </c>
      <c r="AU51" s="275">
        <f t="shared" si="816"/>
        <v>0</v>
      </c>
      <c r="AV51" s="275">
        <f t="shared" si="816"/>
        <v>0</v>
      </c>
      <c r="AW51" s="275">
        <f t="shared" si="816"/>
        <v>0</v>
      </c>
      <c r="AX51" s="275">
        <f t="shared" si="816"/>
        <v>0</v>
      </c>
      <c r="AY51" s="275">
        <f t="shared" si="816"/>
        <v>0</v>
      </c>
      <c r="AZ51" s="275">
        <f t="shared" si="816"/>
        <v>0</v>
      </c>
      <c r="BA51" s="275">
        <f t="shared" si="816"/>
        <v>0</v>
      </c>
      <c r="BB51" s="275">
        <f t="shared" si="816"/>
        <v>0</v>
      </c>
      <c r="BC51" s="275">
        <f t="shared" si="816"/>
        <v>0</v>
      </c>
      <c r="BD51" s="275">
        <f t="shared" si="816"/>
        <v>0</v>
      </c>
      <c r="BE51" s="275">
        <f t="shared" si="816"/>
        <v>0</v>
      </c>
      <c r="BF51" s="275">
        <f t="shared" si="816"/>
        <v>0</v>
      </c>
      <c r="BG51" s="275">
        <f t="shared" si="816"/>
        <v>0</v>
      </c>
      <c r="BH51" s="275">
        <f t="shared" si="816"/>
        <v>0</v>
      </c>
      <c r="BI51" s="275">
        <f t="shared" si="816"/>
        <v>0</v>
      </c>
      <c r="BJ51" s="275">
        <f t="shared" si="816"/>
        <v>0</v>
      </c>
      <c r="BK51" s="275">
        <f t="shared" si="816"/>
        <v>0</v>
      </c>
      <c r="BL51" s="275">
        <f t="shared" si="816"/>
        <v>0</v>
      </c>
      <c r="BM51" s="275">
        <f t="shared" si="816"/>
        <v>0</v>
      </c>
      <c r="BN51" s="275">
        <f t="shared" ref="BN51:DY51" si="817">+BN32-SUM(BN33:BN36,BN39)</f>
        <v>0</v>
      </c>
      <c r="BO51" s="275">
        <f t="shared" si="817"/>
        <v>0</v>
      </c>
      <c r="BP51" s="275">
        <f t="shared" si="817"/>
        <v>0</v>
      </c>
      <c r="BQ51" s="275">
        <f t="shared" si="817"/>
        <v>0</v>
      </c>
      <c r="BR51" s="275">
        <f t="shared" si="817"/>
        <v>0</v>
      </c>
      <c r="BS51" s="275">
        <f t="shared" si="817"/>
        <v>0</v>
      </c>
      <c r="BT51" s="275">
        <f t="shared" si="817"/>
        <v>0</v>
      </c>
      <c r="BU51" s="275">
        <f t="shared" si="817"/>
        <v>0</v>
      </c>
      <c r="BV51" s="275">
        <f t="shared" si="817"/>
        <v>0</v>
      </c>
      <c r="BW51" s="275">
        <f t="shared" si="817"/>
        <v>0</v>
      </c>
      <c r="BX51" s="275">
        <f t="shared" si="817"/>
        <v>0</v>
      </c>
      <c r="BY51" s="275">
        <f t="shared" si="817"/>
        <v>0</v>
      </c>
      <c r="BZ51" s="275">
        <f t="shared" si="817"/>
        <v>0</v>
      </c>
      <c r="CA51" s="275">
        <f t="shared" si="817"/>
        <v>0</v>
      </c>
      <c r="CB51" s="275">
        <f t="shared" si="817"/>
        <v>0</v>
      </c>
      <c r="CC51" s="275">
        <f t="shared" si="817"/>
        <v>0</v>
      </c>
      <c r="CD51" s="275">
        <f t="shared" si="817"/>
        <v>0</v>
      </c>
      <c r="CE51" s="275">
        <f t="shared" si="817"/>
        <v>0</v>
      </c>
      <c r="CF51" s="275">
        <f t="shared" si="817"/>
        <v>0</v>
      </c>
      <c r="CG51" s="275">
        <f t="shared" si="817"/>
        <v>0</v>
      </c>
      <c r="CH51" s="275">
        <f t="shared" si="817"/>
        <v>0</v>
      </c>
      <c r="CI51" s="275">
        <f t="shared" si="817"/>
        <v>0</v>
      </c>
      <c r="CJ51" s="275">
        <f t="shared" si="817"/>
        <v>0</v>
      </c>
      <c r="CK51" s="275">
        <f t="shared" si="817"/>
        <v>0</v>
      </c>
      <c r="CL51" s="275">
        <f t="shared" si="817"/>
        <v>0</v>
      </c>
      <c r="CM51" s="275">
        <f t="shared" si="817"/>
        <v>0</v>
      </c>
      <c r="CN51" s="275">
        <f t="shared" si="817"/>
        <v>0</v>
      </c>
      <c r="CO51" s="275">
        <f t="shared" si="817"/>
        <v>0</v>
      </c>
      <c r="CP51" s="275">
        <f t="shared" si="817"/>
        <v>0</v>
      </c>
      <c r="CQ51" s="275">
        <f t="shared" si="817"/>
        <v>0</v>
      </c>
      <c r="CR51" s="275">
        <f t="shared" si="817"/>
        <v>0</v>
      </c>
      <c r="CS51" s="275">
        <f t="shared" si="817"/>
        <v>0</v>
      </c>
      <c r="CT51" s="275">
        <f t="shared" si="817"/>
        <v>0</v>
      </c>
      <c r="CU51" s="275">
        <f t="shared" si="817"/>
        <v>0</v>
      </c>
      <c r="CV51" s="275">
        <f t="shared" si="817"/>
        <v>0</v>
      </c>
      <c r="CW51" s="275">
        <f t="shared" si="817"/>
        <v>0</v>
      </c>
      <c r="CX51" s="275">
        <f t="shared" si="817"/>
        <v>0</v>
      </c>
      <c r="CY51" s="275">
        <f t="shared" si="817"/>
        <v>0</v>
      </c>
      <c r="CZ51" s="275">
        <f t="shared" si="817"/>
        <v>0</v>
      </c>
      <c r="DA51" s="275">
        <f t="shared" si="817"/>
        <v>0</v>
      </c>
      <c r="DB51" s="275">
        <f t="shared" si="817"/>
        <v>0</v>
      </c>
      <c r="DC51" s="275">
        <f t="shared" si="817"/>
        <v>0</v>
      </c>
      <c r="DD51" s="275">
        <f t="shared" si="817"/>
        <v>0</v>
      </c>
      <c r="DE51" s="275">
        <f t="shared" si="817"/>
        <v>0</v>
      </c>
      <c r="DF51" s="275">
        <f t="shared" si="817"/>
        <v>0</v>
      </c>
      <c r="DG51" s="275">
        <f t="shared" si="817"/>
        <v>0</v>
      </c>
      <c r="DH51" s="275">
        <f t="shared" si="817"/>
        <v>0</v>
      </c>
      <c r="DI51" s="275">
        <f t="shared" si="817"/>
        <v>0</v>
      </c>
      <c r="DJ51" s="275">
        <f t="shared" si="817"/>
        <v>0</v>
      </c>
      <c r="DK51" s="275">
        <f t="shared" si="817"/>
        <v>0</v>
      </c>
      <c r="DL51" s="275">
        <f t="shared" si="817"/>
        <v>0</v>
      </c>
      <c r="DM51" s="275">
        <f t="shared" si="817"/>
        <v>0</v>
      </c>
      <c r="DN51" s="275">
        <f t="shared" si="817"/>
        <v>0</v>
      </c>
      <c r="DO51" s="275">
        <f t="shared" si="817"/>
        <v>0</v>
      </c>
      <c r="DP51" s="275">
        <f t="shared" si="817"/>
        <v>0</v>
      </c>
      <c r="DQ51" s="275">
        <f t="shared" si="817"/>
        <v>0</v>
      </c>
      <c r="DR51" s="275">
        <f t="shared" si="817"/>
        <v>0</v>
      </c>
      <c r="DS51" s="275">
        <f t="shared" si="817"/>
        <v>0</v>
      </c>
      <c r="DT51" s="275">
        <f t="shared" si="817"/>
        <v>0</v>
      </c>
      <c r="DU51" s="275">
        <f t="shared" si="817"/>
        <v>0</v>
      </c>
      <c r="DV51" s="275">
        <f t="shared" si="817"/>
        <v>0</v>
      </c>
      <c r="DW51" s="275">
        <f t="shared" si="817"/>
        <v>0</v>
      </c>
      <c r="DX51" s="275">
        <f t="shared" si="817"/>
        <v>0</v>
      </c>
      <c r="DY51" s="275">
        <f t="shared" si="817"/>
        <v>0</v>
      </c>
      <c r="DZ51" s="275">
        <f t="shared" ref="DZ51:GK51" si="818">+DZ32-SUM(DZ33:DZ36,DZ39)</f>
        <v>0</v>
      </c>
      <c r="EA51" s="275">
        <f t="shared" si="818"/>
        <v>0</v>
      </c>
      <c r="EB51" s="275">
        <f t="shared" si="818"/>
        <v>0</v>
      </c>
      <c r="EC51" s="275">
        <f t="shared" si="818"/>
        <v>0</v>
      </c>
      <c r="ED51" s="275">
        <f t="shared" si="818"/>
        <v>0</v>
      </c>
      <c r="EE51" s="275">
        <f t="shared" si="818"/>
        <v>0</v>
      </c>
      <c r="EF51" s="275">
        <f t="shared" si="818"/>
        <v>0</v>
      </c>
      <c r="EG51" s="275">
        <f t="shared" si="818"/>
        <v>0</v>
      </c>
      <c r="EH51" s="275">
        <f t="shared" si="818"/>
        <v>0</v>
      </c>
      <c r="EI51" s="275">
        <f t="shared" si="818"/>
        <v>0</v>
      </c>
      <c r="EJ51" s="275">
        <f t="shared" si="818"/>
        <v>0</v>
      </c>
      <c r="EK51" s="275">
        <f t="shared" si="818"/>
        <v>0</v>
      </c>
      <c r="EL51" s="275">
        <f t="shared" si="818"/>
        <v>0</v>
      </c>
      <c r="EM51" s="275">
        <f t="shared" si="818"/>
        <v>0</v>
      </c>
      <c r="EN51" s="275">
        <f t="shared" si="818"/>
        <v>0</v>
      </c>
      <c r="EO51" s="275">
        <f t="shared" si="818"/>
        <v>0</v>
      </c>
      <c r="EP51" s="275">
        <f t="shared" si="818"/>
        <v>0</v>
      </c>
      <c r="EQ51" s="275">
        <f t="shared" si="818"/>
        <v>0</v>
      </c>
      <c r="ER51" s="275">
        <f t="shared" si="818"/>
        <v>0</v>
      </c>
      <c r="ES51" s="275">
        <f t="shared" si="818"/>
        <v>0</v>
      </c>
      <c r="ET51" s="275">
        <f t="shared" si="818"/>
        <v>0</v>
      </c>
      <c r="EU51" s="275">
        <f t="shared" si="818"/>
        <v>0</v>
      </c>
      <c r="EV51" s="275">
        <f t="shared" si="818"/>
        <v>0</v>
      </c>
      <c r="EW51" s="275">
        <f t="shared" si="818"/>
        <v>0</v>
      </c>
      <c r="EX51" s="275">
        <f t="shared" si="818"/>
        <v>0</v>
      </c>
      <c r="EY51" s="275">
        <f t="shared" si="818"/>
        <v>0</v>
      </c>
      <c r="EZ51" s="275">
        <f t="shared" si="818"/>
        <v>0</v>
      </c>
      <c r="FA51" s="275">
        <f t="shared" si="818"/>
        <v>0</v>
      </c>
      <c r="FB51" s="275">
        <f t="shared" si="818"/>
        <v>0</v>
      </c>
      <c r="FC51" s="275">
        <f t="shared" si="818"/>
        <v>0</v>
      </c>
      <c r="FD51" s="275">
        <f t="shared" si="818"/>
        <v>0</v>
      </c>
      <c r="FE51" s="275">
        <f t="shared" si="818"/>
        <v>0</v>
      </c>
      <c r="FF51" s="275">
        <f t="shared" si="818"/>
        <v>0</v>
      </c>
      <c r="FG51" s="275">
        <f t="shared" si="818"/>
        <v>0</v>
      </c>
      <c r="FH51" s="275">
        <f t="shared" si="818"/>
        <v>0</v>
      </c>
      <c r="FI51" s="275">
        <f t="shared" si="818"/>
        <v>0</v>
      </c>
      <c r="FJ51" s="275">
        <f t="shared" si="818"/>
        <v>0</v>
      </c>
      <c r="FK51" s="275">
        <f t="shared" si="818"/>
        <v>0</v>
      </c>
      <c r="FL51" s="275">
        <f t="shared" si="818"/>
        <v>0</v>
      </c>
      <c r="FM51" s="275">
        <f t="shared" si="818"/>
        <v>0</v>
      </c>
      <c r="FN51" s="275">
        <f t="shared" si="818"/>
        <v>0</v>
      </c>
      <c r="FO51" s="275">
        <f t="shared" si="818"/>
        <v>0</v>
      </c>
      <c r="FP51" s="275">
        <f t="shared" si="818"/>
        <v>0</v>
      </c>
      <c r="FQ51" s="275">
        <f t="shared" si="818"/>
        <v>0</v>
      </c>
      <c r="FR51" s="275">
        <f t="shared" si="818"/>
        <v>0</v>
      </c>
      <c r="FS51" s="275">
        <f t="shared" si="818"/>
        <v>0</v>
      </c>
      <c r="FT51" s="275">
        <f t="shared" si="818"/>
        <v>0</v>
      </c>
      <c r="FU51" s="275">
        <f t="shared" si="818"/>
        <v>0</v>
      </c>
      <c r="FV51" s="275">
        <f t="shared" si="818"/>
        <v>0</v>
      </c>
      <c r="FW51" s="275">
        <f t="shared" si="818"/>
        <v>0</v>
      </c>
      <c r="FX51" s="275">
        <f t="shared" si="818"/>
        <v>0</v>
      </c>
      <c r="FY51" s="275">
        <f t="shared" si="818"/>
        <v>0</v>
      </c>
      <c r="FZ51" s="275">
        <f t="shared" si="818"/>
        <v>0</v>
      </c>
      <c r="GA51" s="275">
        <f t="shared" si="818"/>
        <v>0</v>
      </c>
      <c r="GB51" s="275">
        <f t="shared" si="818"/>
        <v>0</v>
      </c>
      <c r="GC51" s="275">
        <f t="shared" si="818"/>
        <v>0</v>
      </c>
      <c r="GD51" s="275">
        <f t="shared" si="818"/>
        <v>0</v>
      </c>
      <c r="GE51" s="275">
        <f t="shared" si="818"/>
        <v>0</v>
      </c>
      <c r="GF51" s="275">
        <f t="shared" si="818"/>
        <v>0</v>
      </c>
      <c r="GG51" s="275">
        <f t="shared" si="818"/>
        <v>0</v>
      </c>
      <c r="GH51" s="275">
        <f t="shared" si="818"/>
        <v>0</v>
      </c>
      <c r="GI51" s="275">
        <f t="shared" si="818"/>
        <v>0</v>
      </c>
      <c r="GJ51" s="275">
        <f t="shared" si="818"/>
        <v>0</v>
      </c>
      <c r="GK51" s="275">
        <f t="shared" si="818"/>
        <v>0</v>
      </c>
      <c r="GL51" s="275">
        <f t="shared" ref="GL51:IW51" si="819">+GL32-SUM(GL33:GL36,GL39)</f>
        <v>0</v>
      </c>
      <c r="GM51" s="275">
        <f t="shared" si="819"/>
        <v>0</v>
      </c>
      <c r="GN51" s="275">
        <f t="shared" si="819"/>
        <v>0</v>
      </c>
      <c r="GO51" s="275">
        <f t="shared" si="819"/>
        <v>0</v>
      </c>
      <c r="GP51" s="275">
        <f t="shared" si="819"/>
        <v>0</v>
      </c>
      <c r="GQ51" s="275">
        <f t="shared" si="819"/>
        <v>0</v>
      </c>
      <c r="GR51" s="275">
        <f t="shared" si="819"/>
        <v>0</v>
      </c>
      <c r="GS51" s="275">
        <f t="shared" si="819"/>
        <v>0</v>
      </c>
      <c r="GT51" s="275">
        <f t="shared" si="819"/>
        <v>0</v>
      </c>
      <c r="GU51" s="275">
        <f t="shared" si="819"/>
        <v>0</v>
      </c>
      <c r="GV51" s="275">
        <f t="shared" si="819"/>
        <v>0</v>
      </c>
      <c r="GW51" s="275">
        <f t="shared" si="819"/>
        <v>0</v>
      </c>
      <c r="GX51" s="275">
        <f t="shared" si="819"/>
        <v>0</v>
      </c>
      <c r="GY51" s="275">
        <f t="shared" si="819"/>
        <v>0</v>
      </c>
      <c r="GZ51" s="275">
        <f t="shared" si="819"/>
        <v>0</v>
      </c>
      <c r="HA51" s="275">
        <f t="shared" si="819"/>
        <v>0</v>
      </c>
      <c r="HB51" s="275">
        <f t="shared" si="819"/>
        <v>0</v>
      </c>
      <c r="HC51" s="275">
        <f t="shared" si="819"/>
        <v>0</v>
      </c>
      <c r="HD51" s="275">
        <f t="shared" si="819"/>
        <v>0</v>
      </c>
      <c r="HE51" s="275">
        <f t="shared" si="819"/>
        <v>0</v>
      </c>
      <c r="HF51" s="275">
        <f t="shared" si="819"/>
        <v>0</v>
      </c>
      <c r="HG51" s="275">
        <f t="shared" si="819"/>
        <v>0</v>
      </c>
      <c r="HH51" s="275">
        <f t="shared" si="819"/>
        <v>0</v>
      </c>
      <c r="HI51" s="275">
        <f t="shared" si="819"/>
        <v>0</v>
      </c>
      <c r="HJ51" s="275">
        <f t="shared" si="819"/>
        <v>0</v>
      </c>
      <c r="HK51" s="275">
        <f t="shared" si="819"/>
        <v>0</v>
      </c>
      <c r="HL51" s="275">
        <f t="shared" si="819"/>
        <v>0</v>
      </c>
      <c r="HM51" s="275">
        <f t="shared" si="819"/>
        <v>0</v>
      </c>
      <c r="HN51" s="275">
        <f t="shared" si="819"/>
        <v>0</v>
      </c>
      <c r="HO51" s="275">
        <f t="shared" si="819"/>
        <v>0</v>
      </c>
      <c r="HP51" s="275">
        <f t="shared" si="819"/>
        <v>0</v>
      </c>
      <c r="HQ51" s="275">
        <f t="shared" si="819"/>
        <v>0</v>
      </c>
      <c r="HR51" s="275">
        <f t="shared" si="819"/>
        <v>0</v>
      </c>
      <c r="HS51" s="275">
        <f t="shared" si="819"/>
        <v>0</v>
      </c>
      <c r="HT51" s="275">
        <f t="shared" si="819"/>
        <v>0</v>
      </c>
      <c r="HU51" s="275">
        <f t="shared" si="819"/>
        <v>0</v>
      </c>
      <c r="HV51" s="275">
        <f t="shared" si="819"/>
        <v>0</v>
      </c>
      <c r="HW51" s="275">
        <f t="shared" si="819"/>
        <v>0</v>
      </c>
      <c r="HX51" s="275">
        <f t="shared" si="819"/>
        <v>0</v>
      </c>
      <c r="HY51" s="275">
        <f t="shared" si="819"/>
        <v>0</v>
      </c>
      <c r="HZ51" s="275">
        <f t="shared" si="819"/>
        <v>0</v>
      </c>
      <c r="IA51" s="275">
        <f t="shared" si="819"/>
        <v>0</v>
      </c>
      <c r="IB51" s="275">
        <f t="shared" si="819"/>
        <v>0</v>
      </c>
      <c r="IC51" s="275">
        <f t="shared" si="819"/>
        <v>0</v>
      </c>
      <c r="ID51" s="275">
        <f t="shared" si="819"/>
        <v>0</v>
      </c>
      <c r="IE51" s="275">
        <f t="shared" si="819"/>
        <v>0</v>
      </c>
      <c r="IF51" s="275">
        <f t="shared" si="819"/>
        <v>0</v>
      </c>
      <c r="IG51" s="275">
        <f t="shared" si="819"/>
        <v>0</v>
      </c>
      <c r="IH51" s="275">
        <f t="shared" si="819"/>
        <v>0</v>
      </c>
      <c r="II51" s="275">
        <f t="shared" si="819"/>
        <v>0</v>
      </c>
      <c r="IJ51" s="275">
        <f t="shared" si="819"/>
        <v>0</v>
      </c>
      <c r="IK51" s="275">
        <f t="shared" si="819"/>
        <v>0</v>
      </c>
      <c r="IL51" s="275">
        <f t="shared" si="819"/>
        <v>0</v>
      </c>
      <c r="IM51" s="275">
        <f t="shared" si="819"/>
        <v>0</v>
      </c>
      <c r="IN51" s="275">
        <f t="shared" si="819"/>
        <v>0</v>
      </c>
      <c r="IO51" s="275">
        <f t="shared" si="819"/>
        <v>0</v>
      </c>
      <c r="IP51" s="275">
        <f t="shared" si="819"/>
        <v>0</v>
      </c>
      <c r="IQ51" s="275">
        <f t="shared" si="819"/>
        <v>0</v>
      </c>
      <c r="IR51" s="275">
        <f t="shared" si="819"/>
        <v>0</v>
      </c>
      <c r="IS51" s="275">
        <f t="shared" si="819"/>
        <v>0</v>
      </c>
      <c r="IT51" s="275">
        <f t="shared" si="819"/>
        <v>0</v>
      </c>
      <c r="IU51" s="275">
        <f t="shared" si="819"/>
        <v>0</v>
      </c>
      <c r="IV51" s="275">
        <f t="shared" si="819"/>
        <v>0</v>
      </c>
      <c r="IW51" s="275">
        <f t="shared" si="819"/>
        <v>0</v>
      </c>
      <c r="IX51" s="275">
        <f t="shared" ref="IX51:LN51" si="820">+IX32-SUM(IX33:IX36,IX39)</f>
        <v>0</v>
      </c>
      <c r="IY51" s="275">
        <f t="shared" si="820"/>
        <v>0</v>
      </c>
      <c r="IZ51" s="275">
        <f t="shared" si="820"/>
        <v>0</v>
      </c>
      <c r="JA51" s="275">
        <f t="shared" si="820"/>
        <v>0</v>
      </c>
      <c r="JB51" s="275">
        <f t="shared" si="820"/>
        <v>0</v>
      </c>
      <c r="JC51" s="275">
        <f t="shared" si="820"/>
        <v>0</v>
      </c>
      <c r="JD51" s="275">
        <f t="shared" si="820"/>
        <v>0</v>
      </c>
      <c r="JE51" s="275">
        <f t="shared" si="820"/>
        <v>0</v>
      </c>
      <c r="JF51" s="275">
        <f t="shared" si="820"/>
        <v>0</v>
      </c>
      <c r="JG51" s="275">
        <f t="shared" si="820"/>
        <v>0</v>
      </c>
      <c r="JH51" s="275">
        <f t="shared" si="820"/>
        <v>0</v>
      </c>
      <c r="JI51" s="275">
        <f t="shared" si="820"/>
        <v>0</v>
      </c>
      <c r="JJ51" s="275">
        <f t="shared" si="820"/>
        <v>0</v>
      </c>
      <c r="JK51" s="275">
        <f t="shared" si="820"/>
        <v>0</v>
      </c>
      <c r="JL51" s="275">
        <f t="shared" si="820"/>
        <v>0</v>
      </c>
      <c r="JM51" s="275">
        <f t="shared" si="820"/>
        <v>0</v>
      </c>
      <c r="JN51" s="275">
        <f t="shared" si="820"/>
        <v>0</v>
      </c>
      <c r="JO51" s="275">
        <f t="shared" si="820"/>
        <v>0</v>
      </c>
      <c r="JP51" s="275">
        <f t="shared" si="820"/>
        <v>0</v>
      </c>
      <c r="JQ51" s="275">
        <f t="shared" si="820"/>
        <v>0</v>
      </c>
      <c r="JR51" s="275">
        <f t="shared" si="820"/>
        <v>0</v>
      </c>
      <c r="JS51" s="275">
        <f t="shared" si="820"/>
        <v>0</v>
      </c>
      <c r="JT51" s="275">
        <f t="shared" si="820"/>
        <v>0</v>
      </c>
      <c r="JU51" s="275">
        <f t="shared" si="820"/>
        <v>0</v>
      </c>
      <c r="JV51" s="275">
        <f t="shared" si="820"/>
        <v>0</v>
      </c>
      <c r="JW51" s="275">
        <f t="shared" si="820"/>
        <v>0</v>
      </c>
      <c r="JX51" s="275">
        <f t="shared" si="820"/>
        <v>0</v>
      </c>
      <c r="JY51" s="275">
        <f t="shared" si="820"/>
        <v>0</v>
      </c>
      <c r="JZ51" s="275">
        <f t="shared" si="820"/>
        <v>0</v>
      </c>
      <c r="KA51" s="275">
        <f t="shared" si="820"/>
        <v>0</v>
      </c>
      <c r="KB51" s="275">
        <f t="shared" si="820"/>
        <v>0</v>
      </c>
      <c r="KC51" s="275">
        <f t="shared" si="820"/>
        <v>0</v>
      </c>
      <c r="KD51" s="275">
        <f t="shared" si="820"/>
        <v>0</v>
      </c>
      <c r="KE51" s="275">
        <f t="shared" si="820"/>
        <v>0</v>
      </c>
      <c r="KF51" s="275">
        <f t="shared" si="820"/>
        <v>0</v>
      </c>
      <c r="KG51" s="275">
        <f t="shared" si="820"/>
        <v>0</v>
      </c>
      <c r="KH51" s="275">
        <f t="shared" si="820"/>
        <v>0</v>
      </c>
      <c r="KI51" s="275">
        <f t="shared" si="820"/>
        <v>0</v>
      </c>
      <c r="KJ51" s="275">
        <f t="shared" si="820"/>
        <v>0</v>
      </c>
      <c r="KK51" s="275">
        <f t="shared" si="820"/>
        <v>0</v>
      </c>
      <c r="KL51" s="275">
        <f t="shared" si="820"/>
        <v>0</v>
      </c>
      <c r="KM51" s="275">
        <f t="shared" si="820"/>
        <v>0</v>
      </c>
      <c r="KN51" s="275">
        <f t="shared" si="820"/>
        <v>0</v>
      </c>
      <c r="KO51" s="275">
        <f t="shared" si="820"/>
        <v>0</v>
      </c>
      <c r="KP51" s="275">
        <f t="shared" si="820"/>
        <v>0</v>
      </c>
      <c r="KQ51" s="275">
        <f t="shared" si="820"/>
        <v>0</v>
      </c>
      <c r="KR51" s="275">
        <f t="shared" si="820"/>
        <v>0</v>
      </c>
      <c r="KS51" s="275">
        <f t="shared" si="820"/>
        <v>0</v>
      </c>
      <c r="KT51" s="275">
        <f t="shared" si="820"/>
        <v>0</v>
      </c>
      <c r="KU51" s="275">
        <f t="shared" si="820"/>
        <v>0</v>
      </c>
      <c r="KV51" s="275">
        <f t="shared" si="820"/>
        <v>0</v>
      </c>
      <c r="KW51" s="275">
        <f t="shared" si="820"/>
        <v>0</v>
      </c>
      <c r="KX51" s="275">
        <f t="shared" si="820"/>
        <v>0</v>
      </c>
      <c r="KY51" s="275">
        <f t="shared" si="820"/>
        <v>0</v>
      </c>
      <c r="KZ51" s="275">
        <f t="shared" si="820"/>
        <v>0</v>
      </c>
      <c r="LA51" s="275">
        <f t="shared" si="820"/>
        <v>0</v>
      </c>
      <c r="LB51" s="275">
        <f t="shared" si="820"/>
        <v>0</v>
      </c>
      <c r="LC51" s="275">
        <f t="shared" si="820"/>
        <v>0</v>
      </c>
      <c r="LD51" s="275">
        <f t="shared" si="820"/>
        <v>0</v>
      </c>
      <c r="LE51" s="275">
        <f t="shared" si="820"/>
        <v>0</v>
      </c>
      <c r="LF51" s="275">
        <f t="shared" si="820"/>
        <v>0</v>
      </c>
      <c r="LG51" s="275">
        <f t="shared" si="820"/>
        <v>0</v>
      </c>
      <c r="LH51" s="275">
        <f t="shared" si="820"/>
        <v>0</v>
      </c>
      <c r="LI51" s="275">
        <f t="shared" si="820"/>
        <v>0</v>
      </c>
      <c r="LJ51" s="275">
        <f t="shared" si="820"/>
        <v>0</v>
      </c>
      <c r="LK51" s="275">
        <f t="shared" si="820"/>
        <v>0</v>
      </c>
      <c r="LL51" s="275">
        <f t="shared" si="820"/>
        <v>0</v>
      </c>
      <c r="LM51" s="275">
        <f t="shared" si="820"/>
        <v>0</v>
      </c>
      <c r="LN51" s="275">
        <f t="shared" si="820"/>
        <v>0</v>
      </c>
    </row>
    <row r="52" spans="1:326" collapsed="1"/>
    <row r="54" spans="1:326" s="9" customFormat="1">
      <c r="A54" s="9" t="s">
        <v>276</v>
      </c>
      <c r="AN54" s="36"/>
      <c r="BA54" s="36">
        <f>SUM(BA32,BN32,CA32,CN32,DA32,DN32,EA32,EN32,FA32,FN32,GA32)</f>
        <v>26173802.313631278</v>
      </c>
      <c r="BN54" s="36">
        <f>SUM(BN32,CA32,CN32,DA32,DN32,EA32,EN32,FA32,FN32,GA32)</f>
        <v>23841853.114021126</v>
      </c>
      <c r="CA54" s="36">
        <f>SUM(CA32,CN32,DA32,DN32,EA32,EN32,FA32,FN32,GA32)</f>
        <v>21501235.438422676</v>
      </c>
      <c r="CN54" s="36">
        <f>SUM(CN32,DA32,DN32,EA32,EN32,FA32,FN32,GA32)</f>
        <v>19151689.232556269</v>
      </c>
      <c r="DA54" s="36">
        <f>SUM(DA32,DN32,EA32,EN32,FA32,FN32,GA32)</f>
        <v>16792946.640513867</v>
      </c>
      <c r="DN54" s="36">
        <f>SUM(DN32,EA32,EN32,FA32,FN32,GA32)</f>
        <v>14424731.770710194</v>
      </c>
      <c r="EA54" s="36">
        <f>SUM(EA32,EN32,FA32,FN32,GA32)</f>
        <v>12046760.454812413</v>
      </c>
      <c r="EN54" s="36">
        <f>SUM(EN32,FA32,FN32,GA32)</f>
        <v>9658739.9994376954</v>
      </c>
      <c r="FA54" s="36">
        <f>SUM(FA32,FN32,GA32)</f>
        <v>7260368.9304017387</v>
      </c>
      <c r="FN54" s="36">
        <f>SUM(FN32,GA32)</f>
        <v>4851336.7292947024</v>
      </c>
      <c r="FO54" s="36"/>
      <c r="GA54" s="36">
        <f>SUM(GA32)</f>
        <v>2431323.5621544546</v>
      </c>
      <c r="GN54" s="36"/>
    </row>
  </sheetData>
  <mergeCells count="1300">
    <mergeCell ref="U42:U43"/>
    <mergeCell ref="V42:V43"/>
    <mergeCell ref="W42:W43"/>
    <mergeCell ref="X42:X43"/>
    <mergeCell ref="Y42:Y43"/>
    <mergeCell ref="Z42:Z43"/>
    <mergeCell ref="U33:U34"/>
    <mergeCell ref="V33:V34"/>
    <mergeCell ref="W33:W34"/>
    <mergeCell ref="X33:X34"/>
    <mergeCell ref="Y33:Y34"/>
    <mergeCell ref="Z33:Z34"/>
    <mergeCell ref="T33:T34"/>
    <mergeCell ref="K42:K43"/>
    <mergeCell ref="L42:L43"/>
    <mergeCell ref="M42:M43"/>
    <mergeCell ref="O42:O43"/>
    <mergeCell ref="P42:P43"/>
    <mergeCell ref="Q42:Q43"/>
    <mergeCell ref="R42:R43"/>
    <mergeCell ref="S42:S43"/>
    <mergeCell ref="T42:T43"/>
    <mergeCell ref="K33:K34"/>
    <mergeCell ref="L33:L34"/>
    <mergeCell ref="M33:M34"/>
    <mergeCell ref="O33:O34"/>
    <mergeCell ref="P33:P34"/>
    <mergeCell ref="Q33:Q34"/>
    <mergeCell ref="R33:R34"/>
    <mergeCell ref="S33:S34"/>
    <mergeCell ref="N33:N34"/>
    <mergeCell ref="N42:N43"/>
    <mergeCell ref="B42:B43"/>
    <mergeCell ref="C42:C43"/>
    <mergeCell ref="D42:D43"/>
    <mergeCell ref="E42:E43"/>
    <mergeCell ref="F42:F43"/>
    <mergeCell ref="G42:G43"/>
    <mergeCell ref="H42:H43"/>
    <mergeCell ref="I42:I43"/>
    <mergeCell ref="J42:J43"/>
    <mergeCell ref="B33:B34"/>
    <mergeCell ref="C33:C34"/>
    <mergeCell ref="D33:D34"/>
    <mergeCell ref="E33:E34"/>
    <mergeCell ref="F33:F34"/>
    <mergeCell ref="G33:G34"/>
    <mergeCell ref="H33:H34"/>
    <mergeCell ref="I33:I34"/>
    <mergeCell ref="J33:J34"/>
    <mergeCell ref="AB33:AB34"/>
    <mergeCell ref="AC33:AC34"/>
    <mergeCell ref="AD33:AD34"/>
    <mergeCell ref="AE33:AE34"/>
    <mergeCell ref="AF33:AF34"/>
    <mergeCell ref="AG33:AG34"/>
    <mergeCell ref="AT33:AT34"/>
    <mergeCell ref="AU33:AU34"/>
    <mergeCell ref="AV33:AV34"/>
    <mergeCell ref="AN33:AN34"/>
    <mergeCell ref="AO33:AO34"/>
    <mergeCell ref="AP33:AP34"/>
    <mergeCell ref="AH33:AH34"/>
    <mergeCell ref="AI33:AI34"/>
    <mergeCell ref="AJ33:AJ34"/>
    <mergeCell ref="AK33:AK34"/>
    <mergeCell ref="AL33:AL34"/>
    <mergeCell ref="AM33:AM34"/>
    <mergeCell ref="AQ33:AQ34"/>
    <mergeCell ref="AR33:AR34"/>
    <mergeCell ref="AS33:AS34"/>
    <mergeCell ref="BV33:BV34"/>
    <mergeCell ref="BW33:BW34"/>
    <mergeCell ref="BX33:BX34"/>
    <mergeCell ref="BY33:BY34"/>
    <mergeCell ref="AW33:AW34"/>
    <mergeCell ref="AX33:AX34"/>
    <mergeCell ref="AY33:AY34"/>
    <mergeCell ref="BM33:BM34"/>
    <mergeCell ref="BO33:BO34"/>
    <mergeCell ref="BP33:BP34"/>
    <mergeCell ref="BG33:BG34"/>
    <mergeCell ref="BH33:BH34"/>
    <mergeCell ref="BI33:BI34"/>
    <mergeCell ref="BJ33:BJ34"/>
    <mergeCell ref="BK33:BK34"/>
    <mergeCell ref="BL33:BL34"/>
    <mergeCell ref="AZ33:AZ34"/>
    <mergeCell ref="BB33:BB34"/>
    <mergeCell ref="BC33:BC34"/>
    <mergeCell ref="BD33:BD34"/>
    <mergeCell ref="BE33:BE34"/>
    <mergeCell ref="BF33:BF34"/>
    <mergeCell ref="CM33:CM34"/>
    <mergeCell ref="CO33:CO34"/>
    <mergeCell ref="CP33:CP34"/>
    <mergeCell ref="CQ33:CQ34"/>
    <mergeCell ref="CR33:CR34"/>
    <mergeCell ref="CS33:CS34"/>
    <mergeCell ref="CZ33:CZ34"/>
    <mergeCell ref="DB33:DB34"/>
    <mergeCell ref="DC33:DC34"/>
    <mergeCell ref="DD33:DD34"/>
    <mergeCell ref="DE33:DE34"/>
    <mergeCell ref="DF33:DF34"/>
    <mergeCell ref="BQ33:BQ34"/>
    <mergeCell ref="BR33:BR34"/>
    <mergeCell ref="BS33:BS34"/>
    <mergeCell ref="CT33:CT34"/>
    <mergeCell ref="CU33:CU34"/>
    <mergeCell ref="CV33:CV34"/>
    <mergeCell ref="CG33:CG34"/>
    <mergeCell ref="CH33:CH34"/>
    <mergeCell ref="CI33:CI34"/>
    <mergeCell ref="CJ33:CJ34"/>
    <mergeCell ref="CK33:CK34"/>
    <mergeCell ref="CL33:CL34"/>
    <mergeCell ref="BZ33:BZ34"/>
    <mergeCell ref="CB33:CB34"/>
    <mergeCell ref="CC33:CC34"/>
    <mergeCell ref="CD33:CD34"/>
    <mergeCell ref="CE33:CE34"/>
    <mergeCell ref="CF33:CF34"/>
    <mergeCell ref="BT33:BT34"/>
    <mergeCell ref="BU33:BU34"/>
    <mergeCell ref="DG33:DG34"/>
    <mergeCell ref="DH33:DH34"/>
    <mergeCell ref="DI33:DI34"/>
    <mergeCell ref="EG33:EG34"/>
    <mergeCell ref="EH33:EH34"/>
    <mergeCell ref="EI33:EI34"/>
    <mergeCell ref="DT33:DT34"/>
    <mergeCell ref="DU33:DU34"/>
    <mergeCell ref="DV33:DV34"/>
    <mergeCell ref="DW33:DW34"/>
    <mergeCell ref="DX33:DX34"/>
    <mergeCell ref="DY33:DY34"/>
    <mergeCell ref="DJ33:DJ34"/>
    <mergeCell ref="DK33:DK34"/>
    <mergeCell ref="DL33:DL34"/>
    <mergeCell ref="CW33:CW34"/>
    <mergeCell ref="CX33:CX34"/>
    <mergeCell ref="CY33:CY34"/>
    <mergeCell ref="EO33:EO34"/>
    <mergeCell ref="EP33:EP34"/>
    <mergeCell ref="EQ33:EQ34"/>
    <mergeCell ref="ER33:ER34"/>
    <mergeCell ref="ES33:ES34"/>
    <mergeCell ref="EZ33:EZ34"/>
    <mergeCell ref="DM33:DM34"/>
    <mergeCell ref="DO33:DO34"/>
    <mergeCell ref="DP33:DP34"/>
    <mergeCell ref="DQ33:DQ34"/>
    <mergeCell ref="DR33:DR34"/>
    <mergeCell ref="DS33:DS34"/>
    <mergeCell ref="EJ33:EJ34"/>
    <mergeCell ref="EK33:EK34"/>
    <mergeCell ref="EL33:EL34"/>
    <mergeCell ref="EN33:EN34"/>
    <mergeCell ref="DZ33:DZ34"/>
    <mergeCell ref="EB33:EB34"/>
    <mergeCell ref="EC33:EC34"/>
    <mergeCell ref="ED33:ED34"/>
    <mergeCell ref="EE33:EE34"/>
    <mergeCell ref="EF33:EF34"/>
    <mergeCell ref="EM33:EM34"/>
    <mergeCell ref="FB33:FB34"/>
    <mergeCell ref="FC33:FC34"/>
    <mergeCell ref="FD33:FD34"/>
    <mergeCell ref="FE33:FE34"/>
    <mergeCell ref="FF33:FF34"/>
    <mergeCell ref="ET33:ET34"/>
    <mergeCell ref="EU33:EU34"/>
    <mergeCell ref="EV33:EV34"/>
    <mergeCell ref="GI33:GI34"/>
    <mergeCell ref="FT33:FT34"/>
    <mergeCell ref="FU33:FU34"/>
    <mergeCell ref="FV33:FV34"/>
    <mergeCell ref="FW33:FW34"/>
    <mergeCell ref="FG33:FG34"/>
    <mergeCell ref="FH33:FH34"/>
    <mergeCell ref="FI33:FI34"/>
    <mergeCell ref="FJ33:FJ34"/>
    <mergeCell ref="FK33:FK34"/>
    <mergeCell ref="FL33:FL34"/>
    <mergeCell ref="EW33:EW34"/>
    <mergeCell ref="EX33:EX34"/>
    <mergeCell ref="EY33:EY34"/>
    <mergeCell ref="FA33:FA34"/>
    <mergeCell ref="FX33:FX34"/>
    <mergeCell ref="FY33:FY34"/>
    <mergeCell ref="FM33:FM34"/>
    <mergeCell ref="FO33:FO34"/>
    <mergeCell ref="FP33:FP34"/>
    <mergeCell ref="FQ33:FQ34"/>
    <mergeCell ref="FR33:FR34"/>
    <mergeCell ref="FS33:FS34"/>
    <mergeCell ref="FN33:FN34"/>
    <mergeCell ref="FZ33:FZ34"/>
    <mergeCell ref="GB33:GB34"/>
    <mergeCell ref="GC33:GC34"/>
    <mergeCell ref="GD33:GD34"/>
    <mergeCell ref="GE33:GE34"/>
    <mergeCell ref="GF33:GF34"/>
    <mergeCell ref="GA33:GA34"/>
    <mergeCell ref="GG33:GG34"/>
    <mergeCell ref="HG33:HG34"/>
    <mergeCell ref="HH33:HH34"/>
    <mergeCell ref="GT33:GT34"/>
    <mergeCell ref="GU33:GU34"/>
    <mergeCell ref="GV33:GV34"/>
    <mergeCell ref="GW33:GW34"/>
    <mergeCell ref="GX33:GX34"/>
    <mergeCell ref="GY33:GY34"/>
    <mergeCell ref="GM33:GM34"/>
    <mergeCell ref="GO33:GO34"/>
    <mergeCell ref="GP33:GP34"/>
    <mergeCell ref="GQ33:GQ34"/>
    <mergeCell ref="GR33:GR34"/>
    <mergeCell ref="GS33:GS34"/>
    <mergeCell ref="GN33:GN34"/>
    <mergeCell ref="GJ33:GJ34"/>
    <mergeCell ref="GK33:GK34"/>
    <mergeCell ref="GL33:GL34"/>
    <mergeCell ref="GH33:GH34"/>
    <mergeCell ref="HZ33:HZ34"/>
    <mergeCell ref="IB33:IB34"/>
    <mergeCell ref="IC33:IC34"/>
    <mergeCell ref="ID33:ID34"/>
    <mergeCell ref="IE33:IE34"/>
    <mergeCell ref="IF33:IF34"/>
    <mergeCell ref="IA33:IA34"/>
    <mergeCell ref="IH33:IH34"/>
    <mergeCell ref="HV33:HV34"/>
    <mergeCell ref="HW33:HW34"/>
    <mergeCell ref="HX33:HX34"/>
    <mergeCell ref="HY33:HY34"/>
    <mergeCell ref="HI33:HI34"/>
    <mergeCell ref="HJ33:HJ34"/>
    <mergeCell ref="HK33:HK34"/>
    <mergeCell ref="HL33:HL34"/>
    <mergeCell ref="GZ33:GZ34"/>
    <mergeCell ref="HB33:HB34"/>
    <mergeCell ref="HC33:HC34"/>
    <mergeCell ref="HD33:HD34"/>
    <mergeCell ref="HE33:HE34"/>
    <mergeCell ref="HF33:HF34"/>
    <mergeCell ref="HA33:HA34"/>
    <mergeCell ref="HM33:HM34"/>
    <mergeCell ref="HO33:HO34"/>
    <mergeCell ref="HP33:HP34"/>
    <mergeCell ref="HQ33:HQ34"/>
    <mergeCell ref="HR33:HR34"/>
    <mergeCell ref="HS33:HS34"/>
    <mergeCell ref="HN33:HN34"/>
    <mergeCell ref="HT33:HT34"/>
    <mergeCell ref="HU33:HU34"/>
    <mergeCell ref="JM33:JM34"/>
    <mergeCell ref="JO33:JO34"/>
    <mergeCell ref="JP33:JP34"/>
    <mergeCell ref="JQ33:JQ34"/>
    <mergeCell ref="JR33:JR34"/>
    <mergeCell ref="JS33:JS34"/>
    <mergeCell ref="JN33:JN34"/>
    <mergeCell ref="KD33:KD34"/>
    <mergeCell ref="KE33:KE34"/>
    <mergeCell ref="KF33:KF34"/>
    <mergeCell ref="KA33:KA34"/>
    <mergeCell ref="JZ33:JZ34"/>
    <mergeCell ref="KB33:KB34"/>
    <mergeCell ref="KC33:KC34"/>
    <mergeCell ref="II33:II34"/>
    <mergeCell ref="IJ33:IJ34"/>
    <mergeCell ref="IK33:IK34"/>
    <mergeCell ref="IL33:IL34"/>
    <mergeCell ref="JB33:JB34"/>
    <mergeCell ref="JC33:JC34"/>
    <mergeCell ref="JD33:JD34"/>
    <mergeCell ref="JE33:JE34"/>
    <mergeCell ref="JF33:JF34"/>
    <mergeCell ref="JA33:JA34"/>
    <mergeCell ref="JG33:JG34"/>
    <mergeCell ref="JH33:JH34"/>
    <mergeCell ref="LJ33:LJ34"/>
    <mergeCell ref="LK33:LK34"/>
    <mergeCell ref="LL33:LL34"/>
    <mergeCell ref="KZ33:KZ34"/>
    <mergeCell ref="LB33:LB34"/>
    <mergeCell ref="LC33:LC34"/>
    <mergeCell ref="LD33:LD34"/>
    <mergeCell ref="LE33:LE34"/>
    <mergeCell ref="LF33:LF34"/>
    <mergeCell ref="LA33:LA34"/>
    <mergeCell ref="KG33:KG34"/>
    <mergeCell ref="KH33:KH34"/>
    <mergeCell ref="JT33:JT34"/>
    <mergeCell ref="JU33:JU34"/>
    <mergeCell ref="JV33:JV34"/>
    <mergeCell ref="JW33:JW34"/>
    <mergeCell ref="JX33:JX34"/>
    <mergeCell ref="JY33:JY34"/>
    <mergeCell ref="AG42:AG43"/>
    <mergeCell ref="AH42:AH43"/>
    <mergeCell ref="AI42:AI43"/>
    <mergeCell ref="AJ42:AJ43"/>
    <mergeCell ref="AK42:AK43"/>
    <mergeCell ref="AL42:AL43"/>
    <mergeCell ref="LG33:LG34"/>
    <mergeCell ref="LH33:LH34"/>
    <mergeCell ref="LI33:LI34"/>
    <mergeCell ref="KV33:KV34"/>
    <mergeCell ref="KW33:KW34"/>
    <mergeCell ref="KX33:KX34"/>
    <mergeCell ref="KY33:KY34"/>
    <mergeCell ref="KM33:KM34"/>
    <mergeCell ref="KO33:KO34"/>
    <mergeCell ref="KP33:KP34"/>
    <mergeCell ref="KQ33:KQ34"/>
    <mergeCell ref="KR33:KR34"/>
    <mergeCell ref="KS33:KS34"/>
    <mergeCell ref="KN33:KN34"/>
    <mergeCell ref="KI33:KI34"/>
    <mergeCell ref="KJ33:KJ34"/>
    <mergeCell ref="KK33:KK34"/>
    <mergeCell ref="KL33:KL34"/>
    <mergeCell ref="AU42:AU43"/>
    <mergeCell ref="AV42:AV43"/>
    <mergeCell ref="AW42:AW43"/>
    <mergeCell ref="AX42:AX43"/>
    <mergeCell ref="BI42:BI43"/>
    <mergeCell ref="BJ42:BJ43"/>
    <mergeCell ref="AY42:AY43"/>
    <mergeCell ref="AZ42:AZ43"/>
    <mergeCell ref="AA42:AA43"/>
    <mergeCell ref="AB42:AB43"/>
    <mergeCell ref="AC42:AC43"/>
    <mergeCell ref="AD42:AD43"/>
    <mergeCell ref="AE42:AE43"/>
    <mergeCell ref="AF42:AF43"/>
    <mergeCell ref="LM33:LM34"/>
    <mergeCell ref="BA33:BA34"/>
    <mergeCell ref="BN33:BN34"/>
    <mergeCell ref="CA33:CA34"/>
    <mergeCell ref="CN33:CN34"/>
    <mergeCell ref="DA33:DA34"/>
    <mergeCell ref="DN33:DN34"/>
    <mergeCell ref="EA33:EA34"/>
    <mergeCell ref="KT33:KT34"/>
    <mergeCell ref="KU33:KU34"/>
    <mergeCell ref="BE42:BE43"/>
    <mergeCell ref="BF42:BF43"/>
    <mergeCell ref="BG42:BG43"/>
    <mergeCell ref="BH42:BH43"/>
    <mergeCell ref="JI33:JI34"/>
    <mergeCell ref="JJ33:JJ34"/>
    <mergeCell ref="JK33:JK34"/>
    <mergeCell ref="JL33:JL34"/>
    <mergeCell ref="AM42:AM43"/>
    <mergeCell ref="AN42:AN43"/>
    <mergeCell ref="AO42:AO43"/>
    <mergeCell ref="AP42:AP43"/>
    <mergeCell ref="AQ42:AQ43"/>
    <mergeCell ref="AR42:AR43"/>
    <mergeCell ref="AS42:AS43"/>
    <mergeCell ref="AT42:AT43"/>
    <mergeCell ref="BA42:BA43"/>
    <mergeCell ref="BB42:BB43"/>
    <mergeCell ref="BC42:BC43"/>
    <mergeCell ref="BD42:BD43"/>
    <mergeCell ref="BK42:BK43"/>
    <mergeCell ref="LN33:LN34"/>
    <mergeCell ref="AA33:AA34"/>
    <mergeCell ref="IV33:IV34"/>
    <mergeCell ref="IW33:IW34"/>
    <mergeCell ref="IX33:IX34"/>
    <mergeCell ref="IY33:IY34"/>
    <mergeCell ref="IM33:IM34"/>
    <mergeCell ref="IO33:IO34"/>
    <mergeCell ref="IP33:IP34"/>
    <mergeCell ref="IQ33:IQ34"/>
    <mergeCell ref="IR33:IR34"/>
    <mergeCell ref="IS33:IS34"/>
    <mergeCell ref="IN33:IN34"/>
    <mergeCell ref="IT33:IT34"/>
    <mergeCell ref="IU33:IU34"/>
    <mergeCell ref="IG33:IG34"/>
    <mergeCell ref="IZ33:IZ34"/>
    <mergeCell ref="BQ42:BQ43"/>
    <mergeCell ref="BR42:BR43"/>
    <mergeCell ref="BS42:BS43"/>
    <mergeCell ref="CO42:CO43"/>
    <mergeCell ref="CP42:CP43"/>
    <mergeCell ref="CQ42:CQ43"/>
    <mergeCell ref="CC42:CC43"/>
    <mergeCell ref="CD42:CD43"/>
    <mergeCell ref="CE42:CE43"/>
    <mergeCell ref="CF42:CF43"/>
    <mergeCell ref="CG42:CG43"/>
    <mergeCell ref="CH42:CH43"/>
    <mergeCell ref="BT42:BT43"/>
    <mergeCell ref="BU42:BU43"/>
    <mergeCell ref="BV42:BV43"/>
    <mergeCell ref="BL42:BL43"/>
    <mergeCell ref="BM42:BM43"/>
    <mergeCell ref="BN42:BN43"/>
    <mergeCell ref="BO42:BO43"/>
    <mergeCell ref="BP42:BP43"/>
    <mergeCell ref="CU42:CU43"/>
    <mergeCell ref="CV42:CV43"/>
    <mergeCell ref="CW42:CW43"/>
    <mergeCell ref="CX42:CX43"/>
    <mergeCell ref="CY42:CY43"/>
    <mergeCell ref="CZ42:CZ43"/>
    <mergeCell ref="BW42:BW43"/>
    <mergeCell ref="BX42:BX43"/>
    <mergeCell ref="BY42:BY43"/>
    <mergeCell ref="BZ42:BZ43"/>
    <mergeCell ref="CA42:CA43"/>
    <mergeCell ref="CB42:CB43"/>
    <mergeCell ref="CR42:CR43"/>
    <mergeCell ref="CS42:CS43"/>
    <mergeCell ref="CT42:CT43"/>
    <mergeCell ref="CI42:CI43"/>
    <mergeCell ref="CJ42:CJ43"/>
    <mergeCell ref="CK42:CK43"/>
    <mergeCell ref="CL42:CL43"/>
    <mergeCell ref="CM42:CM43"/>
    <mergeCell ref="CN42:CN43"/>
    <mergeCell ref="DG42:DG43"/>
    <mergeCell ref="DH42:DH43"/>
    <mergeCell ref="DI42:DI43"/>
    <mergeCell ref="DJ42:DJ43"/>
    <mergeCell ref="DK42:DK43"/>
    <mergeCell ref="DL42:DL43"/>
    <mergeCell ref="EB42:EB43"/>
    <mergeCell ref="EC42:EC43"/>
    <mergeCell ref="ED42:ED43"/>
    <mergeCell ref="DS42:DS43"/>
    <mergeCell ref="DT42:DT43"/>
    <mergeCell ref="DU42:DU43"/>
    <mergeCell ref="DV42:DV43"/>
    <mergeCell ref="DW42:DW43"/>
    <mergeCell ref="DX42:DX43"/>
    <mergeCell ref="DA42:DA43"/>
    <mergeCell ref="DB42:DB43"/>
    <mergeCell ref="DC42:DC43"/>
    <mergeCell ref="DY42:DY43"/>
    <mergeCell ref="DZ42:DZ43"/>
    <mergeCell ref="EA42:EA43"/>
    <mergeCell ref="DM42:DM43"/>
    <mergeCell ref="DN42:DN43"/>
    <mergeCell ref="DO42:DO43"/>
    <mergeCell ref="DP42:DP43"/>
    <mergeCell ref="DQ42:DQ43"/>
    <mergeCell ref="DR42:DR43"/>
    <mergeCell ref="DD42:DD43"/>
    <mergeCell ref="DE42:DE43"/>
    <mergeCell ref="DF42:DF43"/>
    <mergeCell ref="EK42:EK43"/>
    <mergeCell ref="EL42:EL43"/>
    <mergeCell ref="EM42:EM43"/>
    <mergeCell ref="FI42:FI43"/>
    <mergeCell ref="FJ42:FJ43"/>
    <mergeCell ref="FK42:FK43"/>
    <mergeCell ref="EW42:EW43"/>
    <mergeCell ref="EX42:EX43"/>
    <mergeCell ref="EY42:EY43"/>
    <mergeCell ref="EZ42:EZ43"/>
    <mergeCell ref="FA42:FA43"/>
    <mergeCell ref="FB42:FB43"/>
    <mergeCell ref="EN42:EN43"/>
    <mergeCell ref="EO42:EO43"/>
    <mergeCell ref="EP42:EP43"/>
    <mergeCell ref="EE42:EE43"/>
    <mergeCell ref="EF42:EF43"/>
    <mergeCell ref="EG42:EG43"/>
    <mergeCell ref="EH42:EH43"/>
    <mergeCell ref="EI42:EI43"/>
    <mergeCell ref="EJ42:EJ43"/>
    <mergeCell ref="FO42:FO43"/>
    <mergeCell ref="FP42:FP43"/>
    <mergeCell ref="FQ42:FQ43"/>
    <mergeCell ref="FR42:FR43"/>
    <mergeCell ref="FS42:FS43"/>
    <mergeCell ref="FT42:FT43"/>
    <mergeCell ref="EQ42:EQ43"/>
    <mergeCell ref="ER42:ER43"/>
    <mergeCell ref="ES42:ES43"/>
    <mergeCell ref="ET42:ET43"/>
    <mergeCell ref="EU42:EU43"/>
    <mergeCell ref="EV42:EV43"/>
    <mergeCell ref="FL42:FL43"/>
    <mergeCell ref="FM42:FM43"/>
    <mergeCell ref="FN42:FN43"/>
    <mergeCell ref="FC42:FC43"/>
    <mergeCell ref="FD42:FD43"/>
    <mergeCell ref="FE42:FE43"/>
    <mergeCell ref="FF42:FF43"/>
    <mergeCell ref="FG42:FG43"/>
    <mergeCell ref="FH42:FH43"/>
    <mergeCell ref="GA42:GA43"/>
    <mergeCell ref="GB42:GB43"/>
    <mergeCell ref="GC42:GC43"/>
    <mergeCell ref="GD42:GD43"/>
    <mergeCell ref="GE42:GE43"/>
    <mergeCell ref="GF42:GF43"/>
    <mergeCell ref="GV42:GV43"/>
    <mergeCell ref="GW42:GW43"/>
    <mergeCell ref="GX42:GX43"/>
    <mergeCell ref="GM42:GM43"/>
    <mergeCell ref="GN42:GN43"/>
    <mergeCell ref="GO42:GO43"/>
    <mergeCell ref="GP42:GP43"/>
    <mergeCell ref="GQ42:GQ43"/>
    <mergeCell ref="GR42:GR43"/>
    <mergeCell ref="FU42:FU43"/>
    <mergeCell ref="FV42:FV43"/>
    <mergeCell ref="FW42:FW43"/>
    <mergeCell ref="GS42:GS43"/>
    <mergeCell ref="GT42:GT43"/>
    <mergeCell ref="GU42:GU43"/>
    <mergeCell ref="GG42:GG43"/>
    <mergeCell ref="GH42:GH43"/>
    <mergeCell ref="GI42:GI43"/>
    <mergeCell ref="GJ42:GJ43"/>
    <mergeCell ref="GK42:GK43"/>
    <mergeCell ref="GL42:GL43"/>
    <mergeCell ref="FX42:FX43"/>
    <mergeCell ref="FY42:FY43"/>
    <mergeCell ref="FZ42:FZ43"/>
    <mergeCell ref="HE42:HE43"/>
    <mergeCell ref="HF42:HF43"/>
    <mergeCell ref="HG42:HG43"/>
    <mergeCell ref="IC42:IC43"/>
    <mergeCell ref="ID42:ID43"/>
    <mergeCell ref="IE42:IE43"/>
    <mergeCell ref="HQ42:HQ43"/>
    <mergeCell ref="HR42:HR43"/>
    <mergeCell ref="HS42:HS43"/>
    <mergeCell ref="HT42:HT43"/>
    <mergeCell ref="HU42:HU43"/>
    <mergeCell ref="HV42:HV43"/>
    <mergeCell ref="HH42:HH43"/>
    <mergeCell ref="HI42:HI43"/>
    <mergeCell ref="HJ42:HJ43"/>
    <mergeCell ref="GY42:GY43"/>
    <mergeCell ref="GZ42:GZ43"/>
    <mergeCell ref="HA42:HA43"/>
    <mergeCell ref="HB42:HB43"/>
    <mergeCell ref="HC42:HC43"/>
    <mergeCell ref="HD42:HD43"/>
    <mergeCell ref="II42:II43"/>
    <mergeCell ref="IJ42:IJ43"/>
    <mergeCell ref="IK42:IK43"/>
    <mergeCell ref="IL42:IL43"/>
    <mergeCell ref="IM42:IM43"/>
    <mergeCell ref="IN42:IN43"/>
    <mergeCell ref="HK42:HK43"/>
    <mergeCell ref="HL42:HL43"/>
    <mergeCell ref="HM42:HM43"/>
    <mergeCell ref="HN42:HN43"/>
    <mergeCell ref="HO42:HO43"/>
    <mergeCell ref="HP42:HP43"/>
    <mergeCell ref="IF42:IF43"/>
    <mergeCell ref="IG42:IG43"/>
    <mergeCell ref="IH42:IH43"/>
    <mergeCell ref="HW42:HW43"/>
    <mergeCell ref="HX42:HX43"/>
    <mergeCell ref="HY42:HY43"/>
    <mergeCell ref="HZ42:HZ43"/>
    <mergeCell ref="IA42:IA43"/>
    <mergeCell ref="IB42:IB43"/>
    <mergeCell ref="JP42:JP43"/>
    <mergeCell ref="JQ42:JQ43"/>
    <mergeCell ref="JR42:JR43"/>
    <mergeCell ref="JG42:JG43"/>
    <mergeCell ref="JH42:JH43"/>
    <mergeCell ref="JI42:JI43"/>
    <mergeCell ref="JJ42:JJ43"/>
    <mergeCell ref="JK42:JK43"/>
    <mergeCell ref="JL42:JL43"/>
    <mergeCell ref="IO42:IO43"/>
    <mergeCell ref="IP42:IP43"/>
    <mergeCell ref="IQ42:IQ43"/>
    <mergeCell ref="JM42:JM43"/>
    <mergeCell ref="JN42:JN43"/>
    <mergeCell ref="JO42:JO43"/>
    <mergeCell ref="JA42:JA43"/>
    <mergeCell ref="JB42:JB43"/>
    <mergeCell ref="JC42:JC43"/>
    <mergeCell ref="JD42:JD43"/>
    <mergeCell ref="JE42:JE43"/>
    <mergeCell ref="JF42:JF43"/>
    <mergeCell ref="IR42:IR43"/>
    <mergeCell ref="IS42:IS43"/>
    <mergeCell ref="IT42:IT43"/>
    <mergeCell ref="IU42:IU43"/>
    <mergeCell ref="IV42:IV43"/>
    <mergeCell ref="IW42:IW43"/>
    <mergeCell ref="IX42:IX43"/>
    <mergeCell ref="IY42:IY43"/>
    <mergeCell ref="IZ42:IZ43"/>
    <mergeCell ref="KQ42:KQ43"/>
    <mergeCell ref="KR42:KR43"/>
    <mergeCell ref="KS42:KS43"/>
    <mergeCell ref="KT42:KT43"/>
    <mergeCell ref="KU42:KU43"/>
    <mergeCell ref="KV42:KV43"/>
    <mergeCell ref="JS42:JS43"/>
    <mergeCell ref="JT42:JT43"/>
    <mergeCell ref="KE42:KE43"/>
    <mergeCell ref="KF42:KF43"/>
    <mergeCell ref="KG42:KG43"/>
    <mergeCell ref="KH42:KH43"/>
    <mergeCell ref="KI42:KI43"/>
    <mergeCell ref="KJ42:KJ43"/>
    <mergeCell ref="JY42:JY43"/>
    <mergeCell ref="JZ42:JZ43"/>
    <mergeCell ref="KA42:KA43"/>
    <mergeCell ref="KB42:KB43"/>
    <mergeCell ref="KC42:KC43"/>
    <mergeCell ref="KD42:KD43"/>
    <mergeCell ref="KK42:KK43"/>
    <mergeCell ref="KL42:KL43"/>
    <mergeCell ref="KM42:KM43"/>
    <mergeCell ref="KN42:KN43"/>
    <mergeCell ref="KO42:KO43"/>
    <mergeCell ref="KP42:KP43"/>
    <mergeCell ref="JU42:JU43"/>
    <mergeCell ref="JV42:JV43"/>
    <mergeCell ref="JW42:JW43"/>
    <mergeCell ref="JX42:JX43"/>
    <mergeCell ref="LI42:LI43"/>
    <mergeCell ref="LJ42:LJ43"/>
    <mergeCell ref="LK42:LK43"/>
    <mergeCell ref="LL42:LL43"/>
    <mergeCell ref="LM42:LM43"/>
    <mergeCell ref="LN42:LN43"/>
    <mergeCell ref="LC42:LC43"/>
    <mergeCell ref="LD42:LD43"/>
    <mergeCell ref="LH42:LH43"/>
    <mergeCell ref="LE42:LE43"/>
    <mergeCell ref="LF42:LF43"/>
    <mergeCell ref="LG42:LG43"/>
    <mergeCell ref="KW42:KW43"/>
    <mergeCell ref="KX42:KX43"/>
    <mergeCell ref="KY42:KY43"/>
    <mergeCell ref="KZ42:KZ43"/>
    <mergeCell ref="LA42:LA43"/>
    <mergeCell ref="LB42:LB43"/>
    <mergeCell ref="K13:K14"/>
    <mergeCell ref="L13:L14"/>
    <mergeCell ref="M13:M14"/>
    <mergeCell ref="N13:N14"/>
    <mergeCell ref="O13:O14"/>
    <mergeCell ref="P13:P14"/>
    <mergeCell ref="Q13:Q14"/>
    <mergeCell ref="R13:R14"/>
    <mergeCell ref="S13:S14"/>
    <mergeCell ref="B13:B14"/>
    <mergeCell ref="C13:C14"/>
    <mergeCell ref="D13:D14"/>
    <mergeCell ref="E13:E14"/>
    <mergeCell ref="F13:F14"/>
    <mergeCell ref="G13:G14"/>
    <mergeCell ref="H13:H14"/>
    <mergeCell ref="I13:I14"/>
    <mergeCell ref="J13:J14"/>
    <mergeCell ref="AC13:AC14"/>
    <mergeCell ref="AD13:AD14"/>
    <mergeCell ref="AE13:AE14"/>
    <mergeCell ref="AF13:AF14"/>
    <mergeCell ref="AG13:AG14"/>
    <mergeCell ref="AH13:AH14"/>
    <mergeCell ref="AI13:AI14"/>
    <mergeCell ref="AJ13:AJ14"/>
    <mergeCell ref="AK13:AK14"/>
    <mergeCell ref="T13:T14"/>
    <mergeCell ref="U13:U14"/>
    <mergeCell ref="V13:V14"/>
    <mergeCell ref="W13:W14"/>
    <mergeCell ref="X13:X14"/>
    <mergeCell ref="Y13:Y14"/>
    <mergeCell ref="Z13:Z14"/>
    <mergeCell ref="AA13:AA14"/>
    <mergeCell ref="AB13:AB14"/>
    <mergeCell ref="AU13:AU14"/>
    <mergeCell ref="AV13:AV14"/>
    <mergeCell ref="AW13:AW14"/>
    <mergeCell ref="AX13:AX14"/>
    <mergeCell ref="AY13:AY14"/>
    <mergeCell ref="AZ13:AZ14"/>
    <mergeCell ref="BA13:BA14"/>
    <mergeCell ref="BB13:BB14"/>
    <mergeCell ref="BC13:BC14"/>
    <mergeCell ref="AL13:AL14"/>
    <mergeCell ref="AM13:AM14"/>
    <mergeCell ref="AN13:AN14"/>
    <mergeCell ref="AO13:AO14"/>
    <mergeCell ref="AP13:AP14"/>
    <mergeCell ref="AQ13:AQ14"/>
    <mergeCell ref="AR13:AR14"/>
    <mergeCell ref="AS13:AS14"/>
    <mergeCell ref="AT13:AT14"/>
    <mergeCell ref="BM13:BM14"/>
    <mergeCell ref="BN13:BN14"/>
    <mergeCell ref="BO13:BO14"/>
    <mergeCell ref="BP13:BP14"/>
    <mergeCell ref="BQ13:BQ14"/>
    <mergeCell ref="BR13:BR14"/>
    <mergeCell ref="BS13:BS14"/>
    <mergeCell ref="BT13:BT14"/>
    <mergeCell ref="BU13:BU14"/>
    <mergeCell ref="BD13:BD14"/>
    <mergeCell ref="BE13:BE14"/>
    <mergeCell ref="BF13:BF14"/>
    <mergeCell ref="BG13:BG14"/>
    <mergeCell ref="BH13:BH14"/>
    <mergeCell ref="BI13:BI14"/>
    <mergeCell ref="BJ13:BJ14"/>
    <mergeCell ref="BK13:BK14"/>
    <mergeCell ref="BL13:BL14"/>
    <mergeCell ref="CE13:CE14"/>
    <mergeCell ref="CF13:CF14"/>
    <mergeCell ref="CG13:CG14"/>
    <mergeCell ref="CH13:CH14"/>
    <mergeCell ref="CI13:CI14"/>
    <mergeCell ref="CJ13:CJ14"/>
    <mergeCell ref="CK13:CK14"/>
    <mergeCell ref="CL13:CL14"/>
    <mergeCell ref="CM13:CM14"/>
    <mergeCell ref="BV13:BV14"/>
    <mergeCell ref="BW13:BW14"/>
    <mergeCell ref="BX13:BX14"/>
    <mergeCell ref="BY13:BY14"/>
    <mergeCell ref="BZ13:BZ14"/>
    <mergeCell ref="CA13:CA14"/>
    <mergeCell ref="CB13:CB14"/>
    <mergeCell ref="CC13:CC14"/>
    <mergeCell ref="CD13:CD14"/>
    <mergeCell ref="CW13:CW14"/>
    <mergeCell ref="CX13:CX14"/>
    <mergeCell ref="CY13:CY14"/>
    <mergeCell ref="CZ13:CZ14"/>
    <mergeCell ref="DA13:DA14"/>
    <mergeCell ref="DB13:DB14"/>
    <mergeCell ref="DC13:DC14"/>
    <mergeCell ref="DD13:DD14"/>
    <mergeCell ref="DE13:DE14"/>
    <mergeCell ref="CN13:CN14"/>
    <mergeCell ref="CO13:CO14"/>
    <mergeCell ref="CP13:CP14"/>
    <mergeCell ref="CQ13:CQ14"/>
    <mergeCell ref="CR13:CR14"/>
    <mergeCell ref="CS13:CS14"/>
    <mergeCell ref="CT13:CT14"/>
    <mergeCell ref="CU13:CU14"/>
    <mergeCell ref="CV13:CV14"/>
    <mergeCell ref="DO13:DO14"/>
    <mergeCell ref="DP13:DP14"/>
    <mergeCell ref="DQ13:DQ14"/>
    <mergeCell ref="DR13:DR14"/>
    <mergeCell ref="DS13:DS14"/>
    <mergeCell ref="DT13:DT14"/>
    <mergeCell ref="DU13:DU14"/>
    <mergeCell ref="DV13:DV14"/>
    <mergeCell ref="DW13:DW14"/>
    <mergeCell ref="DF13:DF14"/>
    <mergeCell ref="DG13:DG14"/>
    <mergeCell ref="DH13:DH14"/>
    <mergeCell ref="DI13:DI14"/>
    <mergeCell ref="DJ13:DJ14"/>
    <mergeCell ref="DK13:DK14"/>
    <mergeCell ref="DL13:DL14"/>
    <mergeCell ref="DM13:DM14"/>
    <mergeCell ref="DN13:DN14"/>
    <mergeCell ref="EG13:EG14"/>
    <mergeCell ref="EH13:EH14"/>
    <mergeCell ref="EI13:EI14"/>
    <mergeCell ref="EJ13:EJ14"/>
    <mergeCell ref="EK13:EK14"/>
    <mergeCell ref="EL13:EL14"/>
    <mergeCell ref="EM13:EM14"/>
    <mergeCell ref="EN13:EN14"/>
    <mergeCell ref="EO13:EO14"/>
    <mergeCell ref="DX13:DX14"/>
    <mergeCell ref="DY13:DY14"/>
    <mergeCell ref="DZ13:DZ14"/>
    <mergeCell ref="EA13:EA14"/>
    <mergeCell ref="EB13:EB14"/>
    <mergeCell ref="EC13:EC14"/>
    <mergeCell ref="ED13:ED14"/>
    <mergeCell ref="EE13:EE14"/>
    <mergeCell ref="EF13:EF14"/>
    <mergeCell ref="EY13:EY14"/>
    <mergeCell ref="EZ13:EZ14"/>
    <mergeCell ref="FA13:FA14"/>
    <mergeCell ref="FB13:FB14"/>
    <mergeCell ref="FC13:FC14"/>
    <mergeCell ref="FD13:FD14"/>
    <mergeCell ref="FE13:FE14"/>
    <mergeCell ref="FF13:FF14"/>
    <mergeCell ref="FG13:FG14"/>
    <mergeCell ref="EP13:EP14"/>
    <mergeCell ref="EQ13:EQ14"/>
    <mergeCell ref="ER13:ER14"/>
    <mergeCell ref="ES13:ES14"/>
    <mergeCell ref="ET13:ET14"/>
    <mergeCell ref="EU13:EU14"/>
    <mergeCell ref="EV13:EV14"/>
    <mergeCell ref="EW13:EW14"/>
    <mergeCell ref="EX13:EX14"/>
    <mergeCell ref="FQ13:FQ14"/>
    <mergeCell ref="FR13:FR14"/>
    <mergeCell ref="FS13:FS14"/>
    <mergeCell ref="FT13:FT14"/>
    <mergeCell ref="FU13:FU14"/>
    <mergeCell ref="FV13:FV14"/>
    <mergeCell ref="FW13:FW14"/>
    <mergeCell ref="FX13:FX14"/>
    <mergeCell ref="FY13:FY14"/>
    <mergeCell ref="FH13:FH14"/>
    <mergeCell ref="FI13:FI14"/>
    <mergeCell ref="FJ13:FJ14"/>
    <mergeCell ref="FK13:FK14"/>
    <mergeCell ref="FL13:FL14"/>
    <mergeCell ref="FM13:FM14"/>
    <mergeCell ref="FN13:FN14"/>
    <mergeCell ref="FO13:FO14"/>
    <mergeCell ref="FP13:FP14"/>
    <mergeCell ref="GI13:GI14"/>
    <mergeCell ref="GJ13:GJ14"/>
    <mergeCell ref="GK13:GK14"/>
    <mergeCell ref="GL13:GL14"/>
    <mergeCell ref="GM13:GM14"/>
    <mergeCell ref="GN13:GN14"/>
    <mergeCell ref="GO13:GO14"/>
    <mergeCell ref="GP13:GP14"/>
    <mergeCell ref="GQ13:GQ14"/>
    <mergeCell ref="FZ13:FZ14"/>
    <mergeCell ref="GA13:GA14"/>
    <mergeCell ref="GB13:GB14"/>
    <mergeCell ref="GC13:GC14"/>
    <mergeCell ref="GD13:GD14"/>
    <mergeCell ref="GE13:GE14"/>
    <mergeCell ref="GF13:GF14"/>
    <mergeCell ref="GG13:GG14"/>
    <mergeCell ref="GH13:GH14"/>
    <mergeCell ref="HA13:HA14"/>
    <mergeCell ref="HB13:HB14"/>
    <mergeCell ref="HC13:HC14"/>
    <mergeCell ref="HD13:HD14"/>
    <mergeCell ref="HE13:HE14"/>
    <mergeCell ref="HF13:HF14"/>
    <mergeCell ref="HG13:HG14"/>
    <mergeCell ref="HH13:HH14"/>
    <mergeCell ref="HI13:HI14"/>
    <mergeCell ref="GR13:GR14"/>
    <mergeCell ref="GS13:GS14"/>
    <mergeCell ref="GT13:GT14"/>
    <mergeCell ref="GU13:GU14"/>
    <mergeCell ref="GV13:GV14"/>
    <mergeCell ref="GW13:GW14"/>
    <mergeCell ref="GX13:GX14"/>
    <mergeCell ref="GY13:GY14"/>
    <mergeCell ref="GZ13:GZ14"/>
    <mergeCell ref="HS13:HS14"/>
    <mergeCell ref="HT13:HT14"/>
    <mergeCell ref="HU13:HU14"/>
    <mergeCell ref="HV13:HV14"/>
    <mergeCell ref="HW13:HW14"/>
    <mergeCell ref="HX13:HX14"/>
    <mergeCell ref="HY13:HY14"/>
    <mergeCell ref="HZ13:HZ14"/>
    <mergeCell ref="IA13:IA14"/>
    <mergeCell ref="HJ13:HJ14"/>
    <mergeCell ref="HK13:HK14"/>
    <mergeCell ref="HL13:HL14"/>
    <mergeCell ref="HM13:HM14"/>
    <mergeCell ref="HN13:HN14"/>
    <mergeCell ref="HO13:HO14"/>
    <mergeCell ref="HP13:HP14"/>
    <mergeCell ref="HQ13:HQ14"/>
    <mergeCell ref="HR13:HR14"/>
    <mergeCell ref="IK13:IK14"/>
    <mergeCell ref="IL13:IL14"/>
    <mergeCell ref="IM13:IM14"/>
    <mergeCell ref="IN13:IN14"/>
    <mergeCell ref="IO13:IO14"/>
    <mergeCell ref="IP13:IP14"/>
    <mergeCell ref="IQ13:IQ14"/>
    <mergeCell ref="IR13:IR14"/>
    <mergeCell ref="IS13:IS14"/>
    <mergeCell ref="IB13:IB14"/>
    <mergeCell ref="IC13:IC14"/>
    <mergeCell ref="ID13:ID14"/>
    <mergeCell ref="IE13:IE14"/>
    <mergeCell ref="IF13:IF14"/>
    <mergeCell ref="IG13:IG14"/>
    <mergeCell ref="IH13:IH14"/>
    <mergeCell ref="II13:II14"/>
    <mergeCell ref="IJ13:IJ14"/>
    <mergeCell ref="JC13:JC14"/>
    <mergeCell ref="JD13:JD14"/>
    <mergeCell ref="JE13:JE14"/>
    <mergeCell ref="JF13:JF14"/>
    <mergeCell ref="JG13:JG14"/>
    <mergeCell ref="JH13:JH14"/>
    <mergeCell ref="JI13:JI14"/>
    <mergeCell ref="JJ13:JJ14"/>
    <mergeCell ref="JK13:JK14"/>
    <mergeCell ref="IT13:IT14"/>
    <mergeCell ref="IU13:IU14"/>
    <mergeCell ref="IV13:IV14"/>
    <mergeCell ref="IW13:IW14"/>
    <mergeCell ref="IX13:IX14"/>
    <mergeCell ref="IY13:IY14"/>
    <mergeCell ref="IZ13:IZ14"/>
    <mergeCell ref="JA13:JA14"/>
    <mergeCell ref="JB13:JB14"/>
    <mergeCell ref="KH13:KH14"/>
    <mergeCell ref="KI13:KI14"/>
    <mergeCell ref="KJ13:KJ14"/>
    <mergeCell ref="KK13:KK14"/>
    <mergeCell ref="KL13:KL14"/>
    <mergeCell ref="JU13:JU14"/>
    <mergeCell ref="JV13:JV14"/>
    <mergeCell ref="JW13:JW14"/>
    <mergeCell ref="JX13:JX14"/>
    <mergeCell ref="JY13:JY14"/>
    <mergeCell ref="JZ13:JZ14"/>
    <mergeCell ref="KA13:KA14"/>
    <mergeCell ref="KB13:KB14"/>
    <mergeCell ref="KC13:KC14"/>
    <mergeCell ref="JL13:JL14"/>
    <mergeCell ref="JM13:JM14"/>
    <mergeCell ref="JN13:JN14"/>
    <mergeCell ref="JO13:JO14"/>
    <mergeCell ref="JP13:JP14"/>
    <mergeCell ref="JQ13:JQ14"/>
    <mergeCell ref="JR13:JR14"/>
    <mergeCell ref="JS13:JS14"/>
    <mergeCell ref="JT13:JT14"/>
    <mergeCell ref="X22:X23"/>
    <mergeCell ref="LE13:LE14"/>
    <mergeCell ref="LF13:LF14"/>
    <mergeCell ref="LG13:LG14"/>
    <mergeCell ref="LH13:LH14"/>
    <mergeCell ref="LI13:LI14"/>
    <mergeCell ref="LJ13:LJ14"/>
    <mergeCell ref="LK13:LK14"/>
    <mergeCell ref="LL13:LL14"/>
    <mergeCell ref="LM13:LM14"/>
    <mergeCell ref="KV13:KV14"/>
    <mergeCell ref="KW13:KW14"/>
    <mergeCell ref="KX13:KX14"/>
    <mergeCell ref="KY13:KY14"/>
    <mergeCell ref="KZ13:KZ14"/>
    <mergeCell ref="LA13:LA14"/>
    <mergeCell ref="LB13:LB14"/>
    <mergeCell ref="LC13:LC14"/>
    <mergeCell ref="LD13:LD14"/>
    <mergeCell ref="KM13:KM14"/>
    <mergeCell ref="KN13:KN14"/>
    <mergeCell ref="KO13:KO14"/>
    <mergeCell ref="KP13:KP14"/>
    <mergeCell ref="KQ13:KQ14"/>
    <mergeCell ref="KR13:KR14"/>
    <mergeCell ref="KS13:KS14"/>
    <mergeCell ref="KT13:KT14"/>
    <mergeCell ref="KU13:KU14"/>
    <mergeCell ref="KD13:KD14"/>
    <mergeCell ref="KE13:KE14"/>
    <mergeCell ref="KF13:KF14"/>
    <mergeCell ref="KG13:KG14"/>
    <mergeCell ref="Y22:Y23"/>
    <mergeCell ref="Z22:Z23"/>
    <mergeCell ref="AA22:AA23"/>
    <mergeCell ref="AB22:AB23"/>
    <mergeCell ref="AC22:AC23"/>
    <mergeCell ref="AD22:AD23"/>
    <mergeCell ref="AE22:AE23"/>
    <mergeCell ref="AF22:AF23"/>
    <mergeCell ref="AG22:AG23"/>
    <mergeCell ref="LN13:LN14"/>
    <mergeCell ref="B22:B23"/>
    <mergeCell ref="C22:C23"/>
    <mergeCell ref="D22:D23"/>
    <mergeCell ref="E22:E23"/>
    <mergeCell ref="F22:F23"/>
    <mergeCell ref="G22:G23"/>
    <mergeCell ref="H22:H23"/>
    <mergeCell ref="I22:I23"/>
    <mergeCell ref="J22:J23"/>
    <mergeCell ref="K22:K23"/>
    <mergeCell ref="L22:L23"/>
    <mergeCell ref="M22:M23"/>
    <mergeCell ref="N22:N23"/>
    <mergeCell ref="O22:O23"/>
    <mergeCell ref="P22:P23"/>
    <mergeCell ref="Q22:Q23"/>
    <mergeCell ref="R22:R23"/>
    <mergeCell ref="S22:S23"/>
    <mergeCell ref="T22:T23"/>
    <mergeCell ref="U22:U23"/>
    <mergeCell ref="V22:V23"/>
    <mergeCell ref="W22:W23"/>
    <mergeCell ref="AQ22:AQ23"/>
    <mergeCell ref="AR22:AR23"/>
    <mergeCell ref="AS22:AS23"/>
    <mergeCell ref="AT22:AT23"/>
    <mergeCell ref="AU22:AU23"/>
    <mergeCell ref="AV22:AV23"/>
    <mergeCell ref="AW22:AW23"/>
    <mergeCell ref="AX22:AX23"/>
    <mergeCell ref="AY22:AY23"/>
    <mergeCell ref="AH22:AH23"/>
    <mergeCell ref="AI22:AI23"/>
    <mergeCell ref="AJ22:AJ23"/>
    <mergeCell ref="AK22:AK23"/>
    <mergeCell ref="AL22:AL23"/>
    <mergeCell ref="AM22:AM23"/>
    <mergeCell ref="AN22:AN23"/>
    <mergeCell ref="AO22:AO23"/>
    <mergeCell ref="AP22:AP23"/>
    <mergeCell ref="BI22:BI23"/>
    <mergeCell ref="BJ22:BJ23"/>
    <mergeCell ref="BK22:BK23"/>
    <mergeCell ref="BL22:BL23"/>
    <mergeCell ref="BM22:BM23"/>
    <mergeCell ref="BN22:BN23"/>
    <mergeCell ref="BO22:BO23"/>
    <mergeCell ref="BP22:BP23"/>
    <mergeCell ref="BQ22:BQ23"/>
    <mergeCell ref="AZ22:AZ23"/>
    <mergeCell ref="BA22:BA23"/>
    <mergeCell ref="BB22:BB23"/>
    <mergeCell ref="BC22:BC23"/>
    <mergeCell ref="BD22:BD23"/>
    <mergeCell ref="BE22:BE23"/>
    <mergeCell ref="BF22:BF23"/>
    <mergeCell ref="BG22:BG23"/>
    <mergeCell ref="BH22:BH23"/>
    <mergeCell ref="CA22:CA23"/>
    <mergeCell ref="CB22:CB23"/>
    <mergeCell ref="CC22:CC23"/>
    <mergeCell ref="CD22:CD23"/>
    <mergeCell ref="CE22:CE23"/>
    <mergeCell ref="CF22:CF23"/>
    <mergeCell ref="CG22:CG23"/>
    <mergeCell ref="CH22:CH23"/>
    <mergeCell ref="CI22:CI23"/>
    <mergeCell ref="BR22:BR23"/>
    <mergeCell ref="BS22:BS23"/>
    <mergeCell ref="BT22:BT23"/>
    <mergeCell ref="BU22:BU23"/>
    <mergeCell ref="BV22:BV23"/>
    <mergeCell ref="BW22:BW23"/>
    <mergeCell ref="BX22:BX23"/>
    <mergeCell ref="BY22:BY23"/>
    <mergeCell ref="BZ22:BZ23"/>
    <mergeCell ref="CS22:CS23"/>
    <mergeCell ref="CT22:CT23"/>
    <mergeCell ref="CU22:CU23"/>
    <mergeCell ref="CV22:CV23"/>
    <mergeCell ref="CW22:CW23"/>
    <mergeCell ref="CX22:CX23"/>
    <mergeCell ref="CY22:CY23"/>
    <mergeCell ref="CZ22:CZ23"/>
    <mergeCell ref="DA22:DA23"/>
    <mergeCell ref="CJ22:CJ23"/>
    <mergeCell ref="CK22:CK23"/>
    <mergeCell ref="CL22:CL23"/>
    <mergeCell ref="CM22:CM23"/>
    <mergeCell ref="CN22:CN23"/>
    <mergeCell ref="CO22:CO23"/>
    <mergeCell ref="CP22:CP23"/>
    <mergeCell ref="CQ22:CQ23"/>
    <mergeCell ref="CR22:CR23"/>
    <mergeCell ref="DK22:DK23"/>
    <mergeCell ref="DL22:DL23"/>
    <mergeCell ref="DM22:DM23"/>
    <mergeCell ref="DN22:DN23"/>
    <mergeCell ref="DO22:DO23"/>
    <mergeCell ref="DP22:DP23"/>
    <mergeCell ref="DQ22:DQ23"/>
    <mergeCell ref="DR22:DR23"/>
    <mergeCell ref="DS22:DS23"/>
    <mergeCell ref="DB22:DB23"/>
    <mergeCell ref="DC22:DC23"/>
    <mergeCell ref="DD22:DD23"/>
    <mergeCell ref="DE22:DE23"/>
    <mergeCell ref="DF22:DF23"/>
    <mergeCell ref="DG22:DG23"/>
    <mergeCell ref="DH22:DH23"/>
    <mergeCell ref="DI22:DI23"/>
    <mergeCell ref="DJ22:DJ23"/>
    <mergeCell ref="EC22:EC23"/>
    <mergeCell ref="ED22:ED23"/>
    <mergeCell ref="EE22:EE23"/>
    <mergeCell ref="EF22:EF23"/>
    <mergeCell ref="EG22:EG23"/>
    <mergeCell ref="EH22:EH23"/>
    <mergeCell ref="EI22:EI23"/>
    <mergeCell ref="EJ22:EJ23"/>
    <mergeCell ref="EK22:EK23"/>
    <mergeCell ref="DT22:DT23"/>
    <mergeCell ref="DU22:DU23"/>
    <mergeCell ref="DV22:DV23"/>
    <mergeCell ref="DW22:DW23"/>
    <mergeCell ref="DX22:DX23"/>
    <mergeCell ref="DY22:DY23"/>
    <mergeCell ref="DZ22:DZ23"/>
    <mergeCell ref="EA22:EA23"/>
    <mergeCell ref="EB22:EB23"/>
    <mergeCell ref="EU22:EU23"/>
    <mergeCell ref="EV22:EV23"/>
    <mergeCell ref="EW22:EW23"/>
    <mergeCell ref="EX22:EX23"/>
    <mergeCell ref="EY22:EY23"/>
    <mergeCell ref="EZ22:EZ23"/>
    <mergeCell ref="FA22:FA23"/>
    <mergeCell ref="FB22:FB23"/>
    <mergeCell ref="FC22:FC23"/>
    <mergeCell ref="EL22:EL23"/>
    <mergeCell ref="EM22:EM23"/>
    <mergeCell ref="EN22:EN23"/>
    <mergeCell ref="EO22:EO23"/>
    <mergeCell ref="EP22:EP23"/>
    <mergeCell ref="EQ22:EQ23"/>
    <mergeCell ref="ER22:ER23"/>
    <mergeCell ref="ES22:ES23"/>
    <mergeCell ref="ET22:ET23"/>
    <mergeCell ref="FM22:FM23"/>
    <mergeCell ref="FN22:FN23"/>
    <mergeCell ref="FO22:FO23"/>
    <mergeCell ref="FP22:FP23"/>
    <mergeCell ref="FQ22:FQ23"/>
    <mergeCell ref="FR22:FR23"/>
    <mergeCell ref="FS22:FS23"/>
    <mergeCell ref="FT22:FT23"/>
    <mergeCell ref="FU22:FU23"/>
    <mergeCell ref="FD22:FD23"/>
    <mergeCell ref="FE22:FE23"/>
    <mergeCell ref="FF22:FF23"/>
    <mergeCell ref="FG22:FG23"/>
    <mergeCell ref="FH22:FH23"/>
    <mergeCell ref="FI22:FI23"/>
    <mergeCell ref="FJ22:FJ23"/>
    <mergeCell ref="FK22:FK23"/>
    <mergeCell ref="FL22:FL23"/>
    <mergeCell ref="GE22:GE23"/>
    <mergeCell ref="GF22:GF23"/>
    <mergeCell ref="GG22:GG23"/>
    <mergeCell ref="GH22:GH23"/>
    <mergeCell ref="GI22:GI23"/>
    <mergeCell ref="GJ22:GJ23"/>
    <mergeCell ref="GK22:GK23"/>
    <mergeCell ref="GL22:GL23"/>
    <mergeCell ref="GM22:GM23"/>
    <mergeCell ref="FV22:FV23"/>
    <mergeCell ref="FW22:FW23"/>
    <mergeCell ref="FX22:FX23"/>
    <mergeCell ref="FY22:FY23"/>
    <mergeCell ref="FZ22:FZ23"/>
    <mergeCell ref="GA22:GA23"/>
    <mergeCell ref="GB22:GB23"/>
    <mergeCell ref="GC22:GC23"/>
    <mergeCell ref="GD22:GD23"/>
    <mergeCell ref="GW22:GW23"/>
    <mergeCell ref="GX22:GX23"/>
    <mergeCell ref="GY22:GY23"/>
    <mergeCell ref="GZ22:GZ23"/>
    <mergeCell ref="HA22:HA23"/>
    <mergeCell ref="HB22:HB23"/>
    <mergeCell ref="HC22:HC23"/>
    <mergeCell ref="HD22:HD23"/>
    <mergeCell ref="HE22:HE23"/>
    <mergeCell ref="GN22:GN23"/>
    <mergeCell ref="GO22:GO23"/>
    <mergeCell ref="GP22:GP23"/>
    <mergeCell ref="GQ22:GQ23"/>
    <mergeCell ref="GR22:GR23"/>
    <mergeCell ref="GS22:GS23"/>
    <mergeCell ref="GT22:GT23"/>
    <mergeCell ref="GU22:GU23"/>
    <mergeCell ref="GV22:GV23"/>
    <mergeCell ref="HO22:HO23"/>
    <mergeCell ref="HP22:HP23"/>
    <mergeCell ref="HQ22:HQ23"/>
    <mergeCell ref="HR22:HR23"/>
    <mergeCell ref="HS22:HS23"/>
    <mergeCell ref="HT22:HT23"/>
    <mergeCell ref="HU22:HU23"/>
    <mergeCell ref="HV22:HV23"/>
    <mergeCell ref="HW22:HW23"/>
    <mergeCell ref="HF22:HF23"/>
    <mergeCell ref="HG22:HG23"/>
    <mergeCell ref="HH22:HH23"/>
    <mergeCell ref="HI22:HI23"/>
    <mergeCell ref="HJ22:HJ23"/>
    <mergeCell ref="HK22:HK23"/>
    <mergeCell ref="HL22:HL23"/>
    <mergeCell ref="HM22:HM23"/>
    <mergeCell ref="HN22:HN23"/>
    <mergeCell ref="IG22:IG23"/>
    <mergeCell ref="IH22:IH23"/>
    <mergeCell ref="II22:II23"/>
    <mergeCell ref="IJ22:IJ23"/>
    <mergeCell ref="IK22:IK23"/>
    <mergeCell ref="IL22:IL23"/>
    <mergeCell ref="IM22:IM23"/>
    <mergeCell ref="IN22:IN23"/>
    <mergeCell ref="IO22:IO23"/>
    <mergeCell ref="HX22:HX23"/>
    <mergeCell ref="HY22:HY23"/>
    <mergeCell ref="HZ22:HZ23"/>
    <mergeCell ref="IA22:IA23"/>
    <mergeCell ref="IB22:IB23"/>
    <mergeCell ref="IC22:IC23"/>
    <mergeCell ref="ID22:ID23"/>
    <mergeCell ref="IE22:IE23"/>
    <mergeCell ref="IF22:IF23"/>
    <mergeCell ref="IY22:IY23"/>
    <mergeCell ref="IZ22:IZ23"/>
    <mergeCell ref="JA22:JA23"/>
    <mergeCell ref="JB22:JB23"/>
    <mergeCell ref="JC22:JC23"/>
    <mergeCell ref="JD22:JD23"/>
    <mergeCell ref="JE22:JE23"/>
    <mergeCell ref="JF22:JF23"/>
    <mergeCell ref="JG22:JG23"/>
    <mergeCell ref="IP22:IP23"/>
    <mergeCell ref="IQ22:IQ23"/>
    <mergeCell ref="IR22:IR23"/>
    <mergeCell ref="IS22:IS23"/>
    <mergeCell ref="IT22:IT23"/>
    <mergeCell ref="IU22:IU23"/>
    <mergeCell ref="IV22:IV23"/>
    <mergeCell ref="IW22:IW23"/>
    <mergeCell ref="IX22:IX23"/>
    <mergeCell ref="JQ22:JQ23"/>
    <mergeCell ref="JR22:JR23"/>
    <mergeCell ref="JS22:JS23"/>
    <mergeCell ref="JT22:JT23"/>
    <mergeCell ref="JU22:JU23"/>
    <mergeCell ref="JV22:JV23"/>
    <mergeCell ref="JW22:JW23"/>
    <mergeCell ref="JX22:JX23"/>
    <mergeCell ref="JY22:JY23"/>
    <mergeCell ref="JH22:JH23"/>
    <mergeCell ref="JI22:JI23"/>
    <mergeCell ref="JJ22:JJ23"/>
    <mergeCell ref="JK22:JK23"/>
    <mergeCell ref="JL22:JL23"/>
    <mergeCell ref="JM22:JM23"/>
    <mergeCell ref="JN22:JN23"/>
    <mergeCell ref="JO22:JO23"/>
    <mergeCell ref="JP22:JP23"/>
    <mergeCell ref="KI22:KI23"/>
    <mergeCell ref="KJ22:KJ23"/>
    <mergeCell ref="KK22:KK23"/>
    <mergeCell ref="KL22:KL23"/>
    <mergeCell ref="KM22:KM23"/>
    <mergeCell ref="KN22:KN23"/>
    <mergeCell ref="KO22:KO23"/>
    <mergeCell ref="KP22:KP23"/>
    <mergeCell ref="KQ22:KQ23"/>
    <mergeCell ref="JZ22:JZ23"/>
    <mergeCell ref="KA22:KA23"/>
    <mergeCell ref="KB22:KB23"/>
    <mergeCell ref="KC22:KC23"/>
    <mergeCell ref="KD22:KD23"/>
    <mergeCell ref="KE22:KE23"/>
    <mergeCell ref="KF22:KF23"/>
    <mergeCell ref="KG22:KG23"/>
    <mergeCell ref="KH22:KH23"/>
    <mergeCell ref="LJ22:LJ23"/>
    <mergeCell ref="LK22:LK23"/>
    <mergeCell ref="LL22:LL23"/>
    <mergeCell ref="LM22:LM23"/>
    <mergeCell ref="LN22:LN23"/>
    <mergeCell ref="LA22:LA23"/>
    <mergeCell ref="LB22:LB23"/>
    <mergeCell ref="LC22:LC23"/>
    <mergeCell ref="LD22:LD23"/>
    <mergeCell ref="LE22:LE23"/>
    <mergeCell ref="LF22:LF23"/>
    <mergeCell ref="LG22:LG23"/>
    <mergeCell ref="LH22:LH23"/>
    <mergeCell ref="LI22:LI23"/>
    <mergeCell ref="KR22:KR23"/>
    <mergeCell ref="KS22:KS23"/>
    <mergeCell ref="KT22:KT23"/>
    <mergeCell ref="KU22:KU23"/>
    <mergeCell ref="KV22:KV23"/>
    <mergeCell ref="KW22:KW23"/>
    <mergeCell ref="KX22:KX23"/>
    <mergeCell ref="KY22:KY23"/>
    <mergeCell ref="KZ22:KZ23"/>
  </mergeCells>
  <hyperlinks>
    <hyperlink ref="A1" location="'Valdymo darbalaukis'!A1" display="Atgal į valdymo darbalaukį" xr:uid="{00000000-0004-0000-0600-000000000000}"/>
  </hyperlinks>
  <pageMargins left="0.7" right="0.7" top="0.75" bottom="0.75" header="0.3" footer="0.3"/>
  <pageSetup orientation="portrait" horizontalDpi="1200" verticalDpi="1200" r:id="rId1"/>
  <ignoredErrors>
    <ignoredError sqref="AO49:AZ49 N5:LN9 BA49:LN51 N49:AN52 N42:AN43 N32:AN32 BB33:LN34 BB42:LN44 BA42:BA44 BA33:BA34 N31:LN31 AO42:AZ44 N40:LN41 N45:O48 AO34 AO32:LN32 N12:LN12 N16:LN17 N13 BA13 N19:LN26 N18:AN18 AP18:LN18 N14:O14 AP14 BA14:BB14 N35:Z35 BA35:LN35 N34:O34 AN33:AN34 N36:Z39 AN36:LN37 AN35 N33 N44 AA44 AA45:AB45 AA36 AN44 AA48 AA46 AN46:LN46 AA47 AN47 AN48:LN48 AN45:LN45 AC45:AM45 N28:LN29 AB27:AM27 AO27:AZ27 LB27:LM27 KO27:KZ27 KB27:KM27 JO27:JZ27 JB27:JM27 IO27:IZ27 IB27:IM27 HO27:HZ27 HB27:HM27 GO27:GZ27 GB27:GM27 FO27:FZ27 FB27:FM27 EO27:EZ27 EB27:EM27 DO27:DZ27 DB27:DM27 CO27:CZ27 CB27:CM27 BO27:BZ27 BB27:BM27 O27:Z27 N27 AA27 BN27 CA27 CN27 DA27 DN27 EA27 EN27 FA27 FN27 GA27 GN27 HA27 HN27 IA27 IN27 JA27 JN27 KA27 KN27 LA27 LN27 BA27 AN27 AA13 AA14:AB14 AN13 AN14 BN13 BN14:BO14 CA13 CA14:CB14 CN13 CN14:CO14 DA13 DA14:DB14 DN13 DN14:DO14 EA13 EA14:EB14 EN13:ES13 EN14:ES14 FN13 FN14:FO14 GA13 GA14:GB14 GN13 GN14:GO14 HA13 HA14:HB14 HN13 HN14:HO14 IA13 IA14:IB14 IN13 IN14:IO14 JA13 JA14:JB14 JN13 JN14:JO14 KA13 KA14:KB14 KN13 KN14:KO14 LA13 LA14:LB14 LN13 LN14 AP47:LN47 BA52:DN52 DP52:LN52 AN39:LN39 AN38:DN38 DP38:LN38 N15:ES15 EV15:LN15 EV13:FA13 EV14:FB14"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O90"/>
  <sheetViews>
    <sheetView zoomScale="85" zoomScaleNormal="85" workbookViewId="0">
      <pane xSplit="1" ySplit="10" topLeftCell="N97" activePane="bottomRight" state="frozen"/>
      <selection pane="bottomRight" activeCell="N79" sqref="N79"/>
      <selection pane="bottomLeft" activeCell="A11" sqref="A11"/>
      <selection pane="topRight" activeCell="B1" sqref="B1"/>
    </sheetView>
  </sheetViews>
  <sheetFormatPr defaultRowHeight="15" outlineLevelRow="1" outlineLevelCol="1"/>
  <cols>
    <col min="1" max="1" width="74.140625" bestFit="1" customWidth="1"/>
    <col min="2" max="2" width="11.140625" hidden="1" customWidth="1" outlineLevel="1"/>
    <col min="3" max="13" width="10.140625" hidden="1" customWidth="1" outlineLevel="1"/>
    <col min="14" max="14" width="10.140625" bestFit="1" customWidth="1" collapsed="1"/>
    <col min="15" max="22" width="10.140625" hidden="1" customWidth="1" outlineLevel="1"/>
    <col min="23" max="26" width="11.42578125" hidden="1" customWidth="1" outlineLevel="1"/>
    <col min="27" max="27" width="11.42578125" bestFit="1" customWidth="1" collapsed="1"/>
    <col min="28" max="39" width="11.42578125" hidden="1" customWidth="1" outlineLevel="1"/>
    <col min="40" max="40" width="12.5703125" bestFit="1" customWidth="1" collapsed="1"/>
    <col min="41" max="52" width="11.42578125" hidden="1" customWidth="1" outlineLevel="1"/>
    <col min="53" max="53" width="12.5703125" bestFit="1" customWidth="1" collapsed="1"/>
    <col min="54" max="65" width="11.42578125" hidden="1" customWidth="1" outlineLevel="1"/>
    <col min="66" max="66" width="12.5703125" bestFit="1" customWidth="1" collapsed="1"/>
    <col min="67" max="78" width="11.42578125" hidden="1" customWidth="1" outlineLevel="1"/>
    <col min="79" max="79" width="12.5703125" bestFit="1" customWidth="1" collapsed="1"/>
    <col min="80" max="91" width="11.42578125" hidden="1" customWidth="1" outlineLevel="1"/>
    <col min="92" max="92" width="12.5703125" bestFit="1" customWidth="1" collapsed="1"/>
    <col min="93" max="104" width="11.42578125" hidden="1" customWidth="1" outlineLevel="1"/>
    <col min="105" max="105" width="12.5703125" bestFit="1" customWidth="1" collapsed="1"/>
    <col min="106" max="117" width="11.42578125" hidden="1" customWidth="1" outlineLevel="1"/>
    <col min="118" max="118" width="12.5703125" bestFit="1" customWidth="1" collapsed="1"/>
    <col min="119" max="124" width="11.42578125" hidden="1" customWidth="1" outlineLevel="1"/>
    <col min="125" max="130" width="10.140625" hidden="1" customWidth="1" outlineLevel="1"/>
    <col min="131" max="131" width="12.5703125" bestFit="1" customWidth="1" collapsed="1"/>
    <col min="132" max="143" width="10.140625" hidden="1" customWidth="1" outlineLevel="1"/>
    <col min="144" max="144" width="11.42578125" bestFit="1" customWidth="1" collapsed="1"/>
    <col min="145" max="155" width="10.140625" hidden="1" customWidth="1" outlineLevel="1"/>
    <col min="156" max="156" width="10.5703125" hidden="1" customWidth="1" outlineLevel="1"/>
    <col min="157" max="157" width="11.42578125" bestFit="1" customWidth="1" collapsed="1"/>
    <col min="158" max="163" width="10.5703125" hidden="1" customWidth="1" outlineLevel="1"/>
    <col min="164" max="164" width="10.140625" hidden="1" customWidth="1" outlineLevel="1"/>
    <col min="165" max="169" width="10.5703125" hidden="1" customWidth="1" outlineLevel="1"/>
    <col min="170" max="170" width="14.5703125" bestFit="1" customWidth="1" collapsed="1"/>
    <col min="171" max="176" width="10.5703125" hidden="1" customWidth="1" outlineLevel="1"/>
    <col min="177" max="178" width="10.140625" hidden="1" customWidth="1" outlineLevel="1"/>
    <col min="179" max="182" width="10.5703125" hidden="1" customWidth="1" outlineLevel="1"/>
    <col min="183" max="183" width="10.5703125" bestFit="1" customWidth="1" collapsed="1"/>
    <col min="184" max="189" width="10.5703125" hidden="1" customWidth="1" outlineLevel="1"/>
    <col min="190" max="190" width="10.140625" hidden="1" customWidth="1" outlineLevel="1"/>
    <col min="191" max="195" width="10.5703125" hidden="1" customWidth="1" outlineLevel="1"/>
    <col min="196" max="196" width="11.42578125" bestFit="1" customWidth="1" collapsed="1"/>
    <col min="197" max="208" width="7.5703125" hidden="1" customWidth="1" outlineLevel="1"/>
    <col min="209" max="209" width="5.5703125" bestFit="1" customWidth="1" collapsed="1"/>
    <col min="210" max="221" width="7.5703125" hidden="1" customWidth="1" outlineLevel="1"/>
    <col min="222" max="222" width="5.5703125" bestFit="1" customWidth="1" collapsed="1"/>
    <col min="223" max="234" width="7.5703125" hidden="1" customWidth="1" outlineLevel="1"/>
    <col min="235" max="235" width="5.5703125" bestFit="1" customWidth="1" collapsed="1"/>
    <col min="236" max="247" width="7.5703125" hidden="1" customWidth="1" outlineLevel="1"/>
    <col min="248" max="248" width="5.5703125" bestFit="1" customWidth="1" collapsed="1"/>
    <col min="249" max="260" width="7.5703125" hidden="1" customWidth="1" outlineLevel="1"/>
    <col min="261" max="261" width="5.5703125" bestFit="1" customWidth="1" collapsed="1"/>
    <col min="262" max="273" width="7.5703125" hidden="1" customWidth="1" outlineLevel="1"/>
    <col min="274" max="274" width="5.5703125" bestFit="1" customWidth="1" collapsed="1"/>
    <col min="275" max="286" width="7.5703125" hidden="1" customWidth="1" outlineLevel="1"/>
    <col min="287" max="287" width="5.5703125" bestFit="1" customWidth="1" collapsed="1"/>
    <col min="288" max="299" width="7.5703125" hidden="1" customWidth="1" outlineLevel="1"/>
    <col min="300" max="300" width="5.5703125" bestFit="1" customWidth="1" collapsed="1"/>
    <col min="301" max="312" width="7.5703125" hidden="1" customWidth="1" outlineLevel="1"/>
    <col min="313" max="313" width="5.5703125" bestFit="1" customWidth="1" collapsed="1"/>
    <col min="314" max="325" width="7.5703125" hidden="1" customWidth="1" outlineLevel="1"/>
    <col min="326" max="326" width="5.5703125" bestFit="1" customWidth="1" collapsed="1"/>
  </cols>
  <sheetData>
    <row r="1" spans="1:326">
      <c r="A1" s="1" t="s">
        <v>1</v>
      </c>
    </row>
    <row r="3" spans="1:326" ht="18.75">
      <c r="A3" s="374" t="s">
        <v>277</v>
      </c>
    </row>
    <row r="5" spans="1:326" hidden="1" outlineLevel="1">
      <c r="A5" s="377" t="s">
        <v>127</v>
      </c>
    </row>
    <row r="6" spans="1:326" hidden="1" outlineLevel="1">
      <c r="A6" s="375">
        <f>ROUND(SUM(B66:GN66),1)</f>
        <v>-6979.6</v>
      </c>
    </row>
    <row r="7" spans="1:326" hidden="1" outlineLevel="1">
      <c r="A7" s="375">
        <f>SUM(B74:GN74)</f>
        <v>-9.4587448984384537E-11</v>
      </c>
    </row>
    <row r="8" spans="1:326" collapsed="1"/>
    <row r="9" spans="1:326">
      <c r="A9" s="494" t="s">
        <v>262</v>
      </c>
      <c r="B9" s="495">
        <f>+'Metinis atlyginimas'!B7</f>
        <v>44957</v>
      </c>
      <c r="C9" s="495">
        <f>+'Metinis atlyginimas'!C7</f>
        <v>44985</v>
      </c>
      <c r="D9" s="495">
        <f>+'Metinis atlyginimas'!D7</f>
        <v>45016</v>
      </c>
      <c r="E9" s="495">
        <f>+'Metinis atlyginimas'!E7</f>
        <v>45046</v>
      </c>
      <c r="F9" s="495">
        <f>+'Metinis atlyginimas'!F7</f>
        <v>45077</v>
      </c>
      <c r="G9" s="495">
        <f>+'Metinis atlyginimas'!G7</f>
        <v>45107</v>
      </c>
      <c r="H9" s="495">
        <f>+'Metinis atlyginimas'!H7</f>
        <v>45138</v>
      </c>
      <c r="I9" s="495">
        <f>+'Metinis atlyginimas'!I7</f>
        <v>45169</v>
      </c>
      <c r="J9" s="495">
        <f>+'Metinis atlyginimas'!J7</f>
        <v>45199</v>
      </c>
      <c r="K9" s="495">
        <f>+'Metinis atlyginimas'!K7</f>
        <v>45230</v>
      </c>
      <c r="L9" s="495">
        <f>+'Metinis atlyginimas'!L7</f>
        <v>45260</v>
      </c>
      <c r="M9" s="495">
        <f>+'Metinis atlyginimas'!M7</f>
        <v>45291</v>
      </c>
      <c r="N9" s="471">
        <f>+'Metinis atlyginimas'!N7</f>
        <v>2023</v>
      </c>
      <c r="O9" s="495">
        <f>+'Metinis atlyginimas'!O7</f>
        <v>45322</v>
      </c>
      <c r="P9" s="495">
        <f>+'Metinis atlyginimas'!P7</f>
        <v>45351</v>
      </c>
      <c r="Q9" s="495">
        <f>+'Metinis atlyginimas'!Q7</f>
        <v>45382</v>
      </c>
      <c r="R9" s="495">
        <f>+'Metinis atlyginimas'!R7</f>
        <v>45412</v>
      </c>
      <c r="S9" s="495">
        <f>+'Metinis atlyginimas'!S7</f>
        <v>45443</v>
      </c>
      <c r="T9" s="495">
        <f>+'Metinis atlyginimas'!T7</f>
        <v>45473</v>
      </c>
      <c r="U9" s="495">
        <f>+'Metinis atlyginimas'!U7</f>
        <v>45504</v>
      </c>
      <c r="V9" s="495">
        <f>+'Metinis atlyginimas'!V7</f>
        <v>45535</v>
      </c>
      <c r="W9" s="495">
        <f>+'Metinis atlyginimas'!W7</f>
        <v>45565</v>
      </c>
      <c r="X9" s="495">
        <f>+'Metinis atlyginimas'!X7</f>
        <v>45596</v>
      </c>
      <c r="Y9" s="495">
        <f>+'Metinis atlyginimas'!Y7</f>
        <v>45626</v>
      </c>
      <c r="Z9" s="495">
        <f>+'Metinis atlyginimas'!Z7</f>
        <v>45657</v>
      </c>
      <c r="AA9" s="471">
        <f>+'Metinis atlyginimas'!AA7</f>
        <v>2024</v>
      </c>
      <c r="AB9" s="495">
        <f>+'Metinis atlyginimas'!AB7</f>
        <v>45688</v>
      </c>
      <c r="AC9" s="495">
        <f>+'Metinis atlyginimas'!AC7</f>
        <v>45716</v>
      </c>
      <c r="AD9" s="495">
        <f>+'Metinis atlyginimas'!AD7</f>
        <v>45747</v>
      </c>
      <c r="AE9" s="495">
        <f>+'Metinis atlyginimas'!AE7</f>
        <v>45777</v>
      </c>
      <c r="AF9" s="495">
        <f>+'Metinis atlyginimas'!AF7</f>
        <v>45808</v>
      </c>
      <c r="AG9" s="495">
        <f>+'Metinis atlyginimas'!AG7</f>
        <v>45838</v>
      </c>
      <c r="AH9" s="495">
        <f>+'Metinis atlyginimas'!AH7</f>
        <v>45869</v>
      </c>
      <c r="AI9" s="495">
        <f>+'Metinis atlyginimas'!AI7</f>
        <v>45900</v>
      </c>
      <c r="AJ9" s="495">
        <f>+'Metinis atlyginimas'!AJ7</f>
        <v>45930</v>
      </c>
      <c r="AK9" s="495">
        <f>+'Metinis atlyginimas'!AK7</f>
        <v>45961</v>
      </c>
      <c r="AL9" s="495">
        <f>+'Metinis atlyginimas'!AL7</f>
        <v>45991</v>
      </c>
      <c r="AM9" s="495">
        <f>+'Metinis atlyginimas'!AM7</f>
        <v>46022</v>
      </c>
      <c r="AN9" s="471">
        <f>+'Metinis atlyginimas'!AN7</f>
        <v>2025</v>
      </c>
      <c r="AO9" s="495">
        <f>+'Metinis atlyginimas'!AO7</f>
        <v>46053</v>
      </c>
      <c r="AP9" s="495">
        <f>+'Metinis atlyginimas'!AP7</f>
        <v>46081</v>
      </c>
      <c r="AQ9" s="495">
        <f>+'Metinis atlyginimas'!AQ7</f>
        <v>46112</v>
      </c>
      <c r="AR9" s="495">
        <f>+'Metinis atlyginimas'!AR7</f>
        <v>46142</v>
      </c>
      <c r="AS9" s="495">
        <f>+'Metinis atlyginimas'!AS7</f>
        <v>46173</v>
      </c>
      <c r="AT9" s="495">
        <f>+'Metinis atlyginimas'!AT7</f>
        <v>46203</v>
      </c>
      <c r="AU9" s="495">
        <f>+'Metinis atlyginimas'!AU7</f>
        <v>46234</v>
      </c>
      <c r="AV9" s="495">
        <f>+'Metinis atlyginimas'!AV7</f>
        <v>46265</v>
      </c>
      <c r="AW9" s="495">
        <f>+'Metinis atlyginimas'!AW7</f>
        <v>46295</v>
      </c>
      <c r="AX9" s="495">
        <f>+'Metinis atlyginimas'!AX7</f>
        <v>46326</v>
      </c>
      <c r="AY9" s="495">
        <f>+'Metinis atlyginimas'!AY7</f>
        <v>46356</v>
      </c>
      <c r="AZ9" s="495">
        <f>+'Metinis atlyginimas'!AZ7</f>
        <v>46387</v>
      </c>
      <c r="BA9" s="471">
        <f>+'Metinis atlyginimas'!BA7</f>
        <v>2026</v>
      </c>
      <c r="BB9" s="495">
        <f>+'Metinis atlyginimas'!BB7</f>
        <v>46418</v>
      </c>
      <c r="BC9" s="495">
        <f>+'Metinis atlyginimas'!BC7</f>
        <v>46446</v>
      </c>
      <c r="BD9" s="495">
        <f>+'Metinis atlyginimas'!BD7</f>
        <v>46477</v>
      </c>
      <c r="BE9" s="495">
        <f>+'Metinis atlyginimas'!BE7</f>
        <v>46507</v>
      </c>
      <c r="BF9" s="495">
        <f>+'Metinis atlyginimas'!BF7</f>
        <v>46538</v>
      </c>
      <c r="BG9" s="495">
        <f>+'Metinis atlyginimas'!BG7</f>
        <v>46568</v>
      </c>
      <c r="BH9" s="495">
        <f>+'Metinis atlyginimas'!BH7</f>
        <v>46599</v>
      </c>
      <c r="BI9" s="495">
        <f>+'Metinis atlyginimas'!BI7</f>
        <v>46630</v>
      </c>
      <c r="BJ9" s="495">
        <f>+'Metinis atlyginimas'!BJ7</f>
        <v>46660</v>
      </c>
      <c r="BK9" s="495">
        <f>+'Metinis atlyginimas'!BK7</f>
        <v>46691</v>
      </c>
      <c r="BL9" s="495">
        <f>+'Metinis atlyginimas'!BL7</f>
        <v>46721</v>
      </c>
      <c r="BM9" s="495">
        <f>+'Metinis atlyginimas'!BM7</f>
        <v>46752</v>
      </c>
      <c r="BN9" s="471">
        <f>+'Metinis atlyginimas'!BN7</f>
        <v>2027</v>
      </c>
      <c r="BO9" s="495">
        <f>+'Metinis atlyginimas'!BO7</f>
        <v>46783</v>
      </c>
      <c r="BP9" s="495">
        <f>+'Metinis atlyginimas'!BP7</f>
        <v>46812</v>
      </c>
      <c r="BQ9" s="495">
        <f>+'Metinis atlyginimas'!BQ7</f>
        <v>46843</v>
      </c>
      <c r="BR9" s="495">
        <f>+'Metinis atlyginimas'!BR7</f>
        <v>46873</v>
      </c>
      <c r="BS9" s="495">
        <f>+'Metinis atlyginimas'!BS7</f>
        <v>46904</v>
      </c>
      <c r="BT9" s="495">
        <f>+'Metinis atlyginimas'!BT7</f>
        <v>46934</v>
      </c>
      <c r="BU9" s="495">
        <f>+'Metinis atlyginimas'!BU7</f>
        <v>46965</v>
      </c>
      <c r="BV9" s="495">
        <f>+'Metinis atlyginimas'!BV7</f>
        <v>46996</v>
      </c>
      <c r="BW9" s="495">
        <f>+'Metinis atlyginimas'!BW7</f>
        <v>47026</v>
      </c>
      <c r="BX9" s="495">
        <f>+'Metinis atlyginimas'!BX7</f>
        <v>47057</v>
      </c>
      <c r="BY9" s="495">
        <f>+'Metinis atlyginimas'!BY7</f>
        <v>47087</v>
      </c>
      <c r="BZ9" s="495">
        <f>+'Metinis atlyginimas'!BZ7</f>
        <v>47118</v>
      </c>
      <c r="CA9" s="471">
        <f>+'Metinis atlyginimas'!CA7</f>
        <v>2028</v>
      </c>
      <c r="CB9" s="495">
        <f>+'Metinis atlyginimas'!CB7</f>
        <v>47149</v>
      </c>
      <c r="CC9" s="495">
        <f>+'Metinis atlyginimas'!CC7</f>
        <v>47177</v>
      </c>
      <c r="CD9" s="495">
        <f>+'Metinis atlyginimas'!CD7</f>
        <v>47208</v>
      </c>
      <c r="CE9" s="495">
        <f>+'Metinis atlyginimas'!CE7</f>
        <v>47238</v>
      </c>
      <c r="CF9" s="495">
        <f>+'Metinis atlyginimas'!CF7</f>
        <v>47269</v>
      </c>
      <c r="CG9" s="495">
        <f>+'Metinis atlyginimas'!CG7</f>
        <v>47299</v>
      </c>
      <c r="CH9" s="495">
        <f>+'Metinis atlyginimas'!CH7</f>
        <v>47330</v>
      </c>
      <c r="CI9" s="495">
        <f>+'Metinis atlyginimas'!CI7</f>
        <v>47361</v>
      </c>
      <c r="CJ9" s="495">
        <f>+'Metinis atlyginimas'!CJ7</f>
        <v>47391</v>
      </c>
      <c r="CK9" s="495">
        <f>+'Metinis atlyginimas'!CK7</f>
        <v>47422</v>
      </c>
      <c r="CL9" s="495">
        <f>+'Metinis atlyginimas'!CL7</f>
        <v>47452</v>
      </c>
      <c r="CM9" s="495">
        <f>+'Metinis atlyginimas'!CM7</f>
        <v>47483</v>
      </c>
      <c r="CN9" s="471">
        <f>+'Metinis atlyginimas'!CN7</f>
        <v>2029</v>
      </c>
      <c r="CO9" s="495">
        <f>+'Metinis atlyginimas'!CO7</f>
        <v>47514</v>
      </c>
      <c r="CP9" s="495">
        <f>+'Metinis atlyginimas'!CP7</f>
        <v>47542</v>
      </c>
      <c r="CQ9" s="495">
        <f>+'Metinis atlyginimas'!CQ7</f>
        <v>47573</v>
      </c>
      <c r="CR9" s="495">
        <f>+'Metinis atlyginimas'!CR7</f>
        <v>47603</v>
      </c>
      <c r="CS9" s="495">
        <f>+'Metinis atlyginimas'!CS7</f>
        <v>47634</v>
      </c>
      <c r="CT9" s="495">
        <f>+'Metinis atlyginimas'!CT7</f>
        <v>47664</v>
      </c>
      <c r="CU9" s="495">
        <f>+'Metinis atlyginimas'!CU7</f>
        <v>47695</v>
      </c>
      <c r="CV9" s="495">
        <f>+'Metinis atlyginimas'!CV7</f>
        <v>47726</v>
      </c>
      <c r="CW9" s="495">
        <f>+'Metinis atlyginimas'!CW7</f>
        <v>47756</v>
      </c>
      <c r="CX9" s="495">
        <f>+'Metinis atlyginimas'!CX7</f>
        <v>47787</v>
      </c>
      <c r="CY9" s="495">
        <f>+'Metinis atlyginimas'!CY7</f>
        <v>47817</v>
      </c>
      <c r="CZ9" s="495">
        <f>+'Metinis atlyginimas'!CZ7</f>
        <v>47848</v>
      </c>
      <c r="DA9" s="471">
        <f>+'Metinis atlyginimas'!DA7</f>
        <v>2030</v>
      </c>
      <c r="DB9" s="495">
        <f>+'Metinis atlyginimas'!DB7</f>
        <v>47879</v>
      </c>
      <c r="DC9" s="495">
        <f>+'Metinis atlyginimas'!DC7</f>
        <v>47907</v>
      </c>
      <c r="DD9" s="495">
        <f>+'Metinis atlyginimas'!DD7</f>
        <v>47938</v>
      </c>
      <c r="DE9" s="495">
        <f>+'Metinis atlyginimas'!DE7</f>
        <v>47968</v>
      </c>
      <c r="DF9" s="495">
        <f>+'Metinis atlyginimas'!DF7</f>
        <v>47999</v>
      </c>
      <c r="DG9" s="495">
        <f>+'Metinis atlyginimas'!DG7</f>
        <v>48029</v>
      </c>
      <c r="DH9" s="495">
        <f>+'Metinis atlyginimas'!DH7</f>
        <v>48060</v>
      </c>
      <c r="DI9" s="495">
        <f>+'Metinis atlyginimas'!DI7</f>
        <v>48091</v>
      </c>
      <c r="DJ9" s="495">
        <f>+'Metinis atlyginimas'!DJ7</f>
        <v>48121</v>
      </c>
      <c r="DK9" s="495">
        <f>+'Metinis atlyginimas'!DK7</f>
        <v>48152</v>
      </c>
      <c r="DL9" s="495">
        <f>+'Metinis atlyginimas'!DL7</f>
        <v>48182</v>
      </c>
      <c r="DM9" s="495">
        <f>+'Metinis atlyginimas'!DM7</f>
        <v>48213</v>
      </c>
      <c r="DN9" s="471">
        <f>+'Metinis atlyginimas'!DN7</f>
        <v>2031</v>
      </c>
      <c r="DO9" s="495">
        <f>+'Metinis atlyginimas'!DO7</f>
        <v>48244</v>
      </c>
      <c r="DP9" s="495">
        <f>+'Metinis atlyginimas'!DP7</f>
        <v>48273</v>
      </c>
      <c r="DQ9" s="495">
        <f>+'Metinis atlyginimas'!DQ7</f>
        <v>48304</v>
      </c>
      <c r="DR9" s="495">
        <f>+'Metinis atlyginimas'!DR7</f>
        <v>48334</v>
      </c>
      <c r="DS9" s="495">
        <f>+'Metinis atlyginimas'!DS7</f>
        <v>48365</v>
      </c>
      <c r="DT9" s="495">
        <f>+'Metinis atlyginimas'!DT7</f>
        <v>48395</v>
      </c>
      <c r="DU9" s="495">
        <f>+'Metinis atlyginimas'!DU7</f>
        <v>48426</v>
      </c>
      <c r="DV9" s="495">
        <f>+'Metinis atlyginimas'!DV7</f>
        <v>48457</v>
      </c>
      <c r="DW9" s="495">
        <f>+'Metinis atlyginimas'!DW7</f>
        <v>48487</v>
      </c>
      <c r="DX9" s="495">
        <f>+'Metinis atlyginimas'!DX7</f>
        <v>48518</v>
      </c>
      <c r="DY9" s="495">
        <f>+'Metinis atlyginimas'!DY7</f>
        <v>48548</v>
      </c>
      <c r="DZ9" s="495">
        <f>+'Metinis atlyginimas'!DZ7</f>
        <v>48579</v>
      </c>
      <c r="EA9" s="471">
        <f>+'Metinis atlyginimas'!EA7</f>
        <v>2032</v>
      </c>
      <c r="EB9" s="495">
        <f>+'Metinis atlyginimas'!EB7</f>
        <v>48610</v>
      </c>
      <c r="EC9" s="495">
        <f>+'Metinis atlyginimas'!EC7</f>
        <v>48638</v>
      </c>
      <c r="ED9" s="495">
        <f>+'Metinis atlyginimas'!ED7</f>
        <v>48669</v>
      </c>
      <c r="EE9" s="495">
        <f>+'Metinis atlyginimas'!EE7</f>
        <v>48699</v>
      </c>
      <c r="EF9" s="495">
        <f>+'Metinis atlyginimas'!EF7</f>
        <v>48730</v>
      </c>
      <c r="EG9" s="495">
        <f>+'Metinis atlyginimas'!EG7</f>
        <v>48760</v>
      </c>
      <c r="EH9" s="495">
        <f>+'Metinis atlyginimas'!EH7</f>
        <v>48791</v>
      </c>
      <c r="EI9" s="495">
        <f>+'Metinis atlyginimas'!EI7</f>
        <v>48822</v>
      </c>
      <c r="EJ9" s="495">
        <f>+'Metinis atlyginimas'!EJ7</f>
        <v>48852</v>
      </c>
      <c r="EK9" s="495">
        <f>+'Metinis atlyginimas'!EK7</f>
        <v>48883</v>
      </c>
      <c r="EL9" s="495">
        <f>+'Metinis atlyginimas'!EL7</f>
        <v>48913</v>
      </c>
      <c r="EM9" s="495">
        <f>+'Metinis atlyginimas'!EM7</f>
        <v>48944</v>
      </c>
      <c r="EN9" s="471">
        <f>+'Metinis atlyginimas'!EN7</f>
        <v>2033</v>
      </c>
      <c r="EO9" s="495">
        <f>+'Metinis atlyginimas'!EO7</f>
        <v>48975</v>
      </c>
      <c r="EP9" s="495">
        <f>+'Metinis atlyginimas'!EP7</f>
        <v>49003</v>
      </c>
      <c r="EQ9" s="495">
        <f>+'Metinis atlyginimas'!EQ7</f>
        <v>49034</v>
      </c>
      <c r="ER9" s="495">
        <f>+'Metinis atlyginimas'!ER7</f>
        <v>49064</v>
      </c>
      <c r="ES9" s="495">
        <f>+'Metinis atlyginimas'!ES7</f>
        <v>49095</v>
      </c>
      <c r="ET9" s="495">
        <f>+'Metinis atlyginimas'!ET7</f>
        <v>49125</v>
      </c>
      <c r="EU9" s="495">
        <f>+'Metinis atlyginimas'!EU7</f>
        <v>49156</v>
      </c>
      <c r="EV9" s="495">
        <f>+'Metinis atlyginimas'!EV7</f>
        <v>49187</v>
      </c>
      <c r="EW9" s="495">
        <f>+'Metinis atlyginimas'!EW7</f>
        <v>49217</v>
      </c>
      <c r="EX9" s="495">
        <f>+'Metinis atlyginimas'!EX7</f>
        <v>49248</v>
      </c>
      <c r="EY9" s="495">
        <f>+'Metinis atlyginimas'!EY7</f>
        <v>49278</v>
      </c>
      <c r="EZ9" s="495">
        <f>+'Metinis atlyginimas'!EZ7</f>
        <v>49309</v>
      </c>
      <c r="FA9" s="471">
        <f>+'Metinis atlyginimas'!FA7</f>
        <v>2034</v>
      </c>
      <c r="FB9" s="495">
        <f>+'Metinis atlyginimas'!FB7</f>
        <v>49340</v>
      </c>
      <c r="FC9" s="495">
        <f>+'Metinis atlyginimas'!FC7</f>
        <v>49368</v>
      </c>
      <c r="FD9" s="495">
        <f>+'Metinis atlyginimas'!FD7</f>
        <v>49399</v>
      </c>
      <c r="FE9" s="495">
        <f>+'Metinis atlyginimas'!FE7</f>
        <v>49429</v>
      </c>
      <c r="FF9" s="495">
        <f>+'Metinis atlyginimas'!FF7</f>
        <v>49460</v>
      </c>
      <c r="FG9" s="495">
        <f>+'Metinis atlyginimas'!FG7</f>
        <v>49490</v>
      </c>
      <c r="FH9" s="495">
        <f>+'Metinis atlyginimas'!FH7</f>
        <v>49521</v>
      </c>
      <c r="FI9" s="495">
        <f>+'Metinis atlyginimas'!FI7</f>
        <v>49552</v>
      </c>
      <c r="FJ9" s="495">
        <f>+'Metinis atlyginimas'!FJ7</f>
        <v>49582</v>
      </c>
      <c r="FK9" s="495">
        <f>+'Metinis atlyginimas'!FK7</f>
        <v>49613</v>
      </c>
      <c r="FL9" s="495">
        <f>+'Metinis atlyginimas'!FL7</f>
        <v>49643</v>
      </c>
      <c r="FM9" s="495">
        <f>+'Metinis atlyginimas'!FM7</f>
        <v>49674</v>
      </c>
      <c r="FN9" s="471">
        <f>+'Metinis atlyginimas'!FN7</f>
        <v>2035</v>
      </c>
      <c r="FO9" s="495">
        <f>+'Metinis atlyginimas'!FO7</f>
        <v>49705</v>
      </c>
      <c r="FP9" s="495">
        <f>+'Metinis atlyginimas'!FP7</f>
        <v>49734</v>
      </c>
      <c r="FQ9" s="495">
        <f>+'Metinis atlyginimas'!FQ7</f>
        <v>49765</v>
      </c>
      <c r="FR9" s="495">
        <f>+'Metinis atlyginimas'!FR7</f>
        <v>49795</v>
      </c>
      <c r="FS9" s="495">
        <f>+'Metinis atlyginimas'!FS7</f>
        <v>49826</v>
      </c>
      <c r="FT9" s="495">
        <f>+'Metinis atlyginimas'!FT7</f>
        <v>49856</v>
      </c>
      <c r="FU9" s="495">
        <f>+'Metinis atlyginimas'!FU7</f>
        <v>49887</v>
      </c>
      <c r="FV9" s="495">
        <f>+'Metinis atlyginimas'!FV7</f>
        <v>49918</v>
      </c>
      <c r="FW9" s="495">
        <f>+'Metinis atlyginimas'!FW7</f>
        <v>49948</v>
      </c>
      <c r="FX9" s="495">
        <f>+'Metinis atlyginimas'!FX7</f>
        <v>49979</v>
      </c>
      <c r="FY9" s="495">
        <f>+'Metinis atlyginimas'!FY7</f>
        <v>50009</v>
      </c>
      <c r="FZ9" s="495">
        <f>+'Metinis atlyginimas'!FZ7</f>
        <v>50040</v>
      </c>
      <c r="GA9" s="471">
        <f>+'Metinis atlyginimas'!GA7</f>
        <v>2036</v>
      </c>
      <c r="GB9" s="495">
        <f>+'Metinis atlyginimas'!GB7</f>
        <v>50071</v>
      </c>
      <c r="GC9" s="495">
        <f>+'Metinis atlyginimas'!GC7</f>
        <v>50099</v>
      </c>
      <c r="GD9" s="495">
        <f>+'Metinis atlyginimas'!GD7</f>
        <v>50130</v>
      </c>
      <c r="GE9" s="495">
        <f>+'Metinis atlyginimas'!GE7</f>
        <v>50160</v>
      </c>
      <c r="GF9" s="495">
        <f>+'Metinis atlyginimas'!GF7</f>
        <v>50191</v>
      </c>
      <c r="GG9" s="495">
        <f>+'Metinis atlyginimas'!GG7</f>
        <v>50221</v>
      </c>
      <c r="GH9" s="495">
        <f>+'Metinis atlyginimas'!GH7</f>
        <v>50252</v>
      </c>
      <c r="GI9" s="495">
        <f>+'Metinis atlyginimas'!GI7</f>
        <v>50283</v>
      </c>
      <c r="GJ9" s="495">
        <f>+'Metinis atlyginimas'!GJ7</f>
        <v>50313</v>
      </c>
      <c r="GK9" s="495">
        <f>+'Metinis atlyginimas'!GK7</f>
        <v>50344</v>
      </c>
      <c r="GL9" s="495">
        <f>+'Metinis atlyginimas'!GL7</f>
        <v>50374</v>
      </c>
      <c r="GM9" s="495">
        <f>+'Metinis atlyginimas'!GM7</f>
        <v>50405</v>
      </c>
      <c r="GN9" s="471">
        <f>+'Metinis atlyginimas'!GN7</f>
        <v>2037</v>
      </c>
      <c r="GO9" s="495">
        <f>+'Metinis atlyginimas'!GO7</f>
        <v>50436</v>
      </c>
      <c r="GP9" s="495">
        <f>+'Metinis atlyginimas'!GP7</f>
        <v>50464</v>
      </c>
      <c r="GQ9" s="495">
        <f>+'Metinis atlyginimas'!GQ7</f>
        <v>50495</v>
      </c>
      <c r="GR9" s="495">
        <f>+'Metinis atlyginimas'!GR7</f>
        <v>50525</v>
      </c>
      <c r="GS9" s="495">
        <f>+'Metinis atlyginimas'!GS7</f>
        <v>50556</v>
      </c>
      <c r="GT9" s="495">
        <f>+'Metinis atlyginimas'!GT7</f>
        <v>50586</v>
      </c>
      <c r="GU9" s="495">
        <f>+'Metinis atlyginimas'!GU7</f>
        <v>50617</v>
      </c>
      <c r="GV9" s="495">
        <f>+'Metinis atlyginimas'!GV7</f>
        <v>50648</v>
      </c>
      <c r="GW9" s="495">
        <f>+'Metinis atlyginimas'!GW7</f>
        <v>50678</v>
      </c>
      <c r="GX9" s="495">
        <f>+'Metinis atlyginimas'!GX7</f>
        <v>50709</v>
      </c>
      <c r="GY9" s="495">
        <f>+'Metinis atlyginimas'!GY7</f>
        <v>50739</v>
      </c>
      <c r="GZ9" s="495">
        <f>+'Metinis atlyginimas'!GZ7</f>
        <v>50770</v>
      </c>
      <c r="HA9" s="471">
        <f>+'Metinis atlyginimas'!HA7</f>
        <v>2038</v>
      </c>
      <c r="HB9" s="495">
        <f>+'Metinis atlyginimas'!HB7</f>
        <v>50801</v>
      </c>
      <c r="HC9" s="495">
        <f>+'Metinis atlyginimas'!HC7</f>
        <v>50829</v>
      </c>
      <c r="HD9" s="495">
        <f>+'Metinis atlyginimas'!HD7</f>
        <v>50860</v>
      </c>
      <c r="HE9" s="495">
        <f>+'Metinis atlyginimas'!HE7</f>
        <v>50890</v>
      </c>
      <c r="HF9" s="495">
        <f>+'Metinis atlyginimas'!HF7</f>
        <v>50921</v>
      </c>
      <c r="HG9" s="495">
        <f>+'Metinis atlyginimas'!HG7</f>
        <v>50951</v>
      </c>
      <c r="HH9" s="495">
        <f>+'Metinis atlyginimas'!HH7</f>
        <v>50982</v>
      </c>
      <c r="HI9" s="495">
        <f>+'Metinis atlyginimas'!HI7</f>
        <v>51013</v>
      </c>
      <c r="HJ9" s="495">
        <f>+'Metinis atlyginimas'!HJ7</f>
        <v>51043</v>
      </c>
      <c r="HK9" s="495">
        <f>+'Metinis atlyginimas'!HK7</f>
        <v>51074</v>
      </c>
      <c r="HL9" s="495">
        <f>+'Metinis atlyginimas'!HL7</f>
        <v>51104</v>
      </c>
      <c r="HM9" s="495">
        <f>+'Metinis atlyginimas'!HM7</f>
        <v>51135</v>
      </c>
      <c r="HN9" s="471">
        <f>+'Metinis atlyginimas'!HN7</f>
        <v>2039</v>
      </c>
      <c r="HO9" s="495">
        <f>+'Metinis atlyginimas'!HO7</f>
        <v>51166</v>
      </c>
      <c r="HP9" s="495">
        <f>+'Metinis atlyginimas'!HP7</f>
        <v>51195</v>
      </c>
      <c r="HQ9" s="495">
        <f>+'Metinis atlyginimas'!HQ7</f>
        <v>51226</v>
      </c>
      <c r="HR9" s="495">
        <f>+'Metinis atlyginimas'!HR7</f>
        <v>51256</v>
      </c>
      <c r="HS9" s="495">
        <f>+'Metinis atlyginimas'!HS7</f>
        <v>51287</v>
      </c>
      <c r="HT9" s="495">
        <f>+'Metinis atlyginimas'!HT7</f>
        <v>51317</v>
      </c>
      <c r="HU9" s="495">
        <f>+'Metinis atlyginimas'!HU7</f>
        <v>51348</v>
      </c>
      <c r="HV9" s="495">
        <f>+'Metinis atlyginimas'!HV7</f>
        <v>51379</v>
      </c>
      <c r="HW9" s="495">
        <f>+'Metinis atlyginimas'!HW7</f>
        <v>51409</v>
      </c>
      <c r="HX9" s="495">
        <f>+'Metinis atlyginimas'!HX7</f>
        <v>51440</v>
      </c>
      <c r="HY9" s="495">
        <f>+'Metinis atlyginimas'!HY7</f>
        <v>51470</v>
      </c>
      <c r="HZ9" s="495">
        <f>+'Metinis atlyginimas'!HZ7</f>
        <v>51501</v>
      </c>
      <c r="IA9" s="471">
        <f>+'Metinis atlyginimas'!IA7</f>
        <v>2040</v>
      </c>
      <c r="IB9" s="495">
        <f>+'Metinis atlyginimas'!IB7</f>
        <v>51532</v>
      </c>
      <c r="IC9" s="495">
        <f>+'Metinis atlyginimas'!IC7</f>
        <v>51560</v>
      </c>
      <c r="ID9" s="495">
        <f>+'Metinis atlyginimas'!ID7</f>
        <v>51591</v>
      </c>
      <c r="IE9" s="495">
        <f>+'Metinis atlyginimas'!IE7</f>
        <v>51621</v>
      </c>
      <c r="IF9" s="495">
        <f>+'Metinis atlyginimas'!IF7</f>
        <v>51652</v>
      </c>
      <c r="IG9" s="495">
        <f>+'Metinis atlyginimas'!IG7</f>
        <v>51682</v>
      </c>
      <c r="IH9" s="495">
        <f>+'Metinis atlyginimas'!IH7</f>
        <v>51713</v>
      </c>
      <c r="II9" s="495">
        <f>+'Metinis atlyginimas'!II7</f>
        <v>51744</v>
      </c>
      <c r="IJ9" s="495">
        <f>+'Metinis atlyginimas'!IJ7</f>
        <v>51774</v>
      </c>
      <c r="IK9" s="495">
        <f>+'Metinis atlyginimas'!IK7</f>
        <v>51805</v>
      </c>
      <c r="IL9" s="495">
        <f>+'Metinis atlyginimas'!IL7</f>
        <v>51835</v>
      </c>
      <c r="IM9" s="495">
        <f>+'Metinis atlyginimas'!IM7</f>
        <v>51866</v>
      </c>
      <c r="IN9" s="471">
        <f>+'Metinis atlyginimas'!IN7</f>
        <v>2041</v>
      </c>
      <c r="IO9" s="495">
        <f>+'Metinis atlyginimas'!IO7</f>
        <v>51897</v>
      </c>
      <c r="IP9" s="495">
        <f>+'Metinis atlyginimas'!IP7</f>
        <v>51925</v>
      </c>
      <c r="IQ9" s="495">
        <f>+'Metinis atlyginimas'!IQ7</f>
        <v>51956</v>
      </c>
      <c r="IR9" s="495">
        <f>+'Metinis atlyginimas'!IR7</f>
        <v>51986</v>
      </c>
      <c r="IS9" s="495">
        <f>+'Metinis atlyginimas'!IS7</f>
        <v>52017</v>
      </c>
      <c r="IT9" s="495">
        <f>+'Metinis atlyginimas'!IT7</f>
        <v>52047</v>
      </c>
      <c r="IU9" s="495">
        <f>+'Metinis atlyginimas'!IU7</f>
        <v>52078</v>
      </c>
      <c r="IV9" s="495">
        <f>+'Metinis atlyginimas'!IV7</f>
        <v>52109</v>
      </c>
      <c r="IW9" s="495">
        <f>+'Metinis atlyginimas'!IW7</f>
        <v>52139</v>
      </c>
      <c r="IX9" s="495">
        <f>+'Metinis atlyginimas'!IX7</f>
        <v>52170</v>
      </c>
      <c r="IY9" s="495">
        <f>+'Metinis atlyginimas'!IY7</f>
        <v>52200</v>
      </c>
      <c r="IZ9" s="495">
        <f>+'Metinis atlyginimas'!IZ7</f>
        <v>52231</v>
      </c>
      <c r="JA9" s="471">
        <f>+'Metinis atlyginimas'!JA7</f>
        <v>2042</v>
      </c>
      <c r="JB9" s="495">
        <f>+'Metinis atlyginimas'!JB7</f>
        <v>52262</v>
      </c>
      <c r="JC9" s="495">
        <f>+'Metinis atlyginimas'!JC7</f>
        <v>52290</v>
      </c>
      <c r="JD9" s="495">
        <f>+'Metinis atlyginimas'!JD7</f>
        <v>52321</v>
      </c>
      <c r="JE9" s="495">
        <f>+'Metinis atlyginimas'!JE7</f>
        <v>52351</v>
      </c>
      <c r="JF9" s="495">
        <f>+'Metinis atlyginimas'!JF7</f>
        <v>52382</v>
      </c>
      <c r="JG9" s="495">
        <f>+'Metinis atlyginimas'!JG7</f>
        <v>52412</v>
      </c>
      <c r="JH9" s="495">
        <f>+'Metinis atlyginimas'!JH7</f>
        <v>52443</v>
      </c>
      <c r="JI9" s="495">
        <f>+'Metinis atlyginimas'!JI7</f>
        <v>52474</v>
      </c>
      <c r="JJ9" s="495">
        <f>+'Metinis atlyginimas'!JJ7</f>
        <v>52504</v>
      </c>
      <c r="JK9" s="495">
        <f>+'Metinis atlyginimas'!JK7</f>
        <v>52535</v>
      </c>
      <c r="JL9" s="495">
        <f>+'Metinis atlyginimas'!JL7</f>
        <v>52565</v>
      </c>
      <c r="JM9" s="495">
        <f>+'Metinis atlyginimas'!JM7</f>
        <v>52596</v>
      </c>
      <c r="JN9" s="471">
        <f>+'Metinis atlyginimas'!JN7</f>
        <v>2043</v>
      </c>
      <c r="JO9" s="495">
        <f>+'Metinis atlyginimas'!JO7</f>
        <v>52627</v>
      </c>
      <c r="JP9" s="495">
        <f>+'Metinis atlyginimas'!JP7</f>
        <v>52656</v>
      </c>
      <c r="JQ9" s="495">
        <f>+'Metinis atlyginimas'!JQ7</f>
        <v>52687</v>
      </c>
      <c r="JR9" s="495">
        <f>+'Metinis atlyginimas'!JR7</f>
        <v>52717</v>
      </c>
      <c r="JS9" s="495">
        <f>+'Metinis atlyginimas'!JS7</f>
        <v>52748</v>
      </c>
      <c r="JT9" s="495">
        <f>+'Metinis atlyginimas'!JT7</f>
        <v>52778</v>
      </c>
      <c r="JU9" s="495">
        <f>+'Metinis atlyginimas'!JU7</f>
        <v>52809</v>
      </c>
      <c r="JV9" s="495">
        <f>+'Metinis atlyginimas'!JV7</f>
        <v>52840</v>
      </c>
      <c r="JW9" s="495">
        <f>+'Metinis atlyginimas'!JW7</f>
        <v>52870</v>
      </c>
      <c r="JX9" s="495">
        <f>+'Metinis atlyginimas'!JX7</f>
        <v>52901</v>
      </c>
      <c r="JY9" s="495">
        <f>+'Metinis atlyginimas'!JY7</f>
        <v>52931</v>
      </c>
      <c r="JZ9" s="495">
        <f>+'Metinis atlyginimas'!JZ7</f>
        <v>52962</v>
      </c>
      <c r="KA9" s="471">
        <f>+'Metinis atlyginimas'!KA7</f>
        <v>2044</v>
      </c>
      <c r="KB9" s="495">
        <f>+'Metinis atlyginimas'!KB7</f>
        <v>52993</v>
      </c>
      <c r="KC9" s="495">
        <f>+'Metinis atlyginimas'!KC7</f>
        <v>53021</v>
      </c>
      <c r="KD9" s="495">
        <f>+'Metinis atlyginimas'!KD7</f>
        <v>53052</v>
      </c>
      <c r="KE9" s="495">
        <f>+'Metinis atlyginimas'!KE7</f>
        <v>53082</v>
      </c>
      <c r="KF9" s="495">
        <f>+'Metinis atlyginimas'!KF7</f>
        <v>53113</v>
      </c>
      <c r="KG9" s="495">
        <f>+'Metinis atlyginimas'!KG7</f>
        <v>53143</v>
      </c>
      <c r="KH9" s="495">
        <f>+'Metinis atlyginimas'!KH7</f>
        <v>53174</v>
      </c>
      <c r="KI9" s="495">
        <f>+'Metinis atlyginimas'!KI7</f>
        <v>53205</v>
      </c>
      <c r="KJ9" s="495">
        <f>+'Metinis atlyginimas'!KJ7</f>
        <v>53235</v>
      </c>
      <c r="KK9" s="495">
        <f>+'Metinis atlyginimas'!KK7</f>
        <v>53266</v>
      </c>
      <c r="KL9" s="495">
        <f>+'Metinis atlyginimas'!KL7</f>
        <v>53296</v>
      </c>
      <c r="KM9" s="495">
        <f>+'Metinis atlyginimas'!KM7</f>
        <v>53327</v>
      </c>
      <c r="KN9" s="471">
        <f>+'Metinis atlyginimas'!KN7</f>
        <v>2045</v>
      </c>
      <c r="KO9" s="495">
        <f>+'Metinis atlyginimas'!KO7</f>
        <v>53358</v>
      </c>
      <c r="KP9" s="495">
        <f>+'Metinis atlyginimas'!KP7</f>
        <v>53386</v>
      </c>
      <c r="KQ9" s="495">
        <f>+'Metinis atlyginimas'!KQ7</f>
        <v>53417</v>
      </c>
      <c r="KR9" s="495">
        <f>+'Metinis atlyginimas'!KR7</f>
        <v>53447</v>
      </c>
      <c r="KS9" s="495">
        <f>+'Metinis atlyginimas'!KS7</f>
        <v>53478</v>
      </c>
      <c r="KT9" s="495">
        <f>+'Metinis atlyginimas'!KT7</f>
        <v>53508</v>
      </c>
      <c r="KU9" s="495">
        <f>+'Metinis atlyginimas'!KU7</f>
        <v>53539</v>
      </c>
      <c r="KV9" s="495">
        <f>+'Metinis atlyginimas'!KV7</f>
        <v>53570</v>
      </c>
      <c r="KW9" s="495">
        <f>+'Metinis atlyginimas'!KW7</f>
        <v>53600</v>
      </c>
      <c r="KX9" s="495">
        <f>+'Metinis atlyginimas'!KX7</f>
        <v>53631</v>
      </c>
      <c r="KY9" s="495">
        <f>+'Metinis atlyginimas'!KY7</f>
        <v>53661</v>
      </c>
      <c r="KZ9" s="495">
        <f>+'Metinis atlyginimas'!KZ7</f>
        <v>53692</v>
      </c>
      <c r="LA9" s="471">
        <f>+'Metinis atlyginimas'!LA7</f>
        <v>2046</v>
      </c>
      <c r="LB9" s="495">
        <f>+'Metinis atlyginimas'!LB7</f>
        <v>53723</v>
      </c>
      <c r="LC9" s="495">
        <f>+'Metinis atlyginimas'!LC7</f>
        <v>53751</v>
      </c>
      <c r="LD9" s="495">
        <f>+'Metinis atlyginimas'!LD7</f>
        <v>53782</v>
      </c>
      <c r="LE9" s="495">
        <f>+'Metinis atlyginimas'!LE7</f>
        <v>53812</v>
      </c>
      <c r="LF9" s="495">
        <f>+'Metinis atlyginimas'!LF7</f>
        <v>53843</v>
      </c>
      <c r="LG9" s="495">
        <f>+'Metinis atlyginimas'!LG7</f>
        <v>53873</v>
      </c>
      <c r="LH9" s="495">
        <f>+'Metinis atlyginimas'!LH7</f>
        <v>53904</v>
      </c>
      <c r="LI9" s="495">
        <f>+'Metinis atlyginimas'!LI7</f>
        <v>53935</v>
      </c>
      <c r="LJ9" s="495">
        <f>+'Metinis atlyginimas'!LJ7</f>
        <v>53965</v>
      </c>
      <c r="LK9" s="495">
        <f>+'Metinis atlyginimas'!LK7</f>
        <v>53996</v>
      </c>
      <c r="LL9" s="495">
        <f>+'Metinis atlyginimas'!LL7</f>
        <v>54026</v>
      </c>
      <c r="LM9" s="495">
        <f>+'Metinis atlyginimas'!LM7</f>
        <v>54057</v>
      </c>
      <c r="LN9" s="471">
        <f>+'Metinis atlyginimas'!LN7</f>
        <v>2047</v>
      </c>
    </row>
    <row r="10" spans="1:326">
      <c r="A10" s="494" t="s">
        <v>263</v>
      </c>
      <c r="B10" s="470">
        <v>1</v>
      </c>
      <c r="C10" s="470">
        <v>2</v>
      </c>
      <c r="D10" s="470">
        <v>3</v>
      </c>
      <c r="E10" s="470">
        <v>4</v>
      </c>
      <c r="F10" s="470">
        <v>5</v>
      </c>
      <c r="G10" s="470">
        <v>6</v>
      </c>
      <c r="H10" s="470">
        <v>7</v>
      </c>
      <c r="I10" s="470">
        <v>8</v>
      </c>
      <c r="J10" s="470">
        <v>9</v>
      </c>
      <c r="K10" s="470">
        <v>10</v>
      </c>
      <c r="L10" s="470">
        <v>11</v>
      </c>
      <c r="M10" s="470">
        <v>12</v>
      </c>
      <c r="N10" s="473">
        <v>1</v>
      </c>
      <c r="O10" s="496">
        <f>M10+1</f>
        <v>13</v>
      </c>
      <c r="P10" s="496">
        <f t="shared" ref="P10:Z10" si="0">O10+1</f>
        <v>14</v>
      </c>
      <c r="Q10" s="496">
        <f t="shared" si="0"/>
        <v>15</v>
      </c>
      <c r="R10" s="496">
        <f t="shared" si="0"/>
        <v>16</v>
      </c>
      <c r="S10" s="496">
        <f t="shared" si="0"/>
        <v>17</v>
      </c>
      <c r="T10" s="496">
        <f t="shared" si="0"/>
        <v>18</v>
      </c>
      <c r="U10" s="496">
        <f t="shared" si="0"/>
        <v>19</v>
      </c>
      <c r="V10" s="496">
        <f t="shared" si="0"/>
        <v>20</v>
      </c>
      <c r="W10" s="496">
        <f t="shared" si="0"/>
        <v>21</v>
      </c>
      <c r="X10" s="496">
        <f t="shared" si="0"/>
        <v>22</v>
      </c>
      <c r="Y10" s="496">
        <f t="shared" si="0"/>
        <v>23</v>
      </c>
      <c r="Z10" s="496">
        <f t="shared" si="0"/>
        <v>24</v>
      </c>
      <c r="AA10" s="473">
        <f>N10+1</f>
        <v>2</v>
      </c>
      <c r="AB10" s="496">
        <f>Z10+1</f>
        <v>25</v>
      </c>
      <c r="AC10" s="496">
        <f t="shared" ref="AC10:AM10" si="1">AB10+1</f>
        <v>26</v>
      </c>
      <c r="AD10" s="496">
        <f t="shared" si="1"/>
        <v>27</v>
      </c>
      <c r="AE10" s="496">
        <f t="shared" si="1"/>
        <v>28</v>
      </c>
      <c r="AF10" s="496">
        <f t="shared" si="1"/>
        <v>29</v>
      </c>
      <c r="AG10" s="496">
        <f t="shared" si="1"/>
        <v>30</v>
      </c>
      <c r="AH10" s="496">
        <f t="shared" si="1"/>
        <v>31</v>
      </c>
      <c r="AI10" s="496">
        <f t="shared" si="1"/>
        <v>32</v>
      </c>
      <c r="AJ10" s="496">
        <f t="shared" si="1"/>
        <v>33</v>
      </c>
      <c r="AK10" s="496">
        <f t="shared" si="1"/>
        <v>34</v>
      </c>
      <c r="AL10" s="496">
        <f t="shared" si="1"/>
        <v>35</v>
      </c>
      <c r="AM10" s="496">
        <f t="shared" si="1"/>
        <v>36</v>
      </c>
      <c r="AN10" s="473">
        <f>AA10+1</f>
        <v>3</v>
      </c>
      <c r="AO10" s="496">
        <f>AM10+1</f>
        <v>37</v>
      </c>
      <c r="AP10" s="496">
        <f t="shared" ref="AP10:AZ10" si="2">AO10+1</f>
        <v>38</v>
      </c>
      <c r="AQ10" s="496">
        <f t="shared" si="2"/>
        <v>39</v>
      </c>
      <c r="AR10" s="496">
        <f t="shared" si="2"/>
        <v>40</v>
      </c>
      <c r="AS10" s="496">
        <f t="shared" si="2"/>
        <v>41</v>
      </c>
      <c r="AT10" s="496">
        <f t="shared" si="2"/>
        <v>42</v>
      </c>
      <c r="AU10" s="496">
        <f t="shared" si="2"/>
        <v>43</v>
      </c>
      <c r="AV10" s="496">
        <f t="shared" si="2"/>
        <v>44</v>
      </c>
      <c r="AW10" s="496">
        <f t="shared" si="2"/>
        <v>45</v>
      </c>
      <c r="AX10" s="496">
        <f t="shared" si="2"/>
        <v>46</v>
      </c>
      <c r="AY10" s="496">
        <f t="shared" si="2"/>
        <v>47</v>
      </c>
      <c r="AZ10" s="496">
        <f t="shared" si="2"/>
        <v>48</v>
      </c>
      <c r="BA10" s="473">
        <f>AN10+1</f>
        <v>4</v>
      </c>
      <c r="BB10" s="496">
        <f>AZ10+1</f>
        <v>49</v>
      </c>
      <c r="BC10" s="496">
        <f t="shared" ref="BC10:BM10" si="3">BB10+1</f>
        <v>50</v>
      </c>
      <c r="BD10" s="496">
        <f t="shared" si="3"/>
        <v>51</v>
      </c>
      <c r="BE10" s="496">
        <f t="shared" si="3"/>
        <v>52</v>
      </c>
      <c r="BF10" s="496">
        <f t="shared" si="3"/>
        <v>53</v>
      </c>
      <c r="BG10" s="496">
        <f t="shared" si="3"/>
        <v>54</v>
      </c>
      <c r="BH10" s="496">
        <f t="shared" si="3"/>
        <v>55</v>
      </c>
      <c r="BI10" s="496">
        <f t="shared" si="3"/>
        <v>56</v>
      </c>
      <c r="BJ10" s="496">
        <f t="shared" si="3"/>
        <v>57</v>
      </c>
      <c r="BK10" s="496">
        <f t="shared" si="3"/>
        <v>58</v>
      </c>
      <c r="BL10" s="496">
        <f t="shared" si="3"/>
        <v>59</v>
      </c>
      <c r="BM10" s="496">
        <f t="shared" si="3"/>
        <v>60</v>
      </c>
      <c r="BN10" s="473">
        <f>BA10+1</f>
        <v>5</v>
      </c>
      <c r="BO10" s="496">
        <f>BM10+1</f>
        <v>61</v>
      </c>
      <c r="BP10" s="496">
        <f t="shared" ref="BP10:BZ10" si="4">BO10+1</f>
        <v>62</v>
      </c>
      <c r="BQ10" s="496">
        <f t="shared" si="4"/>
        <v>63</v>
      </c>
      <c r="BR10" s="496">
        <f t="shared" si="4"/>
        <v>64</v>
      </c>
      <c r="BS10" s="496">
        <f t="shared" si="4"/>
        <v>65</v>
      </c>
      <c r="BT10" s="496">
        <f t="shared" si="4"/>
        <v>66</v>
      </c>
      <c r="BU10" s="496">
        <f t="shared" si="4"/>
        <v>67</v>
      </c>
      <c r="BV10" s="496">
        <f t="shared" si="4"/>
        <v>68</v>
      </c>
      <c r="BW10" s="496">
        <f t="shared" si="4"/>
        <v>69</v>
      </c>
      <c r="BX10" s="496">
        <f t="shared" si="4"/>
        <v>70</v>
      </c>
      <c r="BY10" s="496">
        <f t="shared" si="4"/>
        <v>71</v>
      </c>
      <c r="BZ10" s="496">
        <f t="shared" si="4"/>
        <v>72</v>
      </c>
      <c r="CA10" s="473">
        <f>BN10+1</f>
        <v>6</v>
      </c>
      <c r="CB10" s="496">
        <f>BZ10+1</f>
        <v>73</v>
      </c>
      <c r="CC10" s="496">
        <f t="shared" ref="CC10:CM10" si="5">CB10+1</f>
        <v>74</v>
      </c>
      <c r="CD10" s="496">
        <f t="shared" si="5"/>
        <v>75</v>
      </c>
      <c r="CE10" s="496">
        <f t="shared" si="5"/>
        <v>76</v>
      </c>
      <c r="CF10" s="496">
        <f t="shared" si="5"/>
        <v>77</v>
      </c>
      <c r="CG10" s="496">
        <f t="shared" si="5"/>
        <v>78</v>
      </c>
      <c r="CH10" s="496">
        <f t="shared" si="5"/>
        <v>79</v>
      </c>
      <c r="CI10" s="496">
        <f t="shared" si="5"/>
        <v>80</v>
      </c>
      <c r="CJ10" s="496">
        <f t="shared" si="5"/>
        <v>81</v>
      </c>
      <c r="CK10" s="496">
        <f t="shared" si="5"/>
        <v>82</v>
      </c>
      <c r="CL10" s="496">
        <f t="shared" si="5"/>
        <v>83</v>
      </c>
      <c r="CM10" s="496">
        <f t="shared" si="5"/>
        <v>84</v>
      </c>
      <c r="CN10" s="473">
        <f>CA10+1</f>
        <v>7</v>
      </c>
      <c r="CO10" s="496">
        <f>CM10+1</f>
        <v>85</v>
      </c>
      <c r="CP10" s="496">
        <f t="shared" ref="CP10:CZ10" si="6">CO10+1</f>
        <v>86</v>
      </c>
      <c r="CQ10" s="496">
        <f t="shared" si="6"/>
        <v>87</v>
      </c>
      <c r="CR10" s="496">
        <f t="shared" si="6"/>
        <v>88</v>
      </c>
      <c r="CS10" s="496">
        <f t="shared" si="6"/>
        <v>89</v>
      </c>
      <c r="CT10" s="496">
        <f t="shared" si="6"/>
        <v>90</v>
      </c>
      <c r="CU10" s="496">
        <f t="shared" si="6"/>
        <v>91</v>
      </c>
      <c r="CV10" s="496">
        <f t="shared" si="6"/>
        <v>92</v>
      </c>
      <c r="CW10" s="496">
        <f t="shared" si="6"/>
        <v>93</v>
      </c>
      <c r="CX10" s="496">
        <f t="shared" si="6"/>
        <v>94</v>
      </c>
      <c r="CY10" s="496">
        <f t="shared" si="6"/>
        <v>95</v>
      </c>
      <c r="CZ10" s="496">
        <f t="shared" si="6"/>
        <v>96</v>
      </c>
      <c r="DA10" s="473">
        <f>CN10+1</f>
        <v>8</v>
      </c>
      <c r="DB10" s="496">
        <f>CZ10+1</f>
        <v>97</v>
      </c>
      <c r="DC10" s="496">
        <f t="shared" ref="DC10:DM10" si="7">DB10+1</f>
        <v>98</v>
      </c>
      <c r="DD10" s="496">
        <f t="shared" si="7"/>
        <v>99</v>
      </c>
      <c r="DE10" s="496">
        <f t="shared" si="7"/>
        <v>100</v>
      </c>
      <c r="DF10" s="496">
        <f t="shared" si="7"/>
        <v>101</v>
      </c>
      <c r="DG10" s="496">
        <f t="shared" si="7"/>
        <v>102</v>
      </c>
      <c r="DH10" s="496">
        <f t="shared" si="7"/>
        <v>103</v>
      </c>
      <c r="DI10" s="496">
        <f t="shared" si="7"/>
        <v>104</v>
      </c>
      <c r="DJ10" s="496">
        <f t="shared" si="7"/>
        <v>105</v>
      </c>
      <c r="DK10" s="496">
        <f t="shared" si="7"/>
        <v>106</v>
      </c>
      <c r="DL10" s="496">
        <f t="shared" si="7"/>
        <v>107</v>
      </c>
      <c r="DM10" s="496">
        <f t="shared" si="7"/>
        <v>108</v>
      </c>
      <c r="DN10" s="473">
        <f>DA10+1</f>
        <v>9</v>
      </c>
      <c r="DO10" s="496">
        <f>DM10+1</f>
        <v>109</v>
      </c>
      <c r="DP10" s="496">
        <f>DO10+1</f>
        <v>110</v>
      </c>
      <c r="DQ10" s="496">
        <f t="shared" ref="DQ10:DZ10" si="8">DP10+1</f>
        <v>111</v>
      </c>
      <c r="DR10" s="496">
        <f t="shared" si="8"/>
        <v>112</v>
      </c>
      <c r="DS10" s="496">
        <f t="shared" si="8"/>
        <v>113</v>
      </c>
      <c r="DT10" s="496">
        <f t="shared" si="8"/>
        <v>114</v>
      </c>
      <c r="DU10" s="496">
        <f t="shared" si="8"/>
        <v>115</v>
      </c>
      <c r="DV10" s="496">
        <f t="shared" si="8"/>
        <v>116</v>
      </c>
      <c r="DW10" s="496">
        <f t="shared" si="8"/>
        <v>117</v>
      </c>
      <c r="DX10" s="496">
        <f t="shared" si="8"/>
        <v>118</v>
      </c>
      <c r="DY10" s="496">
        <f t="shared" si="8"/>
        <v>119</v>
      </c>
      <c r="DZ10" s="496">
        <f t="shared" si="8"/>
        <v>120</v>
      </c>
      <c r="EA10" s="473">
        <f>DN10+1</f>
        <v>10</v>
      </c>
      <c r="EB10" s="496">
        <f>DZ10+1</f>
        <v>121</v>
      </c>
      <c r="EC10" s="496">
        <f>EB10+1</f>
        <v>122</v>
      </c>
      <c r="ED10" s="496">
        <f t="shared" ref="ED10:EM10" si="9">EC10+1</f>
        <v>123</v>
      </c>
      <c r="EE10" s="496">
        <f t="shared" si="9"/>
        <v>124</v>
      </c>
      <c r="EF10" s="496">
        <f t="shared" si="9"/>
        <v>125</v>
      </c>
      <c r="EG10" s="496">
        <f t="shared" si="9"/>
        <v>126</v>
      </c>
      <c r="EH10" s="496">
        <f t="shared" si="9"/>
        <v>127</v>
      </c>
      <c r="EI10" s="496">
        <f t="shared" si="9"/>
        <v>128</v>
      </c>
      <c r="EJ10" s="496">
        <f t="shared" si="9"/>
        <v>129</v>
      </c>
      <c r="EK10" s="496">
        <f t="shared" si="9"/>
        <v>130</v>
      </c>
      <c r="EL10" s="496">
        <f t="shared" si="9"/>
        <v>131</v>
      </c>
      <c r="EM10" s="496">
        <f t="shared" si="9"/>
        <v>132</v>
      </c>
      <c r="EN10" s="473">
        <f>EA10+1</f>
        <v>11</v>
      </c>
      <c r="EO10" s="496">
        <f>EM10+1</f>
        <v>133</v>
      </c>
      <c r="EP10" s="496">
        <f>EO10+1</f>
        <v>134</v>
      </c>
      <c r="EQ10" s="496">
        <f t="shared" ref="EQ10:EZ10" si="10">EP10+1</f>
        <v>135</v>
      </c>
      <c r="ER10" s="496">
        <f t="shared" si="10"/>
        <v>136</v>
      </c>
      <c r="ES10" s="496">
        <f t="shared" si="10"/>
        <v>137</v>
      </c>
      <c r="ET10" s="496">
        <f t="shared" si="10"/>
        <v>138</v>
      </c>
      <c r="EU10" s="496">
        <f t="shared" si="10"/>
        <v>139</v>
      </c>
      <c r="EV10" s="496">
        <f t="shared" si="10"/>
        <v>140</v>
      </c>
      <c r="EW10" s="496">
        <f t="shared" si="10"/>
        <v>141</v>
      </c>
      <c r="EX10" s="496">
        <f t="shared" si="10"/>
        <v>142</v>
      </c>
      <c r="EY10" s="496">
        <f t="shared" si="10"/>
        <v>143</v>
      </c>
      <c r="EZ10" s="496">
        <f t="shared" si="10"/>
        <v>144</v>
      </c>
      <c r="FA10" s="473">
        <f>EN10+1</f>
        <v>12</v>
      </c>
      <c r="FB10" s="470">
        <f>EZ10+1</f>
        <v>145</v>
      </c>
      <c r="FC10" s="470">
        <f>FB10+1</f>
        <v>146</v>
      </c>
      <c r="FD10" s="470">
        <f t="shared" ref="FD10:FM10" si="11">FC10+1</f>
        <v>147</v>
      </c>
      <c r="FE10" s="470">
        <f t="shared" si="11"/>
        <v>148</v>
      </c>
      <c r="FF10" s="470">
        <f t="shared" si="11"/>
        <v>149</v>
      </c>
      <c r="FG10" s="470">
        <f t="shared" si="11"/>
        <v>150</v>
      </c>
      <c r="FH10" s="470">
        <f t="shared" si="11"/>
        <v>151</v>
      </c>
      <c r="FI10" s="470">
        <f t="shared" si="11"/>
        <v>152</v>
      </c>
      <c r="FJ10" s="470">
        <f t="shared" si="11"/>
        <v>153</v>
      </c>
      <c r="FK10" s="470">
        <f t="shared" si="11"/>
        <v>154</v>
      </c>
      <c r="FL10" s="470">
        <f t="shared" si="11"/>
        <v>155</v>
      </c>
      <c r="FM10" s="470">
        <f t="shared" si="11"/>
        <v>156</v>
      </c>
      <c r="FN10" s="471">
        <f>FA10+1</f>
        <v>13</v>
      </c>
      <c r="FO10" s="470">
        <f>FM10+1</f>
        <v>157</v>
      </c>
      <c r="FP10" s="470">
        <f>FO10+1</f>
        <v>158</v>
      </c>
      <c r="FQ10" s="470">
        <f t="shared" ref="FQ10:FZ10" si="12">FP10+1</f>
        <v>159</v>
      </c>
      <c r="FR10" s="470">
        <f t="shared" si="12"/>
        <v>160</v>
      </c>
      <c r="FS10" s="470">
        <f t="shared" si="12"/>
        <v>161</v>
      </c>
      <c r="FT10" s="470">
        <f t="shared" si="12"/>
        <v>162</v>
      </c>
      <c r="FU10" s="470">
        <f t="shared" si="12"/>
        <v>163</v>
      </c>
      <c r="FV10" s="470">
        <f t="shared" si="12"/>
        <v>164</v>
      </c>
      <c r="FW10" s="470">
        <f t="shared" si="12"/>
        <v>165</v>
      </c>
      <c r="FX10" s="470">
        <f t="shared" si="12"/>
        <v>166</v>
      </c>
      <c r="FY10" s="470">
        <f t="shared" si="12"/>
        <v>167</v>
      </c>
      <c r="FZ10" s="470">
        <f t="shared" si="12"/>
        <v>168</v>
      </c>
      <c r="GA10" s="471">
        <f>FN10+1</f>
        <v>14</v>
      </c>
      <c r="GB10" s="470">
        <f>FZ10+1</f>
        <v>169</v>
      </c>
      <c r="GC10" s="470">
        <f>GB10+1</f>
        <v>170</v>
      </c>
      <c r="GD10" s="470">
        <f t="shared" ref="GD10:GM10" si="13">GC10+1</f>
        <v>171</v>
      </c>
      <c r="GE10" s="470">
        <f t="shared" si="13"/>
        <v>172</v>
      </c>
      <c r="GF10" s="470">
        <f t="shared" si="13"/>
        <v>173</v>
      </c>
      <c r="GG10" s="470">
        <f t="shared" si="13"/>
        <v>174</v>
      </c>
      <c r="GH10" s="470">
        <f t="shared" si="13"/>
        <v>175</v>
      </c>
      <c r="GI10" s="470">
        <f t="shared" si="13"/>
        <v>176</v>
      </c>
      <c r="GJ10" s="470">
        <f t="shared" si="13"/>
        <v>177</v>
      </c>
      <c r="GK10" s="470">
        <f t="shared" si="13"/>
        <v>178</v>
      </c>
      <c r="GL10" s="470">
        <f t="shared" si="13"/>
        <v>179</v>
      </c>
      <c r="GM10" s="470">
        <f t="shared" si="13"/>
        <v>180</v>
      </c>
      <c r="GN10" s="471">
        <f>GA10+1</f>
        <v>15</v>
      </c>
      <c r="GO10" s="470">
        <f>GM10+1</f>
        <v>181</v>
      </c>
      <c r="GP10" s="470">
        <f>GO10+1</f>
        <v>182</v>
      </c>
      <c r="GQ10" s="470">
        <f t="shared" ref="GQ10:GZ10" si="14">GP10+1</f>
        <v>183</v>
      </c>
      <c r="GR10" s="470">
        <f t="shared" si="14"/>
        <v>184</v>
      </c>
      <c r="GS10" s="470">
        <f t="shared" si="14"/>
        <v>185</v>
      </c>
      <c r="GT10" s="470">
        <f t="shared" si="14"/>
        <v>186</v>
      </c>
      <c r="GU10" s="470">
        <f t="shared" si="14"/>
        <v>187</v>
      </c>
      <c r="GV10" s="470">
        <f t="shared" si="14"/>
        <v>188</v>
      </c>
      <c r="GW10" s="470">
        <f t="shared" si="14"/>
        <v>189</v>
      </c>
      <c r="GX10" s="470">
        <f t="shared" si="14"/>
        <v>190</v>
      </c>
      <c r="GY10" s="470">
        <f t="shared" si="14"/>
        <v>191</v>
      </c>
      <c r="GZ10" s="470">
        <f t="shared" si="14"/>
        <v>192</v>
      </c>
      <c r="HA10" s="471">
        <f>GN10+1</f>
        <v>16</v>
      </c>
      <c r="HB10" s="470">
        <f>GZ10+1</f>
        <v>193</v>
      </c>
      <c r="HC10" s="470">
        <f>HB10+1</f>
        <v>194</v>
      </c>
      <c r="HD10" s="470">
        <f t="shared" ref="HD10:HM10" si="15">HC10+1</f>
        <v>195</v>
      </c>
      <c r="HE10" s="470">
        <f t="shared" si="15"/>
        <v>196</v>
      </c>
      <c r="HF10" s="470">
        <f t="shared" si="15"/>
        <v>197</v>
      </c>
      <c r="HG10" s="470">
        <f t="shared" si="15"/>
        <v>198</v>
      </c>
      <c r="HH10" s="470">
        <f t="shared" si="15"/>
        <v>199</v>
      </c>
      <c r="HI10" s="470">
        <f t="shared" si="15"/>
        <v>200</v>
      </c>
      <c r="HJ10" s="470">
        <f t="shared" si="15"/>
        <v>201</v>
      </c>
      <c r="HK10" s="470">
        <f t="shared" si="15"/>
        <v>202</v>
      </c>
      <c r="HL10" s="470">
        <f t="shared" si="15"/>
        <v>203</v>
      </c>
      <c r="HM10" s="470">
        <f t="shared" si="15"/>
        <v>204</v>
      </c>
      <c r="HN10" s="471">
        <f>HA10+1</f>
        <v>17</v>
      </c>
      <c r="HO10" s="470">
        <f>HM10+1</f>
        <v>205</v>
      </c>
      <c r="HP10" s="470">
        <f>HO10+1</f>
        <v>206</v>
      </c>
      <c r="HQ10" s="470">
        <f t="shared" ref="HQ10:HZ10" si="16">HP10+1</f>
        <v>207</v>
      </c>
      <c r="HR10" s="470">
        <f t="shared" si="16"/>
        <v>208</v>
      </c>
      <c r="HS10" s="470">
        <f t="shared" si="16"/>
        <v>209</v>
      </c>
      <c r="HT10" s="470">
        <f t="shared" si="16"/>
        <v>210</v>
      </c>
      <c r="HU10" s="470">
        <f t="shared" si="16"/>
        <v>211</v>
      </c>
      <c r="HV10" s="470">
        <f t="shared" si="16"/>
        <v>212</v>
      </c>
      <c r="HW10" s="470">
        <f t="shared" si="16"/>
        <v>213</v>
      </c>
      <c r="HX10" s="470">
        <f t="shared" si="16"/>
        <v>214</v>
      </c>
      <c r="HY10" s="470">
        <f t="shared" si="16"/>
        <v>215</v>
      </c>
      <c r="HZ10" s="470">
        <f t="shared" si="16"/>
        <v>216</v>
      </c>
      <c r="IA10" s="471">
        <f>HN10+1</f>
        <v>18</v>
      </c>
      <c r="IB10" s="470">
        <f>HZ10+1</f>
        <v>217</v>
      </c>
      <c r="IC10" s="470">
        <f>IB10+1</f>
        <v>218</v>
      </c>
      <c r="ID10" s="470">
        <f t="shared" ref="ID10:IM10" si="17">IC10+1</f>
        <v>219</v>
      </c>
      <c r="IE10" s="470">
        <f t="shared" si="17"/>
        <v>220</v>
      </c>
      <c r="IF10" s="470">
        <f t="shared" si="17"/>
        <v>221</v>
      </c>
      <c r="IG10" s="470">
        <f t="shared" si="17"/>
        <v>222</v>
      </c>
      <c r="IH10" s="470">
        <f t="shared" si="17"/>
        <v>223</v>
      </c>
      <c r="II10" s="470">
        <f t="shared" si="17"/>
        <v>224</v>
      </c>
      <c r="IJ10" s="470">
        <f t="shared" si="17"/>
        <v>225</v>
      </c>
      <c r="IK10" s="470">
        <f t="shared" si="17"/>
        <v>226</v>
      </c>
      <c r="IL10" s="470">
        <f t="shared" si="17"/>
        <v>227</v>
      </c>
      <c r="IM10" s="470">
        <f t="shared" si="17"/>
        <v>228</v>
      </c>
      <c r="IN10" s="471">
        <f>IA10+1</f>
        <v>19</v>
      </c>
      <c r="IO10" s="470">
        <f>IM10+1</f>
        <v>229</v>
      </c>
      <c r="IP10" s="470">
        <f>IO10+1</f>
        <v>230</v>
      </c>
      <c r="IQ10" s="470">
        <f t="shared" ref="IQ10:IZ10" si="18">IP10+1</f>
        <v>231</v>
      </c>
      <c r="IR10" s="470">
        <f t="shared" si="18"/>
        <v>232</v>
      </c>
      <c r="IS10" s="470">
        <f t="shared" si="18"/>
        <v>233</v>
      </c>
      <c r="IT10" s="470">
        <f t="shared" si="18"/>
        <v>234</v>
      </c>
      <c r="IU10" s="470">
        <f t="shared" si="18"/>
        <v>235</v>
      </c>
      <c r="IV10" s="470">
        <f t="shared" si="18"/>
        <v>236</v>
      </c>
      <c r="IW10" s="470">
        <f t="shared" si="18"/>
        <v>237</v>
      </c>
      <c r="IX10" s="470">
        <f t="shared" si="18"/>
        <v>238</v>
      </c>
      <c r="IY10" s="470">
        <f t="shared" si="18"/>
        <v>239</v>
      </c>
      <c r="IZ10" s="470">
        <f t="shared" si="18"/>
        <v>240</v>
      </c>
      <c r="JA10" s="471">
        <f>IN10+1</f>
        <v>20</v>
      </c>
      <c r="JB10" s="470">
        <f>IZ10+1</f>
        <v>241</v>
      </c>
      <c r="JC10" s="470">
        <f>JB10+1</f>
        <v>242</v>
      </c>
      <c r="JD10" s="470">
        <f t="shared" ref="JD10:JM10" si="19">JC10+1</f>
        <v>243</v>
      </c>
      <c r="JE10" s="470">
        <f t="shared" si="19"/>
        <v>244</v>
      </c>
      <c r="JF10" s="470">
        <f t="shared" si="19"/>
        <v>245</v>
      </c>
      <c r="JG10" s="470">
        <f t="shared" si="19"/>
        <v>246</v>
      </c>
      <c r="JH10" s="470">
        <f t="shared" si="19"/>
        <v>247</v>
      </c>
      <c r="JI10" s="470">
        <f t="shared" si="19"/>
        <v>248</v>
      </c>
      <c r="JJ10" s="470">
        <f t="shared" si="19"/>
        <v>249</v>
      </c>
      <c r="JK10" s="470">
        <f t="shared" si="19"/>
        <v>250</v>
      </c>
      <c r="JL10" s="470">
        <f t="shared" si="19"/>
        <v>251</v>
      </c>
      <c r="JM10" s="470">
        <f t="shared" si="19"/>
        <v>252</v>
      </c>
      <c r="JN10" s="471">
        <f>JA10+1</f>
        <v>21</v>
      </c>
      <c r="JO10" s="470">
        <f>JM10+1</f>
        <v>253</v>
      </c>
      <c r="JP10" s="470">
        <f>JO10+1</f>
        <v>254</v>
      </c>
      <c r="JQ10" s="470">
        <f t="shared" ref="JQ10:JZ10" si="20">JP10+1</f>
        <v>255</v>
      </c>
      <c r="JR10" s="470">
        <f t="shared" si="20"/>
        <v>256</v>
      </c>
      <c r="JS10" s="470">
        <f t="shared" si="20"/>
        <v>257</v>
      </c>
      <c r="JT10" s="470">
        <f t="shared" si="20"/>
        <v>258</v>
      </c>
      <c r="JU10" s="470">
        <f t="shared" si="20"/>
        <v>259</v>
      </c>
      <c r="JV10" s="470">
        <f t="shared" si="20"/>
        <v>260</v>
      </c>
      <c r="JW10" s="470">
        <f t="shared" si="20"/>
        <v>261</v>
      </c>
      <c r="JX10" s="470">
        <f t="shared" si="20"/>
        <v>262</v>
      </c>
      <c r="JY10" s="470">
        <f t="shared" si="20"/>
        <v>263</v>
      </c>
      <c r="JZ10" s="470">
        <f t="shared" si="20"/>
        <v>264</v>
      </c>
      <c r="KA10" s="471">
        <f>JN10+1</f>
        <v>22</v>
      </c>
      <c r="KB10" s="470">
        <f>JZ10+1</f>
        <v>265</v>
      </c>
      <c r="KC10" s="470">
        <f>KB10+1</f>
        <v>266</v>
      </c>
      <c r="KD10" s="470">
        <f t="shared" ref="KD10:KM10" si="21">KC10+1</f>
        <v>267</v>
      </c>
      <c r="KE10" s="470">
        <f t="shared" si="21"/>
        <v>268</v>
      </c>
      <c r="KF10" s="470">
        <f t="shared" si="21"/>
        <v>269</v>
      </c>
      <c r="KG10" s="470">
        <f t="shared" si="21"/>
        <v>270</v>
      </c>
      <c r="KH10" s="470">
        <f t="shared" si="21"/>
        <v>271</v>
      </c>
      <c r="KI10" s="470">
        <f t="shared" si="21"/>
        <v>272</v>
      </c>
      <c r="KJ10" s="470">
        <f t="shared" si="21"/>
        <v>273</v>
      </c>
      <c r="KK10" s="470">
        <f t="shared" si="21"/>
        <v>274</v>
      </c>
      <c r="KL10" s="470">
        <f t="shared" si="21"/>
        <v>275</v>
      </c>
      <c r="KM10" s="470">
        <f t="shared" si="21"/>
        <v>276</v>
      </c>
      <c r="KN10" s="471">
        <f>KA10+1</f>
        <v>23</v>
      </c>
      <c r="KO10" s="470">
        <f>KM10+1</f>
        <v>277</v>
      </c>
      <c r="KP10" s="470">
        <f>KO10+1</f>
        <v>278</v>
      </c>
      <c r="KQ10" s="470">
        <f t="shared" ref="KQ10:KZ10" si="22">KP10+1</f>
        <v>279</v>
      </c>
      <c r="KR10" s="470">
        <f t="shared" si="22"/>
        <v>280</v>
      </c>
      <c r="KS10" s="470">
        <f t="shared" si="22"/>
        <v>281</v>
      </c>
      <c r="KT10" s="470">
        <f t="shared" si="22"/>
        <v>282</v>
      </c>
      <c r="KU10" s="470">
        <f t="shared" si="22"/>
        <v>283</v>
      </c>
      <c r="KV10" s="470">
        <f t="shared" si="22"/>
        <v>284</v>
      </c>
      <c r="KW10" s="470">
        <f t="shared" si="22"/>
        <v>285</v>
      </c>
      <c r="KX10" s="470">
        <f t="shared" si="22"/>
        <v>286</v>
      </c>
      <c r="KY10" s="470">
        <f t="shared" si="22"/>
        <v>287</v>
      </c>
      <c r="KZ10" s="470">
        <f t="shared" si="22"/>
        <v>288</v>
      </c>
      <c r="LA10" s="471">
        <f>KN10+1</f>
        <v>24</v>
      </c>
      <c r="LB10" s="470">
        <f>KZ10+1</f>
        <v>289</v>
      </c>
      <c r="LC10" s="470">
        <f>LB10+1</f>
        <v>290</v>
      </c>
      <c r="LD10" s="470">
        <f t="shared" ref="LD10:LM10" si="23">LC10+1</f>
        <v>291</v>
      </c>
      <c r="LE10" s="470">
        <f t="shared" si="23"/>
        <v>292</v>
      </c>
      <c r="LF10" s="470">
        <f t="shared" si="23"/>
        <v>293</v>
      </c>
      <c r="LG10" s="470">
        <f t="shared" si="23"/>
        <v>294</v>
      </c>
      <c r="LH10" s="470">
        <f t="shared" si="23"/>
        <v>295</v>
      </c>
      <c r="LI10" s="470">
        <f t="shared" si="23"/>
        <v>296</v>
      </c>
      <c r="LJ10" s="470">
        <f t="shared" si="23"/>
        <v>297</v>
      </c>
      <c r="LK10" s="470">
        <f t="shared" si="23"/>
        <v>298</v>
      </c>
      <c r="LL10" s="470">
        <f t="shared" si="23"/>
        <v>299</v>
      </c>
      <c r="LM10" s="470">
        <f t="shared" si="23"/>
        <v>300</v>
      </c>
      <c r="LN10" s="471">
        <f>LA10+1</f>
        <v>25</v>
      </c>
    </row>
    <row r="11" spans="1:326">
      <c r="B11" s="62"/>
      <c r="C11" s="62"/>
      <c r="D11" s="62"/>
      <c r="E11" s="62"/>
      <c r="F11" s="62"/>
      <c r="G11" s="62"/>
      <c r="H11" s="62"/>
      <c r="I11" s="62"/>
      <c r="J11" s="62"/>
      <c r="K11" s="62"/>
      <c r="L11" s="62"/>
      <c r="M11" s="62"/>
      <c r="N11" s="372"/>
      <c r="O11" s="373"/>
      <c r="P11" s="373"/>
      <c r="Q11" s="373"/>
      <c r="R11" s="373"/>
      <c r="S11" s="373"/>
      <c r="T11" s="373"/>
      <c r="U11" s="373"/>
      <c r="V11" s="373"/>
      <c r="W11" s="373"/>
      <c r="X11" s="373"/>
      <c r="Y11" s="373"/>
      <c r="Z11" s="373"/>
      <c r="AA11" s="372"/>
      <c r="AB11" s="373"/>
      <c r="AC11" s="373"/>
      <c r="AD11" s="373"/>
      <c r="AE11" s="373"/>
      <c r="AF11" s="373"/>
      <c r="AG11" s="373"/>
      <c r="AH11" s="373"/>
      <c r="AI11" s="373"/>
      <c r="AJ11" s="373"/>
      <c r="AK11" s="373"/>
      <c r="AL11" s="373"/>
      <c r="AM11" s="373"/>
      <c r="AN11" s="372"/>
      <c r="AO11" s="373"/>
      <c r="AP11" s="373"/>
      <c r="AQ11" s="373"/>
      <c r="AR11" s="373"/>
      <c r="AS11" s="373"/>
      <c r="AT11" s="373"/>
      <c r="AU11" s="373"/>
      <c r="AV11" s="373"/>
      <c r="AW11" s="373"/>
      <c r="AX11" s="373"/>
      <c r="AY11" s="373"/>
      <c r="AZ11" s="373"/>
      <c r="BA11" s="372"/>
      <c r="BB11" s="373"/>
      <c r="BC11" s="373"/>
      <c r="BD11" s="373"/>
      <c r="BE11" s="373"/>
      <c r="BF11" s="373"/>
      <c r="BG11" s="373"/>
      <c r="BH11" s="373"/>
      <c r="BI11" s="373"/>
      <c r="BJ11" s="373"/>
      <c r="BK11" s="373"/>
      <c r="BL11" s="373"/>
      <c r="BM11" s="373"/>
      <c r="BN11" s="372"/>
      <c r="BO11" s="373"/>
      <c r="BP11" s="373"/>
      <c r="BQ11" s="373"/>
      <c r="BR11" s="373"/>
      <c r="BS11" s="373"/>
      <c r="BT11" s="373"/>
      <c r="BU11" s="373"/>
      <c r="BV11" s="373"/>
      <c r="BW11" s="373"/>
      <c r="BX11" s="373"/>
      <c r="BY11" s="373"/>
      <c r="BZ11" s="373"/>
      <c r="CA11" s="372"/>
      <c r="CB11" s="373"/>
      <c r="CC11" s="373"/>
      <c r="CD11" s="373"/>
      <c r="CE11" s="373"/>
      <c r="CF11" s="373"/>
      <c r="CG11" s="373"/>
      <c r="CH11" s="373"/>
      <c r="CI11" s="373"/>
      <c r="CJ11" s="373"/>
      <c r="CK11" s="373"/>
      <c r="CL11" s="373"/>
      <c r="CM11" s="373"/>
      <c r="CN11" s="372"/>
      <c r="CO11" s="373"/>
      <c r="CP11" s="373"/>
      <c r="CQ11" s="373"/>
      <c r="CR11" s="373"/>
      <c r="CS11" s="373"/>
      <c r="CT11" s="373"/>
      <c r="CU11" s="373"/>
      <c r="CV11" s="373"/>
      <c r="CW11" s="373"/>
      <c r="CX11" s="373"/>
      <c r="CY11" s="373"/>
      <c r="CZ11" s="373"/>
      <c r="DA11" s="372"/>
      <c r="DB11" s="373"/>
      <c r="DC11" s="373"/>
      <c r="DD11" s="373"/>
      <c r="DE11" s="373"/>
      <c r="DF11" s="373"/>
      <c r="DG11" s="373"/>
      <c r="DH11" s="373"/>
      <c r="DI11" s="373"/>
      <c r="DJ11" s="373"/>
      <c r="DK11" s="373"/>
      <c r="DL11" s="373"/>
      <c r="DM11" s="373"/>
      <c r="DN11" s="372"/>
      <c r="DO11" s="373"/>
      <c r="DP11" s="373"/>
      <c r="DQ11" s="373"/>
      <c r="DR11" s="373"/>
      <c r="DS11" s="373"/>
      <c r="DT11" s="373"/>
      <c r="DU11" s="373"/>
      <c r="DV11" s="373"/>
      <c r="DW11" s="373"/>
      <c r="DX11" s="373"/>
      <c r="DY11" s="373"/>
      <c r="DZ11" s="373"/>
      <c r="EA11" s="372"/>
      <c r="EB11" s="373"/>
      <c r="EC11" s="373"/>
      <c r="ED11" s="373"/>
      <c r="EE11" s="373"/>
      <c r="EF11" s="373"/>
      <c r="EG11" s="373"/>
      <c r="EH11" s="373"/>
      <c r="EI11" s="373"/>
      <c r="EJ11" s="373"/>
      <c r="EK11" s="373"/>
      <c r="EL11" s="373"/>
      <c r="EM11" s="373"/>
      <c r="EN11" s="372"/>
      <c r="EO11" s="373"/>
      <c r="EP11" s="373"/>
      <c r="EQ11" s="373"/>
      <c r="ER11" s="373"/>
      <c r="ES11" s="373"/>
      <c r="ET11" s="373"/>
      <c r="EU11" s="373"/>
      <c r="EV11" s="373"/>
      <c r="EW11" s="373"/>
      <c r="EX11" s="373"/>
      <c r="EY11" s="373"/>
      <c r="EZ11" s="373"/>
      <c r="FA11" s="372"/>
      <c r="FB11" s="62"/>
      <c r="FC11" s="62"/>
      <c r="FD11" s="62"/>
      <c r="FE11" s="62"/>
      <c r="FF11" s="62"/>
      <c r="FG11" s="62"/>
      <c r="FH11" s="62"/>
      <c r="FI11" s="62"/>
      <c r="FJ11" s="62"/>
      <c r="FK11" s="62"/>
      <c r="FL11" s="62"/>
      <c r="FM11" s="62"/>
      <c r="FN11" s="63"/>
      <c r="FO11" s="62"/>
      <c r="FP11" s="62"/>
      <c r="FQ11" s="62"/>
      <c r="FR11" s="62"/>
      <c r="FS11" s="62"/>
      <c r="FT11" s="62"/>
      <c r="FU11" s="62"/>
      <c r="FV11" s="62"/>
      <c r="FW11" s="62"/>
      <c r="FX11" s="62"/>
      <c r="FY11" s="62"/>
      <c r="FZ11" s="62"/>
      <c r="GA11" s="63"/>
      <c r="GB11" s="62"/>
      <c r="GC11" s="62"/>
      <c r="GD11" s="62"/>
      <c r="GE11" s="62"/>
      <c r="GF11" s="62"/>
      <c r="GG11" s="62"/>
      <c r="GH11" s="62"/>
      <c r="GI11" s="62"/>
      <c r="GJ11" s="62"/>
      <c r="GK11" s="62"/>
      <c r="GL11" s="62"/>
      <c r="GM11" s="62"/>
      <c r="GN11" s="63"/>
      <c r="GO11" s="62"/>
      <c r="GP11" s="62"/>
      <c r="GQ11" s="62"/>
      <c r="GR11" s="62"/>
      <c r="GS11" s="62"/>
      <c r="GT11" s="62"/>
      <c r="GU11" s="62"/>
      <c r="GV11" s="62"/>
      <c r="GW11" s="62"/>
      <c r="GX11" s="62"/>
      <c r="GY11" s="62"/>
      <c r="GZ11" s="62"/>
      <c r="HA11" s="63"/>
      <c r="HB11" s="62"/>
      <c r="HC11" s="62"/>
      <c r="HD11" s="62"/>
      <c r="HE11" s="62"/>
      <c r="HF11" s="62"/>
      <c r="HG11" s="62"/>
      <c r="HH11" s="62"/>
      <c r="HI11" s="62"/>
      <c r="HJ11" s="62"/>
      <c r="HK11" s="62"/>
      <c r="HL11" s="62"/>
      <c r="HM11" s="62"/>
      <c r="HN11" s="63"/>
      <c r="HO11" s="62"/>
      <c r="HP11" s="62"/>
      <c r="HQ11" s="62"/>
      <c r="HR11" s="62"/>
      <c r="HS11" s="62"/>
      <c r="HT11" s="62"/>
      <c r="HU11" s="62"/>
      <c r="HV11" s="62"/>
      <c r="HW11" s="62"/>
      <c r="HX11" s="62"/>
      <c r="HY11" s="62"/>
      <c r="HZ11" s="62"/>
      <c r="IA11" s="63"/>
      <c r="IB11" s="62"/>
      <c r="IC11" s="62"/>
      <c r="ID11" s="62"/>
      <c r="IE11" s="62"/>
      <c r="IF11" s="62"/>
      <c r="IG11" s="62"/>
      <c r="IH11" s="62"/>
      <c r="II11" s="62"/>
      <c r="IJ11" s="62"/>
      <c r="IK11" s="62"/>
      <c r="IL11" s="62"/>
      <c r="IM11" s="62"/>
      <c r="IN11" s="63"/>
      <c r="IO11" s="62"/>
      <c r="IP11" s="62"/>
      <c r="IQ11" s="62"/>
      <c r="IR11" s="62"/>
      <c r="IS11" s="62"/>
      <c r="IT11" s="62"/>
      <c r="IU11" s="62"/>
      <c r="IV11" s="62"/>
      <c r="IW11" s="62"/>
      <c r="IX11" s="62"/>
      <c r="IY11" s="62"/>
      <c r="IZ11" s="62"/>
      <c r="JA11" s="63"/>
      <c r="JB11" s="62"/>
      <c r="JC11" s="62"/>
      <c r="JD11" s="62"/>
      <c r="JE11" s="62"/>
      <c r="JF11" s="62"/>
      <c r="JG11" s="62"/>
      <c r="JH11" s="62"/>
      <c r="JI11" s="62"/>
      <c r="JJ11" s="62"/>
      <c r="JK11" s="62"/>
      <c r="JL11" s="62"/>
      <c r="JM11" s="62"/>
      <c r="JN11" s="63"/>
      <c r="JO11" s="62"/>
      <c r="JP11" s="62"/>
      <c r="JQ11" s="62"/>
      <c r="JR11" s="62"/>
      <c r="JS11" s="62"/>
      <c r="JT11" s="62"/>
      <c r="JU11" s="62"/>
      <c r="JV11" s="62"/>
      <c r="JW11" s="62"/>
      <c r="JX11" s="62"/>
      <c r="JY11" s="62"/>
      <c r="JZ11" s="62"/>
      <c r="KA11" s="63"/>
      <c r="KB11" s="62"/>
      <c r="KC11" s="62"/>
      <c r="KD11" s="62"/>
      <c r="KE11" s="62"/>
      <c r="KF11" s="62"/>
      <c r="KG11" s="62"/>
      <c r="KH11" s="62"/>
      <c r="KI11" s="62"/>
      <c r="KJ11" s="62"/>
      <c r="KK11" s="62"/>
      <c r="KL11" s="62"/>
      <c r="KM11" s="62"/>
      <c r="KN11" s="63"/>
      <c r="KO11" s="62"/>
      <c r="KP11" s="62"/>
      <c r="KQ11" s="62"/>
      <c r="KR11" s="62"/>
      <c r="KS11" s="62"/>
      <c r="KT11" s="62"/>
      <c r="KU11" s="62"/>
      <c r="KV11" s="62"/>
      <c r="KW11" s="62"/>
      <c r="KX11" s="62"/>
      <c r="KY11" s="62"/>
      <c r="KZ11" s="62"/>
      <c r="LA11" s="63"/>
      <c r="LB11" s="62"/>
      <c r="LC11" s="62"/>
      <c r="LD11" s="62"/>
      <c r="LE11" s="62"/>
      <c r="LF11" s="62"/>
      <c r="LG11" s="62"/>
      <c r="LH11" s="62"/>
      <c r="LI11" s="62"/>
      <c r="LJ11" s="62"/>
      <c r="LK11" s="62"/>
      <c r="LL11" s="62"/>
      <c r="LM11" s="62"/>
      <c r="LN11" s="63"/>
    </row>
    <row r="12" spans="1:326" hidden="1" outlineLevel="1">
      <c r="A12" s="3" t="s">
        <v>278</v>
      </c>
      <c r="B12" s="3" t="b">
        <f>AND(B10&gt;0,B10&lt;='Bazinės prielaidos'!$E$11+'Bazinės prielaidos'!$E$15)</f>
        <v>1</v>
      </c>
      <c r="C12" s="3" t="b">
        <f>AND(C10&gt;0,C10&lt;='Bazinės prielaidos'!$E$11+'Bazinės prielaidos'!$E$15)</f>
        <v>1</v>
      </c>
      <c r="D12" s="3" t="b">
        <f>AND(D10&gt;0,D10&lt;='Bazinės prielaidos'!$E$11+'Bazinės prielaidos'!$E$15)</f>
        <v>1</v>
      </c>
      <c r="E12" s="3" t="b">
        <f>AND(E10&gt;0,E10&lt;='Bazinės prielaidos'!$E$11+'Bazinės prielaidos'!$E$15)</f>
        <v>1</v>
      </c>
      <c r="F12" s="3" t="b">
        <f>AND(F10&gt;0,F10&lt;='Bazinės prielaidos'!$E$11+'Bazinės prielaidos'!$E$15)</f>
        <v>1</v>
      </c>
      <c r="G12" s="3" t="b">
        <f>AND(G10&gt;0,G10&lt;='Bazinės prielaidos'!$E$11+'Bazinės prielaidos'!$E$15)</f>
        <v>1</v>
      </c>
      <c r="H12" s="3" t="b">
        <f>AND(H10&gt;0,H10&lt;='Bazinės prielaidos'!$E$11+'Bazinės prielaidos'!$E$15)</f>
        <v>1</v>
      </c>
      <c r="I12" s="3" t="b">
        <f>AND(I10&gt;0,I10&lt;='Bazinės prielaidos'!$E$11+'Bazinės prielaidos'!$E$15)</f>
        <v>1</v>
      </c>
      <c r="J12" s="3" t="b">
        <f>AND(J10&gt;0,J10&lt;='Bazinės prielaidos'!$E$11+'Bazinės prielaidos'!$E$15)</f>
        <v>1</v>
      </c>
      <c r="K12" s="3" t="b">
        <f>AND(K10&gt;0,K10&lt;='Bazinės prielaidos'!$E$11+'Bazinės prielaidos'!$E$15)</f>
        <v>1</v>
      </c>
      <c r="L12" s="3" t="b">
        <f>AND(L10&gt;0,L10&lt;='Bazinės prielaidos'!$E$11+'Bazinės prielaidos'!$E$15)</f>
        <v>1</v>
      </c>
      <c r="M12" s="3" t="b">
        <f>AND(M10&gt;0,M10&lt;='Bazinės prielaidos'!$E$11+'Bazinės prielaidos'!$E$15)</f>
        <v>1</v>
      </c>
      <c r="N12" s="25"/>
      <c r="O12" s="3" t="b">
        <f>AND(O10&gt;0,O10&lt;='Bazinės prielaidos'!$E$11+'Bazinės prielaidos'!$E$15)</f>
        <v>1</v>
      </c>
      <c r="P12" s="3" t="b">
        <f>AND(P10&gt;0,P10&lt;='Bazinės prielaidos'!$E$11+'Bazinės prielaidos'!$E$15)</f>
        <v>1</v>
      </c>
      <c r="Q12" s="3" t="b">
        <f>AND(Q10&gt;0,Q10&lt;='Bazinės prielaidos'!$E$11+'Bazinės prielaidos'!$E$15)</f>
        <v>1</v>
      </c>
      <c r="R12" s="3" t="b">
        <f>AND(R10&gt;0,R10&lt;='Bazinės prielaidos'!$E$11+'Bazinės prielaidos'!$E$15)</f>
        <v>1</v>
      </c>
      <c r="S12" s="3" t="b">
        <f>AND(S10&gt;0,S10&lt;='Bazinės prielaidos'!$E$11+'Bazinės prielaidos'!$E$15)</f>
        <v>1</v>
      </c>
      <c r="T12" s="3" t="b">
        <f>AND(T10&gt;0,T10&lt;='Bazinės prielaidos'!$E$11+'Bazinės prielaidos'!$E$15)</f>
        <v>1</v>
      </c>
      <c r="U12" s="3" t="b">
        <f>AND(U10&gt;0,U10&lt;='Bazinės prielaidos'!$E$11+'Bazinės prielaidos'!$E$15)</f>
        <v>1</v>
      </c>
      <c r="V12" s="3" t="b">
        <f>AND(V10&gt;0,V10&lt;='Bazinės prielaidos'!$E$11+'Bazinės prielaidos'!$E$15)</f>
        <v>1</v>
      </c>
      <c r="W12" s="3" t="b">
        <f>AND(W10&gt;0,W10&lt;='Bazinės prielaidos'!$E$11+'Bazinės prielaidos'!$E$15)</f>
        <v>1</v>
      </c>
      <c r="X12" s="3" t="b">
        <f>AND(X10&gt;0,X10&lt;='Bazinės prielaidos'!$E$11+'Bazinės prielaidos'!$E$15)</f>
        <v>1</v>
      </c>
      <c r="Y12" s="3" t="b">
        <f>AND(Y10&gt;0,Y10&lt;='Bazinės prielaidos'!$E$11+'Bazinės prielaidos'!$E$15)</f>
        <v>1</v>
      </c>
      <c r="Z12" s="3" t="b">
        <f>AND(Z10&gt;0,Z10&lt;='Bazinės prielaidos'!$E$11+'Bazinės prielaidos'!$E$15)</f>
        <v>1</v>
      </c>
      <c r="AA12" s="25"/>
      <c r="AB12" s="3" t="b">
        <f>AND(AB10&gt;0,AB10&lt;='Bazinės prielaidos'!$E$11+'Bazinės prielaidos'!$E$15)</f>
        <v>1</v>
      </c>
      <c r="AC12" s="3" t="b">
        <f>AND(AC10&gt;0,AC10&lt;='Bazinės prielaidos'!$E$11+'Bazinės prielaidos'!$E$15)</f>
        <v>1</v>
      </c>
      <c r="AD12" s="3" t="b">
        <f>AND(AD10&gt;0,AD10&lt;='Bazinės prielaidos'!$E$11+'Bazinės prielaidos'!$E$15)</f>
        <v>1</v>
      </c>
      <c r="AE12" s="3" t="b">
        <f>AND(AE10&gt;0,AE10&lt;='Bazinės prielaidos'!$E$11+'Bazinės prielaidos'!$E$15)</f>
        <v>1</v>
      </c>
      <c r="AF12" s="3" t="b">
        <f>AND(AF10&gt;0,AF10&lt;='Bazinės prielaidos'!$E$11+'Bazinės prielaidos'!$E$15)</f>
        <v>1</v>
      </c>
      <c r="AG12" s="3" t="b">
        <f>AND(AG10&gt;0,AG10&lt;='Bazinės prielaidos'!$E$11+'Bazinės prielaidos'!$E$15)</f>
        <v>1</v>
      </c>
      <c r="AH12" s="3" t="b">
        <f>AND(AH10&gt;0,AH10&lt;='Bazinės prielaidos'!$E$11+'Bazinės prielaidos'!$E$15)</f>
        <v>1</v>
      </c>
      <c r="AI12" s="3" t="b">
        <f>AND(AI10&gt;0,AI10&lt;='Bazinės prielaidos'!$E$11+'Bazinės prielaidos'!$E$15)</f>
        <v>1</v>
      </c>
      <c r="AJ12" s="3" t="b">
        <f>AND(AJ10&gt;0,AJ10&lt;='Bazinės prielaidos'!$E$11+'Bazinės prielaidos'!$E$15)</f>
        <v>1</v>
      </c>
      <c r="AK12" s="3" t="b">
        <f>AND(AK10&gt;0,AK10&lt;='Bazinės prielaidos'!$E$11+'Bazinės prielaidos'!$E$15)</f>
        <v>1</v>
      </c>
      <c r="AL12" s="3" t="b">
        <f>AND(AL10&gt;0,AL10&lt;='Bazinės prielaidos'!$E$11+'Bazinės prielaidos'!$E$15)</f>
        <v>1</v>
      </c>
      <c r="AM12" s="3" t="b">
        <f>AND(AM10&gt;0,AM10&lt;='Bazinės prielaidos'!$E$11+'Bazinės prielaidos'!$E$15)</f>
        <v>1</v>
      </c>
      <c r="AN12" s="25"/>
      <c r="AO12" s="3" t="b">
        <f>AND(AO10&gt;0,AO10&lt;='Bazinės prielaidos'!$E$11+'Bazinės prielaidos'!$E$15)</f>
        <v>1</v>
      </c>
      <c r="AP12" s="3" t="b">
        <f>AND(AP10&gt;0,AP10&lt;='Bazinės prielaidos'!$E$11+'Bazinės prielaidos'!$E$15)</f>
        <v>1</v>
      </c>
      <c r="AQ12" s="3" t="b">
        <f>AND(AQ10&gt;0,AQ10&lt;='Bazinės prielaidos'!$E$11+'Bazinės prielaidos'!$E$15)</f>
        <v>1</v>
      </c>
      <c r="AR12" s="3" t="b">
        <f>AND(AR10&gt;0,AR10&lt;='Bazinės prielaidos'!$E$11+'Bazinės prielaidos'!$E$15)</f>
        <v>1</v>
      </c>
      <c r="AS12" s="3" t="b">
        <f>AND(AS10&gt;0,AS10&lt;='Bazinės prielaidos'!$E$11+'Bazinės prielaidos'!$E$15)</f>
        <v>1</v>
      </c>
      <c r="AT12" s="3" t="b">
        <f>AND(AT10&gt;0,AT10&lt;='Bazinės prielaidos'!$E$11+'Bazinės prielaidos'!$E$15)</f>
        <v>1</v>
      </c>
      <c r="AU12" s="3" t="b">
        <f>AND(AU10&gt;0,AU10&lt;='Bazinės prielaidos'!$E$11+'Bazinės prielaidos'!$E$15)</f>
        <v>1</v>
      </c>
      <c r="AV12" s="3" t="b">
        <f>AND(AV10&gt;0,AV10&lt;='Bazinės prielaidos'!$E$11+'Bazinės prielaidos'!$E$15)</f>
        <v>1</v>
      </c>
      <c r="AW12" s="3" t="b">
        <f>AND(AW10&gt;0,AW10&lt;='Bazinės prielaidos'!$E$11+'Bazinės prielaidos'!$E$15)</f>
        <v>1</v>
      </c>
      <c r="AX12" s="3" t="b">
        <f>AND(AX10&gt;0,AX10&lt;='Bazinės prielaidos'!$E$11+'Bazinės prielaidos'!$E$15)</f>
        <v>1</v>
      </c>
      <c r="AY12" s="3" t="b">
        <f>AND(AY10&gt;0,AY10&lt;='Bazinės prielaidos'!$E$11+'Bazinės prielaidos'!$E$15)</f>
        <v>1</v>
      </c>
      <c r="AZ12" s="3" t="b">
        <f>AND(AZ10&gt;0,AZ10&lt;='Bazinės prielaidos'!$E$11+'Bazinės prielaidos'!$E$15)</f>
        <v>1</v>
      </c>
      <c r="BA12" s="25"/>
      <c r="BB12" s="3" t="b">
        <f>AND(BB10&gt;0,BB10&lt;='Bazinės prielaidos'!$E$11+'Bazinės prielaidos'!$E$15)</f>
        <v>1</v>
      </c>
      <c r="BC12" s="3" t="b">
        <f>AND(BC10&gt;0,BC10&lt;='Bazinės prielaidos'!$E$11+'Bazinės prielaidos'!$E$15)</f>
        <v>1</v>
      </c>
      <c r="BD12" s="3" t="b">
        <f>AND(BD10&gt;0,BD10&lt;='Bazinės prielaidos'!$E$11+'Bazinės prielaidos'!$E$15)</f>
        <v>1</v>
      </c>
      <c r="BE12" s="3" t="b">
        <f>AND(BE10&gt;0,BE10&lt;='Bazinės prielaidos'!$E$11+'Bazinės prielaidos'!$E$15)</f>
        <v>1</v>
      </c>
      <c r="BF12" s="3" t="b">
        <f>AND(BF10&gt;0,BF10&lt;='Bazinės prielaidos'!$E$11+'Bazinės prielaidos'!$E$15)</f>
        <v>1</v>
      </c>
      <c r="BG12" s="3" t="b">
        <f>AND(BG10&gt;0,BG10&lt;='Bazinės prielaidos'!$E$11+'Bazinės prielaidos'!$E$15)</f>
        <v>1</v>
      </c>
      <c r="BH12" s="3" t="b">
        <f>AND(BH10&gt;0,BH10&lt;='Bazinės prielaidos'!$E$11+'Bazinės prielaidos'!$E$15)</f>
        <v>1</v>
      </c>
      <c r="BI12" s="3" t="b">
        <f>AND(BI10&gt;0,BI10&lt;='Bazinės prielaidos'!$E$11+'Bazinės prielaidos'!$E$15)</f>
        <v>1</v>
      </c>
      <c r="BJ12" s="3" t="b">
        <f>AND(BJ10&gt;0,BJ10&lt;='Bazinės prielaidos'!$E$11+'Bazinės prielaidos'!$E$15)</f>
        <v>1</v>
      </c>
      <c r="BK12" s="3" t="b">
        <f>AND(BK10&gt;0,BK10&lt;='Bazinės prielaidos'!$E$11+'Bazinės prielaidos'!$E$15)</f>
        <v>1</v>
      </c>
      <c r="BL12" s="3" t="b">
        <f>AND(BL10&gt;0,BL10&lt;='Bazinės prielaidos'!$E$11+'Bazinės prielaidos'!$E$15)</f>
        <v>1</v>
      </c>
      <c r="BM12" s="3" t="b">
        <f>AND(BM10&gt;0,BM10&lt;='Bazinės prielaidos'!$E$11+'Bazinės prielaidos'!$E$15)</f>
        <v>1</v>
      </c>
      <c r="BN12" s="25"/>
      <c r="BO12" s="3" t="b">
        <f>AND(BO10&gt;0,BO10&lt;='Bazinės prielaidos'!$E$11+'Bazinės prielaidos'!$E$15)</f>
        <v>1</v>
      </c>
      <c r="BP12" s="3" t="b">
        <f>AND(BP10&gt;0,BP10&lt;='Bazinės prielaidos'!$E$11+'Bazinės prielaidos'!$E$15)</f>
        <v>1</v>
      </c>
      <c r="BQ12" s="3" t="b">
        <f>AND(BQ10&gt;0,BQ10&lt;='Bazinės prielaidos'!$E$11+'Bazinės prielaidos'!$E$15)</f>
        <v>1</v>
      </c>
      <c r="BR12" s="3" t="b">
        <f>AND(BR10&gt;0,BR10&lt;='Bazinės prielaidos'!$E$11+'Bazinės prielaidos'!$E$15)</f>
        <v>1</v>
      </c>
      <c r="BS12" s="3" t="b">
        <f>AND(BS10&gt;0,BS10&lt;='Bazinės prielaidos'!$E$11+'Bazinės prielaidos'!$E$15)</f>
        <v>1</v>
      </c>
      <c r="BT12" s="3" t="b">
        <f>AND(BT10&gt;0,BT10&lt;='Bazinės prielaidos'!$E$11+'Bazinės prielaidos'!$E$15)</f>
        <v>1</v>
      </c>
      <c r="BU12" s="3" t="b">
        <f>AND(BU10&gt;0,BU10&lt;='Bazinės prielaidos'!$E$11+'Bazinės prielaidos'!$E$15)</f>
        <v>1</v>
      </c>
      <c r="BV12" s="3" t="b">
        <f>AND(BV10&gt;0,BV10&lt;='Bazinės prielaidos'!$E$11+'Bazinės prielaidos'!$E$15)</f>
        <v>1</v>
      </c>
      <c r="BW12" s="3" t="b">
        <f>AND(BW10&gt;0,BW10&lt;='Bazinės prielaidos'!$E$11+'Bazinės prielaidos'!$E$15)</f>
        <v>1</v>
      </c>
      <c r="BX12" s="3" t="b">
        <f>AND(BX10&gt;0,BX10&lt;='Bazinės prielaidos'!$E$11+'Bazinės prielaidos'!$E$15)</f>
        <v>1</v>
      </c>
      <c r="BY12" s="3" t="b">
        <f>AND(BY10&gt;0,BY10&lt;='Bazinės prielaidos'!$E$11+'Bazinės prielaidos'!$E$15)</f>
        <v>1</v>
      </c>
      <c r="BZ12" s="3" t="b">
        <f>AND(BZ10&gt;0,BZ10&lt;='Bazinės prielaidos'!$E$11+'Bazinės prielaidos'!$E$15)</f>
        <v>1</v>
      </c>
      <c r="CA12" s="25"/>
      <c r="CB12" s="3" t="b">
        <f>AND(CB10&gt;0,CB10&lt;='Bazinės prielaidos'!$E$11+'Bazinės prielaidos'!$E$15)</f>
        <v>1</v>
      </c>
      <c r="CC12" s="3" t="b">
        <f>AND(CC10&gt;0,CC10&lt;='Bazinės prielaidos'!$E$11+'Bazinės prielaidos'!$E$15)</f>
        <v>1</v>
      </c>
      <c r="CD12" s="3" t="b">
        <f>AND(CD10&gt;0,CD10&lt;='Bazinės prielaidos'!$E$11+'Bazinės prielaidos'!$E$15)</f>
        <v>1</v>
      </c>
      <c r="CE12" s="3" t="b">
        <f>AND(CE10&gt;0,CE10&lt;='Bazinės prielaidos'!$E$11+'Bazinės prielaidos'!$E$15)</f>
        <v>1</v>
      </c>
      <c r="CF12" s="3" t="b">
        <f>AND(CF10&gt;0,CF10&lt;='Bazinės prielaidos'!$E$11+'Bazinės prielaidos'!$E$15)</f>
        <v>1</v>
      </c>
      <c r="CG12" s="3" t="b">
        <f>AND(CG10&gt;0,CG10&lt;='Bazinės prielaidos'!$E$11+'Bazinės prielaidos'!$E$15)</f>
        <v>1</v>
      </c>
      <c r="CH12" s="3" t="b">
        <f>AND(CH10&gt;0,CH10&lt;='Bazinės prielaidos'!$E$11+'Bazinės prielaidos'!$E$15)</f>
        <v>1</v>
      </c>
      <c r="CI12" s="3" t="b">
        <f>AND(CI10&gt;0,CI10&lt;='Bazinės prielaidos'!$E$11+'Bazinės prielaidos'!$E$15)</f>
        <v>1</v>
      </c>
      <c r="CJ12" s="3" t="b">
        <f>AND(CJ10&gt;0,CJ10&lt;='Bazinės prielaidos'!$E$11+'Bazinės prielaidos'!$E$15)</f>
        <v>1</v>
      </c>
      <c r="CK12" s="3" t="b">
        <f>AND(CK10&gt;0,CK10&lt;='Bazinės prielaidos'!$E$11+'Bazinės prielaidos'!$E$15)</f>
        <v>1</v>
      </c>
      <c r="CL12" s="3" t="b">
        <f>AND(CL10&gt;0,CL10&lt;='Bazinės prielaidos'!$E$11+'Bazinės prielaidos'!$E$15)</f>
        <v>1</v>
      </c>
      <c r="CM12" s="3" t="b">
        <f>AND(CM10&gt;0,CM10&lt;='Bazinės prielaidos'!$E$11+'Bazinės prielaidos'!$E$15)</f>
        <v>1</v>
      </c>
      <c r="CN12" s="25"/>
      <c r="CO12" s="3" t="b">
        <f>AND(CO10&gt;0,CO10&lt;='Bazinės prielaidos'!$E$11+'Bazinės prielaidos'!$E$15)</f>
        <v>1</v>
      </c>
      <c r="CP12" s="3" t="b">
        <f>AND(CP10&gt;0,CP10&lt;='Bazinės prielaidos'!$E$11+'Bazinės prielaidos'!$E$15)</f>
        <v>1</v>
      </c>
      <c r="CQ12" s="3" t="b">
        <f>AND(CQ10&gt;0,CQ10&lt;='Bazinės prielaidos'!$E$11+'Bazinės prielaidos'!$E$15)</f>
        <v>1</v>
      </c>
      <c r="CR12" s="3" t="b">
        <f>AND(CR10&gt;0,CR10&lt;='Bazinės prielaidos'!$E$11+'Bazinės prielaidos'!$E$15)</f>
        <v>1</v>
      </c>
      <c r="CS12" s="3" t="b">
        <f>AND(CS10&gt;0,CS10&lt;='Bazinės prielaidos'!$E$11+'Bazinės prielaidos'!$E$15)</f>
        <v>1</v>
      </c>
      <c r="CT12" s="3" t="b">
        <f>AND(CT10&gt;0,CT10&lt;='Bazinės prielaidos'!$E$11+'Bazinės prielaidos'!$E$15)</f>
        <v>1</v>
      </c>
      <c r="CU12" s="3" t="b">
        <f>AND(CU10&gt;0,CU10&lt;='Bazinės prielaidos'!$E$11+'Bazinės prielaidos'!$E$15)</f>
        <v>1</v>
      </c>
      <c r="CV12" s="3" t="b">
        <f>AND(CV10&gt;0,CV10&lt;='Bazinės prielaidos'!$E$11+'Bazinės prielaidos'!$E$15)</f>
        <v>1</v>
      </c>
      <c r="CW12" s="3" t="b">
        <f>AND(CW10&gt;0,CW10&lt;='Bazinės prielaidos'!$E$11+'Bazinės prielaidos'!$E$15)</f>
        <v>1</v>
      </c>
      <c r="CX12" s="3" t="b">
        <f>AND(CX10&gt;0,CX10&lt;='Bazinės prielaidos'!$E$11+'Bazinės prielaidos'!$E$15)</f>
        <v>1</v>
      </c>
      <c r="CY12" s="3" t="b">
        <f>AND(CY10&gt;0,CY10&lt;='Bazinės prielaidos'!$E$11+'Bazinės prielaidos'!$E$15)</f>
        <v>1</v>
      </c>
      <c r="CZ12" s="3" t="b">
        <f>AND(CZ10&gt;0,CZ10&lt;='Bazinės prielaidos'!$E$11+'Bazinės prielaidos'!$E$15)</f>
        <v>1</v>
      </c>
      <c r="DA12" s="25"/>
      <c r="DB12" s="3" t="b">
        <f>AND(DB10&gt;0,DB10&lt;='Bazinės prielaidos'!$E$11+'Bazinės prielaidos'!$E$15)</f>
        <v>1</v>
      </c>
      <c r="DC12" s="3" t="b">
        <f>AND(DC10&gt;0,DC10&lt;='Bazinės prielaidos'!$E$11+'Bazinės prielaidos'!$E$15)</f>
        <v>1</v>
      </c>
      <c r="DD12" s="3" t="b">
        <f>AND(DD10&gt;0,DD10&lt;='Bazinės prielaidos'!$E$11+'Bazinės prielaidos'!$E$15)</f>
        <v>1</v>
      </c>
      <c r="DE12" s="3" t="b">
        <f>AND(DE10&gt;0,DE10&lt;='Bazinės prielaidos'!$E$11+'Bazinės prielaidos'!$E$15)</f>
        <v>1</v>
      </c>
      <c r="DF12" s="3" t="b">
        <f>AND(DF10&gt;0,DF10&lt;='Bazinės prielaidos'!$E$11+'Bazinės prielaidos'!$E$15)</f>
        <v>1</v>
      </c>
      <c r="DG12" s="3" t="b">
        <f>AND(DG10&gt;0,DG10&lt;='Bazinės prielaidos'!$E$11+'Bazinės prielaidos'!$E$15)</f>
        <v>1</v>
      </c>
      <c r="DH12" s="3" t="b">
        <f>AND(DH10&gt;0,DH10&lt;='Bazinės prielaidos'!$E$11+'Bazinės prielaidos'!$E$15)</f>
        <v>1</v>
      </c>
      <c r="DI12" s="3" t="b">
        <f>AND(DI10&gt;0,DI10&lt;='Bazinės prielaidos'!$E$11+'Bazinės prielaidos'!$E$15)</f>
        <v>1</v>
      </c>
      <c r="DJ12" s="3" t="b">
        <f>AND(DJ10&gt;0,DJ10&lt;='Bazinės prielaidos'!$E$11+'Bazinės prielaidos'!$E$15)</f>
        <v>1</v>
      </c>
      <c r="DK12" s="3" t="b">
        <f>AND(DK10&gt;0,DK10&lt;='Bazinės prielaidos'!$E$11+'Bazinės prielaidos'!$E$15)</f>
        <v>1</v>
      </c>
      <c r="DL12" s="3" t="b">
        <f>AND(DL10&gt;0,DL10&lt;='Bazinės prielaidos'!$E$11+'Bazinės prielaidos'!$E$15)</f>
        <v>1</v>
      </c>
      <c r="DM12" s="3" t="b">
        <f>AND(DM10&gt;0,DM10&lt;='Bazinės prielaidos'!$E$11+'Bazinės prielaidos'!$E$15)</f>
        <v>1</v>
      </c>
      <c r="DN12" s="25"/>
      <c r="DO12" s="3" t="b">
        <f>AND(DO10&gt;0,DO10&lt;='Bazinės prielaidos'!$E$11+'Bazinės prielaidos'!$E$15)</f>
        <v>1</v>
      </c>
      <c r="DP12" s="3" t="b">
        <f>AND(DP10&gt;0,DP10&lt;='Bazinės prielaidos'!$E$11+'Bazinės prielaidos'!$E$15)</f>
        <v>1</v>
      </c>
      <c r="DQ12" s="3" t="b">
        <f>AND(DQ10&gt;0,DQ10&lt;='Bazinės prielaidos'!$E$11+'Bazinės prielaidos'!$E$15)</f>
        <v>1</v>
      </c>
      <c r="DR12" s="3" t="b">
        <f>AND(DR10&gt;0,DR10&lt;='Bazinės prielaidos'!$E$11+'Bazinės prielaidos'!$E$15)</f>
        <v>1</v>
      </c>
      <c r="DS12" s="3" t="b">
        <f>AND(DS10&gt;0,DS10&lt;='Bazinės prielaidos'!$E$11+'Bazinės prielaidos'!$E$15)</f>
        <v>1</v>
      </c>
      <c r="DT12" s="3" t="b">
        <f>AND(DT10&gt;0,DT10&lt;='Bazinės prielaidos'!$E$11+'Bazinės prielaidos'!$E$15)</f>
        <v>1</v>
      </c>
      <c r="DU12" s="3" t="b">
        <f>AND(DU10&gt;0,DU10&lt;='Bazinės prielaidos'!$E$11+'Bazinės prielaidos'!$E$15)</f>
        <v>1</v>
      </c>
      <c r="DV12" s="3" t="b">
        <f>AND(DV10&gt;0,DV10&lt;='Bazinės prielaidos'!$E$11+'Bazinės prielaidos'!$E$15)</f>
        <v>1</v>
      </c>
      <c r="DW12" s="3" t="b">
        <f>AND(DW10&gt;0,DW10&lt;='Bazinės prielaidos'!$E$11+'Bazinės prielaidos'!$E$15)</f>
        <v>1</v>
      </c>
      <c r="DX12" s="3" t="b">
        <f>AND(DX10&gt;0,DX10&lt;='Bazinės prielaidos'!$E$11+'Bazinės prielaidos'!$E$15)</f>
        <v>1</v>
      </c>
      <c r="DY12" s="3" t="b">
        <f>AND(DY10&gt;0,DY10&lt;='Bazinės prielaidos'!$E$11+'Bazinės prielaidos'!$E$15)</f>
        <v>1</v>
      </c>
      <c r="DZ12" s="3" t="b">
        <f>AND(DZ10&gt;0,DZ10&lt;='Bazinės prielaidos'!$E$11+'Bazinės prielaidos'!$E$15)</f>
        <v>1</v>
      </c>
      <c r="EA12" s="25"/>
      <c r="EB12" s="3" t="b">
        <f>AND(EB10&gt;0,EB10&lt;='Bazinės prielaidos'!$E$11+'Bazinės prielaidos'!$E$15)</f>
        <v>1</v>
      </c>
      <c r="EC12" s="3" t="b">
        <f>AND(EC10&gt;0,EC10&lt;='Bazinės prielaidos'!$E$11+'Bazinės prielaidos'!$E$15)</f>
        <v>1</v>
      </c>
      <c r="ED12" s="3" t="b">
        <f>AND(ED10&gt;0,ED10&lt;='Bazinės prielaidos'!$E$11+'Bazinės prielaidos'!$E$15)</f>
        <v>1</v>
      </c>
      <c r="EE12" s="3" t="b">
        <f>AND(EE10&gt;0,EE10&lt;='Bazinės prielaidos'!$E$11+'Bazinės prielaidos'!$E$15)</f>
        <v>1</v>
      </c>
      <c r="EF12" s="3" t="b">
        <f>AND(EF10&gt;0,EF10&lt;='Bazinės prielaidos'!$E$11+'Bazinės prielaidos'!$E$15)</f>
        <v>1</v>
      </c>
      <c r="EG12" s="3" t="b">
        <f>AND(EG10&gt;0,EG10&lt;='Bazinės prielaidos'!$E$11+'Bazinės prielaidos'!$E$15)</f>
        <v>1</v>
      </c>
      <c r="EH12" s="3" t="b">
        <f>AND(EH10&gt;0,EH10&lt;='Bazinės prielaidos'!$E$11+'Bazinės prielaidos'!$E$15)</f>
        <v>1</v>
      </c>
      <c r="EI12" s="3" t="b">
        <f>AND(EI10&gt;0,EI10&lt;='Bazinės prielaidos'!$E$11+'Bazinės prielaidos'!$E$15)</f>
        <v>1</v>
      </c>
      <c r="EJ12" s="3" t="b">
        <f>AND(EJ10&gt;0,EJ10&lt;='Bazinės prielaidos'!$E$11+'Bazinės prielaidos'!$E$15)</f>
        <v>1</v>
      </c>
      <c r="EK12" s="3" t="b">
        <f>AND(EK10&gt;0,EK10&lt;='Bazinės prielaidos'!$E$11+'Bazinės prielaidos'!$E$15)</f>
        <v>1</v>
      </c>
      <c r="EL12" s="3" t="b">
        <f>AND(EL10&gt;0,EL10&lt;='Bazinės prielaidos'!$E$11+'Bazinės prielaidos'!$E$15)</f>
        <v>1</v>
      </c>
      <c r="EM12" s="3" t="b">
        <f>AND(EM10&gt;0,EM10&lt;='Bazinės prielaidos'!$E$11+'Bazinės prielaidos'!$E$15)</f>
        <v>1</v>
      </c>
      <c r="EN12" s="25"/>
      <c r="EO12" s="3" t="b">
        <f>AND(EO10&gt;0,EO10&lt;='Bazinės prielaidos'!$E$11+'Bazinės prielaidos'!$E$15)</f>
        <v>1</v>
      </c>
      <c r="EP12" s="3" t="b">
        <f>AND(EP10&gt;0,EP10&lt;='Bazinės prielaidos'!$E$11+'Bazinės prielaidos'!$E$15)</f>
        <v>1</v>
      </c>
      <c r="EQ12" s="3" t="b">
        <f>AND(EQ10&gt;0,EQ10&lt;='Bazinės prielaidos'!$E$11+'Bazinės prielaidos'!$E$15)</f>
        <v>1</v>
      </c>
      <c r="ER12" s="3" t="b">
        <f>AND(ER10&gt;0,ER10&lt;='Bazinės prielaidos'!$E$11+'Bazinės prielaidos'!$E$15)</f>
        <v>1</v>
      </c>
      <c r="ES12" s="3" t="b">
        <f>AND(ES10&gt;0,ES10&lt;='Bazinės prielaidos'!$E$11+'Bazinės prielaidos'!$E$15)</f>
        <v>1</v>
      </c>
      <c r="ET12" s="3" t="b">
        <f>AND(ET10&gt;0,ET10&lt;='Bazinės prielaidos'!$E$11+'Bazinės prielaidos'!$E$15)</f>
        <v>1</v>
      </c>
      <c r="EU12" s="3" t="b">
        <f>AND(EU10&gt;0,EU10&lt;='Bazinės prielaidos'!$E$11+'Bazinės prielaidos'!$E$15)</f>
        <v>1</v>
      </c>
      <c r="EV12" s="3" t="b">
        <f>AND(EV10&gt;0,EV10&lt;='Bazinės prielaidos'!$E$11+'Bazinės prielaidos'!$E$15)</f>
        <v>1</v>
      </c>
      <c r="EW12" s="3" t="b">
        <f>AND(EW10&gt;0,EW10&lt;='Bazinės prielaidos'!$E$11+'Bazinės prielaidos'!$E$15)</f>
        <v>1</v>
      </c>
      <c r="EX12" s="3" t="b">
        <f>AND(EX10&gt;0,EX10&lt;='Bazinės prielaidos'!$E$11+'Bazinės prielaidos'!$E$15)</f>
        <v>1</v>
      </c>
      <c r="EY12" s="3" t="b">
        <f>AND(EY10&gt;0,EY10&lt;='Bazinės prielaidos'!$E$11+'Bazinės prielaidos'!$E$15)</f>
        <v>1</v>
      </c>
      <c r="EZ12" s="3" t="b">
        <f>AND(EZ10&gt;0,EZ10&lt;='Bazinės prielaidos'!$E$11+'Bazinės prielaidos'!$E$15)</f>
        <v>1</v>
      </c>
      <c r="FA12" s="25"/>
      <c r="FB12" s="3" t="b">
        <f>AND(FB10&gt;0,FB10&lt;='Bazinės prielaidos'!$E$11+'Bazinės prielaidos'!$E$15)</f>
        <v>1</v>
      </c>
      <c r="FC12" s="3" t="b">
        <f>AND(FC10&gt;0,FC10&lt;='Bazinės prielaidos'!$E$11+'Bazinės prielaidos'!$E$15)</f>
        <v>1</v>
      </c>
      <c r="FD12" s="3" t="b">
        <f>AND(FD10&gt;0,FD10&lt;='Bazinės prielaidos'!$E$11+'Bazinės prielaidos'!$E$15)</f>
        <v>1</v>
      </c>
      <c r="FE12" s="3" t="b">
        <f>AND(FE10&gt;0,FE10&lt;='Bazinės prielaidos'!$E$11+'Bazinės prielaidos'!$E$15)</f>
        <v>1</v>
      </c>
      <c r="FF12" s="3" t="b">
        <f>AND(FF10&gt;0,FF10&lt;='Bazinės prielaidos'!$E$11+'Bazinės prielaidos'!$E$15)</f>
        <v>1</v>
      </c>
      <c r="FG12" s="3" t="b">
        <f>AND(FG10&gt;0,FG10&lt;='Bazinės prielaidos'!$E$11+'Bazinės prielaidos'!$E$15)</f>
        <v>1</v>
      </c>
      <c r="FH12" s="3" t="b">
        <f>AND(FH10&gt;0,FH10&lt;='Bazinės prielaidos'!$E$11+'Bazinės prielaidos'!$E$15)</f>
        <v>1</v>
      </c>
      <c r="FI12" s="3" t="b">
        <f>AND(FI10&gt;0,FI10&lt;='Bazinės prielaidos'!$E$11+'Bazinės prielaidos'!$E$15)</f>
        <v>1</v>
      </c>
      <c r="FJ12" s="3" t="b">
        <f>AND(FJ10&gt;0,FJ10&lt;='Bazinės prielaidos'!$E$11+'Bazinės prielaidos'!$E$15)</f>
        <v>1</v>
      </c>
      <c r="FK12" s="3" t="b">
        <f>AND(FK10&gt;0,FK10&lt;='Bazinės prielaidos'!$E$11+'Bazinės prielaidos'!$E$15)</f>
        <v>1</v>
      </c>
      <c r="FL12" s="3" t="b">
        <f>AND(FL10&gt;0,FL10&lt;='Bazinės prielaidos'!$E$11+'Bazinės prielaidos'!$E$15)</f>
        <v>1</v>
      </c>
      <c r="FM12" s="3" t="b">
        <f>AND(FM10&gt;0,FM10&lt;='Bazinės prielaidos'!$E$11+'Bazinės prielaidos'!$E$15)</f>
        <v>1</v>
      </c>
      <c r="FN12" s="25"/>
      <c r="FO12" s="3" t="b">
        <f>AND(FO10&gt;0,FO10&lt;='Bazinės prielaidos'!$E$11+'Bazinės prielaidos'!$E$15)</f>
        <v>1</v>
      </c>
      <c r="FP12" s="3" t="b">
        <f>AND(FP10&gt;0,FP10&lt;='Bazinės prielaidos'!$E$11+'Bazinės prielaidos'!$E$15)</f>
        <v>1</v>
      </c>
      <c r="FQ12" s="3" t="b">
        <f>AND(FQ10&gt;0,FQ10&lt;='Bazinės prielaidos'!$E$11+'Bazinės prielaidos'!$E$15)</f>
        <v>1</v>
      </c>
      <c r="FR12" s="3" t="b">
        <f>AND(FR10&gt;0,FR10&lt;='Bazinės prielaidos'!$E$11+'Bazinės prielaidos'!$E$15)</f>
        <v>1</v>
      </c>
      <c r="FS12" s="3" t="b">
        <f>AND(FS10&gt;0,FS10&lt;='Bazinės prielaidos'!$E$11+'Bazinės prielaidos'!$E$15)</f>
        <v>1</v>
      </c>
      <c r="FT12" s="3" t="b">
        <f>AND(FT10&gt;0,FT10&lt;='Bazinės prielaidos'!$E$11+'Bazinės prielaidos'!$E$15)</f>
        <v>1</v>
      </c>
      <c r="FU12" s="3" t="b">
        <f>AND(FU10&gt;0,FU10&lt;='Bazinės prielaidos'!$E$11+'Bazinės prielaidos'!$E$15)</f>
        <v>1</v>
      </c>
      <c r="FV12" s="3" t="b">
        <f>AND(FV10&gt;0,FV10&lt;='Bazinės prielaidos'!$E$11+'Bazinės prielaidos'!$E$15)</f>
        <v>1</v>
      </c>
      <c r="FW12" s="3" t="b">
        <f>AND(FW10&gt;0,FW10&lt;='Bazinės prielaidos'!$E$11+'Bazinės prielaidos'!$E$15)</f>
        <v>1</v>
      </c>
      <c r="FX12" s="3" t="b">
        <f>AND(FX10&gt;0,FX10&lt;='Bazinės prielaidos'!$E$11+'Bazinės prielaidos'!$E$15)</f>
        <v>1</v>
      </c>
      <c r="FY12" s="3" t="b">
        <f>AND(FY10&gt;0,FY10&lt;='Bazinės prielaidos'!$E$11+'Bazinės prielaidos'!$E$15)</f>
        <v>1</v>
      </c>
      <c r="FZ12" s="3" t="b">
        <f>AND(FZ10&gt;0,FZ10&lt;='Bazinės prielaidos'!$E$11+'Bazinės prielaidos'!$E$15)</f>
        <v>1</v>
      </c>
      <c r="GA12" s="25"/>
      <c r="GB12" s="3" t="b">
        <f>AND(GB10&gt;0,GB10&lt;='Bazinės prielaidos'!$E$11+'Bazinės prielaidos'!$E$15)</f>
        <v>1</v>
      </c>
      <c r="GC12" s="3" t="b">
        <f>AND(GC10&gt;0,GC10&lt;='Bazinės prielaidos'!$E$11+'Bazinės prielaidos'!$E$15)</f>
        <v>1</v>
      </c>
      <c r="GD12" s="3" t="b">
        <f>AND(GD10&gt;0,GD10&lt;='Bazinės prielaidos'!$E$11+'Bazinės prielaidos'!$E$15)</f>
        <v>1</v>
      </c>
      <c r="GE12" s="3" t="b">
        <f>AND(GE10&gt;0,GE10&lt;='Bazinės prielaidos'!$E$11+'Bazinės prielaidos'!$E$15)</f>
        <v>1</v>
      </c>
      <c r="GF12" s="3" t="b">
        <f>AND(GF10&gt;0,GF10&lt;='Bazinės prielaidos'!$E$11+'Bazinės prielaidos'!$E$15)</f>
        <v>1</v>
      </c>
      <c r="GG12" s="3" t="b">
        <f>AND(GG10&gt;0,GG10&lt;='Bazinės prielaidos'!$E$11+'Bazinės prielaidos'!$E$15)</f>
        <v>1</v>
      </c>
      <c r="GH12" s="3" t="b">
        <f>AND(GH10&gt;0,GH10&lt;='Bazinės prielaidos'!$E$11+'Bazinės prielaidos'!$E$15)</f>
        <v>1</v>
      </c>
      <c r="GI12" s="3" t="b">
        <f>AND(GI10&gt;0,GI10&lt;='Bazinės prielaidos'!$E$11+'Bazinės prielaidos'!$E$15)</f>
        <v>1</v>
      </c>
      <c r="GJ12" s="3" t="b">
        <f>AND(GJ10&gt;0,GJ10&lt;='Bazinės prielaidos'!$E$11+'Bazinės prielaidos'!$E$15)</f>
        <v>1</v>
      </c>
      <c r="GK12" s="3" t="b">
        <f>AND(GK10&gt;0,GK10&lt;='Bazinės prielaidos'!$E$11+'Bazinės prielaidos'!$E$15)</f>
        <v>1</v>
      </c>
      <c r="GL12" s="3" t="b">
        <f>AND(GL10&gt;0,GL10&lt;='Bazinės prielaidos'!$E$11+'Bazinės prielaidos'!$E$15)</f>
        <v>1</v>
      </c>
      <c r="GM12" s="3" t="b">
        <f>AND(GM10&gt;0,GM10&lt;='Bazinės prielaidos'!$E$11+'Bazinės prielaidos'!$E$15)</f>
        <v>1</v>
      </c>
      <c r="GN12" s="25"/>
      <c r="GO12" s="3" t="b">
        <f>AND(GO10&gt;0,GO10&lt;='Bazinės prielaidos'!$E$11+'Bazinės prielaidos'!$E$15)</f>
        <v>0</v>
      </c>
      <c r="GP12" s="3" t="b">
        <f>AND(GP10&gt;0,GP10&lt;='Bazinės prielaidos'!$E$11+'Bazinės prielaidos'!$E$15)</f>
        <v>0</v>
      </c>
      <c r="GQ12" s="3" t="b">
        <f>AND(GQ10&gt;0,GQ10&lt;='Bazinės prielaidos'!$E$11+'Bazinės prielaidos'!$E$15)</f>
        <v>0</v>
      </c>
      <c r="GR12" s="3" t="b">
        <f>AND(GR10&gt;0,GR10&lt;='Bazinės prielaidos'!$E$11+'Bazinės prielaidos'!$E$15)</f>
        <v>0</v>
      </c>
      <c r="GS12" s="3" t="b">
        <f>AND(GS10&gt;0,GS10&lt;='Bazinės prielaidos'!$E$11+'Bazinės prielaidos'!$E$15)</f>
        <v>0</v>
      </c>
      <c r="GT12" s="3" t="b">
        <f>AND(GT10&gt;0,GT10&lt;='Bazinės prielaidos'!$E$11+'Bazinės prielaidos'!$E$15)</f>
        <v>0</v>
      </c>
      <c r="GU12" s="3" t="b">
        <f>AND(GU10&gt;0,GU10&lt;='Bazinės prielaidos'!$E$11+'Bazinės prielaidos'!$E$15)</f>
        <v>0</v>
      </c>
      <c r="GV12" s="3" t="b">
        <f>AND(GV10&gt;0,GV10&lt;='Bazinės prielaidos'!$E$11+'Bazinės prielaidos'!$E$15)</f>
        <v>0</v>
      </c>
      <c r="GW12" s="3" t="b">
        <f>AND(GW10&gt;0,GW10&lt;='Bazinės prielaidos'!$E$11+'Bazinės prielaidos'!$E$15)</f>
        <v>0</v>
      </c>
      <c r="GX12" s="3" t="b">
        <f>AND(GX10&gt;0,GX10&lt;='Bazinės prielaidos'!$E$11+'Bazinės prielaidos'!$E$15)</f>
        <v>0</v>
      </c>
      <c r="GY12" s="3" t="b">
        <f>AND(GY10&gt;0,GY10&lt;='Bazinės prielaidos'!$E$11+'Bazinės prielaidos'!$E$15)</f>
        <v>0</v>
      </c>
      <c r="GZ12" s="3" t="b">
        <f>AND(GZ10&gt;0,GZ10&lt;='Bazinės prielaidos'!$E$11+'Bazinės prielaidos'!$E$15)</f>
        <v>0</v>
      </c>
      <c r="HA12" s="25"/>
      <c r="HB12" s="3" t="b">
        <f>AND(HB10&gt;0,HB10&lt;='Bazinės prielaidos'!$E$11+'Bazinės prielaidos'!$E$15)</f>
        <v>0</v>
      </c>
      <c r="HC12" s="3" t="b">
        <f>AND(HC10&gt;0,HC10&lt;='Bazinės prielaidos'!$E$11+'Bazinės prielaidos'!$E$15)</f>
        <v>0</v>
      </c>
      <c r="HD12" s="3" t="b">
        <f>AND(HD10&gt;0,HD10&lt;='Bazinės prielaidos'!$E$11+'Bazinės prielaidos'!$E$15)</f>
        <v>0</v>
      </c>
      <c r="HE12" s="3" t="b">
        <f>AND(HE10&gt;0,HE10&lt;='Bazinės prielaidos'!$E$11+'Bazinės prielaidos'!$E$15)</f>
        <v>0</v>
      </c>
      <c r="HF12" s="3" t="b">
        <f>AND(HF10&gt;0,HF10&lt;='Bazinės prielaidos'!$E$11+'Bazinės prielaidos'!$E$15)</f>
        <v>0</v>
      </c>
      <c r="HG12" s="3" t="b">
        <f>AND(HG10&gt;0,HG10&lt;='Bazinės prielaidos'!$E$11+'Bazinės prielaidos'!$E$15)</f>
        <v>0</v>
      </c>
      <c r="HH12" s="3" t="b">
        <f>AND(HH10&gt;0,HH10&lt;='Bazinės prielaidos'!$E$11+'Bazinės prielaidos'!$E$15)</f>
        <v>0</v>
      </c>
      <c r="HI12" s="3" t="b">
        <f>AND(HI10&gt;0,HI10&lt;='Bazinės prielaidos'!$E$11+'Bazinės prielaidos'!$E$15)</f>
        <v>0</v>
      </c>
      <c r="HJ12" s="3" t="b">
        <f>AND(HJ10&gt;0,HJ10&lt;='Bazinės prielaidos'!$E$11+'Bazinės prielaidos'!$E$15)</f>
        <v>0</v>
      </c>
      <c r="HK12" s="3" t="b">
        <f>AND(HK10&gt;0,HK10&lt;='Bazinės prielaidos'!$E$11+'Bazinės prielaidos'!$E$15)</f>
        <v>0</v>
      </c>
      <c r="HL12" s="3" t="b">
        <f>AND(HL10&gt;0,HL10&lt;='Bazinės prielaidos'!$E$11+'Bazinės prielaidos'!$E$15)</f>
        <v>0</v>
      </c>
      <c r="HM12" s="3" t="b">
        <f>AND(HM10&gt;0,HM10&lt;='Bazinės prielaidos'!$E$11+'Bazinės prielaidos'!$E$15)</f>
        <v>0</v>
      </c>
      <c r="HN12" s="25"/>
      <c r="HO12" s="3" t="b">
        <f>AND(HO10&gt;0,HO10&lt;='Bazinės prielaidos'!$E$11+'Bazinės prielaidos'!$E$15)</f>
        <v>0</v>
      </c>
      <c r="HP12" s="3" t="b">
        <f>AND(HP10&gt;0,HP10&lt;='Bazinės prielaidos'!$E$11+'Bazinės prielaidos'!$E$15)</f>
        <v>0</v>
      </c>
      <c r="HQ12" s="3" t="b">
        <f>AND(HQ10&gt;0,HQ10&lt;='Bazinės prielaidos'!$E$11+'Bazinės prielaidos'!$E$15)</f>
        <v>0</v>
      </c>
      <c r="HR12" s="3" t="b">
        <f>AND(HR10&gt;0,HR10&lt;='Bazinės prielaidos'!$E$11+'Bazinės prielaidos'!$E$15)</f>
        <v>0</v>
      </c>
      <c r="HS12" s="3" t="b">
        <f>AND(HS10&gt;0,HS10&lt;='Bazinės prielaidos'!$E$11+'Bazinės prielaidos'!$E$15)</f>
        <v>0</v>
      </c>
      <c r="HT12" s="3" t="b">
        <f>AND(HT10&gt;0,HT10&lt;='Bazinės prielaidos'!$E$11+'Bazinės prielaidos'!$E$15)</f>
        <v>0</v>
      </c>
      <c r="HU12" s="3" t="b">
        <f>AND(HU10&gt;0,HU10&lt;='Bazinės prielaidos'!$E$11+'Bazinės prielaidos'!$E$15)</f>
        <v>0</v>
      </c>
      <c r="HV12" s="3" t="b">
        <f>AND(HV10&gt;0,HV10&lt;='Bazinės prielaidos'!$E$11+'Bazinės prielaidos'!$E$15)</f>
        <v>0</v>
      </c>
      <c r="HW12" s="3" t="b">
        <f>AND(HW10&gt;0,HW10&lt;='Bazinės prielaidos'!$E$11+'Bazinės prielaidos'!$E$15)</f>
        <v>0</v>
      </c>
      <c r="HX12" s="3" t="b">
        <f>AND(HX10&gt;0,HX10&lt;='Bazinės prielaidos'!$E$11+'Bazinės prielaidos'!$E$15)</f>
        <v>0</v>
      </c>
      <c r="HY12" s="3" t="b">
        <f>AND(HY10&gt;0,HY10&lt;='Bazinės prielaidos'!$E$11+'Bazinės prielaidos'!$E$15)</f>
        <v>0</v>
      </c>
      <c r="HZ12" s="3" t="b">
        <f>AND(HZ10&gt;0,HZ10&lt;='Bazinės prielaidos'!$E$11+'Bazinės prielaidos'!$E$15)</f>
        <v>0</v>
      </c>
      <c r="IA12" s="25"/>
      <c r="IB12" s="3" t="b">
        <f>AND(IB10&gt;0,IB10&lt;='Bazinės prielaidos'!$E$11+'Bazinės prielaidos'!$E$15)</f>
        <v>0</v>
      </c>
      <c r="IC12" s="3" t="b">
        <f>AND(IC10&gt;0,IC10&lt;='Bazinės prielaidos'!$E$11+'Bazinės prielaidos'!$E$15)</f>
        <v>0</v>
      </c>
      <c r="ID12" s="3" t="b">
        <f>AND(ID10&gt;0,ID10&lt;='Bazinės prielaidos'!$E$11+'Bazinės prielaidos'!$E$15)</f>
        <v>0</v>
      </c>
      <c r="IE12" s="3" t="b">
        <f>AND(IE10&gt;0,IE10&lt;='Bazinės prielaidos'!$E$11+'Bazinės prielaidos'!$E$15)</f>
        <v>0</v>
      </c>
      <c r="IF12" s="3" t="b">
        <f>AND(IF10&gt;0,IF10&lt;='Bazinės prielaidos'!$E$11+'Bazinės prielaidos'!$E$15)</f>
        <v>0</v>
      </c>
      <c r="IG12" s="3" t="b">
        <f>AND(IG10&gt;0,IG10&lt;='Bazinės prielaidos'!$E$11+'Bazinės prielaidos'!$E$15)</f>
        <v>0</v>
      </c>
      <c r="IH12" s="3" t="b">
        <f>AND(IH10&gt;0,IH10&lt;='Bazinės prielaidos'!$E$11+'Bazinės prielaidos'!$E$15)</f>
        <v>0</v>
      </c>
      <c r="II12" s="3" t="b">
        <f>AND(II10&gt;0,II10&lt;='Bazinės prielaidos'!$E$11+'Bazinės prielaidos'!$E$15)</f>
        <v>0</v>
      </c>
      <c r="IJ12" s="3" t="b">
        <f>AND(IJ10&gt;0,IJ10&lt;='Bazinės prielaidos'!$E$11+'Bazinės prielaidos'!$E$15)</f>
        <v>0</v>
      </c>
      <c r="IK12" s="3" t="b">
        <f>AND(IK10&gt;0,IK10&lt;='Bazinės prielaidos'!$E$11+'Bazinės prielaidos'!$E$15)</f>
        <v>0</v>
      </c>
      <c r="IL12" s="3" t="b">
        <f>AND(IL10&gt;0,IL10&lt;='Bazinės prielaidos'!$E$11+'Bazinės prielaidos'!$E$15)</f>
        <v>0</v>
      </c>
      <c r="IM12" s="3" t="b">
        <f>AND(IM10&gt;0,IM10&lt;='Bazinės prielaidos'!$E$11+'Bazinės prielaidos'!$E$15)</f>
        <v>0</v>
      </c>
      <c r="IN12" s="25"/>
      <c r="IO12" s="3" t="b">
        <f>AND(IO10&gt;0,IO10&lt;='Bazinės prielaidos'!$E$11+'Bazinės prielaidos'!$E$15)</f>
        <v>0</v>
      </c>
      <c r="IP12" s="3" t="b">
        <f>AND(IP10&gt;0,IP10&lt;='Bazinės prielaidos'!$E$11+'Bazinės prielaidos'!$E$15)</f>
        <v>0</v>
      </c>
      <c r="IQ12" s="3" t="b">
        <f>AND(IQ10&gt;0,IQ10&lt;='Bazinės prielaidos'!$E$11+'Bazinės prielaidos'!$E$15)</f>
        <v>0</v>
      </c>
      <c r="IR12" s="3" t="b">
        <f>AND(IR10&gt;0,IR10&lt;='Bazinės prielaidos'!$E$11+'Bazinės prielaidos'!$E$15)</f>
        <v>0</v>
      </c>
      <c r="IS12" s="3" t="b">
        <f>AND(IS10&gt;0,IS10&lt;='Bazinės prielaidos'!$E$11+'Bazinės prielaidos'!$E$15)</f>
        <v>0</v>
      </c>
      <c r="IT12" s="3" t="b">
        <f>AND(IT10&gt;0,IT10&lt;='Bazinės prielaidos'!$E$11+'Bazinės prielaidos'!$E$15)</f>
        <v>0</v>
      </c>
      <c r="IU12" s="3" t="b">
        <f>AND(IU10&gt;0,IU10&lt;='Bazinės prielaidos'!$E$11+'Bazinės prielaidos'!$E$15)</f>
        <v>0</v>
      </c>
      <c r="IV12" s="3" t="b">
        <f>AND(IV10&gt;0,IV10&lt;='Bazinės prielaidos'!$E$11+'Bazinės prielaidos'!$E$15)</f>
        <v>0</v>
      </c>
      <c r="IW12" s="3" t="b">
        <f>AND(IW10&gt;0,IW10&lt;='Bazinės prielaidos'!$E$11+'Bazinės prielaidos'!$E$15)</f>
        <v>0</v>
      </c>
      <c r="IX12" s="3" t="b">
        <f>AND(IX10&gt;0,IX10&lt;='Bazinės prielaidos'!$E$11+'Bazinės prielaidos'!$E$15)</f>
        <v>0</v>
      </c>
      <c r="IY12" s="3" t="b">
        <f>AND(IY10&gt;0,IY10&lt;='Bazinės prielaidos'!$E$11+'Bazinės prielaidos'!$E$15)</f>
        <v>0</v>
      </c>
      <c r="IZ12" s="3" t="b">
        <f>AND(IZ10&gt;0,IZ10&lt;='Bazinės prielaidos'!$E$11+'Bazinės prielaidos'!$E$15)</f>
        <v>0</v>
      </c>
      <c r="JA12" s="25"/>
      <c r="JB12" s="3" t="b">
        <f>AND(JB10&gt;0,JB10&lt;='Bazinės prielaidos'!$E$11+'Bazinės prielaidos'!$E$15)</f>
        <v>0</v>
      </c>
      <c r="JC12" s="3" t="b">
        <f>AND(JC10&gt;0,JC10&lt;='Bazinės prielaidos'!$E$11+'Bazinės prielaidos'!$E$15)</f>
        <v>0</v>
      </c>
      <c r="JD12" s="3" t="b">
        <f>AND(JD10&gt;0,JD10&lt;='Bazinės prielaidos'!$E$11+'Bazinės prielaidos'!$E$15)</f>
        <v>0</v>
      </c>
      <c r="JE12" s="3" t="b">
        <f>AND(JE10&gt;0,JE10&lt;='Bazinės prielaidos'!$E$11+'Bazinės prielaidos'!$E$15)</f>
        <v>0</v>
      </c>
      <c r="JF12" s="3" t="b">
        <f>AND(JF10&gt;0,JF10&lt;='Bazinės prielaidos'!$E$11+'Bazinės prielaidos'!$E$15)</f>
        <v>0</v>
      </c>
      <c r="JG12" s="3" t="b">
        <f>AND(JG10&gt;0,JG10&lt;='Bazinės prielaidos'!$E$11+'Bazinės prielaidos'!$E$15)</f>
        <v>0</v>
      </c>
      <c r="JH12" s="3" t="b">
        <f>AND(JH10&gt;0,JH10&lt;='Bazinės prielaidos'!$E$11+'Bazinės prielaidos'!$E$15)</f>
        <v>0</v>
      </c>
      <c r="JI12" s="3" t="b">
        <f>AND(JI10&gt;0,JI10&lt;='Bazinės prielaidos'!$E$11+'Bazinės prielaidos'!$E$15)</f>
        <v>0</v>
      </c>
      <c r="JJ12" s="3" t="b">
        <f>AND(JJ10&gt;0,JJ10&lt;='Bazinės prielaidos'!$E$11+'Bazinės prielaidos'!$E$15)</f>
        <v>0</v>
      </c>
      <c r="JK12" s="3" t="b">
        <f>AND(JK10&gt;0,JK10&lt;='Bazinės prielaidos'!$E$11+'Bazinės prielaidos'!$E$15)</f>
        <v>0</v>
      </c>
      <c r="JL12" s="3" t="b">
        <f>AND(JL10&gt;0,JL10&lt;='Bazinės prielaidos'!$E$11+'Bazinės prielaidos'!$E$15)</f>
        <v>0</v>
      </c>
      <c r="JM12" s="3" t="b">
        <f>AND(JM10&gt;0,JM10&lt;='Bazinės prielaidos'!$E$11+'Bazinės prielaidos'!$E$15)</f>
        <v>0</v>
      </c>
      <c r="JN12" s="25"/>
      <c r="JO12" s="3" t="b">
        <f>AND(JO10&gt;0,JO10&lt;='Bazinės prielaidos'!$E$11+'Bazinės prielaidos'!$E$15)</f>
        <v>0</v>
      </c>
      <c r="JP12" s="3" t="b">
        <f>AND(JP10&gt;0,JP10&lt;='Bazinės prielaidos'!$E$11+'Bazinės prielaidos'!$E$15)</f>
        <v>0</v>
      </c>
      <c r="JQ12" s="3" t="b">
        <f>AND(JQ10&gt;0,JQ10&lt;='Bazinės prielaidos'!$E$11+'Bazinės prielaidos'!$E$15)</f>
        <v>0</v>
      </c>
      <c r="JR12" s="3" t="b">
        <f>AND(JR10&gt;0,JR10&lt;='Bazinės prielaidos'!$E$11+'Bazinės prielaidos'!$E$15)</f>
        <v>0</v>
      </c>
      <c r="JS12" s="3" t="b">
        <f>AND(JS10&gt;0,JS10&lt;='Bazinės prielaidos'!$E$11+'Bazinės prielaidos'!$E$15)</f>
        <v>0</v>
      </c>
      <c r="JT12" s="3" t="b">
        <f>AND(JT10&gt;0,JT10&lt;='Bazinės prielaidos'!$E$11+'Bazinės prielaidos'!$E$15)</f>
        <v>0</v>
      </c>
      <c r="JU12" s="3" t="b">
        <f>AND(JU10&gt;0,JU10&lt;='Bazinės prielaidos'!$E$11+'Bazinės prielaidos'!$E$15)</f>
        <v>0</v>
      </c>
      <c r="JV12" s="3" t="b">
        <f>AND(JV10&gt;0,JV10&lt;='Bazinės prielaidos'!$E$11+'Bazinės prielaidos'!$E$15)</f>
        <v>0</v>
      </c>
      <c r="JW12" s="3" t="b">
        <f>AND(JW10&gt;0,JW10&lt;='Bazinės prielaidos'!$E$11+'Bazinės prielaidos'!$E$15)</f>
        <v>0</v>
      </c>
      <c r="JX12" s="3" t="b">
        <f>AND(JX10&gt;0,JX10&lt;='Bazinės prielaidos'!$E$11+'Bazinės prielaidos'!$E$15)</f>
        <v>0</v>
      </c>
      <c r="JY12" s="3" t="b">
        <f>AND(JY10&gt;0,JY10&lt;='Bazinės prielaidos'!$E$11+'Bazinės prielaidos'!$E$15)</f>
        <v>0</v>
      </c>
      <c r="JZ12" s="3" t="b">
        <f>AND(JZ10&gt;0,JZ10&lt;='Bazinės prielaidos'!$E$11+'Bazinės prielaidos'!$E$15)</f>
        <v>0</v>
      </c>
      <c r="KA12" s="25"/>
      <c r="KB12" s="3" t="b">
        <f>AND(KB10&gt;0,KB10&lt;='Bazinės prielaidos'!$E$11+'Bazinės prielaidos'!$E$15)</f>
        <v>0</v>
      </c>
      <c r="KC12" s="3" t="b">
        <f>AND(KC10&gt;0,KC10&lt;='Bazinės prielaidos'!$E$11+'Bazinės prielaidos'!$E$15)</f>
        <v>0</v>
      </c>
      <c r="KD12" s="3" t="b">
        <f>AND(KD10&gt;0,KD10&lt;='Bazinės prielaidos'!$E$11+'Bazinės prielaidos'!$E$15)</f>
        <v>0</v>
      </c>
      <c r="KE12" s="3" t="b">
        <f>AND(KE10&gt;0,KE10&lt;='Bazinės prielaidos'!$E$11+'Bazinės prielaidos'!$E$15)</f>
        <v>0</v>
      </c>
      <c r="KF12" s="3" t="b">
        <f>AND(KF10&gt;0,KF10&lt;='Bazinės prielaidos'!$E$11+'Bazinės prielaidos'!$E$15)</f>
        <v>0</v>
      </c>
      <c r="KG12" s="3" t="b">
        <f>AND(KG10&gt;0,KG10&lt;='Bazinės prielaidos'!$E$11+'Bazinės prielaidos'!$E$15)</f>
        <v>0</v>
      </c>
      <c r="KH12" s="3" t="b">
        <f>AND(KH10&gt;0,KH10&lt;='Bazinės prielaidos'!$E$11+'Bazinės prielaidos'!$E$15)</f>
        <v>0</v>
      </c>
      <c r="KI12" s="3" t="b">
        <f>AND(KI10&gt;0,KI10&lt;='Bazinės prielaidos'!$E$11+'Bazinės prielaidos'!$E$15)</f>
        <v>0</v>
      </c>
      <c r="KJ12" s="3" t="b">
        <f>AND(KJ10&gt;0,KJ10&lt;='Bazinės prielaidos'!$E$11+'Bazinės prielaidos'!$E$15)</f>
        <v>0</v>
      </c>
      <c r="KK12" s="3" t="b">
        <f>AND(KK10&gt;0,KK10&lt;='Bazinės prielaidos'!$E$11+'Bazinės prielaidos'!$E$15)</f>
        <v>0</v>
      </c>
      <c r="KL12" s="3" t="b">
        <f>AND(KL10&gt;0,KL10&lt;='Bazinės prielaidos'!$E$11+'Bazinės prielaidos'!$E$15)</f>
        <v>0</v>
      </c>
      <c r="KM12" s="3" t="b">
        <f>AND(KM10&gt;0,KM10&lt;='Bazinės prielaidos'!$E$11+'Bazinės prielaidos'!$E$15)</f>
        <v>0</v>
      </c>
      <c r="KN12" s="25"/>
      <c r="KO12" s="3" t="b">
        <f>AND(KO10&gt;0,KO10&lt;='Bazinės prielaidos'!$E$11+'Bazinės prielaidos'!$E$15)</f>
        <v>0</v>
      </c>
      <c r="KP12" s="3" t="b">
        <f>AND(KP10&gt;0,KP10&lt;='Bazinės prielaidos'!$E$11+'Bazinės prielaidos'!$E$15)</f>
        <v>0</v>
      </c>
      <c r="KQ12" s="3" t="b">
        <f>AND(KQ10&gt;0,KQ10&lt;='Bazinės prielaidos'!$E$11+'Bazinės prielaidos'!$E$15)</f>
        <v>0</v>
      </c>
      <c r="KR12" s="3" t="b">
        <f>AND(KR10&gt;0,KR10&lt;='Bazinės prielaidos'!$E$11+'Bazinės prielaidos'!$E$15)</f>
        <v>0</v>
      </c>
      <c r="KS12" s="3" t="b">
        <f>AND(KS10&gt;0,KS10&lt;='Bazinės prielaidos'!$E$11+'Bazinės prielaidos'!$E$15)</f>
        <v>0</v>
      </c>
      <c r="KT12" s="3" t="b">
        <f>AND(KT10&gt;0,KT10&lt;='Bazinės prielaidos'!$E$11+'Bazinės prielaidos'!$E$15)</f>
        <v>0</v>
      </c>
      <c r="KU12" s="3" t="b">
        <f>AND(KU10&gt;0,KU10&lt;='Bazinės prielaidos'!$E$11+'Bazinės prielaidos'!$E$15)</f>
        <v>0</v>
      </c>
      <c r="KV12" s="3" t="b">
        <f>AND(KV10&gt;0,KV10&lt;='Bazinės prielaidos'!$E$11+'Bazinės prielaidos'!$E$15)</f>
        <v>0</v>
      </c>
      <c r="KW12" s="3" t="b">
        <f>AND(KW10&gt;0,KW10&lt;='Bazinės prielaidos'!$E$11+'Bazinės prielaidos'!$E$15)</f>
        <v>0</v>
      </c>
      <c r="KX12" s="3" t="b">
        <f>AND(KX10&gt;0,KX10&lt;='Bazinės prielaidos'!$E$11+'Bazinės prielaidos'!$E$15)</f>
        <v>0</v>
      </c>
      <c r="KY12" s="3" t="b">
        <f>AND(KY10&gt;0,KY10&lt;='Bazinės prielaidos'!$E$11+'Bazinės prielaidos'!$E$15)</f>
        <v>0</v>
      </c>
      <c r="KZ12" s="3" t="b">
        <f>AND(KZ10&gt;0,KZ10&lt;='Bazinės prielaidos'!$E$11+'Bazinės prielaidos'!$E$15)</f>
        <v>0</v>
      </c>
      <c r="LA12" s="25"/>
      <c r="LB12" s="3" t="b">
        <f>AND(LB10&gt;0,LB10&lt;='Bazinės prielaidos'!$E$11+'Bazinės prielaidos'!$E$15)</f>
        <v>0</v>
      </c>
      <c r="LC12" s="3" t="b">
        <f>AND(LC10&gt;0,LC10&lt;='Bazinės prielaidos'!$E$11+'Bazinės prielaidos'!$E$15)</f>
        <v>0</v>
      </c>
      <c r="LD12" s="3" t="b">
        <f>AND(LD10&gt;0,LD10&lt;='Bazinės prielaidos'!$E$11+'Bazinės prielaidos'!$E$15)</f>
        <v>0</v>
      </c>
      <c r="LE12" s="3" t="b">
        <f>AND(LE10&gt;0,LE10&lt;='Bazinės prielaidos'!$E$11+'Bazinės prielaidos'!$E$15)</f>
        <v>0</v>
      </c>
      <c r="LF12" s="3" t="b">
        <f>AND(LF10&gt;0,LF10&lt;='Bazinės prielaidos'!$E$11+'Bazinės prielaidos'!$E$15)</f>
        <v>0</v>
      </c>
      <c r="LG12" s="3" t="b">
        <f>AND(LG10&gt;0,LG10&lt;='Bazinės prielaidos'!$E$11+'Bazinės prielaidos'!$E$15)</f>
        <v>0</v>
      </c>
      <c r="LH12" s="3" t="b">
        <f>AND(LH10&gt;0,LH10&lt;='Bazinės prielaidos'!$E$11+'Bazinės prielaidos'!$E$15)</f>
        <v>0</v>
      </c>
      <c r="LI12" s="3" t="b">
        <f>AND(LI10&gt;0,LI10&lt;='Bazinės prielaidos'!$E$11+'Bazinės prielaidos'!$E$15)</f>
        <v>0</v>
      </c>
      <c r="LJ12" s="3" t="b">
        <f>AND(LJ10&gt;0,LJ10&lt;='Bazinės prielaidos'!$E$11+'Bazinės prielaidos'!$E$15)</f>
        <v>0</v>
      </c>
      <c r="LK12" s="3" t="b">
        <f>AND(LK10&gt;0,LK10&lt;='Bazinės prielaidos'!$E$11+'Bazinės prielaidos'!$E$15)</f>
        <v>0</v>
      </c>
      <c r="LL12" s="3" t="b">
        <f>AND(LL10&gt;0,LL10&lt;='Bazinės prielaidos'!$E$11+'Bazinės prielaidos'!$E$15)</f>
        <v>0</v>
      </c>
      <c r="LM12" s="3" t="b">
        <f>AND(LM10&gt;0,LM10&lt;='Bazinės prielaidos'!$E$11+'Bazinės prielaidos'!$E$15)</f>
        <v>0</v>
      </c>
      <c r="LN12" s="3"/>
    </row>
    <row r="13" spans="1:326" hidden="1" outlineLevel="1">
      <c r="A13" s="3" t="s">
        <v>261</v>
      </c>
      <c r="B13" s="3" t="b">
        <f>AND(B10&gt;'Bazinės prielaidos'!$E$11,B10&lt;='Bazinės prielaidos'!$E$11+'Bazinės prielaidos'!$E$15)</f>
        <v>0</v>
      </c>
      <c r="C13" s="3" t="b">
        <f>AND(C10&gt;'Bazinės prielaidos'!$E$11,C10&lt;='Bazinės prielaidos'!$E$11+'Bazinės prielaidos'!$E$15)</f>
        <v>0</v>
      </c>
      <c r="D13" s="3" t="b">
        <f>AND(D10&gt;'Bazinės prielaidos'!$E$11,D10&lt;='Bazinės prielaidos'!$E$11+'Bazinės prielaidos'!$E$15)</f>
        <v>0</v>
      </c>
      <c r="E13" s="3" t="b">
        <f>AND(E10&gt;'Bazinės prielaidos'!$E$11,E10&lt;='Bazinės prielaidos'!$E$11+'Bazinės prielaidos'!$E$15)</f>
        <v>0</v>
      </c>
      <c r="F13" s="3" t="b">
        <f>AND(F10&gt;'Bazinės prielaidos'!$E$11,F10&lt;='Bazinės prielaidos'!$E$11+'Bazinės prielaidos'!$E$15)</f>
        <v>0</v>
      </c>
      <c r="G13" s="3" t="b">
        <f>AND(G10&gt;'Bazinės prielaidos'!$E$11,G10&lt;='Bazinės prielaidos'!$E$11+'Bazinės prielaidos'!$E$15)</f>
        <v>0</v>
      </c>
      <c r="H13" s="3" t="b">
        <f>AND(H10&gt;'Bazinės prielaidos'!$E$11,H10&lt;='Bazinės prielaidos'!$E$11+'Bazinės prielaidos'!$E$15)</f>
        <v>0</v>
      </c>
      <c r="I13" s="3" t="b">
        <f>AND(I10&gt;'Bazinės prielaidos'!$E$11,I10&lt;='Bazinės prielaidos'!$E$11+'Bazinės prielaidos'!$E$15)</f>
        <v>0</v>
      </c>
      <c r="J13" s="3" t="b">
        <f>AND(J10&gt;'Bazinės prielaidos'!$E$11,J10&lt;='Bazinės prielaidos'!$E$11+'Bazinės prielaidos'!$E$15)</f>
        <v>0</v>
      </c>
      <c r="K13" s="3" t="b">
        <f>AND(K10&gt;'Bazinės prielaidos'!$E$11,K10&lt;='Bazinės prielaidos'!$E$11+'Bazinės prielaidos'!$E$15)</f>
        <v>0</v>
      </c>
      <c r="L13" s="3" t="b">
        <f>AND(L10&gt;'Bazinės prielaidos'!$E$11,L10&lt;='Bazinės prielaidos'!$E$11+'Bazinės prielaidos'!$E$15)</f>
        <v>0</v>
      </c>
      <c r="M13" s="3" t="b">
        <f>AND(M10&gt;'Bazinės prielaidos'!$E$11,M10&lt;='Bazinės prielaidos'!$E$11+'Bazinės prielaidos'!$E$15)</f>
        <v>0</v>
      </c>
      <c r="N13" s="29"/>
      <c r="O13" s="3" t="b">
        <f>AND(O10&gt;'Bazinės prielaidos'!$E$11,O10&lt;='Bazinės prielaidos'!$E$11+'Bazinės prielaidos'!$E$15)</f>
        <v>0</v>
      </c>
      <c r="P13" s="3" t="b">
        <f>AND(P10&gt;'Bazinės prielaidos'!$E$11,P10&lt;='Bazinės prielaidos'!$E$11+'Bazinės prielaidos'!$E$15)</f>
        <v>0</v>
      </c>
      <c r="Q13" s="3" t="b">
        <f>AND(Q10&gt;'Bazinės prielaidos'!$E$11,Q10&lt;='Bazinės prielaidos'!$E$11+'Bazinės prielaidos'!$E$15)</f>
        <v>0</v>
      </c>
      <c r="R13" s="3" t="b">
        <f>AND(R10&gt;'Bazinės prielaidos'!$E$11,R10&lt;='Bazinės prielaidos'!$E$11+'Bazinės prielaidos'!$E$15)</f>
        <v>0</v>
      </c>
      <c r="S13" s="3" t="b">
        <f>AND(S10&gt;'Bazinės prielaidos'!$E$11,S10&lt;='Bazinės prielaidos'!$E$11+'Bazinės prielaidos'!$E$15)</f>
        <v>0</v>
      </c>
      <c r="T13" s="3" t="b">
        <f>AND(T10&gt;'Bazinės prielaidos'!$E$11,T10&lt;='Bazinės prielaidos'!$E$11+'Bazinės prielaidos'!$E$15)</f>
        <v>0</v>
      </c>
      <c r="U13" s="3" t="b">
        <f>AND(U10&gt;'Bazinės prielaidos'!$E$11,U10&lt;='Bazinės prielaidos'!$E$11+'Bazinės prielaidos'!$E$15)</f>
        <v>0</v>
      </c>
      <c r="V13" s="3" t="b">
        <f>AND(V10&gt;'Bazinės prielaidos'!$E$11,V10&lt;='Bazinės prielaidos'!$E$11+'Bazinės prielaidos'!$E$15)</f>
        <v>0</v>
      </c>
      <c r="W13" s="3" t="b">
        <f>AND(W10&gt;'Bazinės prielaidos'!$E$11,W10&lt;='Bazinės prielaidos'!$E$11+'Bazinės prielaidos'!$E$15)</f>
        <v>0</v>
      </c>
      <c r="X13" s="3" t="b">
        <f>AND(X10&gt;'Bazinės prielaidos'!$E$11,X10&lt;='Bazinės prielaidos'!$E$11+'Bazinės prielaidos'!$E$15)</f>
        <v>0</v>
      </c>
      <c r="Y13" s="3" t="b">
        <f>AND(Y10&gt;'Bazinės prielaidos'!$E$11,Y10&lt;='Bazinės prielaidos'!$E$11+'Bazinės prielaidos'!$E$15)</f>
        <v>0</v>
      </c>
      <c r="Z13" s="3" t="b">
        <f>AND(Z10&gt;'Bazinės prielaidos'!$E$11,Z10&lt;='Bazinės prielaidos'!$E$11+'Bazinės prielaidos'!$E$15)</f>
        <v>0</v>
      </c>
      <c r="AA13" s="29"/>
      <c r="AB13" s="3" t="b">
        <f>AND(AB10&gt;'Bazinės prielaidos'!$E$11,AB10&lt;='Bazinės prielaidos'!$E$11+'Bazinės prielaidos'!$E$15)</f>
        <v>0</v>
      </c>
      <c r="AC13" s="3" t="b">
        <f>AND(AC10&gt;'Bazinės prielaidos'!$E$11,AC10&lt;='Bazinės prielaidos'!$E$11+'Bazinės prielaidos'!$E$15)</f>
        <v>0</v>
      </c>
      <c r="AD13" s="3" t="b">
        <f>AND(AD10&gt;'Bazinės prielaidos'!$E$11,AD10&lt;='Bazinės prielaidos'!$E$11+'Bazinės prielaidos'!$E$15)</f>
        <v>0</v>
      </c>
      <c r="AE13" s="3" t="b">
        <f>AND(AE10&gt;'Bazinės prielaidos'!$E$11,AE10&lt;='Bazinės prielaidos'!$E$11+'Bazinės prielaidos'!$E$15)</f>
        <v>0</v>
      </c>
      <c r="AF13" s="3" t="b">
        <f>AND(AF10&gt;'Bazinės prielaidos'!$E$11,AF10&lt;='Bazinės prielaidos'!$E$11+'Bazinės prielaidos'!$E$15)</f>
        <v>0</v>
      </c>
      <c r="AG13" s="3" t="b">
        <f>AND(AG10&gt;'Bazinės prielaidos'!$E$11,AG10&lt;='Bazinės prielaidos'!$E$11+'Bazinės prielaidos'!$E$15)</f>
        <v>0</v>
      </c>
      <c r="AH13" s="3" t="b">
        <f>AND(AH10&gt;'Bazinės prielaidos'!$E$11,AH10&lt;='Bazinės prielaidos'!$E$11+'Bazinės prielaidos'!$E$15)</f>
        <v>0</v>
      </c>
      <c r="AI13" s="3" t="b">
        <f>AND(AI10&gt;'Bazinės prielaidos'!$E$11,AI10&lt;='Bazinės prielaidos'!$E$11+'Bazinės prielaidos'!$E$15)</f>
        <v>0</v>
      </c>
      <c r="AJ13" s="3" t="b">
        <f>AND(AJ10&gt;'Bazinės prielaidos'!$E$11,AJ10&lt;='Bazinės prielaidos'!$E$11+'Bazinės prielaidos'!$E$15)</f>
        <v>0</v>
      </c>
      <c r="AK13" s="3" t="b">
        <f>AND(AK10&gt;'Bazinės prielaidos'!$E$11,AK10&lt;='Bazinės prielaidos'!$E$11+'Bazinės prielaidos'!$E$15)</f>
        <v>0</v>
      </c>
      <c r="AL13" s="3" t="b">
        <f>AND(AL10&gt;'Bazinės prielaidos'!$E$11,AL10&lt;='Bazinės prielaidos'!$E$11+'Bazinės prielaidos'!$E$15)</f>
        <v>0</v>
      </c>
      <c r="AM13" s="3" t="b">
        <f>AND(AM10&gt;'Bazinės prielaidos'!$E$11,AM10&lt;='Bazinės prielaidos'!$E$11+'Bazinės prielaidos'!$E$15)</f>
        <v>0</v>
      </c>
      <c r="AN13" s="29"/>
      <c r="AO13" s="3" t="b">
        <f>AND(AO10&gt;'Bazinės prielaidos'!$E$11,AO10&lt;='Bazinės prielaidos'!$E$11+'Bazinės prielaidos'!$E$15)</f>
        <v>1</v>
      </c>
      <c r="AP13" s="3" t="b">
        <f>AND(AP10&gt;'Bazinės prielaidos'!$E$11,AP10&lt;='Bazinės prielaidos'!$E$11+'Bazinės prielaidos'!$E$15)</f>
        <v>1</v>
      </c>
      <c r="AQ13" s="3" t="b">
        <f>AND(AQ10&gt;'Bazinės prielaidos'!$E$11,AQ10&lt;='Bazinės prielaidos'!$E$11+'Bazinės prielaidos'!$E$15)</f>
        <v>1</v>
      </c>
      <c r="AR13" s="3" t="b">
        <f>AND(AR10&gt;'Bazinės prielaidos'!$E$11,AR10&lt;='Bazinės prielaidos'!$E$11+'Bazinės prielaidos'!$E$15)</f>
        <v>1</v>
      </c>
      <c r="AS13" s="3" t="b">
        <f>AND(AS10&gt;'Bazinės prielaidos'!$E$11,AS10&lt;='Bazinės prielaidos'!$E$11+'Bazinės prielaidos'!$E$15)</f>
        <v>1</v>
      </c>
      <c r="AT13" s="3" t="b">
        <f>AND(AT10&gt;'Bazinės prielaidos'!$E$11,AT10&lt;='Bazinės prielaidos'!$E$11+'Bazinės prielaidos'!$E$15)</f>
        <v>1</v>
      </c>
      <c r="AU13" s="3" t="b">
        <f>AND(AU10&gt;'Bazinės prielaidos'!$E$11,AU10&lt;='Bazinės prielaidos'!$E$11+'Bazinės prielaidos'!$E$15)</f>
        <v>1</v>
      </c>
      <c r="AV13" s="3" t="b">
        <f>AND(AV10&gt;'Bazinės prielaidos'!$E$11,AV10&lt;='Bazinės prielaidos'!$E$11+'Bazinės prielaidos'!$E$15)</f>
        <v>1</v>
      </c>
      <c r="AW13" s="3" t="b">
        <f>AND(AW10&gt;'Bazinės prielaidos'!$E$11,AW10&lt;='Bazinės prielaidos'!$E$11+'Bazinės prielaidos'!$E$15)</f>
        <v>1</v>
      </c>
      <c r="AX13" s="3" t="b">
        <f>AND(AX10&gt;'Bazinės prielaidos'!$E$11,AX10&lt;='Bazinės prielaidos'!$E$11+'Bazinės prielaidos'!$E$15)</f>
        <v>1</v>
      </c>
      <c r="AY13" s="3" t="b">
        <f>AND(AY10&gt;'Bazinės prielaidos'!$E$11,AY10&lt;='Bazinės prielaidos'!$E$11+'Bazinės prielaidos'!$E$15)</f>
        <v>1</v>
      </c>
      <c r="AZ13" s="3" t="b">
        <f>AND(AZ10&gt;'Bazinės prielaidos'!$E$11,AZ10&lt;='Bazinės prielaidos'!$E$11+'Bazinės prielaidos'!$E$15)</f>
        <v>1</v>
      </c>
      <c r="BA13" s="29"/>
      <c r="BB13" s="3" t="b">
        <f>AND(BB10&gt;'Bazinės prielaidos'!$E$11,BB10&lt;='Bazinės prielaidos'!$E$11+'Bazinės prielaidos'!$E$15)</f>
        <v>1</v>
      </c>
      <c r="BC13" s="3" t="b">
        <f>AND(BC10&gt;'Bazinės prielaidos'!$E$11,BC10&lt;='Bazinės prielaidos'!$E$11+'Bazinės prielaidos'!$E$15)</f>
        <v>1</v>
      </c>
      <c r="BD13" s="3" t="b">
        <f>AND(BD10&gt;'Bazinės prielaidos'!$E$11,BD10&lt;='Bazinės prielaidos'!$E$11+'Bazinės prielaidos'!$E$15)</f>
        <v>1</v>
      </c>
      <c r="BE13" s="3" t="b">
        <f>AND(BE10&gt;'Bazinės prielaidos'!$E$11,BE10&lt;='Bazinės prielaidos'!$E$11+'Bazinės prielaidos'!$E$15)</f>
        <v>1</v>
      </c>
      <c r="BF13" s="3" t="b">
        <f>AND(BF10&gt;'Bazinės prielaidos'!$E$11,BF10&lt;='Bazinės prielaidos'!$E$11+'Bazinės prielaidos'!$E$15)</f>
        <v>1</v>
      </c>
      <c r="BG13" s="3" t="b">
        <f>AND(BG10&gt;'Bazinės prielaidos'!$E$11,BG10&lt;='Bazinės prielaidos'!$E$11+'Bazinės prielaidos'!$E$15)</f>
        <v>1</v>
      </c>
      <c r="BH13" s="3" t="b">
        <f>AND(BH10&gt;'Bazinės prielaidos'!$E$11,BH10&lt;='Bazinės prielaidos'!$E$11+'Bazinės prielaidos'!$E$15)</f>
        <v>1</v>
      </c>
      <c r="BI13" s="3" t="b">
        <f>AND(BI10&gt;'Bazinės prielaidos'!$E$11,BI10&lt;='Bazinės prielaidos'!$E$11+'Bazinės prielaidos'!$E$15)</f>
        <v>1</v>
      </c>
      <c r="BJ13" s="3" t="b">
        <f>AND(BJ10&gt;'Bazinės prielaidos'!$E$11,BJ10&lt;='Bazinės prielaidos'!$E$11+'Bazinės prielaidos'!$E$15)</f>
        <v>1</v>
      </c>
      <c r="BK13" s="3" t="b">
        <f>AND(BK10&gt;'Bazinės prielaidos'!$E$11,BK10&lt;='Bazinės prielaidos'!$E$11+'Bazinės prielaidos'!$E$15)</f>
        <v>1</v>
      </c>
      <c r="BL13" s="3" t="b">
        <f>AND(BL10&gt;'Bazinės prielaidos'!$E$11,BL10&lt;='Bazinės prielaidos'!$E$11+'Bazinės prielaidos'!$E$15)</f>
        <v>1</v>
      </c>
      <c r="BM13" s="3" t="b">
        <f>AND(BM10&gt;'Bazinės prielaidos'!$E$11,BM10&lt;='Bazinės prielaidos'!$E$11+'Bazinės prielaidos'!$E$15)</f>
        <v>1</v>
      </c>
      <c r="BN13" s="29"/>
      <c r="BO13" s="3" t="b">
        <f>AND(BO10&gt;'Bazinės prielaidos'!$E$11,BO10&lt;='Bazinės prielaidos'!$E$11+'Bazinės prielaidos'!$E$15)</f>
        <v>1</v>
      </c>
      <c r="BP13" s="3" t="b">
        <f>AND(BP10&gt;'Bazinės prielaidos'!$E$11,BP10&lt;='Bazinės prielaidos'!$E$11+'Bazinės prielaidos'!$E$15)</f>
        <v>1</v>
      </c>
      <c r="BQ13" s="3" t="b">
        <f>AND(BQ10&gt;'Bazinės prielaidos'!$E$11,BQ10&lt;='Bazinės prielaidos'!$E$11+'Bazinės prielaidos'!$E$15)</f>
        <v>1</v>
      </c>
      <c r="BR13" s="3" t="b">
        <f>AND(BR10&gt;'Bazinės prielaidos'!$E$11,BR10&lt;='Bazinės prielaidos'!$E$11+'Bazinės prielaidos'!$E$15)</f>
        <v>1</v>
      </c>
      <c r="BS13" s="3" t="b">
        <f>AND(BS10&gt;'Bazinės prielaidos'!$E$11,BS10&lt;='Bazinės prielaidos'!$E$11+'Bazinės prielaidos'!$E$15)</f>
        <v>1</v>
      </c>
      <c r="BT13" s="3" t="b">
        <f>AND(BT10&gt;'Bazinės prielaidos'!$E$11,BT10&lt;='Bazinės prielaidos'!$E$11+'Bazinės prielaidos'!$E$15)</f>
        <v>1</v>
      </c>
      <c r="BU13" s="3" t="b">
        <f>AND(BU10&gt;'Bazinės prielaidos'!$E$11,BU10&lt;='Bazinės prielaidos'!$E$11+'Bazinės prielaidos'!$E$15)</f>
        <v>1</v>
      </c>
      <c r="BV13" s="3" t="b">
        <f>AND(BV10&gt;'Bazinės prielaidos'!$E$11,BV10&lt;='Bazinės prielaidos'!$E$11+'Bazinės prielaidos'!$E$15)</f>
        <v>1</v>
      </c>
      <c r="BW13" s="3" t="b">
        <f>AND(BW10&gt;'Bazinės prielaidos'!$E$11,BW10&lt;='Bazinės prielaidos'!$E$11+'Bazinės prielaidos'!$E$15)</f>
        <v>1</v>
      </c>
      <c r="BX13" s="3" t="b">
        <f>AND(BX10&gt;'Bazinės prielaidos'!$E$11,BX10&lt;='Bazinės prielaidos'!$E$11+'Bazinės prielaidos'!$E$15)</f>
        <v>1</v>
      </c>
      <c r="BY13" s="3" t="b">
        <f>AND(BY10&gt;'Bazinės prielaidos'!$E$11,BY10&lt;='Bazinės prielaidos'!$E$11+'Bazinės prielaidos'!$E$15)</f>
        <v>1</v>
      </c>
      <c r="BZ13" s="3" t="b">
        <f>AND(BZ10&gt;'Bazinės prielaidos'!$E$11,BZ10&lt;='Bazinės prielaidos'!$E$11+'Bazinės prielaidos'!$E$15)</f>
        <v>1</v>
      </c>
      <c r="CA13" s="29"/>
      <c r="CB13" s="3" t="b">
        <f>AND(CB10&gt;'Bazinės prielaidos'!$E$11,CB10&lt;='Bazinės prielaidos'!$E$11+'Bazinės prielaidos'!$E$15)</f>
        <v>1</v>
      </c>
      <c r="CC13" s="3" t="b">
        <f>AND(CC10&gt;'Bazinės prielaidos'!$E$11,CC10&lt;='Bazinės prielaidos'!$E$11+'Bazinės prielaidos'!$E$15)</f>
        <v>1</v>
      </c>
      <c r="CD13" s="3" t="b">
        <f>AND(CD10&gt;'Bazinės prielaidos'!$E$11,CD10&lt;='Bazinės prielaidos'!$E$11+'Bazinės prielaidos'!$E$15)</f>
        <v>1</v>
      </c>
      <c r="CE13" s="3" t="b">
        <f>AND(CE10&gt;'Bazinės prielaidos'!$E$11,CE10&lt;='Bazinės prielaidos'!$E$11+'Bazinės prielaidos'!$E$15)</f>
        <v>1</v>
      </c>
      <c r="CF13" s="3" t="b">
        <f>AND(CF10&gt;'Bazinės prielaidos'!$E$11,CF10&lt;='Bazinės prielaidos'!$E$11+'Bazinės prielaidos'!$E$15)</f>
        <v>1</v>
      </c>
      <c r="CG13" s="3" t="b">
        <f>AND(CG10&gt;'Bazinės prielaidos'!$E$11,CG10&lt;='Bazinės prielaidos'!$E$11+'Bazinės prielaidos'!$E$15)</f>
        <v>1</v>
      </c>
      <c r="CH13" s="3" t="b">
        <f>AND(CH10&gt;'Bazinės prielaidos'!$E$11,CH10&lt;='Bazinės prielaidos'!$E$11+'Bazinės prielaidos'!$E$15)</f>
        <v>1</v>
      </c>
      <c r="CI13" s="3" t="b">
        <f>AND(CI10&gt;'Bazinės prielaidos'!$E$11,CI10&lt;='Bazinės prielaidos'!$E$11+'Bazinės prielaidos'!$E$15)</f>
        <v>1</v>
      </c>
      <c r="CJ13" s="3" t="b">
        <f>AND(CJ10&gt;'Bazinės prielaidos'!$E$11,CJ10&lt;='Bazinės prielaidos'!$E$11+'Bazinės prielaidos'!$E$15)</f>
        <v>1</v>
      </c>
      <c r="CK13" s="3" t="b">
        <f>AND(CK10&gt;'Bazinės prielaidos'!$E$11,CK10&lt;='Bazinės prielaidos'!$E$11+'Bazinės prielaidos'!$E$15)</f>
        <v>1</v>
      </c>
      <c r="CL13" s="3" t="b">
        <f>AND(CL10&gt;'Bazinės prielaidos'!$E$11,CL10&lt;='Bazinės prielaidos'!$E$11+'Bazinės prielaidos'!$E$15)</f>
        <v>1</v>
      </c>
      <c r="CM13" s="3" t="b">
        <f>AND(CM10&gt;'Bazinės prielaidos'!$E$11,CM10&lt;='Bazinės prielaidos'!$E$11+'Bazinės prielaidos'!$E$15)</f>
        <v>1</v>
      </c>
      <c r="CN13" s="29"/>
      <c r="CO13" s="3" t="b">
        <f>AND(CO10&gt;'Bazinės prielaidos'!$E$11,CO10&lt;='Bazinės prielaidos'!$E$11+'Bazinės prielaidos'!$E$15)</f>
        <v>1</v>
      </c>
      <c r="CP13" s="3" t="b">
        <f>AND(CP10&gt;'Bazinės prielaidos'!$E$11,CP10&lt;='Bazinės prielaidos'!$E$11+'Bazinės prielaidos'!$E$15)</f>
        <v>1</v>
      </c>
      <c r="CQ13" s="3" t="b">
        <f>AND(CQ10&gt;'Bazinės prielaidos'!$E$11,CQ10&lt;='Bazinės prielaidos'!$E$11+'Bazinės prielaidos'!$E$15)</f>
        <v>1</v>
      </c>
      <c r="CR13" s="3" t="b">
        <f>AND(CR10&gt;'Bazinės prielaidos'!$E$11,CR10&lt;='Bazinės prielaidos'!$E$11+'Bazinės prielaidos'!$E$15)</f>
        <v>1</v>
      </c>
      <c r="CS13" s="3" t="b">
        <f>AND(CS10&gt;'Bazinės prielaidos'!$E$11,CS10&lt;='Bazinės prielaidos'!$E$11+'Bazinės prielaidos'!$E$15)</f>
        <v>1</v>
      </c>
      <c r="CT13" s="3" t="b">
        <f>AND(CT10&gt;'Bazinės prielaidos'!$E$11,CT10&lt;='Bazinės prielaidos'!$E$11+'Bazinės prielaidos'!$E$15)</f>
        <v>1</v>
      </c>
      <c r="CU13" s="3" t="b">
        <f>AND(CU10&gt;'Bazinės prielaidos'!$E$11,CU10&lt;='Bazinės prielaidos'!$E$11+'Bazinės prielaidos'!$E$15)</f>
        <v>1</v>
      </c>
      <c r="CV13" s="3" t="b">
        <f>AND(CV10&gt;'Bazinės prielaidos'!$E$11,CV10&lt;='Bazinės prielaidos'!$E$11+'Bazinės prielaidos'!$E$15)</f>
        <v>1</v>
      </c>
      <c r="CW13" s="3" t="b">
        <f>AND(CW10&gt;'Bazinės prielaidos'!$E$11,CW10&lt;='Bazinės prielaidos'!$E$11+'Bazinės prielaidos'!$E$15)</f>
        <v>1</v>
      </c>
      <c r="CX13" s="3" t="b">
        <f>AND(CX10&gt;'Bazinės prielaidos'!$E$11,CX10&lt;='Bazinės prielaidos'!$E$11+'Bazinės prielaidos'!$E$15)</f>
        <v>1</v>
      </c>
      <c r="CY13" s="3" t="b">
        <f>AND(CY10&gt;'Bazinės prielaidos'!$E$11,CY10&lt;='Bazinės prielaidos'!$E$11+'Bazinės prielaidos'!$E$15)</f>
        <v>1</v>
      </c>
      <c r="CZ13" s="3" t="b">
        <f>AND(CZ10&gt;'Bazinės prielaidos'!$E$11,CZ10&lt;='Bazinės prielaidos'!$E$11+'Bazinės prielaidos'!$E$15)</f>
        <v>1</v>
      </c>
      <c r="DA13" s="29"/>
      <c r="DB13" s="3" t="b">
        <f>AND(DB10&gt;'Bazinės prielaidos'!$E$11,DB10&lt;='Bazinės prielaidos'!$E$11+'Bazinės prielaidos'!$E$15)</f>
        <v>1</v>
      </c>
      <c r="DC13" s="3" t="b">
        <f>AND(DC10&gt;'Bazinės prielaidos'!$E$11,DC10&lt;='Bazinės prielaidos'!$E$11+'Bazinės prielaidos'!$E$15)</f>
        <v>1</v>
      </c>
      <c r="DD13" s="3" t="b">
        <f>AND(DD10&gt;'Bazinės prielaidos'!$E$11,DD10&lt;='Bazinės prielaidos'!$E$11+'Bazinės prielaidos'!$E$15)</f>
        <v>1</v>
      </c>
      <c r="DE13" s="3" t="b">
        <f>AND(DE10&gt;'Bazinės prielaidos'!$E$11,DE10&lt;='Bazinės prielaidos'!$E$11+'Bazinės prielaidos'!$E$15)</f>
        <v>1</v>
      </c>
      <c r="DF13" s="3" t="b">
        <f>AND(DF10&gt;'Bazinės prielaidos'!$E$11,DF10&lt;='Bazinės prielaidos'!$E$11+'Bazinės prielaidos'!$E$15)</f>
        <v>1</v>
      </c>
      <c r="DG13" s="3" t="b">
        <f>AND(DG10&gt;'Bazinės prielaidos'!$E$11,DG10&lt;='Bazinės prielaidos'!$E$11+'Bazinės prielaidos'!$E$15)</f>
        <v>1</v>
      </c>
      <c r="DH13" s="3" t="b">
        <f>AND(DH10&gt;'Bazinės prielaidos'!$E$11,DH10&lt;='Bazinės prielaidos'!$E$11+'Bazinės prielaidos'!$E$15)</f>
        <v>1</v>
      </c>
      <c r="DI13" s="3" t="b">
        <f>AND(DI10&gt;'Bazinės prielaidos'!$E$11,DI10&lt;='Bazinės prielaidos'!$E$11+'Bazinės prielaidos'!$E$15)</f>
        <v>1</v>
      </c>
      <c r="DJ13" s="3" t="b">
        <f>AND(DJ10&gt;'Bazinės prielaidos'!$E$11,DJ10&lt;='Bazinės prielaidos'!$E$11+'Bazinės prielaidos'!$E$15)</f>
        <v>1</v>
      </c>
      <c r="DK13" s="3" t="b">
        <f>AND(DK10&gt;'Bazinės prielaidos'!$E$11,DK10&lt;='Bazinės prielaidos'!$E$11+'Bazinės prielaidos'!$E$15)</f>
        <v>1</v>
      </c>
      <c r="DL13" s="3" t="b">
        <f>AND(DL10&gt;'Bazinės prielaidos'!$E$11,DL10&lt;='Bazinės prielaidos'!$E$11+'Bazinės prielaidos'!$E$15)</f>
        <v>1</v>
      </c>
      <c r="DM13" s="3" t="b">
        <f>AND(DM10&gt;'Bazinės prielaidos'!$E$11,DM10&lt;='Bazinės prielaidos'!$E$11+'Bazinės prielaidos'!$E$15)</f>
        <v>1</v>
      </c>
      <c r="DN13" s="29"/>
      <c r="DO13" s="3" t="b">
        <f>AND(DO10&gt;'Bazinės prielaidos'!$E$11,DO10&lt;='Bazinės prielaidos'!$E$11+'Bazinės prielaidos'!$E$15)</f>
        <v>1</v>
      </c>
      <c r="DP13" s="3" t="b">
        <f>AND(DP10&gt;'Bazinės prielaidos'!$E$11,DP10&lt;='Bazinės prielaidos'!$E$11+'Bazinės prielaidos'!$E$15)</f>
        <v>1</v>
      </c>
      <c r="DQ13" s="3" t="b">
        <f>AND(DQ10&gt;'Bazinės prielaidos'!$E$11,DQ10&lt;='Bazinės prielaidos'!$E$11+'Bazinės prielaidos'!$E$15)</f>
        <v>1</v>
      </c>
      <c r="DR13" s="3" t="b">
        <f>AND(DR10&gt;'Bazinės prielaidos'!$E$11,DR10&lt;='Bazinės prielaidos'!$E$11+'Bazinės prielaidos'!$E$15)</f>
        <v>1</v>
      </c>
      <c r="DS13" s="3" t="b">
        <f>AND(DS10&gt;'Bazinės prielaidos'!$E$11,DS10&lt;='Bazinės prielaidos'!$E$11+'Bazinės prielaidos'!$E$15)</f>
        <v>1</v>
      </c>
      <c r="DT13" s="3" t="b">
        <f>AND(DT10&gt;'Bazinės prielaidos'!$E$11,DT10&lt;='Bazinės prielaidos'!$E$11+'Bazinės prielaidos'!$E$15)</f>
        <v>1</v>
      </c>
      <c r="DU13" s="3" t="b">
        <f>AND(DU10&gt;'Bazinės prielaidos'!$E$11,DU10&lt;='Bazinės prielaidos'!$E$11+'Bazinės prielaidos'!$E$15)</f>
        <v>1</v>
      </c>
      <c r="DV13" s="3" t="b">
        <f>AND(DV10&gt;'Bazinės prielaidos'!$E$11,DV10&lt;='Bazinės prielaidos'!$E$11+'Bazinės prielaidos'!$E$15)</f>
        <v>1</v>
      </c>
      <c r="DW13" s="3" t="b">
        <f>AND(DW10&gt;'Bazinės prielaidos'!$E$11,DW10&lt;='Bazinės prielaidos'!$E$11+'Bazinės prielaidos'!$E$15)</f>
        <v>1</v>
      </c>
      <c r="DX13" s="3" t="b">
        <f>AND(DX10&gt;'Bazinės prielaidos'!$E$11,DX10&lt;='Bazinės prielaidos'!$E$11+'Bazinės prielaidos'!$E$15)</f>
        <v>1</v>
      </c>
      <c r="DY13" s="3" t="b">
        <f>AND(DY10&gt;'Bazinės prielaidos'!$E$11,DY10&lt;='Bazinės prielaidos'!$E$11+'Bazinės prielaidos'!$E$15)</f>
        <v>1</v>
      </c>
      <c r="DZ13" s="3" t="b">
        <f>AND(DZ10&gt;'Bazinės prielaidos'!$E$11,DZ10&lt;='Bazinės prielaidos'!$E$11+'Bazinės prielaidos'!$E$15)</f>
        <v>1</v>
      </c>
      <c r="EA13" s="29"/>
      <c r="EB13" s="3" t="b">
        <f>AND(EB10&gt;'Bazinės prielaidos'!$E$11,EB10&lt;='Bazinės prielaidos'!$E$11+'Bazinės prielaidos'!$E$15)</f>
        <v>1</v>
      </c>
      <c r="EC13" s="3" t="b">
        <f>AND(EC10&gt;'Bazinės prielaidos'!$E$11,EC10&lt;='Bazinės prielaidos'!$E$11+'Bazinės prielaidos'!$E$15)</f>
        <v>1</v>
      </c>
      <c r="ED13" s="3" t="b">
        <f>AND(ED10&gt;'Bazinės prielaidos'!$E$11,ED10&lt;='Bazinės prielaidos'!$E$11+'Bazinės prielaidos'!$E$15)</f>
        <v>1</v>
      </c>
      <c r="EE13" s="3" t="b">
        <f>AND(EE10&gt;'Bazinės prielaidos'!$E$11,EE10&lt;='Bazinės prielaidos'!$E$11+'Bazinės prielaidos'!$E$15)</f>
        <v>1</v>
      </c>
      <c r="EF13" s="3" t="b">
        <f>AND(EF10&gt;'Bazinės prielaidos'!$E$11,EF10&lt;='Bazinės prielaidos'!$E$11+'Bazinės prielaidos'!$E$15)</f>
        <v>1</v>
      </c>
      <c r="EG13" s="3" t="b">
        <f>AND(EG10&gt;'Bazinės prielaidos'!$E$11,EG10&lt;='Bazinės prielaidos'!$E$11+'Bazinės prielaidos'!$E$15)</f>
        <v>1</v>
      </c>
      <c r="EH13" s="3" t="b">
        <f>AND(EH10&gt;'Bazinės prielaidos'!$E$11,EH10&lt;='Bazinės prielaidos'!$E$11+'Bazinės prielaidos'!$E$15)</f>
        <v>1</v>
      </c>
      <c r="EI13" s="3" t="b">
        <f>AND(EI10&gt;'Bazinės prielaidos'!$E$11,EI10&lt;='Bazinės prielaidos'!$E$11+'Bazinės prielaidos'!$E$15)</f>
        <v>1</v>
      </c>
      <c r="EJ13" s="3" t="b">
        <f>AND(EJ10&gt;'Bazinės prielaidos'!$E$11,EJ10&lt;='Bazinės prielaidos'!$E$11+'Bazinės prielaidos'!$E$15)</f>
        <v>1</v>
      </c>
      <c r="EK13" s="3" t="b">
        <f>AND(EK10&gt;'Bazinės prielaidos'!$E$11,EK10&lt;='Bazinės prielaidos'!$E$11+'Bazinės prielaidos'!$E$15)</f>
        <v>1</v>
      </c>
      <c r="EL13" s="3" t="b">
        <f>AND(EL10&gt;'Bazinės prielaidos'!$E$11,EL10&lt;='Bazinės prielaidos'!$E$11+'Bazinės prielaidos'!$E$15)</f>
        <v>1</v>
      </c>
      <c r="EM13" s="3" t="b">
        <f>AND(EM10&gt;'Bazinės prielaidos'!$E$11,EM10&lt;='Bazinės prielaidos'!$E$11+'Bazinės prielaidos'!$E$15)</f>
        <v>1</v>
      </c>
      <c r="EN13" s="29"/>
      <c r="EO13" s="3" t="b">
        <f>AND(EO10&gt;'Bazinės prielaidos'!$E$11,EO10&lt;='Bazinės prielaidos'!$E$11+'Bazinės prielaidos'!$E$15)</f>
        <v>1</v>
      </c>
      <c r="EP13" s="3" t="b">
        <f>AND(EP10&gt;'Bazinės prielaidos'!$E$11,EP10&lt;='Bazinės prielaidos'!$E$11+'Bazinės prielaidos'!$E$15)</f>
        <v>1</v>
      </c>
      <c r="EQ13" s="3" t="b">
        <f>AND(EQ10&gt;'Bazinės prielaidos'!$E$11,EQ10&lt;='Bazinės prielaidos'!$E$11+'Bazinės prielaidos'!$E$15)</f>
        <v>1</v>
      </c>
      <c r="ER13" s="3" t="b">
        <f>AND(ER10&gt;'Bazinės prielaidos'!$E$11,ER10&lt;='Bazinės prielaidos'!$E$11+'Bazinės prielaidos'!$E$15)</f>
        <v>1</v>
      </c>
      <c r="ES13" s="3" t="b">
        <f>AND(ES10&gt;'Bazinės prielaidos'!$E$11,ES10&lt;='Bazinės prielaidos'!$E$11+'Bazinės prielaidos'!$E$15)</f>
        <v>1</v>
      </c>
      <c r="ET13" s="3" t="b">
        <f>AND(ET10&gt;'Bazinės prielaidos'!$E$11,ET10&lt;='Bazinės prielaidos'!$E$11+'Bazinės prielaidos'!$E$15)</f>
        <v>1</v>
      </c>
      <c r="EU13" s="3" t="b">
        <f>AND(EU10&gt;'Bazinės prielaidos'!$E$11,EU10&lt;='Bazinės prielaidos'!$E$11+'Bazinės prielaidos'!$E$15)</f>
        <v>1</v>
      </c>
      <c r="EV13" s="3" t="b">
        <f>AND(EV10&gt;'Bazinės prielaidos'!$E$11,EV10&lt;='Bazinės prielaidos'!$E$11+'Bazinės prielaidos'!$E$15)</f>
        <v>1</v>
      </c>
      <c r="EW13" s="3" t="b">
        <f>AND(EW10&gt;'Bazinės prielaidos'!$E$11,EW10&lt;='Bazinės prielaidos'!$E$11+'Bazinės prielaidos'!$E$15)</f>
        <v>1</v>
      </c>
      <c r="EX13" s="3" t="b">
        <f>AND(EX10&gt;'Bazinės prielaidos'!$E$11,EX10&lt;='Bazinės prielaidos'!$E$11+'Bazinės prielaidos'!$E$15)</f>
        <v>1</v>
      </c>
      <c r="EY13" s="3" t="b">
        <f>AND(EY10&gt;'Bazinės prielaidos'!$E$11,EY10&lt;='Bazinės prielaidos'!$E$11+'Bazinės prielaidos'!$E$15)</f>
        <v>1</v>
      </c>
      <c r="EZ13" s="3" t="b">
        <f>AND(EZ10&gt;'Bazinės prielaidos'!$E$11,EZ10&lt;='Bazinės prielaidos'!$E$11+'Bazinės prielaidos'!$E$15)</f>
        <v>1</v>
      </c>
      <c r="FA13" s="29"/>
      <c r="FB13" s="3" t="b">
        <f>AND(FB10&gt;'Bazinės prielaidos'!$E$11,FB10&lt;='Bazinės prielaidos'!$E$11+'Bazinės prielaidos'!$E$15)</f>
        <v>1</v>
      </c>
      <c r="FC13" s="3" t="b">
        <f>AND(FC10&gt;'Bazinės prielaidos'!$E$11,FC10&lt;='Bazinės prielaidos'!$E$11+'Bazinės prielaidos'!$E$15)</f>
        <v>1</v>
      </c>
      <c r="FD13" s="3" t="b">
        <f>AND(FD10&gt;'Bazinės prielaidos'!$E$11,FD10&lt;='Bazinės prielaidos'!$E$11+'Bazinės prielaidos'!$E$15)</f>
        <v>1</v>
      </c>
      <c r="FE13" s="3" t="b">
        <f>AND(FE10&gt;'Bazinės prielaidos'!$E$11,FE10&lt;='Bazinės prielaidos'!$E$11+'Bazinės prielaidos'!$E$15)</f>
        <v>1</v>
      </c>
      <c r="FF13" s="3" t="b">
        <f>AND(FF10&gt;'Bazinės prielaidos'!$E$11,FF10&lt;='Bazinės prielaidos'!$E$11+'Bazinės prielaidos'!$E$15)</f>
        <v>1</v>
      </c>
      <c r="FG13" s="3" t="b">
        <f>AND(FG10&gt;'Bazinės prielaidos'!$E$11,FG10&lt;='Bazinės prielaidos'!$E$11+'Bazinės prielaidos'!$E$15)</f>
        <v>1</v>
      </c>
      <c r="FH13" s="3" t="b">
        <f>AND(FH10&gt;'Bazinės prielaidos'!$E$11,FH10&lt;='Bazinės prielaidos'!$E$11+'Bazinės prielaidos'!$E$15)</f>
        <v>1</v>
      </c>
      <c r="FI13" s="3" t="b">
        <f>AND(FI10&gt;'Bazinės prielaidos'!$E$11,FI10&lt;='Bazinės prielaidos'!$E$11+'Bazinės prielaidos'!$E$15)</f>
        <v>1</v>
      </c>
      <c r="FJ13" s="3" t="b">
        <f>AND(FJ10&gt;'Bazinės prielaidos'!$E$11,FJ10&lt;='Bazinės prielaidos'!$E$11+'Bazinės prielaidos'!$E$15)</f>
        <v>1</v>
      </c>
      <c r="FK13" s="3" t="b">
        <f>AND(FK10&gt;'Bazinės prielaidos'!$E$11,FK10&lt;='Bazinės prielaidos'!$E$11+'Bazinės prielaidos'!$E$15)</f>
        <v>1</v>
      </c>
      <c r="FL13" s="3" t="b">
        <f>AND(FL10&gt;'Bazinės prielaidos'!$E$11,FL10&lt;='Bazinės prielaidos'!$E$11+'Bazinės prielaidos'!$E$15)</f>
        <v>1</v>
      </c>
      <c r="FM13" s="3" t="b">
        <f>AND(FM10&gt;'Bazinės prielaidos'!$E$11,FM10&lt;='Bazinės prielaidos'!$E$11+'Bazinės prielaidos'!$E$15)</f>
        <v>1</v>
      </c>
      <c r="FN13" s="29"/>
      <c r="FO13" s="3" t="b">
        <f>AND(FO10&gt;'Bazinės prielaidos'!$E$11,FO10&lt;='Bazinės prielaidos'!$E$11+'Bazinės prielaidos'!$E$15)</f>
        <v>1</v>
      </c>
      <c r="FP13" s="3" t="b">
        <f>AND(FP10&gt;'Bazinės prielaidos'!$E$11,FP10&lt;='Bazinės prielaidos'!$E$11+'Bazinės prielaidos'!$E$15)</f>
        <v>1</v>
      </c>
      <c r="FQ13" s="3" t="b">
        <f>AND(FQ10&gt;'Bazinės prielaidos'!$E$11,FQ10&lt;='Bazinės prielaidos'!$E$11+'Bazinės prielaidos'!$E$15)</f>
        <v>1</v>
      </c>
      <c r="FR13" s="3" t="b">
        <f>AND(FR10&gt;'Bazinės prielaidos'!$E$11,FR10&lt;='Bazinės prielaidos'!$E$11+'Bazinės prielaidos'!$E$15)</f>
        <v>1</v>
      </c>
      <c r="FS13" s="3" t="b">
        <f>AND(FS10&gt;'Bazinės prielaidos'!$E$11,FS10&lt;='Bazinės prielaidos'!$E$11+'Bazinės prielaidos'!$E$15)</f>
        <v>1</v>
      </c>
      <c r="FT13" s="3" t="b">
        <f>AND(FT10&gt;'Bazinės prielaidos'!$E$11,FT10&lt;='Bazinės prielaidos'!$E$11+'Bazinės prielaidos'!$E$15)</f>
        <v>1</v>
      </c>
      <c r="FU13" s="3" t="b">
        <f>AND(FU10&gt;'Bazinės prielaidos'!$E$11,FU10&lt;='Bazinės prielaidos'!$E$11+'Bazinės prielaidos'!$E$15)</f>
        <v>1</v>
      </c>
      <c r="FV13" s="3" t="b">
        <f>AND(FV10&gt;'Bazinės prielaidos'!$E$11,FV10&lt;='Bazinės prielaidos'!$E$11+'Bazinės prielaidos'!$E$15)</f>
        <v>1</v>
      </c>
      <c r="FW13" s="3" t="b">
        <f>AND(FW10&gt;'Bazinės prielaidos'!$E$11,FW10&lt;='Bazinės prielaidos'!$E$11+'Bazinės prielaidos'!$E$15)</f>
        <v>1</v>
      </c>
      <c r="FX13" s="3" t="b">
        <f>AND(FX10&gt;'Bazinės prielaidos'!$E$11,FX10&lt;='Bazinės prielaidos'!$E$11+'Bazinės prielaidos'!$E$15)</f>
        <v>1</v>
      </c>
      <c r="FY13" s="3" t="b">
        <f>AND(FY10&gt;'Bazinės prielaidos'!$E$11,FY10&lt;='Bazinės prielaidos'!$E$11+'Bazinės prielaidos'!$E$15)</f>
        <v>1</v>
      </c>
      <c r="FZ13" s="3" t="b">
        <f>AND(FZ10&gt;'Bazinės prielaidos'!$E$11,FZ10&lt;='Bazinės prielaidos'!$E$11+'Bazinės prielaidos'!$E$15)</f>
        <v>1</v>
      </c>
      <c r="GA13" s="29"/>
      <c r="GB13" s="3" t="b">
        <f>AND(GB10&gt;'Bazinės prielaidos'!$E$11,GB10&lt;='Bazinės prielaidos'!$E$11+'Bazinės prielaidos'!$E$15)</f>
        <v>1</v>
      </c>
      <c r="GC13" s="3" t="b">
        <f>AND(GC10&gt;'Bazinės prielaidos'!$E$11,GC10&lt;='Bazinės prielaidos'!$E$11+'Bazinės prielaidos'!$E$15)</f>
        <v>1</v>
      </c>
      <c r="GD13" s="3" t="b">
        <f>AND(GD10&gt;'Bazinės prielaidos'!$E$11,GD10&lt;='Bazinės prielaidos'!$E$11+'Bazinės prielaidos'!$E$15)</f>
        <v>1</v>
      </c>
      <c r="GE13" s="3" t="b">
        <f>AND(GE10&gt;'Bazinės prielaidos'!$E$11,GE10&lt;='Bazinės prielaidos'!$E$11+'Bazinės prielaidos'!$E$15)</f>
        <v>1</v>
      </c>
      <c r="GF13" s="3" t="b">
        <f>AND(GF10&gt;'Bazinės prielaidos'!$E$11,GF10&lt;='Bazinės prielaidos'!$E$11+'Bazinės prielaidos'!$E$15)</f>
        <v>1</v>
      </c>
      <c r="GG13" s="3" t="b">
        <f>AND(GG10&gt;'Bazinės prielaidos'!$E$11,GG10&lt;='Bazinės prielaidos'!$E$11+'Bazinės prielaidos'!$E$15)</f>
        <v>1</v>
      </c>
      <c r="GH13" s="3" t="b">
        <f>AND(GH10&gt;'Bazinės prielaidos'!$E$11,GH10&lt;='Bazinės prielaidos'!$E$11+'Bazinės prielaidos'!$E$15)</f>
        <v>1</v>
      </c>
      <c r="GI13" s="3" t="b">
        <f>AND(GI10&gt;'Bazinės prielaidos'!$E$11,GI10&lt;='Bazinės prielaidos'!$E$11+'Bazinės prielaidos'!$E$15)</f>
        <v>1</v>
      </c>
      <c r="GJ13" s="3" t="b">
        <f>AND(GJ10&gt;'Bazinės prielaidos'!$E$11,GJ10&lt;='Bazinės prielaidos'!$E$11+'Bazinės prielaidos'!$E$15)</f>
        <v>1</v>
      </c>
      <c r="GK13" s="3" t="b">
        <f>AND(GK10&gt;'Bazinės prielaidos'!$E$11,GK10&lt;='Bazinės prielaidos'!$E$11+'Bazinės prielaidos'!$E$15)</f>
        <v>1</v>
      </c>
      <c r="GL13" s="3" t="b">
        <f>AND(GL10&gt;'Bazinės prielaidos'!$E$11,GL10&lt;='Bazinės prielaidos'!$E$11+'Bazinės prielaidos'!$E$15)</f>
        <v>1</v>
      </c>
      <c r="GM13" s="3" t="b">
        <f>AND(GM10&gt;'Bazinės prielaidos'!$E$11,GM10&lt;='Bazinės prielaidos'!$E$11+'Bazinės prielaidos'!$E$15)</f>
        <v>1</v>
      </c>
      <c r="GN13" s="29"/>
      <c r="GO13" s="3" t="b">
        <f>AND(GO10&gt;'Bazinės prielaidos'!$E$11,GO10&lt;='Bazinės prielaidos'!$E$11+'Bazinės prielaidos'!$E$15)</f>
        <v>0</v>
      </c>
      <c r="GP13" s="3" t="b">
        <f>AND(GP10&gt;'Bazinės prielaidos'!$E$11,GP10&lt;='Bazinės prielaidos'!$E$11+'Bazinės prielaidos'!$E$15)</f>
        <v>0</v>
      </c>
      <c r="GQ13" s="3" t="b">
        <f>AND(GQ10&gt;'Bazinės prielaidos'!$E$11,GQ10&lt;='Bazinės prielaidos'!$E$11+'Bazinės prielaidos'!$E$15)</f>
        <v>0</v>
      </c>
      <c r="GR13" s="3" t="b">
        <f>AND(GR10&gt;'Bazinės prielaidos'!$E$11,GR10&lt;='Bazinės prielaidos'!$E$11+'Bazinės prielaidos'!$E$15)</f>
        <v>0</v>
      </c>
      <c r="GS13" s="3" t="b">
        <f>AND(GS10&gt;'Bazinės prielaidos'!$E$11,GS10&lt;='Bazinės prielaidos'!$E$11+'Bazinės prielaidos'!$E$15)</f>
        <v>0</v>
      </c>
      <c r="GT13" s="3" t="b">
        <f>AND(GT10&gt;'Bazinės prielaidos'!$E$11,GT10&lt;='Bazinės prielaidos'!$E$11+'Bazinės prielaidos'!$E$15)</f>
        <v>0</v>
      </c>
      <c r="GU13" s="3" t="b">
        <f>AND(GU10&gt;'Bazinės prielaidos'!$E$11,GU10&lt;='Bazinės prielaidos'!$E$11+'Bazinės prielaidos'!$E$15)</f>
        <v>0</v>
      </c>
      <c r="GV13" s="3" t="b">
        <f>AND(GV10&gt;'Bazinės prielaidos'!$E$11,GV10&lt;='Bazinės prielaidos'!$E$11+'Bazinės prielaidos'!$E$15)</f>
        <v>0</v>
      </c>
      <c r="GW13" s="3" t="b">
        <f>AND(GW10&gt;'Bazinės prielaidos'!$E$11,GW10&lt;='Bazinės prielaidos'!$E$11+'Bazinės prielaidos'!$E$15)</f>
        <v>0</v>
      </c>
      <c r="GX13" s="3" t="b">
        <f>AND(GX10&gt;'Bazinės prielaidos'!$E$11,GX10&lt;='Bazinės prielaidos'!$E$11+'Bazinės prielaidos'!$E$15)</f>
        <v>0</v>
      </c>
      <c r="GY13" s="3" t="b">
        <f>AND(GY10&gt;'Bazinės prielaidos'!$E$11,GY10&lt;='Bazinės prielaidos'!$E$11+'Bazinės prielaidos'!$E$15)</f>
        <v>0</v>
      </c>
      <c r="GZ13" s="3" t="b">
        <f>AND(GZ10&gt;'Bazinės prielaidos'!$E$11,GZ10&lt;='Bazinės prielaidos'!$E$11+'Bazinės prielaidos'!$E$15)</f>
        <v>0</v>
      </c>
      <c r="HA13" s="29"/>
      <c r="HB13" s="3" t="b">
        <f>AND(HB10&gt;'Bazinės prielaidos'!$E$11,HB10&lt;='Bazinės prielaidos'!$E$11+'Bazinės prielaidos'!$E$15)</f>
        <v>0</v>
      </c>
      <c r="HC13" s="3" t="b">
        <f>AND(HC10&gt;'Bazinės prielaidos'!$E$11,HC10&lt;='Bazinės prielaidos'!$E$11+'Bazinės prielaidos'!$E$15)</f>
        <v>0</v>
      </c>
      <c r="HD13" s="3" t="b">
        <f>AND(HD10&gt;'Bazinės prielaidos'!$E$11,HD10&lt;='Bazinės prielaidos'!$E$11+'Bazinės prielaidos'!$E$15)</f>
        <v>0</v>
      </c>
      <c r="HE13" s="3" t="b">
        <f>AND(HE10&gt;'Bazinės prielaidos'!$E$11,HE10&lt;='Bazinės prielaidos'!$E$11+'Bazinės prielaidos'!$E$15)</f>
        <v>0</v>
      </c>
      <c r="HF13" s="3" t="b">
        <f>AND(HF10&gt;'Bazinės prielaidos'!$E$11,HF10&lt;='Bazinės prielaidos'!$E$11+'Bazinės prielaidos'!$E$15)</f>
        <v>0</v>
      </c>
      <c r="HG13" s="3" t="b">
        <f>AND(HG10&gt;'Bazinės prielaidos'!$E$11,HG10&lt;='Bazinės prielaidos'!$E$11+'Bazinės prielaidos'!$E$15)</f>
        <v>0</v>
      </c>
      <c r="HH13" s="3" t="b">
        <f>AND(HH10&gt;'Bazinės prielaidos'!$E$11,HH10&lt;='Bazinės prielaidos'!$E$11+'Bazinės prielaidos'!$E$15)</f>
        <v>0</v>
      </c>
      <c r="HI13" s="3" t="b">
        <f>AND(HI10&gt;'Bazinės prielaidos'!$E$11,HI10&lt;='Bazinės prielaidos'!$E$11+'Bazinės prielaidos'!$E$15)</f>
        <v>0</v>
      </c>
      <c r="HJ13" s="3" t="b">
        <f>AND(HJ10&gt;'Bazinės prielaidos'!$E$11,HJ10&lt;='Bazinės prielaidos'!$E$11+'Bazinės prielaidos'!$E$15)</f>
        <v>0</v>
      </c>
      <c r="HK13" s="3" t="b">
        <f>AND(HK10&gt;'Bazinės prielaidos'!$E$11,HK10&lt;='Bazinės prielaidos'!$E$11+'Bazinės prielaidos'!$E$15)</f>
        <v>0</v>
      </c>
      <c r="HL13" s="3" t="b">
        <f>AND(HL10&gt;'Bazinės prielaidos'!$E$11,HL10&lt;='Bazinės prielaidos'!$E$11+'Bazinės prielaidos'!$E$15)</f>
        <v>0</v>
      </c>
      <c r="HM13" s="3" t="b">
        <f>AND(HM10&gt;'Bazinės prielaidos'!$E$11,HM10&lt;='Bazinės prielaidos'!$E$11+'Bazinės prielaidos'!$E$15)</f>
        <v>0</v>
      </c>
      <c r="HN13" s="29"/>
      <c r="HO13" s="3" t="b">
        <f>AND(HO10&gt;'Bazinės prielaidos'!$E$11,HO10&lt;='Bazinės prielaidos'!$E$11+'Bazinės prielaidos'!$E$15)</f>
        <v>0</v>
      </c>
      <c r="HP13" s="3" t="b">
        <f>AND(HP10&gt;'Bazinės prielaidos'!$E$11,HP10&lt;='Bazinės prielaidos'!$E$11+'Bazinės prielaidos'!$E$15)</f>
        <v>0</v>
      </c>
      <c r="HQ13" s="3" t="b">
        <f>AND(HQ10&gt;'Bazinės prielaidos'!$E$11,HQ10&lt;='Bazinės prielaidos'!$E$11+'Bazinės prielaidos'!$E$15)</f>
        <v>0</v>
      </c>
      <c r="HR13" s="3" t="b">
        <f>AND(HR10&gt;'Bazinės prielaidos'!$E$11,HR10&lt;='Bazinės prielaidos'!$E$11+'Bazinės prielaidos'!$E$15)</f>
        <v>0</v>
      </c>
      <c r="HS13" s="3" t="b">
        <f>AND(HS10&gt;'Bazinės prielaidos'!$E$11,HS10&lt;='Bazinės prielaidos'!$E$11+'Bazinės prielaidos'!$E$15)</f>
        <v>0</v>
      </c>
      <c r="HT13" s="3" t="b">
        <f>AND(HT10&gt;'Bazinės prielaidos'!$E$11,HT10&lt;='Bazinės prielaidos'!$E$11+'Bazinės prielaidos'!$E$15)</f>
        <v>0</v>
      </c>
      <c r="HU13" s="3" t="b">
        <f>AND(HU10&gt;'Bazinės prielaidos'!$E$11,HU10&lt;='Bazinės prielaidos'!$E$11+'Bazinės prielaidos'!$E$15)</f>
        <v>0</v>
      </c>
      <c r="HV13" s="3" t="b">
        <f>AND(HV10&gt;'Bazinės prielaidos'!$E$11,HV10&lt;='Bazinės prielaidos'!$E$11+'Bazinės prielaidos'!$E$15)</f>
        <v>0</v>
      </c>
      <c r="HW13" s="3" t="b">
        <f>AND(HW10&gt;'Bazinės prielaidos'!$E$11,HW10&lt;='Bazinės prielaidos'!$E$11+'Bazinės prielaidos'!$E$15)</f>
        <v>0</v>
      </c>
      <c r="HX13" s="3" t="b">
        <f>AND(HX10&gt;'Bazinės prielaidos'!$E$11,HX10&lt;='Bazinės prielaidos'!$E$11+'Bazinės prielaidos'!$E$15)</f>
        <v>0</v>
      </c>
      <c r="HY13" s="3" t="b">
        <f>AND(HY10&gt;'Bazinės prielaidos'!$E$11,HY10&lt;='Bazinės prielaidos'!$E$11+'Bazinės prielaidos'!$E$15)</f>
        <v>0</v>
      </c>
      <c r="HZ13" s="3" t="b">
        <f>AND(HZ10&gt;'Bazinės prielaidos'!$E$11,HZ10&lt;='Bazinės prielaidos'!$E$11+'Bazinės prielaidos'!$E$15)</f>
        <v>0</v>
      </c>
      <c r="IA13" s="29"/>
      <c r="IB13" s="3" t="b">
        <f>AND(IB10&gt;'Bazinės prielaidos'!$E$11,IB10&lt;='Bazinės prielaidos'!$E$11+'Bazinės prielaidos'!$E$15)</f>
        <v>0</v>
      </c>
      <c r="IC13" s="3" t="b">
        <f>AND(IC10&gt;'Bazinės prielaidos'!$E$11,IC10&lt;='Bazinės prielaidos'!$E$11+'Bazinės prielaidos'!$E$15)</f>
        <v>0</v>
      </c>
      <c r="ID13" s="3" t="b">
        <f>AND(ID10&gt;'Bazinės prielaidos'!$E$11,ID10&lt;='Bazinės prielaidos'!$E$11+'Bazinės prielaidos'!$E$15)</f>
        <v>0</v>
      </c>
      <c r="IE13" s="3" t="b">
        <f>AND(IE10&gt;'Bazinės prielaidos'!$E$11,IE10&lt;='Bazinės prielaidos'!$E$11+'Bazinės prielaidos'!$E$15)</f>
        <v>0</v>
      </c>
      <c r="IF13" s="3" t="b">
        <f>AND(IF10&gt;'Bazinės prielaidos'!$E$11,IF10&lt;='Bazinės prielaidos'!$E$11+'Bazinės prielaidos'!$E$15)</f>
        <v>0</v>
      </c>
      <c r="IG13" s="3" t="b">
        <f>AND(IG10&gt;'Bazinės prielaidos'!$E$11,IG10&lt;='Bazinės prielaidos'!$E$11+'Bazinės prielaidos'!$E$15)</f>
        <v>0</v>
      </c>
      <c r="IH13" s="3" t="b">
        <f>AND(IH10&gt;'Bazinės prielaidos'!$E$11,IH10&lt;='Bazinės prielaidos'!$E$11+'Bazinės prielaidos'!$E$15)</f>
        <v>0</v>
      </c>
      <c r="II13" s="3" t="b">
        <f>AND(II10&gt;'Bazinės prielaidos'!$E$11,II10&lt;='Bazinės prielaidos'!$E$11+'Bazinės prielaidos'!$E$15)</f>
        <v>0</v>
      </c>
      <c r="IJ13" s="3" t="b">
        <f>AND(IJ10&gt;'Bazinės prielaidos'!$E$11,IJ10&lt;='Bazinės prielaidos'!$E$11+'Bazinės prielaidos'!$E$15)</f>
        <v>0</v>
      </c>
      <c r="IK13" s="3" t="b">
        <f>AND(IK10&gt;'Bazinės prielaidos'!$E$11,IK10&lt;='Bazinės prielaidos'!$E$11+'Bazinės prielaidos'!$E$15)</f>
        <v>0</v>
      </c>
      <c r="IL13" s="3" t="b">
        <f>AND(IL10&gt;'Bazinės prielaidos'!$E$11,IL10&lt;='Bazinės prielaidos'!$E$11+'Bazinės prielaidos'!$E$15)</f>
        <v>0</v>
      </c>
      <c r="IM13" s="3" t="b">
        <f>AND(IM10&gt;'Bazinės prielaidos'!$E$11,IM10&lt;='Bazinės prielaidos'!$E$11+'Bazinės prielaidos'!$E$15)</f>
        <v>0</v>
      </c>
      <c r="IN13" s="29"/>
      <c r="IO13" s="3" t="b">
        <f>AND(IO10&gt;'Bazinės prielaidos'!$E$11,IO10&lt;='Bazinės prielaidos'!$E$11+'Bazinės prielaidos'!$E$15)</f>
        <v>0</v>
      </c>
      <c r="IP13" s="3" t="b">
        <f>AND(IP10&gt;'Bazinės prielaidos'!$E$11,IP10&lt;='Bazinės prielaidos'!$E$11+'Bazinės prielaidos'!$E$15)</f>
        <v>0</v>
      </c>
      <c r="IQ13" s="3" t="b">
        <f>AND(IQ10&gt;'Bazinės prielaidos'!$E$11,IQ10&lt;='Bazinės prielaidos'!$E$11+'Bazinės prielaidos'!$E$15)</f>
        <v>0</v>
      </c>
      <c r="IR13" s="3" t="b">
        <f>AND(IR10&gt;'Bazinės prielaidos'!$E$11,IR10&lt;='Bazinės prielaidos'!$E$11+'Bazinės prielaidos'!$E$15)</f>
        <v>0</v>
      </c>
      <c r="IS13" s="3" t="b">
        <f>AND(IS10&gt;'Bazinės prielaidos'!$E$11,IS10&lt;='Bazinės prielaidos'!$E$11+'Bazinės prielaidos'!$E$15)</f>
        <v>0</v>
      </c>
      <c r="IT13" s="3" t="b">
        <f>AND(IT10&gt;'Bazinės prielaidos'!$E$11,IT10&lt;='Bazinės prielaidos'!$E$11+'Bazinės prielaidos'!$E$15)</f>
        <v>0</v>
      </c>
      <c r="IU13" s="3" t="b">
        <f>AND(IU10&gt;'Bazinės prielaidos'!$E$11,IU10&lt;='Bazinės prielaidos'!$E$11+'Bazinės prielaidos'!$E$15)</f>
        <v>0</v>
      </c>
      <c r="IV13" s="3" t="b">
        <f>AND(IV10&gt;'Bazinės prielaidos'!$E$11,IV10&lt;='Bazinės prielaidos'!$E$11+'Bazinės prielaidos'!$E$15)</f>
        <v>0</v>
      </c>
      <c r="IW13" s="3" t="b">
        <f>AND(IW10&gt;'Bazinės prielaidos'!$E$11,IW10&lt;='Bazinės prielaidos'!$E$11+'Bazinės prielaidos'!$E$15)</f>
        <v>0</v>
      </c>
      <c r="IX13" s="3" t="b">
        <f>AND(IX10&gt;'Bazinės prielaidos'!$E$11,IX10&lt;='Bazinės prielaidos'!$E$11+'Bazinės prielaidos'!$E$15)</f>
        <v>0</v>
      </c>
      <c r="IY13" s="3" t="b">
        <f>AND(IY10&gt;'Bazinės prielaidos'!$E$11,IY10&lt;='Bazinės prielaidos'!$E$11+'Bazinės prielaidos'!$E$15)</f>
        <v>0</v>
      </c>
      <c r="IZ13" s="3" t="b">
        <f>AND(IZ10&gt;'Bazinės prielaidos'!$E$11,IZ10&lt;='Bazinės prielaidos'!$E$11+'Bazinės prielaidos'!$E$15)</f>
        <v>0</v>
      </c>
      <c r="JA13" s="29"/>
      <c r="JB13" s="3" t="b">
        <f>AND(JB10&gt;'Bazinės prielaidos'!$E$11,JB10&lt;='Bazinės prielaidos'!$E$11+'Bazinės prielaidos'!$E$15)</f>
        <v>0</v>
      </c>
      <c r="JC13" s="3" t="b">
        <f>AND(JC10&gt;'Bazinės prielaidos'!$E$11,JC10&lt;='Bazinės prielaidos'!$E$11+'Bazinės prielaidos'!$E$15)</f>
        <v>0</v>
      </c>
      <c r="JD13" s="3" t="b">
        <f>AND(JD10&gt;'Bazinės prielaidos'!$E$11,JD10&lt;='Bazinės prielaidos'!$E$11+'Bazinės prielaidos'!$E$15)</f>
        <v>0</v>
      </c>
      <c r="JE13" s="3" t="b">
        <f>AND(JE10&gt;'Bazinės prielaidos'!$E$11,JE10&lt;='Bazinės prielaidos'!$E$11+'Bazinės prielaidos'!$E$15)</f>
        <v>0</v>
      </c>
      <c r="JF13" s="3" t="b">
        <f>AND(JF10&gt;'Bazinės prielaidos'!$E$11,JF10&lt;='Bazinės prielaidos'!$E$11+'Bazinės prielaidos'!$E$15)</f>
        <v>0</v>
      </c>
      <c r="JG13" s="3" t="b">
        <f>AND(JG10&gt;'Bazinės prielaidos'!$E$11,JG10&lt;='Bazinės prielaidos'!$E$11+'Bazinės prielaidos'!$E$15)</f>
        <v>0</v>
      </c>
      <c r="JH13" s="3" t="b">
        <f>AND(JH10&gt;'Bazinės prielaidos'!$E$11,JH10&lt;='Bazinės prielaidos'!$E$11+'Bazinės prielaidos'!$E$15)</f>
        <v>0</v>
      </c>
      <c r="JI13" s="3" t="b">
        <f>AND(JI10&gt;'Bazinės prielaidos'!$E$11,JI10&lt;='Bazinės prielaidos'!$E$11+'Bazinės prielaidos'!$E$15)</f>
        <v>0</v>
      </c>
      <c r="JJ13" s="3" t="b">
        <f>AND(JJ10&gt;'Bazinės prielaidos'!$E$11,JJ10&lt;='Bazinės prielaidos'!$E$11+'Bazinės prielaidos'!$E$15)</f>
        <v>0</v>
      </c>
      <c r="JK13" s="3" t="b">
        <f>AND(JK10&gt;'Bazinės prielaidos'!$E$11,JK10&lt;='Bazinės prielaidos'!$E$11+'Bazinės prielaidos'!$E$15)</f>
        <v>0</v>
      </c>
      <c r="JL13" s="3" t="b">
        <f>AND(JL10&gt;'Bazinės prielaidos'!$E$11,JL10&lt;='Bazinės prielaidos'!$E$11+'Bazinės prielaidos'!$E$15)</f>
        <v>0</v>
      </c>
      <c r="JM13" s="3" t="b">
        <f>AND(JM10&gt;'Bazinės prielaidos'!$E$11,JM10&lt;='Bazinės prielaidos'!$E$11+'Bazinės prielaidos'!$E$15)</f>
        <v>0</v>
      </c>
      <c r="JN13" s="29"/>
      <c r="JO13" s="3" t="b">
        <f>AND(JO10&gt;'Bazinės prielaidos'!$E$11,JO10&lt;='Bazinės prielaidos'!$E$11+'Bazinės prielaidos'!$E$15)</f>
        <v>0</v>
      </c>
      <c r="JP13" s="3" t="b">
        <f>AND(JP10&gt;'Bazinės prielaidos'!$E$11,JP10&lt;='Bazinės prielaidos'!$E$11+'Bazinės prielaidos'!$E$15)</f>
        <v>0</v>
      </c>
      <c r="JQ13" s="3" t="b">
        <f>AND(JQ10&gt;'Bazinės prielaidos'!$E$11,JQ10&lt;='Bazinės prielaidos'!$E$11+'Bazinės prielaidos'!$E$15)</f>
        <v>0</v>
      </c>
      <c r="JR13" s="3" t="b">
        <f>AND(JR10&gt;'Bazinės prielaidos'!$E$11,JR10&lt;='Bazinės prielaidos'!$E$11+'Bazinės prielaidos'!$E$15)</f>
        <v>0</v>
      </c>
      <c r="JS13" s="3" t="b">
        <f>AND(JS10&gt;'Bazinės prielaidos'!$E$11,JS10&lt;='Bazinės prielaidos'!$E$11+'Bazinės prielaidos'!$E$15)</f>
        <v>0</v>
      </c>
      <c r="JT13" s="3" t="b">
        <f>AND(JT10&gt;'Bazinės prielaidos'!$E$11,JT10&lt;='Bazinės prielaidos'!$E$11+'Bazinės prielaidos'!$E$15)</f>
        <v>0</v>
      </c>
      <c r="JU13" s="3" t="b">
        <f>AND(JU10&gt;'Bazinės prielaidos'!$E$11,JU10&lt;='Bazinės prielaidos'!$E$11+'Bazinės prielaidos'!$E$15)</f>
        <v>0</v>
      </c>
      <c r="JV13" s="3" t="b">
        <f>AND(JV10&gt;'Bazinės prielaidos'!$E$11,JV10&lt;='Bazinės prielaidos'!$E$11+'Bazinės prielaidos'!$E$15)</f>
        <v>0</v>
      </c>
      <c r="JW13" s="3" t="b">
        <f>AND(JW10&gt;'Bazinės prielaidos'!$E$11,JW10&lt;='Bazinės prielaidos'!$E$11+'Bazinės prielaidos'!$E$15)</f>
        <v>0</v>
      </c>
      <c r="JX13" s="3" t="b">
        <f>AND(JX10&gt;'Bazinės prielaidos'!$E$11,JX10&lt;='Bazinės prielaidos'!$E$11+'Bazinės prielaidos'!$E$15)</f>
        <v>0</v>
      </c>
      <c r="JY13" s="3" t="b">
        <f>AND(JY10&gt;'Bazinės prielaidos'!$E$11,JY10&lt;='Bazinės prielaidos'!$E$11+'Bazinės prielaidos'!$E$15)</f>
        <v>0</v>
      </c>
      <c r="JZ13" s="3" t="b">
        <f>AND(JZ10&gt;'Bazinės prielaidos'!$E$11,JZ10&lt;='Bazinės prielaidos'!$E$11+'Bazinės prielaidos'!$E$15)</f>
        <v>0</v>
      </c>
      <c r="KA13" s="29"/>
      <c r="KB13" s="3" t="b">
        <f>AND(KB10&gt;'Bazinės prielaidos'!$E$11,KB10&lt;='Bazinės prielaidos'!$E$11+'Bazinės prielaidos'!$E$15)</f>
        <v>0</v>
      </c>
      <c r="KC13" s="3" t="b">
        <f>AND(KC10&gt;'Bazinės prielaidos'!$E$11,KC10&lt;='Bazinės prielaidos'!$E$11+'Bazinės prielaidos'!$E$15)</f>
        <v>0</v>
      </c>
      <c r="KD13" s="3" t="b">
        <f>AND(KD10&gt;'Bazinės prielaidos'!$E$11,KD10&lt;='Bazinės prielaidos'!$E$11+'Bazinės prielaidos'!$E$15)</f>
        <v>0</v>
      </c>
      <c r="KE13" s="3" t="b">
        <f>AND(KE10&gt;'Bazinės prielaidos'!$E$11,KE10&lt;='Bazinės prielaidos'!$E$11+'Bazinės prielaidos'!$E$15)</f>
        <v>0</v>
      </c>
      <c r="KF13" s="3" t="b">
        <f>AND(KF10&gt;'Bazinės prielaidos'!$E$11,KF10&lt;='Bazinės prielaidos'!$E$11+'Bazinės prielaidos'!$E$15)</f>
        <v>0</v>
      </c>
      <c r="KG13" s="3" t="b">
        <f>AND(KG10&gt;'Bazinės prielaidos'!$E$11,KG10&lt;='Bazinės prielaidos'!$E$11+'Bazinės prielaidos'!$E$15)</f>
        <v>0</v>
      </c>
      <c r="KH13" s="3" t="b">
        <f>AND(KH10&gt;'Bazinės prielaidos'!$E$11,KH10&lt;='Bazinės prielaidos'!$E$11+'Bazinės prielaidos'!$E$15)</f>
        <v>0</v>
      </c>
      <c r="KI13" s="3" t="b">
        <f>AND(KI10&gt;'Bazinės prielaidos'!$E$11,KI10&lt;='Bazinės prielaidos'!$E$11+'Bazinės prielaidos'!$E$15)</f>
        <v>0</v>
      </c>
      <c r="KJ13" s="3" t="b">
        <f>AND(KJ10&gt;'Bazinės prielaidos'!$E$11,KJ10&lt;='Bazinės prielaidos'!$E$11+'Bazinės prielaidos'!$E$15)</f>
        <v>0</v>
      </c>
      <c r="KK13" s="3" t="b">
        <f>AND(KK10&gt;'Bazinės prielaidos'!$E$11,KK10&lt;='Bazinės prielaidos'!$E$11+'Bazinės prielaidos'!$E$15)</f>
        <v>0</v>
      </c>
      <c r="KL13" s="3" t="b">
        <f>AND(KL10&gt;'Bazinės prielaidos'!$E$11,KL10&lt;='Bazinės prielaidos'!$E$11+'Bazinės prielaidos'!$E$15)</f>
        <v>0</v>
      </c>
      <c r="KM13" s="3" t="b">
        <f>AND(KM10&gt;'Bazinės prielaidos'!$E$11,KM10&lt;='Bazinės prielaidos'!$E$11+'Bazinės prielaidos'!$E$15)</f>
        <v>0</v>
      </c>
      <c r="KN13" s="29"/>
      <c r="KO13" s="3" t="b">
        <f>AND(KO10&gt;'Bazinės prielaidos'!$E$11,KO10&lt;='Bazinės prielaidos'!$E$11+'Bazinės prielaidos'!$E$15)</f>
        <v>0</v>
      </c>
      <c r="KP13" s="3" t="b">
        <f>AND(KP10&gt;'Bazinės prielaidos'!$E$11,KP10&lt;='Bazinės prielaidos'!$E$11+'Bazinės prielaidos'!$E$15)</f>
        <v>0</v>
      </c>
      <c r="KQ13" s="3" t="b">
        <f>AND(KQ10&gt;'Bazinės prielaidos'!$E$11,KQ10&lt;='Bazinės prielaidos'!$E$11+'Bazinės prielaidos'!$E$15)</f>
        <v>0</v>
      </c>
      <c r="KR13" s="3" t="b">
        <f>AND(KR10&gt;'Bazinės prielaidos'!$E$11,KR10&lt;='Bazinės prielaidos'!$E$11+'Bazinės prielaidos'!$E$15)</f>
        <v>0</v>
      </c>
      <c r="KS13" s="3" t="b">
        <f>AND(KS10&gt;'Bazinės prielaidos'!$E$11,KS10&lt;='Bazinės prielaidos'!$E$11+'Bazinės prielaidos'!$E$15)</f>
        <v>0</v>
      </c>
      <c r="KT13" s="3" t="b">
        <f>AND(KT10&gt;'Bazinės prielaidos'!$E$11,KT10&lt;='Bazinės prielaidos'!$E$11+'Bazinės prielaidos'!$E$15)</f>
        <v>0</v>
      </c>
      <c r="KU13" s="3" t="b">
        <f>AND(KU10&gt;'Bazinės prielaidos'!$E$11,KU10&lt;='Bazinės prielaidos'!$E$11+'Bazinės prielaidos'!$E$15)</f>
        <v>0</v>
      </c>
      <c r="KV13" s="3" t="b">
        <f>AND(KV10&gt;'Bazinės prielaidos'!$E$11,KV10&lt;='Bazinės prielaidos'!$E$11+'Bazinės prielaidos'!$E$15)</f>
        <v>0</v>
      </c>
      <c r="KW13" s="3" t="b">
        <f>AND(KW10&gt;'Bazinės prielaidos'!$E$11,KW10&lt;='Bazinės prielaidos'!$E$11+'Bazinės prielaidos'!$E$15)</f>
        <v>0</v>
      </c>
      <c r="KX13" s="3" t="b">
        <f>AND(KX10&gt;'Bazinės prielaidos'!$E$11,KX10&lt;='Bazinės prielaidos'!$E$11+'Bazinės prielaidos'!$E$15)</f>
        <v>0</v>
      </c>
      <c r="KY13" s="3" t="b">
        <f>AND(KY10&gt;'Bazinės prielaidos'!$E$11,KY10&lt;='Bazinės prielaidos'!$E$11+'Bazinės prielaidos'!$E$15)</f>
        <v>0</v>
      </c>
      <c r="KZ13" s="3" t="b">
        <f>AND(KZ10&gt;'Bazinės prielaidos'!$E$11,KZ10&lt;='Bazinės prielaidos'!$E$11+'Bazinės prielaidos'!$E$15)</f>
        <v>0</v>
      </c>
      <c r="LA13" s="29"/>
      <c r="LB13" s="3" t="b">
        <f>AND(LB10&gt;'Bazinės prielaidos'!$E$11,LB10&lt;='Bazinės prielaidos'!$E$11+'Bazinės prielaidos'!$E$15)</f>
        <v>0</v>
      </c>
      <c r="LC13" s="3" t="b">
        <f>AND(LC10&gt;'Bazinės prielaidos'!$E$11,LC10&lt;='Bazinės prielaidos'!$E$11+'Bazinės prielaidos'!$E$15)</f>
        <v>0</v>
      </c>
      <c r="LD13" s="3" t="b">
        <f>AND(LD10&gt;'Bazinės prielaidos'!$E$11,LD10&lt;='Bazinės prielaidos'!$E$11+'Bazinės prielaidos'!$E$15)</f>
        <v>0</v>
      </c>
      <c r="LE13" s="3" t="b">
        <f>AND(LE10&gt;'Bazinės prielaidos'!$E$11,LE10&lt;='Bazinės prielaidos'!$E$11+'Bazinės prielaidos'!$E$15)</f>
        <v>0</v>
      </c>
      <c r="LF13" s="3" t="b">
        <f>AND(LF10&gt;'Bazinės prielaidos'!$E$11,LF10&lt;='Bazinės prielaidos'!$E$11+'Bazinės prielaidos'!$E$15)</f>
        <v>0</v>
      </c>
      <c r="LG13" s="3" t="b">
        <f>AND(LG10&gt;'Bazinės prielaidos'!$E$11,LG10&lt;='Bazinės prielaidos'!$E$11+'Bazinės prielaidos'!$E$15)</f>
        <v>0</v>
      </c>
      <c r="LH13" s="3" t="b">
        <f>AND(LH10&gt;'Bazinės prielaidos'!$E$11,LH10&lt;='Bazinės prielaidos'!$E$11+'Bazinės prielaidos'!$E$15)</f>
        <v>0</v>
      </c>
      <c r="LI13" s="3" t="b">
        <f>AND(LI10&gt;'Bazinės prielaidos'!$E$11,LI10&lt;='Bazinės prielaidos'!$E$11+'Bazinės prielaidos'!$E$15)</f>
        <v>0</v>
      </c>
      <c r="LJ13" s="3" t="b">
        <f>AND(LJ10&gt;'Bazinės prielaidos'!$E$11,LJ10&lt;='Bazinės prielaidos'!$E$11+'Bazinės prielaidos'!$E$15)</f>
        <v>0</v>
      </c>
      <c r="LK13" s="3" t="b">
        <f>AND(LK10&gt;'Bazinės prielaidos'!$E$11,LK10&lt;='Bazinės prielaidos'!$E$11+'Bazinės prielaidos'!$E$15)</f>
        <v>0</v>
      </c>
      <c r="LL13" s="3" t="b">
        <f>AND(LL10&gt;'Bazinės prielaidos'!$E$11,LL10&lt;='Bazinės prielaidos'!$E$11+'Bazinės prielaidos'!$E$15)</f>
        <v>0</v>
      </c>
      <c r="LM13" s="3" t="b">
        <f>AND(LM10&gt;'Bazinės prielaidos'!$E$11,LM10&lt;='Bazinės prielaidos'!$E$11+'Bazinės prielaidos'!$E$15)</f>
        <v>0</v>
      </c>
      <c r="LN13" s="262"/>
    </row>
    <row r="14" spans="1:326" hidden="1" outlineLevel="1">
      <c r="A14" s="3" t="s">
        <v>279</v>
      </c>
      <c r="B14" s="3" t="b">
        <f>AND(B10&gt;='Dalyvio prielaidos'!$E$141,B10&lt;'Dalyvio prielaidos'!$E$142*12+'Dalyvio prielaidos'!$E$141)</f>
        <v>0</v>
      </c>
      <c r="C14" s="3" t="b">
        <f>AND(C10&gt;='Dalyvio prielaidos'!$E$141,C10&lt;'Dalyvio prielaidos'!$E$142*12+'Dalyvio prielaidos'!$E$141)</f>
        <v>0</v>
      </c>
      <c r="D14" s="3" t="b">
        <f>AND(D10&gt;='Dalyvio prielaidos'!$E$141,D10&lt;'Dalyvio prielaidos'!$E$142*12+'Dalyvio prielaidos'!$E$141)</f>
        <v>0</v>
      </c>
      <c r="E14" s="3" t="b">
        <f>AND(E10&gt;='Dalyvio prielaidos'!$E$141,E10&lt;'Dalyvio prielaidos'!$E$142*12+'Dalyvio prielaidos'!$E$141)</f>
        <v>0</v>
      </c>
      <c r="F14" s="3" t="b">
        <f>AND(F10&gt;='Dalyvio prielaidos'!$E$141,F10&lt;'Dalyvio prielaidos'!$E$142*12+'Dalyvio prielaidos'!$E$141)</f>
        <v>0</v>
      </c>
      <c r="G14" s="3" t="b">
        <f>AND(G10&gt;='Dalyvio prielaidos'!$E$141,G10&lt;'Dalyvio prielaidos'!$E$142*12+'Dalyvio prielaidos'!$E$141)</f>
        <v>0</v>
      </c>
      <c r="H14" s="3" t="b">
        <f>AND(H10&gt;='Dalyvio prielaidos'!$E$141,H10&lt;'Dalyvio prielaidos'!$E$142*12+'Dalyvio prielaidos'!$E$141)</f>
        <v>0</v>
      </c>
      <c r="I14" s="3" t="b">
        <f>AND(I10&gt;='Dalyvio prielaidos'!$E$141,I10&lt;'Dalyvio prielaidos'!$E$142*12+'Dalyvio prielaidos'!$E$141)</f>
        <v>0</v>
      </c>
      <c r="J14" s="3" t="b">
        <f>AND(J10&gt;='Dalyvio prielaidos'!$E$141,J10&lt;'Dalyvio prielaidos'!$E$142*12+'Dalyvio prielaidos'!$E$141)</f>
        <v>0</v>
      </c>
      <c r="K14" s="3" t="b">
        <f>AND(K10&gt;='Dalyvio prielaidos'!$E$141,K10&lt;'Dalyvio prielaidos'!$E$142*12+'Dalyvio prielaidos'!$E$141)</f>
        <v>0</v>
      </c>
      <c r="L14" s="3" t="b">
        <f>AND(L10&gt;='Dalyvio prielaidos'!$E$141,L10&lt;'Dalyvio prielaidos'!$E$142*12+'Dalyvio prielaidos'!$E$141)</f>
        <v>0</v>
      </c>
      <c r="M14" s="3" t="b">
        <f>AND(M10&gt;='Dalyvio prielaidos'!$E$141,M10&lt;'Dalyvio prielaidos'!$E$142*12+'Dalyvio prielaidos'!$E$141)</f>
        <v>0</v>
      </c>
      <c r="N14" s="29"/>
      <c r="O14" s="3" t="b">
        <f>AND(O10&gt;='Dalyvio prielaidos'!$E$141,O10&lt;'Dalyvio prielaidos'!$E$142*12+'Dalyvio prielaidos'!$E$141)</f>
        <v>0</v>
      </c>
      <c r="P14" s="3" t="b">
        <f>AND(P10&gt;='Dalyvio prielaidos'!$E$141,P10&lt;'Dalyvio prielaidos'!$E$142*12+'Dalyvio prielaidos'!$E$141)</f>
        <v>0</v>
      </c>
      <c r="Q14" s="3" t="b">
        <f>AND(Q10&gt;='Dalyvio prielaidos'!$E$141,Q10&lt;'Dalyvio prielaidos'!$E$142*12+'Dalyvio prielaidos'!$E$141)</f>
        <v>0</v>
      </c>
      <c r="R14" s="3" t="b">
        <f>AND(R10&gt;='Dalyvio prielaidos'!$E$141,R10&lt;'Dalyvio prielaidos'!$E$142*12+'Dalyvio prielaidos'!$E$141)</f>
        <v>0</v>
      </c>
      <c r="S14" s="3" t="b">
        <f>AND(S10&gt;='Dalyvio prielaidos'!$E$141,S10&lt;'Dalyvio prielaidos'!$E$142*12+'Dalyvio prielaidos'!$E$141)</f>
        <v>0</v>
      </c>
      <c r="T14" s="3" t="b">
        <f>AND(T10&gt;='Dalyvio prielaidos'!$E$141,T10&lt;'Dalyvio prielaidos'!$E$142*12+'Dalyvio prielaidos'!$E$141)</f>
        <v>0</v>
      </c>
      <c r="U14" s="3" t="b">
        <f>AND(U10&gt;='Dalyvio prielaidos'!$E$141,U10&lt;'Dalyvio prielaidos'!$E$142*12+'Dalyvio prielaidos'!$E$141)</f>
        <v>0</v>
      </c>
      <c r="V14" s="3" t="b">
        <f>AND(V10&gt;='Dalyvio prielaidos'!$E$141,V10&lt;'Dalyvio prielaidos'!$E$142*12+'Dalyvio prielaidos'!$E$141)</f>
        <v>0</v>
      </c>
      <c r="W14" s="3" t="b">
        <f>AND(W10&gt;='Dalyvio prielaidos'!$E$141,W10&lt;'Dalyvio prielaidos'!$E$142*12+'Dalyvio prielaidos'!$E$141)</f>
        <v>0</v>
      </c>
      <c r="X14" s="3" t="b">
        <f>AND(X10&gt;='Dalyvio prielaidos'!$E$141,X10&lt;'Dalyvio prielaidos'!$E$142*12+'Dalyvio prielaidos'!$E$141)</f>
        <v>0</v>
      </c>
      <c r="Y14" s="3" t="b">
        <f>AND(Y10&gt;='Dalyvio prielaidos'!$E$141,Y10&lt;'Dalyvio prielaidos'!$E$142*12+'Dalyvio prielaidos'!$E$141)</f>
        <v>0</v>
      </c>
      <c r="Z14" s="3" t="b">
        <f>AND(Z10&gt;='Dalyvio prielaidos'!$E$141,Z10&lt;'Dalyvio prielaidos'!$E$142*12+'Dalyvio prielaidos'!$E$141)</f>
        <v>0</v>
      </c>
      <c r="AA14" s="29"/>
      <c r="AB14" s="3" t="b">
        <f>AND(AB10&gt;='Dalyvio prielaidos'!$E$141,AB10&lt;'Dalyvio prielaidos'!$E$142*12+'Dalyvio prielaidos'!$E$141)</f>
        <v>0</v>
      </c>
      <c r="AC14" s="3" t="b">
        <f>AND(AC10&gt;='Dalyvio prielaidos'!$E$141,AC10&lt;'Dalyvio prielaidos'!$E$142*12+'Dalyvio prielaidos'!$E$141)</f>
        <v>0</v>
      </c>
      <c r="AD14" s="3" t="b">
        <f>AND(AD10&gt;='Dalyvio prielaidos'!$E$141,AD10&lt;'Dalyvio prielaidos'!$E$142*12+'Dalyvio prielaidos'!$E$141)</f>
        <v>0</v>
      </c>
      <c r="AE14" s="3" t="b">
        <f>AND(AE10&gt;='Dalyvio prielaidos'!$E$141,AE10&lt;'Dalyvio prielaidos'!$E$142*12+'Dalyvio prielaidos'!$E$141)</f>
        <v>0</v>
      </c>
      <c r="AF14" s="3" t="b">
        <f>AND(AF10&gt;='Dalyvio prielaidos'!$E$141,AF10&lt;'Dalyvio prielaidos'!$E$142*12+'Dalyvio prielaidos'!$E$141)</f>
        <v>0</v>
      </c>
      <c r="AG14" s="3" t="b">
        <f>AND(AG10&gt;='Dalyvio prielaidos'!$E$141,AG10&lt;'Dalyvio prielaidos'!$E$142*12+'Dalyvio prielaidos'!$E$141)</f>
        <v>0</v>
      </c>
      <c r="AH14" s="3" t="b">
        <f>AND(AH10&gt;='Dalyvio prielaidos'!$E$141,AH10&lt;'Dalyvio prielaidos'!$E$142*12+'Dalyvio prielaidos'!$E$141)</f>
        <v>0</v>
      </c>
      <c r="AI14" s="3" t="b">
        <f>AND(AI10&gt;='Dalyvio prielaidos'!$E$141,AI10&lt;'Dalyvio prielaidos'!$E$142*12+'Dalyvio prielaidos'!$E$141)</f>
        <v>0</v>
      </c>
      <c r="AJ14" s="3" t="b">
        <f>AND(AJ10&gt;='Dalyvio prielaidos'!$E$141,AJ10&lt;'Dalyvio prielaidos'!$E$142*12+'Dalyvio prielaidos'!$E$141)</f>
        <v>0</v>
      </c>
      <c r="AK14" s="3" t="b">
        <f>AND(AK10&gt;='Dalyvio prielaidos'!$E$141,AK10&lt;'Dalyvio prielaidos'!$E$142*12+'Dalyvio prielaidos'!$E$141)</f>
        <v>0</v>
      </c>
      <c r="AL14" s="3" t="b">
        <f>AND(AL10&gt;='Dalyvio prielaidos'!$E$141,AL10&lt;'Dalyvio prielaidos'!$E$142*12+'Dalyvio prielaidos'!$E$141)</f>
        <v>0</v>
      </c>
      <c r="AM14" s="3" t="b">
        <f>AND(AM10&gt;='Dalyvio prielaidos'!$E$141,AM10&lt;'Dalyvio prielaidos'!$E$142*12+'Dalyvio prielaidos'!$E$141)</f>
        <v>0</v>
      </c>
      <c r="AN14" s="29"/>
      <c r="AO14" s="3" t="b">
        <f>AND(AO10&gt;='Dalyvio prielaidos'!$E$141,AO10&lt;'Dalyvio prielaidos'!$E$142*12+'Dalyvio prielaidos'!$E$141)</f>
        <v>1</v>
      </c>
      <c r="AP14" s="3" t="b">
        <f>AND(AP10&gt;='Dalyvio prielaidos'!$E$141,AP10&lt;'Dalyvio prielaidos'!$E$142*12+'Dalyvio prielaidos'!$E$141)</f>
        <v>1</v>
      </c>
      <c r="AQ14" s="3" t="b">
        <f>AND(AQ10&gt;='Dalyvio prielaidos'!$E$141,AQ10&lt;'Dalyvio prielaidos'!$E$142*12+'Dalyvio prielaidos'!$E$141)</f>
        <v>1</v>
      </c>
      <c r="AR14" s="3" t="b">
        <f>AND(AR10&gt;='Dalyvio prielaidos'!$E$141,AR10&lt;'Dalyvio prielaidos'!$E$142*12+'Dalyvio prielaidos'!$E$141)</f>
        <v>1</v>
      </c>
      <c r="AS14" s="3" t="b">
        <f>AND(AS10&gt;='Dalyvio prielaidos'!$E$141,AS10&lt;'Dalyvio prielaidos'!$E$142*12+'Dalyvio prielaidos'!$E$141)</f>
        <v>1</v>
      </c>
      <c r="AT14" s="3" t="b">
        <f>AND(AT10&gt;='Dalyvio prielaidos'!$E$141,AT10&lt;'Dalyvio prielaidos'!$E$142*12+'Dalyvio prielaidos'!$E$141)</f>
        <v>1</v>
      </c>
      <c r="AU14" s="3" t="b">
        <f>AND(AU10&gt;='Dalyvio prielaidos'!$E$141,AU10&lt;'Dalyvio prielaidos'!$E$142*12+'Dalyvio prielaidos'!$E$141)</f>
        <v>1</v>
      </c>
      <c r="AV14" s="3" t="b">
        <f>AND(AV10&gt;='Dalyvio prielaidos'!$E$141,AV10&lt;'Dalyvio prielaidos'!$E$142*12+'Dalyvio prielaidos'!$E$141)</f>
        <v>1</v>
      </c>
      <c r="AW14" s="3" t="b">
        <f>AND(AW10&gt;='Dalyvio prielaidos'!$E$141,AW10&lt;'Dalyvio prielaidos'!$E$142*12+'Dalyvio prielaidos'!$E$141)</f>
        <v>1</v>
      </c>
      <c r="AX14" s="3" t="b">
        <f>AND(AX10&gt;='Dalyvio prielaidos'!$E$141,AX10&lt;'Dalyvio prielaidos'!$E$142*12+'Dalyvio prielaidos'!$E$141)</f>
        <v>1</v>
      </c>
      <c r="AY14" s="3" t="b">
        <f>AND(AY10&gt;='Dalyvio prielaidos'!$E$141,AY10&lt;'Dalyvio prielaidos'!$E$142*12+'Dalyvio prielaidos'!$E$141)</f>
        <v>1</v>
      </c>
      <c r="AZ14" s="3" t="b">
        <f>AND(AZ10&gt;='Dalyvio prielaidos'!$E$141,AZ10&lt;'Dalyvio prielaidos'!$E$142*12+'Dalyvio prielaidos'!$E$141)</f>
        <v>1</v>
      </c>
      <c r="BA14" s="29"/>
      <c r="BB14" s="3" t="b">
        <f>AND(BB10&gt;='Dalyvio prielaidos'!$E$141,BB10&lt;'Dalyvio prielaidos'!$E$142*12+'Dalyvio prielaidos'!$E$141)</f>
        <v>1</v>
      </c>
      <c r="BC14" s="3" t="b">
        <f>AND(BC10&gt;='Dalyvio prielaidos'!$E$141,BC10&lt;'Dalyvio prielaidos'!$E$142*12+'Dalyvio prielaidos'!$E$141)</f>
        <v>1</v>
      </c>
      <c r="BD14" s="3" t="b">
        <f>AND(BD10&gt;='Dalyvio prielaidos'!$E$141,BD10&lt;'Dalyvio prielaidos'!$E$142*12+'Dalyvio prielaidos'!$E$141)</f>
        <v>1</v>
      </c>
      <c r="BE14" s="3" t="b">
        <f>AND(BE10&gt;='Dalyvio prielaidos'!$E$141,BE10&lt;'Dalyvio prielaidos'!$E$142*12+'Dalyvio prielaidos'!$E$141)</f>
        <v>1</v>
      </c>
      <c r="BF14" s="3" t="b">
        <f>AND(BF10&gt;='Dalyvio prielaidos'!$E$141,BF10&lt;'Dalyvio prielaidos'!$E$142*12+'Dalyvio prielaidos'!$E$141)</f>
        <v>1</v>
      </c>
      <c r="BG14" s="3" t="b">
        <f>AND(BG10&gt;='Dalyvio prielaidos'!$E$141,BG10&lt;'Dalyvio prielaidos'!$E$142*12+'Dalyvio prielaidos'!$E$141)</f>
        <v>1</v>
      </c>
      <c r="BH14" s="3" t="b">
        <f>AND(BH10&gt;='Dalyvio prielaidos'!$E$141,BH10&lt;'Dalyvio prielaidos'!$E$142*12+'Dalyvio prielaidos'!$E$141)</f>
        <v>1</v>
      </c>
      <c r="BI14" s="3" t="b">
        <f>AND(BI10&gt;='Dalyvio prielaidos'!$E$141,BI10&lt;'Dalyvio prielaidos'!$E$142*12+'Dalyvio prielaidos'!$E$141)</f>
        <v>1</v>
      </c>
      <c r="BJ14" s="3" t="b">
        <f>AND(BJ10&gt;='Dalyvio prielaidos'!$E$141,BJ10&lt;'Dalyvio prielaidos'!$E$142*12+'Dalyvio prielaidos'!$E$141)</f>
        <v>1</v>
      </c>
      <c r="BK14" s="3" t="b">
        <f>AND(BK10&gt;='Dalyvio prielaidos'!$E$141,BK10&lt;'Dalyvio prielaidos'!$E$142*12+'Dalyvio prielaidos'!$E$141)</f>
        <v>1</v>
      </c>
      <c r="BL14" s="3" t="b">
        <f>AND(BL10&gt;='Dalyvio prielaidos'!$E$141,BL10&lt;'Dalyvio prielaidos'!$E$142*12+'Dalyvio prielaidos'!$E$141)</f>
        <v>1</v>
      </c>
      <c r="BM14" s="3" t="b">
        <f>AND(BM10&gt;='Dalyvio prielaidos'!$E$141,BM10&lt;'Dalyvio prielaidos'!$E$142*12+'Dalyvio prielaidos'!$E$141)</f>
        <v>1</v>
      </c>
      <c r="BN14" s="29"/>
      <c r="BO14" s="3" t="b">
        <f>AND(BO10&gt;='Dalyvio prielaidos'!$E$141,BO10&lt;'Dalyvio prielaidos'!$E$142*12+'Dalyvio prielaidos'!$E$141)</f>
        <v>1</v>
      </c>
      <c r="BP14" s="3" t="b">
        <f>AND(BP10&gt;='Dalyvio prielaidos'!$E$141,BP10&lt;'Dalyvio prielaidos'!$E$142*12+'Dalyvio prielaidos'!$E$141)</f>
        <v>1</v>
      </c>
      <c r="BQ14" s="3" t="b">
        <f>AND(BQ10&gt;='Dalyvio prielaidos'!$E$141,BQ10&lt;'Dalyvio prielaidos'!$E$142*12+'Dalyvio prielaidos'!$E$141)</f>
        <v>1</v>
      </c>
      <c r="BR14" s="3" t="b">
        <f>AND(BR10&gt;='Dalyvio prielaidos'!$E$141,BR10&lt;'Dalyvio prielaidos'!$E$142*12+'Dalyvio prielaidos'!$E$141)</f>
        <v>1</v>
      </c>
      <c r="BS14" s="3" t="b">
        <f>AND(BS10&gt;='Dalyvio prielaidos'!$E$141,BS10&lt;'Dalyvio prielaidos'!$E$142*12+'Dalyvio prielaidos'!$E$141)</f>
        <v>1</v>
      </c>
      <c r="BT14" s="3" t="b">
        <f>AND(BT10&gt;='Dalyvio prielaidos'!$E$141,BT10&lt;'Dalyvio prielaidos'!$E$142*12+'Dalyvio prielaidos'!$E$141)</f>
        <v>1</v>
      </c>
      <c r="BU14" s="3" t="b">
        <f>AND(BU10&gt;='Dalyvio prielaidos'!$E$141,BU10&lt;'Dalyvio prielaidos'!$E$142*12+'Dalyvio prielaidos'!$E$141)</f>
        <v>1</v>
      </c>
      <c r="BV14" s="3" t="b">
        <f>AND(BV10&gt;='Dalyvio prielaidos'!$E$141,BV10&lt;'Dalyvio prielaidos'!$E$142*12+'Dalyvio prielaidos'!$E$141)</f>
        <v>1</v>
      </c>
      <c r="BW14" s="3" t="b">
        <f>AND(BW10&gt;='Dalyvio prielaidos'!$E$141,BW10&lt;'Dalyvio prielaidos'!$E$142*12+'Dalyvio prielaidos'!$E$141)</f>
        <v>1</v>
      </c>
      <c r="BX14" s="3" t="b">
        <f>AND(BX10&gt;='Dalyvio prielaidos'!$E$141,BX10&lt;'Dalyvio prielaidos'!$E$142*12+'Dalyvio prielaidos'!$E$141)</f>
        <v>1</v>
      </c>
      <c r="BY14" s="3" t="b">
        <f>AND(BY10&gt;='Dalyvio prielaidos'!$E$141,BY10&lt;'Dalyvio prielaidos'!$E$142*12+'Dalyvio prielaidos'!$E$141)</f>
        <v>1</v>
      </c>
      <c r="BZ14" s="3" t="b">
        <f>AND(BZ10&gt;='Dalyvio prielaidos'!$E$141,BZ10&lt;'Dalyvio prielaidos'!$E$142*12+'Dalyvio prielaidos'!$E$141)</f>
        <v>1</v>
      </c>
      <c r="CA14" s="29"/>
      <c r="CB14" s="3" t="b">
        <f>AND(CB10&gt;='Dalyvio prielaidos'!$E$141,CB10&lt;'Dalyvio prielaidos'!$E$142*12+'Dalyvio prielaidos'!$E$141)</f>
        <v>1</v>
      </c>
      <c r="CC14" s="3" t="b">
        <f>AND(CC10&gt;='Dalyvio prielaidos'!$E$141,CC10&lt;'Dalyvio prielaidos'!$E$142*12+'Dalyvio prielaidos'!$E$141)</f>
        <v>1</v>
      </c>
      <c r="CD14" s="3" t="b">
        <f>AND(CD10&gt;='Dalyvio prielaidos'!$E$141,CD10&lt;'Dalyvio prielaidos'!$E$142*12+'Dalyvio prielaidos'!$E$141)</f>
        <v>1</v>
      </c>
      <c r="CE14" s="3" t="b">
        <f>AND(CE10&gt;='Dalyvio prielaidos'!$E$141,CE10&lt;'Dalyvio prielaidos'!$E$142*12+'Dalyvio prielaidos'!$E$141)</f>
        <v>1</v>
      </c>
      <c r="CF14" s="3" t="b">
        <f>AND(CF10&gt;='Dalyvio prielaidos'!$E$141,CF10&lt;'Dalyvio prielaidos'!$E$142*12+'Dalyvio prielaidos'!$E$141)</f>
        <v>1</v>
      </c>
      <c r="CG14" s="3" t="b">
        <f>AND(CG10&gt;='Dalyvio prielaidos'!$E$141,CG10&lt;'Dalyvio prielaidos'!$E$142*12+'Dalyvio prielaidos'!$E$141)</f>
        <v>1</v>
      </c>
      <c r="CH14" s="3" t="b">
        <f>AND(CH10&gt;='Dalyvio prielaidos'!$E$141,CH10&lt;'Dalyvio prielaidos'!$E$142*12+'Dalyvio prielaidos'!$E$141)</f>
        <v>1</v>
      </c>
      <c r="CI14" s="3" t="b">
        <f>AND(CI10&gt;='Dalyvio prielaidos'!$E$141,CI10&lt;'Dalyvio prielaidos'!$E$142*12+'Dalyvio prielaidos'!$E$141)</f>
        <v>1</v>
      </c>
      <c r="CJ14" s="3" t="b">
        <f>AND(CJ10&gt;='Dalyvio prielaidos'!$E$141,CJ10&lt;'Dalyvio prielaidos'!$E$142*12+'Dalyvio prielaidos'!$E$141)</f>
        <v>1</v>
      </c>
      <c r="CK14" s="3" t="b">
        <f>AND(CK10&gt;='Dalyvio prielaidos'!$E$141,CK10&lt;'Dalyvio prielaidos'!$E$142*12+'Dalyvio prielaidos'!$E$141)</f>
        <v>1</v>
      </c>
      <c r="CL14" s="3" t="b">
        <f>AND(CL10&gt;='Dalyvio prielaidos'!$E$141,CL10&lt;'Dalyvio prielaidos'!$E$142*12+'Dalyvio prielaidos'!$E$141)</f>
        <v>1</v>
      </c>
      <c r="CM14" s="3" t="b">
        <f>AND(CM10&gt;='Dalyvio prielaidos'!$E$141,CM10&lt;'Dalyvio prielaidos'!$E$142*12+'Dalyvio prielaidos'!$E$141)</f>
        <v>1</v>
      </c>
      <c r="CN14" s="29"/>
      <c r="CO14" s="3" t="b">
        <f>AND(CO10&gt;='Dalyvio prielaidos'!$E$141,CO10&lt;'Dalyvio prielaidos'!$E$142*12+'Dalyvio prielaidos'!$E$141)</f>
        <v>1</v>
      </c>
      <c r="CP14" s="3" t="b">
        <f>AND(CP10&gt;='Dalyvio prielaidos'!$E$141,CP10&lt;'Dalyvio prielaidos'!$E$142*12+'Dalyvio prielaidos'!$E$141)</f>
        <v>1</v>
      </c>
      <c r="CQ14" s="3" t="b">
        <f>AND(CQ10&gt;='Dalyvio prielaidos'!$E$141,CQ10&lt;'Dalyvio prielaidos'!$E$142*12+'Dalyvio prielaidos'!$E$141)</f>
        <v>1</v>
      </c>
      <c r="CR14" s="3" t="b">
        <f>AND(CR10&gt;='Dalyvio prielaidos'!$E$141,CR10&lt;'Dalyvio prielaidos'!$E$142*12+'Dalyvio prielaidos'!$E$141)</f>
        <v>1</v>
      </c>
      <c r="CS14" s="3" t="b">
        <f>AND(CS10&gt;='Dalyvio prielaidos'!$E$141,CS10&lt;'Dalyvio prielaidos'!$E$142*12+'Dalyvio prielaidos'!$E$141)</f>
        <v>1</v>
      </c>
      <c r="CT14" s="3" t="b">
        <f>AND(CT10&gt;='Dalyvio prielaidos'!$E$141,CT10&lt;'Dalyvio prielaidos'!$E$142*12+'Dalyvio prielaidos'!$E$141)</f>
        <v>1</v>
      </c>
      <c r="CU14" s="3" t="b">
        <f>AND(CU10&gt;='Dalyvio prielaidos'!$E$141,CU10&lt;'Dalyvio prielaidos'!$E$142*12+'Dalyvio prielaidos'!$E$141)</f>
        <v>1</v>
      </c>
      <c r="CV14" s="3" t="b">
        <f>AND(CV10&gt;='Dalyvio prielaidos'!$E$141,CV10&lt;'Dalyvio prielaidos'!$E$142*12+'Dalyvio prielaidos'!$E$141)</f>
        <v>1</v>
      </c>
      <c r="CW14" s="3" t="b">
        <f>AND(CW10&gt;='Dalyvio prielaidos'!$E$141,CW10&lt;'Dalyvio prielaidos'!$E$142*12+'Dalyvio prielaidos'!$E$141)</f>
        <v>1</v>
      </c>
      <c r="CX14" s="3" t="b">
        <f>AND(CX10&gt;='Dalyvio prielaidos'!$E$141,CX10&lt;'Dalyvio prielaidos'!$E$142*12+'Dalyvio prielaidos'!$E$141)</f>
        <v>1</v>
      </c>
      <c r="CY14" s="3" t="b">
        <f>AND(CY10&gt;='Dalyvio prielaidos'!$E$141,CY10&lt;'Dalyvio prielaidos'!$E$142*12+'Dalyvio prielaidos'!$E$141)</f>
        <v>1</v>
      </c>
      <c r="CZ14" s="3" t="b">
        <f>AND(CZ10&gt;='Dalyvio prielaidos'!$E$141,CZ10&lt;'Dalyvio prielaidos'!$E$142*12+'Dalyvio prielaidos'!$E$141)</f>
        <v>1</v>
      </c>
      <c r="DA14" s="29"/>
      <c r="DB14" s="3" t="b">
        <f>AND(DB10&gt;='Dalyvio prielaidos'!$E$141,DB10&lt;'Dalyvio prielaidos'!$E$142*12+'Dalyvio prielaidos'!$E$141)</f>
        <v>1</v>
      </c>
      <c r="DC14" s="3" t="b">
        <f>AND(DC10&gt;='Dalyvio prielaidos'!$E$141,DC10&lt;'Dalyvio prielaidos'!$E$142*12+'Dalyvio prielaidos'!$E$141)</f>
        <v>1</v>
      </c>
      <c r="DD14" s="3" t="b">
        <f>AND(DD10&gt;='Dalyvio prielaidos'!$E$141,DD10&lt;'Dalyvio prielaidos'!$E$142*12+'Dalyvio prielaidos'!$E$141)</f>
        <v>1</v>
      </c>
      <c r="DE14" s="3" t="b">
        <f>AND(DE10&gt;='Dalyvio prielaidos'!$E$141,DE10&lt;'Dalyvio prielaidos'!$E$142*12+'Dalyvio prielaidos'!$E$141)</f>
        <v>1</v>
      </c>
      <c r="DF14" s="3" t="b">
        <f>AND(DF10&gt;='Dalyvio prielaidos'!$E$141,DF10&lt;'Dalyvio prielaidos'!$E$142*12+'Dalyvio prielaidos'!$E$141)</f>
        <v>1</v>
      </c>
      <c r="DG14" s="3" t="b">
        <f>AND(DG10&gt;='Dalyvio prielaidos'!$E$141,DG10&lt;'Dalyvio prielaidos'!$E$142*12+'Dalyvio prielaidos'!$E$141)</f>
        <v>1</v>
      </c>
      <c r="DH14" s="3" t="b">
        <f>AND(DH10&gt;='Dalyvio prielaidos'!$E$141,DH10&lt;'Dalyvio prielaidos'!$E$142*12+'Dalyvio prielaidos'!$E$141)</f>
        <v>1</v>
      </c>
      <c r="DI14" s="3" t="b">
        <f>AND(DI10&gt;='Dalyvio prielaidos'!$E$141,DI10&lt;'Dalyvio prielaidos'!$E$142*12+'Dalyvio prielaidos'!$E$141)</f>
        <v>1</v>
      </c>
      <c r="DJ14" s="3" t="b">
        <f>AND(DJ10&gt;='Dalyvio prielaidos'!$E$141,DJ10&lt;'Dalyvio prielaidos'!$E$142*12+'Dalyvio prielaidos'!$E$141)</f>
        <v>1</v>
      </c>
      <c r="DK14" s="3" t="b">
        <f>AND(DK10&gt;='Dalyvio prielaidos'!$E$141,DK10&lt;'Dalyvio prielaidos'!$E$142*12+'Dalyvio prielaidos'!$E$141)</f>
        <v>1</v>
      </c>
      <c r="DL14" s="3" t="b">
        <f>AND(DL10&gt;='Dalyvio prielaidos'!$E$141,DL10&lt;'Dalyvio prielaidos'!$E$142*12+'Dalyvio prielaidos'!$E$141)</f>
        <v>1</v>
      </c>
      <c r="DM14" s="3" t="b">
        <f>AND(DM10&gt;='Dalyvio prielaidos'!$E$141,DM10&lt;'Dalyvio prielaidos'!$E$142*12+'Dalyvio prielaidos'!$E$141)</f>
        <v>1</v>
      </c>
      <c r="DN14" s="29"/>
      <c r="DO14" s="3" t="b">
        <f>AND(DO10&gt;='Dalyvio prielaidos'!$E$141,DO10&lt;'Dalyvio prielaidos'!$E$142*12+'Dalyvio prielaidos'!$E$141)</f>
        <v>1</v>
      </c>
      <c r="DP14" s="3" t="b">
        <f>AND(DP10&gt;='Dalyvio prielaidos'!$E$141,DP10&lt;'Dalyvio prielaidos'!$E$142*12+'Dalyvio prielaidos'!$E$141)</f>
        <v>1</v>
      </c>
      <c r="DQ14" s="3" t="b">
        <f>AND(DQ10&gt;='Dalyvio prielaidos'!$E$141,DQ10&lt;'Dalyvio prielaidos'!$E$142*12+'Dalyvio prielaidos'!$E$141)</f>
        <v>1</v>
      </c>
      <c r="DR14" s="3" t="b">
        <f>AND(DR10&gt;='Dalyvio prielaidos'!$E$141,DR10&lt;'Dalyvio prielaidos'!$E$142*12+'Dalyvio prielaidos'!$E$141)</f>
        <v>1</v>
      </c>
      <c r="DS14" s="3" t="b">
        <f>AND(DS10&gt;='Dalyvio prielaidos'!$E$141,DS10&lt;'Dalyvio prielaidos'!$E$142*12+'Dalyvio prielaidos'!$E$141)</f>
        <v>1</v>
      </c>
      <c r="DT14" s="3" t="b">
        <f>AND(DT10&gt;='Dalyvio prielaidos'!$E$141,DT10&lt;'Dalyvio prielaidos'!$E$142*12+'Dalyvio prielaidos'!$E$141)</f>
        <v>1</v>
      </c>
      <c r="DU14" s="3" t="b">
        <f>AND(DU10&gt;='Dalyvio prielaidos'!$E$141,DU10&lt;'Dalyvio prielaidos'!$E$142*12+'Dalyvio prielaidos'!$E$141)</f>
        <v>1</v>
      </c>
      <c r="DV14" s="3" t="b">
        <f>AND(DV10&gt;='Dalyvio prielaidos'!$E$141,DV10&lt;'Dalyvio prielaidos'!$E$142*12+'Dalyvio prielaidos'!$E$141)</f>
        <v>1</v>
      </c>
      <c r="DW14" s="3" t="b">
        <f>AND(DW10&gt;='Dalyvio prielaidos'!$E$141,DW10&lt;'Dalyvio prielaidos'!$E$142*12+'Dalyvio prielaidos'!$E$141)</f>
        <v>1</v>
      </c>
      <c r="DX14" s="3" t="b">
        <f>AND(DX10&gt;='Dalyvio prielaidos'!$E$141,DX10&lt;'Dalyvio prielaidos'!$E$142*12+'Dalyvio prielaidos'!$E$141)</f>
        <v>1</v>
      </c>
      <c r="DY14" s="3" t="b">
        <f>AND(DY10&gt;='Dalyvio prielaidos'!$E$141,DY10&lt;'Dalyvio prielaidos'!$E$142*12+'Dalyvio prielaidos'!$E$141)</f>
        <v>1</v>
      </c>
      <c r="DZ14" s="3" t="b">
        <f>AND(DZ10&gt;='Dalyvio prielaidos'!$E$141,DZ10&lt;'Dalyvio prielaidos'!$E$142*12+'Dalyvio prielaidos'!$E$141)</f>
        <v>1</v>
      </c>
      <c r="EA14" s="29"/>
      <c r="EB14" s="3" t="b">
        <f>AND(EB10&gt;='Dalyvio prielaidos'!$E$141,EB10&lt;'Dalyvio prielaidos'!$E$142*12+'Dalyvio prielaidos'!$E$141)</f>
        <v>1</v>
      </c>
      <c r="EC14" s="3" t="b">
        <f>AND(EC10&gt;='Dalyvio prielaidos'!$E$141,EC10&lt;'Dalyvio prielaidos'!$E$142*12+'Dalyvio prielaidos'!$E$141)</f>
        <v>1</v>
      </c>
      <c r="ED14" s="3" t="b">
        <f>AND(ED10&gt;='Dalyvio prielaidos'!$E$141,ED10&lt;'Dalyvio prielaidos'!$E$142*12+'Dalyvio prielaidos'!$E$141)</f>
        <v>1</v>
      </c>
      <c r="EE14" s="3" t="b">
        <f>AND(EE10&gt;='Dalyvio prielaidos'!$E$141,EE10&lt;'Dalyvio prielaidos'!$E$142*12+'Dalyvio prielaidos'!$E$141)</f>
        <v>1</v>
      </c>
      <c r="EF14" s="3" t="b">
        <f>AND(EF10&gt;='Dalyvio prielaidos'!$E$141,EF10&lt;'Dalyvio prielaidos'!$E$142*12+'Dalyvio prielaidos'!$E$141)</f>
        <v>1</v>
      </c>
      <c r="EG14" s="3" t="b">
        <f>AND(EG10&gt;='Dalyvio prielaidos'!$E$141,EG10&lt;'Dalyvio prielaidos'!$E$142*12+'Dalyvio prielaidos'!$E$141)</f>
        <v>1</v>
      </c>
      <c r="EH14" s="3" t="b">
        <f>AND(EH10&gt;='Dalyvio prielaidos'!$E$141,EH10&lt;'Dalyvio prielaidos'!$E$142*12+'Dalyvio prielaidos'!$E$141)</f>
        <v>1</v>
      </c>
      <c r="EI14" s="3" t="b">
        <f>AND(EI10&gt;='Dalyvio prielaidos'!$E$141,EI10&lt;'Dalyvio prielaidos'!$E$142*12+'Dalyvio prielaidos'!$E$141)</f>
        <v>1</v>
      </c>
      <c r="EJ14" s="3" t="b">
        <f>AND(EJ10&gt;='Dalyvio prielaidos'!$E$141,EJ10&lt;'Dalyvio prielaidos'!$E$142*12+'Dalyvio prielaidos'!$E$141)</f>
        <v>1</v>
      </c>
      <c r="EK14" s="3" t="b">
        <f>AND(EK10&gt;='Dalyvio prielaidos'!$E$141,EK10&lt;'Dalyvio prielaidos'!$E$142*12+'Dalyvio prielaidos'!$E$141)</f>
        <v>1</v>
      </c>
      <c r="EL14" s="3" t="b">
        <f>AND(EL10&gt;='Dalyvio prielaidos'!$E$141,EL10&lt;'Dalyvio prielaidos'!$E$142*12+'Dalyvio prielaidos'!$E$141)</f>
        <v>1</v>
      </c>
      <c r="EM14" s="3" t="b">
        <f>AND(EM10&gt;='Dalyvio prielaidos'!$E$141,EM10&lt;'Dalyvio prielaidos'!$E$142*12+'Dalyvio prielaidos'!$E$141)</f>
        <v>1</v>
      </c>
      <c r="EN14" s="29"/>
      <c r="EO14" s="3" t="b">
        <f>AND(EO10&gt;='Dalyvio prielaidos'!$E$141,EO10&lt;'Dalyvio prielaidos'!$E$142*12+'Dalyvio prielaidos'!$E$141)</f>
        <v>1</v>
      </c>
      <c r="EP14" s="3" t="b">
        <f>AND(EP10&gt;='Dalyvio prielaidos'!$E$141,EP10&lt;'Dalyvio prielaidos'!$E$142*12+'Dalyvio prielaidos'!$E$141)</f>
        <v>1</v>
      </c>
      <c r="EQ14" s="3" t="b">
        <f>AND(EQ10&gt;='Dalyvio prielaidos'!$E$141,EQ10&lt;'Dalyvio prielaidos'!$E$142*12+'Dalyvio prielaidos'!$E$141)</f>
        <v>1</v>
      </c>
      <c r="ER14" s="3" t="b">
        <f>AND(ER10&gt;='Dalyvio prielaidos'!$E$141,ER10&lt;'Dalyvio prielaidos'!$E$142*12+'Dalyvio prielaidos'!$E$141)</f>
        <v>1</v>
      </c>
      <c r="ES14" s="3" t="b">
        <f>AND(ES10&gt;='Dalyvio prielaidos'!$E$141,ES10&lt;'Dalyvio prielaidos'!$E$142*12+'Dalyvio prielaidos'!$E$141)</f>
        <v>1</v>
      </c>
      <c r="ET14" s="3" t="b">
        <f>AND(ET10&gt;='Dalyvio prielaidos'!$E$141,ET10&lt;'Dalyvio prielaidos'!$E$142*12+'Dalyvio prielaidos'!$E$141)</f>
        <v>1</v>
      </c>
      <c r="EU14" s="3" t="b">
        <f>AND(EU10&gt;='Dalyvio prielaidos'!$E$141,EU10&lt;'Dalyvio prielaidos'!$E$142*12+'Dalyvio prielaidos'!$E$141)</f>
        <v>1</v>
      </c>
      <c r="EV14" s="3" t="b">
        <f>AND(EV10&gt;='Dalyvio prielaidos'!$E$141,EV10&lt;'Dalyvio prielaidos'!$E$142*12+'Dalyvio prielaidos'!$E$141)</f>
        <v>1</v>
      </c>
      <c r="EW14" s="3" t="b">
        <f>AND(EW10&gt;='Dalyvio prielaidos'!$E$141,EW10&lt;'Dalyvio prielaidos'!$E$142*12+'Dalyvio prielaidos'!$E$141)</f>
        <v>1</v>
      </c>
      <c r="EX14" s="3" t="b">
        <f>AND(EX10&gt;='Dalyvio prielaidos'!$E$141,EX10&lt;'Dalyvio prielaidos'!$E$142*12+'Dalyvio prielaidos'!$E$141)</f>
        <v>1</v>
      </c>
      <c r="EY14" s="3" t="b">
        <f>AND(EY10&gt;='Dalyvio prielaidos'!$E$141,EY10&lt;'Dalyvio prielaidos'!$E$142*12+'Dalyvio prielaidos'!$E$141)</f>
        <v>1</v>
      </c>
      <c r="EZ14" s="3" t="b">
        <f>AND(EZ10&gt;='Dalyvio prielaidos'!$E$141,EZ10&lt;'Dalyvio prielaidos'!$E$142*12+'Dalyvio prielaidos'!$E$141)</f>
        <v>1</v>
      </c>
      <c r="FA14" s="29"/>
      <c r="FB14" s="3" t="b">
        <f>AND(FB10&gt;='Dalyvio prielaidos'!$E$141,FB10&lt;'Dalyvio prielaidos'!$E$142*12+'Dalyvio prielaidos'!$E$141)</f>
        <v>1</v>
      </c>
      <c r="FC14" s="3" t="b">
        <f>AND(FC10&gt;='Dalyvio prielaidos'!$E$141,FC10&lt;'Dalyvio prielaidos'!$E$142*12+'Dalyvio prielaidos'!$E$141)</f>
        <v>1</v>
      </c>
      <c r="FD14" s="3" t="b">
        <f>AND(FD10&gt;='Dalyvio prielaidos'!$E$141,FD10&lt;'Dalyvio prielaidos'!$E$142*12+'Dalyvio prielaidos'!$E$141)</f>
        <v>1</v>
      </c>
      <c r="FE14" s="3" t="b">
        <f>AND(FE10&gt;='Dalyvio prielaidos'!$E$141,FE10&lt;'Dalyvio prielaidos'!$E$142*12+'Dalyvio prielaidos'!$E$141)</f>
        <v>1</v>
      </c>
      <c r="FF14" s="3" t="b">
        <f>AND(FF10&gt;='Dalyvio prielaidos'!$E$141,FF10&lt;'Dalyvio prielaidos'!$E$142*12+'Dalyvio prielaidos'!$E$141)</f>
        <v>1</v>
      </c>
      <c r="FG14" s="3" t="b">
        <f>AND(FG10&gt;='Dalyvio prielaidos'!$E$141,FG10&lt;'Dalyvio prielaidos'!$E$142*12+'Dalyvio prielaidos'!$E$141)</f>
        <v>1</v>
      </c>
      <c r="FH14" s="3" t="b">
        <f>AND(FH10&gt;='Dalyvio prielaidos'!$E$141,FH10&lt;'Dalyvio prielaidos'!$E$142*12+'Dalyvio prielaidos'!$E$141)</f>
        <v>1</v>
      </c>
      <c r="FI14" s="3" t="b">
        <f>AND(FI10&gt;='Dalyvio prielaidos'!$E$141,FI10&lt;'Dalyvio prielaidos'!$E$142*12+'Dalyvio prielaidos'!$E$141)</f>
        <v>1</v>
      </c>
      <c r="FJ14" s="3" t="b">
        <f>AND(FJ10&gt;='Dalyvio prielaidos'!$E$141,FJ10&lt;'Dalyvio prielaidos'!$E$142*12+'Dalyvio prielaidos'!$E$141)</f>
        <v>1</v>
      </c>
      <c r="FK14" s="3" t="b">
        <f>AND(FK10&gt;='Dalyvio prielaidos'!$E$141,FK10&lt;'Dalyvio prielaidos'!$E$142*12+'Dalyvio prielaidos'!$E$141)</f>
        <v>1</v>
      </c>
      <c r="FL14" s="3" t="b">
        <f>AND(FL10&gt;='Dalyvio prielaidos'!$E$141,FL10&lt;'Dalyvio prielaidos'!$E$142*12+'Dalyvio prielaidos'!$E$141)</f>
        <v>1</v>
      </c>
      <c r="FM14" s="3" t="b">
        <f>AND(FM10&gt;='Dalyvio prielaidos'!$E$141,FM10&lt;'Dalyvio prielaidos'!$E$142*12+'Dalyvio prielaidos'!$E$141)</f>
        <v>1</v>
      </c>
      <c r="FN14" s="29"/>
      <c r="FO14" s="3" t="b">
        <f>AND(FO10&gt;='Dalyvio prielaidos'!$E$141,FO10&lt;'Dalyvio prielaidos'!$E$142*12+'Dalyvio prielaidos'!$E$141)</f>
        <v>1</v>
      </c>
      <c r="FP14" s="3" t="b">
        <f>AND(FP10&gt;='Dalyvio prielaidos'!$E$141,FP10&lt;'Dalyvio prielaidos'!$E$142*12+'Dalyvio prielaidos'!$E$141)</f>
        <v>1</v>
      </c>
      <c r="FQ14" s="3" t="b">
        <f>AND(FQ10&gt;='Dalyvio prielaidos'!$E$141,FQ10&lt;'Dalyvio prielaidos'!$E$142*12+'Dalyvio prielaidos'!$E$141)</f>
        <v>1</v>
      </c>
      <c r="FR14" s="3" t="b">
        <f>AND(FR10&gt;='Dalyvio prielaidos'!$E$141,FR10&lt;'Dalyvio prielaidos'!$E$142*12+'Dalyvio prielaidos'!$E$141)</f>
        <v>1</v>
      </c>
      <c r="FS14" s="3" t="b">
        <f>AND(FS10&gt;='Dalyvio prielaidos'!$E$141,FS10&lt;'Dalyvio prielaidos'!$E$142*12+'Dalyvio prielaidos'!$E$141)</f>
        <v>1</v>
      </c>
      <c r="FT14" s="3" t="b">
        <f>AND(FT10&gt;='Dalyvio prielaidos'!$E$141,FT10&lt;'Dalyvio prielaidos'!$E$142*12+'Dalyvio prielaidos'!$E$141)</f>
        <v>1</v>
      </c>
      <c r="FU14" s="3" t="b">
        <f>AND(FU10&gt;='Dalyvio prielaidos'!$E$141,FU10&lt;'Dalyvio prielaidos'!$E$142*12+'Dalyvio prielaidos'!$E$141)</f>
        <v>1</v>
      </c>
      <c r="FV14" s="3" t="b">
        <f>AND(FV10&gt;='Dalyvio prielaidos'!$E$141,FV10&lt;'Dalyvio prielaidos'!$E$142*12+'Dalyvio prielaidos'!$E$141)</f>
        <v>1</v>
      </c>
      <c r="FW14" s="3" t="b">
        <f>AND(FW10&gt;='Dalyvio prielaidos'!$E$141,FW10&lt;'Dalyvio prielaidos'!$E$142*12+'Dalyvio prielaidos'!$E$141)</f>
        <v>1</v>
      </c>
      <c r="FX14" s="3" t="b">
        <f>AND(FX10&gt;='Dalyvio prielaidos'!$E$141,FX10&lt;'Dalyvio prielaidos'!$E$142*12+'Dalyvio prielaidos'!$E$141)</f>
        <v>1</v>
      </c>
      <c r="FY14" s="3" t="b">
        <f>AND(FY10&gt;='Dalyvio prielaidos'!$E$141,FY10&lt;'Dalyvio prielaidos'!$E$142*12+'Dalyvio prielaidos'!$E$141)</f>
        <v>1</v>
      </c>
      <c r="FZ14" s="3" t="b">
        <f>AND(FZ10&gt;='Dalyvio prielaidos'!$E$141,FZ10&lt;'Dalyvio prielaidos'!$E$142*12+'Dalyvio prielaidos'!$E$141)</f>
        <v>1</v>
      </c>
      <c r="GA14" s="29"/>
      <c r="GB14" s="3" t="b">
        <f>AND(GB10&gt;='Dalyvio prielaidos'!$E$141,GB10&lt;'Dalyvio prielaidos'!$E$142*12+'Dalyvio prielaidos'!$E$141)</f>
        <v>0</v>
      </c>
      <c r="GC14" s="3" t="b">
        <f>AND(GC10&gt;='Dalyvio prielaidos'!$E$141,GC10&lt;'Dalyvio prielaidos'!$E$142*12+'Dalyvio prielaidos'!$E$141)</f>
        <v>0</v>
      </c>
      <c r="GD14" s="3" t="b">
        <f>AND(GD10&gt;='Dalyvio prielaidos'!$E$141,GD10&lt;'Dalyvio prielaidos'!$E$142*12+'Dalyvio prielaidos'!$E$141)</f>
        <v>0</v>
      </c>
      <c r="GE14" s="3" t="b">
        <f>AND(GE10&gt;='Dalyvio prielaidos'!$E$141,GE10&lt;'Dalyvio prielaidos'!$E$142*12+'Dalyvio prielaidos'!$E$141)</f>
        <v>0</v>
      </c>
      <c r="GF14" s="3" t="b">
        <f>AND(GF10&gt;='Dalyvio prielaidos'!$E$141,GF10&lt;'Dalyvio prielaidos'!$E$142*12+'Dalyvio prielaidos'!$E$141)</f>
        <v>0</v>
      </c>
      <c r="GG14" s="3" t="b">
        <f>AND(GG10&gt;='Dalyvio prielaidos'!$E$141,GG10&lt;'Dalyvio prielaidos'!$E$142*12+'Dalyvio prielaidos'!$E$141)</f>
        <v>0</v>
      </c>
      <c r="GH14" s="3" t="b">
        <f>AND(GH10&gt;='Dalyvio prielaidos'!$E$141,GH10&lt;'Dalyvio prielaidos'!$E$142*12+'Dalyvio prielaidos'!$E$141)</f>
        <v>0</v>
      </c>
      <c r="GI14" s="3" t="b">
        <f>AND(GI10&gt;='Dalyvio prielaidos'!$E$141,GI10&lt;'Dalyvio prielaidos'!$E$142*12+'Dalyvio prielaidos'!$E$141)</f>
        <v>0</v>
      </c>
      <c r="GJ14" s="3" t="b">
        <f>AND(GJ10&gt;='Dalyvio prielaidos'!$E$141,GJ10&lt;'Dalyvio prielaidos'!$E$142*12+'Dalyvio prielaidos'!$E$141)</f>
        <v>0</v>
      </c>
      <c r="GK14" s="3" t="b">
        <f>AND(GK10&gt;='Dalyvio prielaidos'!$E$141,GK10&lt;'Dalyvio prielaidos'!$E$142*12+'Dalyvio prielaidos'!$E$141)</f>
        <v>0</v>
      </c>
      <c r="GL14" s="3" t="b">
        <f>AND(GL10&gt;='Dalyvio prielaidos'!$E$141,GL10&lt;'Dalyvio prielaidos'!$E$142*12+'Dalyvio prielaidos'!$E$141)</f>
        <v>0</v>
      </c>
      <c r="GM14" s="3" t="b">
        <f>AND(GM10&gt;='Dalyvio prielaidos'!$E$141,GM10&lt;'Dalyvio prielaidos'!$E$142*12+'Dalyvio prielaidos'!$E$141)</f>
        <v>0</v>
      </c>
      <c r="GN14" s="29"/>
      <c r="GO14" s="3" t="b">
        <f>AND(GO10&gt;='Dalyvio prielaidos'!$E$141,GO10&lt;'Dalyvio prielaidos'!$E$142*12+'Dalyvio prielaidos'!$E$141)</f>
        <v>0</v>
      </c>
      <c r="GP14" s="3" t="b">
        <f>AND(GP10&gt;='Dalyvio prielaidos'!$E$141,GP10&lt;'Dalyvio prielaidos'!$E$142*12+'Dalyvio prielaidos'!$E$141)</f>
        <v>0</v>
      </c>
      <c r="GQ14" s="3" t="b">
        <f>AND(GQ10&gt;='Dalyvio prielaidos'!$E$141,GQ10&lt;'Dalyvio prielaidos'!$E$142*12+'Dalyvio prielaidos'!$E$141)</f>
        <v>0</v>
      </c>
      <c r="GR14" s="3" t="b">
        <f>AND(GR10&gt;='Dalyvio prielaidos'!$E$141,GR10&lt;'Dalyvio prielaidos'!$E$142*12+'Dalyvio prielaidos'!$E$141)</f>
        <v>0</v>
      </c>
      <c r="GS14" s="3" t="b">
        <f>AND(GS10&gt;='Dalyvio prielaidos'!$E$141,GS10&lt;'Dalyvio prielaidos'!$E$142*12+'Dalyvio prielaidos'!$E$141)</f>
        <v>0</v>
      </c>
      <c r="GT14" s="3" t="b">
        <f>AND(GT10&gt;='Dalyvio prielaidos'!$E$141,GT10&lt;'Dalyvio prielaidos'!$E$142*12+'Dalyvio prielaidos'!$E$141)</f>
        <v>0</v>
      </c>
      <c r="GU14" s="3" t="b">
        <f>AND(GU10&gt;='Dalyvio prielaidos'!$E$141,GU10&lt;'Dalyvio prielaidos'!$E$142*12+'Dalyvio prielaidos'!$E$141)</f>
        <v>0</v>
      </c>
      <c r="GV14" s="3" t="b">
        <f>AND(GV10&gt;='Dalyvio prielaidos'!$E$141,GV10&lt;'Dalyvio prielaidos'!$E$142*12+'Dalyvio prielaidos'!$E$141)</f>
        <v>0</v>
      </c>
      <c r="GW14" s="3" t="b">
        <f>AND(GW10&gt;='Dalyvio prielaidos'!$E$141,GW10&lt;'Dalyvio prielaidos'!$E$142*12+'Dalyvio prielaidos'!$E$141)</f>
        <v>0</v>
      </c>
      <c r="GX14" s="3" t="b">
        <f>AND(GX10&gt;='Dalyvio prielaidos'!$E$141,GX10&lt;'Dalyvio prielaidos'!$E$142*12+'Dalyvio prielaidos'!$E$141)</f>
        <v>0</v>
      </c>
      <c r="GY14" s="3" t="b">
        <f>AND(GY10&gt;='Dalyvio prielaidos'!$E$141,GY10&lt;'Dalyvio prielaidos'!$E$142*12+'Dalyvio prielaidos'!$E$141)</f>
        <v>0</v>
      </c>
      <c r="GZ14" s="3" t="b">
        <f>AND(GZ10&gt;='Dalyvio prielaidos'!$E$141,GZ10&lt;'Dalyvio prielaidos'!$E$142*12+'Dalyvio prielaidos'!$E$141)</f>
        <v>0</v>
      </c>
      <c r="HA14" s="29"/>
      <c r="HB14" s="3" t="b">
        <f>AND(HB10&gt;='Dalyvio prielaidos'!$E$141,HB10&lt;'Dalyvio prielaidos'!$E$142*12+'Dalyvio prielaidos'!$E$141)</f>
        <v>0</v>
      </c>
      <c r="HC14" s="3" t="b">
        <f>AND(HC10&gt;='Dalyvio prielaidos'!$E$141,HC10&lt;'Dalyvio prielaidos'!$E$142*12+'Dalyvio prielaidos'!$E$141)</f>
        <v>0</v>
      </c>
      <c r="HD14" s="3" t="b">
        <f>AND(HD10&gt;='Dalyvio prielaidos'!$E$141,HD10&lt;'Dalyvio prielaidos'!$E$142*12+'Dalyvio prielaidos'!$E$141)</f>
        <v>0</v>
      </c>
      <c r="HE14" s="3" t="b">
        <f>AND(HE10&gt;='Dalyvio prielaidos'!$E$141,HE10&lt;'Dalyvio prielaidos'!$E$142*12+'Dalyvio prielaidos'!$E$141)</f>
        <v>0</v>
      </c>
      <c r="HF14" s="3" t="b">
        <f>AND(HF10&gt;='Dalyvio prielaidos'!$E$141,HF10&lt;'Dalyvio prielaidos'!$E$142*12+'Dalyvio prielaidos'!$E$141)</f>
        <v>0</v>
      </c>
      <c r="HG14" s="3" t="b">
        <f>AND(HG10&gt;='Dalyvio prielaidos'!$E$141,HG10&lt;'Dalyvio prielaidos'!$E$142*12+'Dalyvio prielaidos'!$E$141)</f>
        <v>0</v>
      </c>
      <c r="HH14" s="3" t="b">
        <f>AND(HH10&gt;='Dalyvio prielaidos'!$E$141,HH10&lt;'Dalyvio prielaidos'!$E$142*12+'Dalyvio prielaidos'!$E$141)</f>
        <v>0</v>
      </c>
      <c r="HI14" s="3" t="b">
        <f>AND(HI10&gt;='Dalyvio prielaidos'!$E$141,HI10&lt;'Dalyvio prielaidos'!$E$142*12+'Dalyvio prielaidos'!$E$141)</f>
        <v>0</v>
      </c>
      <c r="HJ14" s="3" t="b">
        <f>AND(HJ10&gt;='Dalyvio prielaidos'!$E$141,HJ10&lt;'Dalyvio prielaidos'!$E$142*12+'Dalyvio prielaidos'!$E$141)</f>
        <v>0</v>
      </c>
      <c r="HK14" s="3" t="b">
        <f>AND(HK10&gt;='Dalyvio prielaidos'!$E$141,HK10&lt;'Dalyvio prielaidos'!$E$142*12+'Dalyvio prielaidos'!$E$141)</f>
        <v>0</v>
      </c>
      <c r="HL14" s="3" t="b">
        <f>AND(HL10&gt;='Dalyvio prielaidos'!$E$141,HL10&lt;'Dalyvio prielaidos'!$E$142*12+'Dalyvio prielaidos'!$E$141)</f>
        <v>0</v>
      </c>
      <c r="HM14" s="3" t="b">
        <f>AND(HM10&gt;='Dalyvio prielaidos'!$E$141,HM10&lt;'Dalyvio prielaidos'!$E$142*12+'Dalyvio prielaidos'!$E$141)</f>
        <v>0</v>
      </c>
      <c r="HN14" s="29"/>
      <c r="HO14" s="3" t="b">
        <f>AND(HO10&gt;='Dalyvio prielaidos'!$E$141,HO10&lt;'Dalyvio prielaidos'!$E$142*12+'Dalyvio prielaidos'!$E$141)</f>
        <v>0</v>
      </c>
      <c r="HP14" s="3" t="b">
        <f>AND(HP10&gt;='Dalyvio prielaidos'!$E$141,HP10&lt;'Dalyvio prielaidos'!$E$142*12+'Dalyvio prielaidos'!$E$141)</f>
        <v>0</v>
      </c>
      <c r="HQ14" s="3" t="b">
        <f>AND(HQ10&gt;='Dalyvio prielaidos'!$E$141,HQ10&lt;'Dalyvio prielaidos'!$E$142*12+'Dalyvio prielaidos'!$E$141)</f>
        <v>0</v>
      </c>
      <c r="HR14" s="3" t="b">
        <f>AND(HR10&gt;='Dalyvio prielaidos'!$E$141,HR10&lt;'Dalyvio prielaidos'!$E$142*12+'Dalyvio prielaidos'!$E$141)</f>
        <v>0</v>
      </c>
      <c r="HS14" s="3" t="b">
        <f>AND(HS10&gt;='Dalyvio prielaidos'!$E$141,HS10&lt;'Dalyvio prielaidos'!$E$142*12+'Dalyvio prielaidos'!$E$141)</f>
        <v>0</v>
      </c>
      <c r="HT14" s="3" t="b">
        <f>AND(HT10&gt;='Dalyvio prielaidos'!$E$141,HT10&lt;'Dalyvio prielaidos'!$E$142*12+'Dalyvio prielaidos'!$E$141)</f>
        <v>0</v>
      </c>
      <c r="HU14" s="3" t="b">
        <f>AND(HU10&gt;='Dalyvio prielaidos'!$E$141,HU10&lt;'Dalyvio prielaidos'!$E$142*12+'Dalyvio prielaidos'!$E$141)</f>
        <v>0</v>
      </c>
      <c r="HV14" s="3" t="b">
        <f>AND(HV10&gt;='Dalyvio prielaidos'!$E$141,HV10&lt;'Dalyvio prielaidos'!$E$142*12+'Dalyvio prielaidos'!$E$141)</f>
        <v>0</v>
      </c>
      <c r="HW14" s="3" t="b">
        <f>AND(HW10&gt;='Dalyvio prielaidos'!$E$141,HW10&lt;'Dalyvio prielaidos'!$E$142*12+'Dalyvio prielaidos'!$E$141)</f>
        <v>0</v>
      </c>
      <c r="HX14" s="3" t="b">
        <f>AND(HX10&gt;='Dalyvio prielaidos'!$E$141,HX10&lt;'Dalyvio prielaidos'!$E$142*12+'Dalyvio prielaidos'!$E$141)</f>
        <v>0</v>
      </c>
      <c r="HY14" s="3" t="b">
        <f>AND(HY10&gt;='Dalyvio prielaidos'!$E$141,HY10&lt;'Dalyvio prielaidos'!$E$142*12+'Dalyvio prielaidos'!$E$141)</f>
        <v>0</v>
      </c>
      <c r="HZ14" s="3" t="b">
        <f>AND(HZ10&gt;='Dalyvio prielaidos'!$E$141,HZ10&lt;'Dalyvio prielaidos'!$E$142*12+'Dalyvio prielaidos'!$E$141)</f>
        <v>0</v>
      </c>
      <c r="IA14" s="29"/>
      <c r="IB14" s="3" t="b">
        <f>AND(IB10&gt;='Dalyvio prielaidos'!$E$141,IB10&lt;'Dalyvio prielaidos'!$E$142*12+'Dalyvio prielaidos'!$E$141)</f>
        <v>0</v>
      </c>
      <c r="IC14" s="3" t="b">
        <f>AND(IC10&gt;='Dalyvio prielaidos'!$E$141,IC10&lt;'Dalyvio prielaidos'!$E$142*12+'Dalyvio prielaidos'!$E$141)</f>
        <v>0</v>
      </c>
      <c r="ID14" s="3" t="b">
        <f>AND(ID10&gt;='Dalyvio prielaidos'!$E$141,ID10&lt;'Dalyvio prielaidos'!$E$142*12+'Dalyvio prielaidos'!$E$141)</f>
        <v>0</v>
      </c>
      <c r="IE14" s="3" t="b">
        <f>AND(IE10&gt;='Dalyvio prielaidos'!$E$141,IE10&lt;'Dalyvio prielaidos'!$E$142*12+'Dalyvio prielaidos'!$E$141)</f>
        <v>0</v>
      </c>
      <c r="IF14" s="3" t="b">
        <f>AND(IF10&gt;='Dalyvio prielaidos'!$E$141,IF10&lt;'Dalyvio prielaidos'!$E$142*12+'Dalyvio prielaidos'!$E$141)</f>
        <v>0</v>
      </c>
      <c r="IG14" s="3" t="b">
        <f>AND(IG10&gt;='Dalyvio prielaidos'!$E$141,IG10&lt;'Dalyvio prielaidos'!$E$142*12+'Dalyvio prielaidos'!$E$141)</f>
        <v>0</v>
      </c>
      <c r="IH14" s="3" t="b">
        <f>AND(IH10&gt;='Dalyvio prielaidos'!$E$141,IH10&lt;'Dalyvio prielaidos'!$E$142*12+'Dalyvio prielaidos'!$E$141)</f>
        <v>0</v>
      </c>
      <c r="II14" s="3" t="b">
        <f>AND(II10&gt;='Dalyvio prielaidos'!$E$141,II10&lt;'Dalyvio prielaidos'!$E$142*12+'Dalyvio prielaidos'!$E$141)</f>
        <v>0</v>
      </c>
      <c r="IJ14" s="3" t="b">
        <f>AND(IJ10&gt;='Dalyvio prielaidos'!$E$141,IJ10&lt;'Dalyvio prielaidos'!$E$142*12+'Dalyvio prielaidos'!$E$141)</f>
        <v>0</v>
      </c>
      <c r="IK14" s="3" t="b">
        <f>AND(IK10&gt;='Dalyvio prielaidos'!$E$141,IK10&lt;'Dalyvio prielaidos'!$E$142*12+'Dalyvio prielaidos'!$E$141)</f>
        <v>0</v>
      </c>
      <c r="IL14" s="3" t="b">
        <f>AND(IL10&gt;='Dalyvio prielaidos'!$E$141,IL10&lt;'Dalyvio prielaidos'!$E$142*12+'Dalyvio prielaidos'!$E$141)</f>
        <v>0</v>
      </c>
      <c r="IM14" s="3" t="b">
        <f>AND(IM10&gt;='Dalyvio prielaidos'!$E$141,IM10&lt;'Dalyvio prielaidos'!$E$142*12+'Dalyvio prielaidos'!$E$141)</f>
        <v>0</v>
      </c>
      <c r="IN14" s="29"/>
      <c r="IO14" s="3" t="b">
        <f>AND(IO10&gt;='Dalyvio prielaidos'!$E$141,IO10&lt;'Dalyvio prielaidos'!$E$142*12+'Dalyvio prielaidos'!$E$141)</f>
        <v>0</v>
      </c>
      <c r="IP14" s="3" t="b">
        <f>AND(IP10&gt;='Dalyvio prielaidos'!$E$141,IP10&lt;'Dalyvio prielaidos'!$E$142*12+'Dalyvio prielaidos'!$E$141)</f>
        <v>0</v>
      </c>
      <c r="IQ14" s="3" t="b">
        <f>AND(IQ10&gt;='Dalyvio prielaidos'!$E$141,IQ10&lt;'Dalyvio prielaidos'!$E$142*12+'Dalyvio prielaidos'!$E$141)</f>
        <v>0</v>
      </c>
      <c r="IR14" s="3" t="b">
        <f>AND(IR10&gt;='Dalyvio prielaidos'!$E$141,IR10&lt;'Dalyvio prielaidos'!$E$142*12+'Dalyvio prielaidos'!$E$141)</f>
        <v>0</v>
      </c>
      <c r="IS14" s="3" t="b">
        <f>AND(IS10&gt;='Dalyvio prielaidos'!$E$141,IS10&lt;'Dalyvio prielaidos'!$E$142*12+'Dalyvio prielaidos'!$E$141)</f>
        <v>0</v>
      </c>
      <c r="IT14" s="3" t="b">
        <f>AND(IT10&gt;='Dalyvio prielaidos'!$E$141,IT10&lt;'Dalyvio prielaidos'!$E$142*12+'Dalyvio prielaidos'!$E$141)</f>
        <v>0</v>
      </c>
      <c r="IU14" s="3" t="b">
        <f>AND(IU10&gt;='Dalyvio prielaidos'!$E$141,IU10&lt;'Dalyvio prielaidos'!$E$142*12+'Dalyvio prielaidos'!$E$141)</f>
        <v>0</v>
      </c>
      <c r="IV14" s="3" t="b">
        <f>AND(IV10&gt;='Dalyvio prielaidos'!$E$141,IV10&lt;'Dalyvio prielaidos'!$E$142*12+'Dalyvio prielaidos'!$E$141)</f>
        <v>0</v>
      </c>
      <c r="IW14" s="3" t="b">
        <f>AND(IW10&gt;='Dalyvio prielaidos'!$E$141,IW10&lt;'Dalyvio prielaidos'!$E$142*12+'Dalyvio prielaidos'!$E$141)</f>
        <v>0</v>
      </c>
      <c r="IX14" s="3" t="b">
        <f>AND(IX10&gt;='Dalyvio prielaidos'!$E$141,IX10&lt;'Dalyvio prielaidos'!$E$142*12+'Dalyvio prielaidos'!$E$141)</f>
        <v>0</v>
      </c>
      <c r="IY14" s="3" t="b">
        <f>AND(IY10&gt;='Dalyvio prielaidos'!$E$141,IY10&lt;'Dalyvio prielaidos'!$E$142*12+'Dalyvio prielaidos'!$E$141)</f>
        <v>0</v>
      </c>
      <c r="IZ14" s="3" t="b">
        <f>AND(IZ10&gt;='Dalyvio prielaidos'!$E$141,IZ10&lt;'Dalyvio prielaidos'!$E$142*12+'Dalyvio prielaidos'!$E$141)</f>
        <v>0</v>
      </c>
      <c r="JA14" s="29"/>
      <c r="JB14" s="3" t="b">
        <f>AND(JB10&gt;='Dalyvio prielaidos'!$E$141,JB10&lt;'Dalyvio prielaidos'!$E$142*12+'Dalyvio prielaidos'!$E$141)</f>
        <v>0</v>
      </c>
      <c r="JC14" s="3" t="b">
        <f>AND(JC10&gt;='Dalyvio prielaidos'!$E$141,JC10&lt;'Dalyvio prielaidos'!$E$142*12+'Dalyvio prielaidos'!$E$141)</f>
        <v>0</v>
      </c>
      <c r="JD14" s="3" t="b">
        <f>AND(JD10&gt;='Dalyvio prielaidos'!$E$141,JD10&lt;'Dalyvio prielaidos'!$E$142*12+'Dalyvio prielaidos'!$E$141)</f>
        <v>0</v>
      </c>
      <c r="JE14" s="3" t="b">
        <f>AND(JE10&gt;='Dalyvio prielaidos'!$E$141,JE10&lt;'Dalyvio prielaidos'!$E$142*12+'Dalyvio prielaidos'!$E$141)</f>
        <v>0</v>
      </c>
      <c r="JF14" s="3" t="b">
        <f>AND(JF10&gt;='Dalyvio prielaidos'!$E$141,JF10&lt;'Dalyvio prielaidos'!$E$142*12+'Dalyvio prielaidos'!$E$141)</f>
        <v>0</v>
      </c>
      <c r="JG14" s="3" t="b">
        <f>AND(JG10&gt;='Dalyvio prielaidos'!$E$141,JG10&lt;'Dalyvio prielaidos'!$E$142*12+'Dalyvio prielaidos'!$E$141)</f>
        <v>0</v>
      </c>
      <c r="JH14" s="3" t="b">
        <f>AND(JH10&gt;='Dalyvio prielaidos'!$E$141,JH10&lt;'Dalyvio prielaidos'!$E$142*12+'Dalyvio prielaidos'!$E$141)</f>
        <v>0</v>
      </c>
      <c r="JI14" s="3" t="b">
        <f>AND(JI10&gt;='Dalyvio prielaidos'!$E$141,JI10&lt;'Dalyvio prielaidos'!$E$142*12+'Dalyvio prielaidos'!$E$141)</f>
        <v>0</v>
      </c>
      <c r="JJ14" s="3" t="b">
        <f>AND(JJ10&gt;='Dalyvio prielaidos'!$E$141,JJ10&lt;'Dalyvio prielaidos'!$E$142*12+'Dalyvio prielaidos'!$E$141)</f>
        <v>0</v>
      </c>
      <c r="JK14" s="3" t="b">
        <f>AND(JK10&gt;='Dalyvio prielaidos'!$E$141,JK10&lt;'Dalyvio prielaidos'!$E$142*12+'Dalyvio prielaidos'!$E$141)</f>
        <v>0</v>
      </c>
      <c r="JL14" s="3" t="b">
        <f>AND(JL10&gt;='Dalyvio prielaidos'!$E$141,JL10&lt;'Dalyvio prielaidos'!$E$142*12+'Dalyvio prielaidos'!$E$141)</f>
        <v>0</v>
      </c>
      <c r="JM14" s="3" t="b">
        <f>AND(JM10&gt;='Dalyvio prielaidos'!$E$141,JM10&lt;'Dalyvio prielaidos'!$E$142*12+'Dalyvio prielaidos'!$E$141)</f>
        <v>0</v>
      </c>
      <c r="JN14" s="29"/>
      <c r="JO14" s="3" t="b">
        <f>AND(JO10&gt;='Dalyvio prielaidos'!$E$141,JO10&lt;'Dalyvio prielaidos'!$E$142*12+'Dalyvio prielaidos'!$E$141)</f>
        <v>0</v>
      </c>
      <c r="JP14" s="3" t="b">
        <f>AND(JP10&gt;='Dalyvio prielaidos'!$E$141,JP10&lt;'Dalyvio prielaidos'!$E$142*12+'Dalyvio prielaidos'!$E$141)</f>
        <v>0</v>
      </c>
      <c r="JQ14" s="3" t="b">
        <f>AND(JQ10&gt;='Dalyvio prielaidos'!$E$141,JQ10&lt;'Dalyvio prielaidos'!$E$142*12+'Dalyvio prielaidos'!$E$141)</f>
        <v>0</v>
      </c>
      <c r="JR14" s="3" t="b">
        <f>AND(JR10&gt;='Dalyvio prielaidos'!$E$141,JR10&lt;'Dalyvio prielaidos'!$E$142*12+'Dalyvio prielaidos'!$E$141)</f>
        <v>0</v>
      </c>
      <c r="JS14" s="3" t="b">
        <f>AND(JS10&gt;='Dalyvio prielaidos'!$E$141,JS10&lt;'Dalyvio prielaidos'!$E$142*12+'Dalyvio prielaidos'!$E$141)</f>
        <v>0</v>
      </c>
      <c r="JT14" s="3" t="b">
        <f>AND(JT10&gt;='Dalyvio prielaidos'!$E$141,JT10&lt;'Dalyvio prielaidos'!$E$142*12+'Dalyvio prielaidos'!$E$141)</f>
        <v>0</v>
      </c>
      <c r="JU14" s="3" t="b">
        <f>AND(JU10&gt;='Dalyvio prielaidos'!$E$141,JU10&lt;'Dalyvio prielaidos'!$E$142*12+'Dalyvio prielaidos'!$E$141)</f>
        <v>0</v>
      </c>
      <c r="JV14" s="3" t="b">
        <f>AND(JV10&gt;='Dalyvio prielaidos'!$E$141,JV10&lt;'Dalyvio prielaidos'!$E$142*12+'Dalyvio prielaidos'!$E$141)</f>
        <v>0</v>
      </c>
      <c r="JW14" s="3" t="b">
        <f>AND(JW10&gt;='Dalyvio prielaidos'!$E$141,JW10&lt;'Dalyvio prielaidos'!$E$142*12+'Dalyvio prielaidos'!$E$141)</f>
        <v>0</v>
      </c>
      <c r="JX14" s="3" t="b">
        <f>AND(JX10&gt;='Dalyvio prielaidos'!$E$141,JX10&lt;'Dalyvio prielaidos'!$E$142*12+'Dalyvio prielaidos'!$E$141)</f>
        <v>0</v>
      </c>
      <c r="JY14" s="3" t="b">
        <f>AND(JY10&gt;='Dalyvio prielaidos'!$E$141,JY10&lt;'Dalyvio prielaidos'!$E$142*12+'Dalyvio prielaidos'!$E$141)</f>
        <v>0</v>
      </c>
      <c r="JZ14" s="3" t="b">
        <f>AND(JZ10&gt;='Dalyvio prielaidos'!$E$141,JZ10&lt;'Dalyvio prielaidos'!$E$142*12+'Dalyvio prielaidos'!$E$141)</f>
        <v>0</v>
      </c>
      <c r="KA14" s="29"/>
      <c r="KB14" s="3" t="b">
        <f>AND(KB10&gt;='Dalyvio prielaidos'!$E$141,KB10&lt;'Dalyvio prielaidos'!$E$142*12+'Dalyvio prielaidos'!$E$141)</f>
        <v>0</v>
      </c>
      <c r="KC14" s="3" t="b">
        <f>AND(KC10&gt;='Dalyvio prielaidos'!$E$141,KC10&lt;'Dalyvio prielaidos'!$E$142*12+'Dalyvio prielaidos'!$E$141)</f>
        <v>0</v>
      </c>
      <c r="KD14" s="3" t="b">
        <f>AND(KD10&gt;='Dalyvio prielaidos'!$E$141,KD10&lt;'Dalyvio prielaidos'!$E$142*12+'Dalyvio prielaidos'!$E$141)</f>
        <v>0</v>
      </c>
      <c r="KE14" s="3" t="b">
        <f>AND(KE10&gt;='Dalyvio prielaidos'!$E$141,KE10&lt;'Dalyvio prielaidos'!$E$142*12+'Dalyvio prielaidos'!$E$141)</f>
        <v>0</v>
      </c>
      <c r="KF14" s="3" t="b">
        <f>AND(KF10&gt;='Dalyvio prielaidos'!$E$141,KF10&lt;'Dalyvio prielaidos'!$E$142*12+'Dalyvio prielaidos'!$E$141)</f>
        <v>0</v>
      </c>
      <c r="KG14" s="3" t="b">
        <f>AND(KG10&gt;='Dalyvio prielaidos'!$E$141,KG10&lt;'Dalyvio prielaidos'!$E$142*12+'Dalyvio prielaidos'!$E$141)</f>
        <v>0</v>
      </c>
      <c r="KH14" s="3" t="b">
        <f>AND(KH10&gt;='Dalyvio prielaidos'!$E$141,KH10&lt;'Dalyvio prielaidos'!$E$142*12+'Dalyvio prielaidos'!$E$141)</f>
        <v>0</v>
      </c>
      <c r="KI14" s="3" t="b">
        <f>AND(KI10&gt;='Dalyvio prielaidos'!$E$141,KI10&lt;'Dalyvio prielaidos'!$E$142*12+'Dalyvio prielaidos'!$E$141)</f>
        <v>0</v>
      </c>
      <c r="KJ14" s="3" t="b">
        <f>AND(KJ10&gt;='Dalyvio prielaidos'!$E$141,KJ10&lt;'Dalyvio prielaidos'!$E$142*12+'Dalyvio prielaidos'!$E$141)</f>
        <v>0</v>
      </c>
      <c r="KK14" s="3" t="b">
        <f>AND(KK10&gt;='Dalyvio prielaidos'!$E$141,KK10&lt;'Dalyvio prielaidos'!$E$142*12+'Dalyvio prielaidos'!$E$141)</f>
        <v>0</v>
      </c>
      <c r="KL14" s="3" t="b">
        <f>AND(KL10&gt;='Dalyvio prielaidos'!$E$141,KL10&lt;'Dalyvio prielaidos'!$E$142*12+'Dalyvio prielaidos'!$E$141)</f>
        <v>0</v>
      </c>
      <c r="KM14" s="3" t="b">
        <f>AND(KM10&gt;='Dalyvio prielaidos'!$E$141,KM10&lt;'Dalyvio prielaidos'!$E$142*12+'Dalyvio prielaidos'!$E$141)</f>
        <v>0</v>
      </c>
      <c r="KN14" s="29"/>
      <c r="KO14" s="3" t="b">
        <f>AND(KO10&gt;='Dalyvio prielaidos'!$E$141,KO10&lt;'Dalyvio prielaidos'!$E$142*12+'Dalyvio prielaidos'!$E$141)</f>
        <v>0</v>
      </c>
      <c r="KP14" s="3" t="b">
        <f>AND(KP10&gt;='Dalyvio prielaidos'!$E$141,KP10&lt;'Dalyvio prielaidos'!$E$142*12+'Dalyvio prielaidos'!$E$141)</f>
        <v>0</v>
      </c>
      <c r="KQ14" s="3" t="b">
        <f>AND(KQ10&gt;='Dalyvio prielaidos'!$E$141,KQ10&lt;'Dalyvio prielaidos'!$E$142*12+'Dalyvio prielaidos'!$E$141)</f>
        <v>0</v>
      </c>
      <c r="KR14" s="3" t="b">
        <f>AND(KR10&gt;='Dalyvio prielaidos'!$E$141,KR10&lt;'Dalyvio prielaidos'!$E$142*12+'Dalyvio prielaidos'!$E$141)</f>
        <v>0</v>
      </c>
      <c r="KS14" s="3" t="b">
        <f>AND(KS10&gt;='Dalyvio prielaidos'!$E$141,KS10&lt;'Dalyvio prielaidos'!$E$142*12+'Dalyvio prielaidos'!$E$141)</f>
        <v>0</v>
      </c>
      <c r="KT14" s="3" t="b">
        <f>AND(KT10&gt;='Dalyvio prielaidos'!$E$141,KT10&lt;'Dalyvio prielaidos'!$E$142*12+'Dalyvio prielaidos'!$E$141)</f>
        <v>0</v>
      </c>
      <c r="KU14" s="3" t="b">
        <f>AND(KU10&gt;='Dalyvio prielaidos'!$E$141,KU10&lt;'Dalyvio prielaidos'!$E$142*12+'Dalyvio prielaidos'!$E$141)</f>
        <v>0</v>
      </c>
      <c r="KV14" s="3" t="b">
        <f>AND(KV10&gt;='Dalyvio prielaidos'!$E$141,KV10&lt;'Dalyvio prielaidos'!$E$142*12+'Dalyvio prielaidos'!$E$141)</f>
        <v>0</v>
      </c>
      <c r="KW14" s="3" t="b">
        <f>AND(KW10&gt;='Dalyvio prielaidos'!$E$141,KW10&lt;'Dalyvio prielaidos'!$E$142*12+'Dalyvio prielaidos'!$E$141)</f>
        <v>0</v>
      </c>
      <c r="KX14" s="3" t="b">
        <f>AND(KX10&gt;='Dalyvio prielaidos'!$E$141,KX10&lt;'Dalyvio prielaidos'!$E$142*12+'Dalyvio prielaidos'!$E$141)</f>
        <v>0</v>
      </c>
      <c r="KY14" s="3" t="b">
        <f>AND(KY10&gt;='Dalyvio prielaidos'!$E$141,KY10&lt;'Dalyvio prielaidos'!$E$142*12+'Dalyvio prielaidos'!$E$141)</f>
        <v>0</v>
      </c>
      <c r="KZ14" s="3" t="b">
        <f>AND(KZ10&gt;='Dalyvio prielaidos'!$E$141,KZ10&lt;'Dalyvio prielaidos'!$E$142*12+'Dalyvio prielaidos'!$E$141)</f>
        <v>0</v>
      </c>
      <c r="LA14" s="29"/>
      <c r="LB14" s="3" t="b">
        <f>AND(LB10&gt;='Dalyvio prielaidos'!$E$141,LB10&lt;'Dalyvio prielaidos'!$E$142*12+'Dalyvio prielaidos'!$E$141)</f>
        <v>0</v>
      </c>
      <c r="LC14" s="3" t="b">
        <f>AND(LC10&gt;='Dalyvio prielaidos'!$E$141,LC10&lt;'Dalyvio prielaidos'!$E$142*12+'Dalyvio prielaidos'!$E$141)</f>
        <v>0</v>
      </c>
      <c r="LD14" s="3" t="b">
        <f>AND(LD10&gt;='Dalyvio prielaidos'!$E$141,LD10&lt;'Dalyvio prielaidos'!$E$142*12+'Dalyvio prielaidos'!$E$141)</f>
        <v>0</v>
      </c>
      <c r="LE14" s="3" t="b">
        <f>AND(LE10&gt;='Dalyvio prielaidos'!$E$141,LE10&lt;'Dalyvio prielaidos'!$E$142*12+'Dalyvio prielaidos'!$E$141)</f>
        <v>0</v>
      </c>
      <c r="LF14" s="3" t="b">
        <f>AND(LF10&gt;='Dalyvio prielaidos'!$E$141,LF10&lt;'Dalyvio prielaidos'!$E$142*12+'Dalyvio prielaidos'!$E$141)</f>
        <v>0</v>
      </c>
      <c r="LG14" s="3" t="b">
        <f>AND(LG10&gt;='Dalyvio prielaidos'!$E$141,LG10&lt;'Dalyvio prielaidos'!$E$142*12+'Dalyvio prielaidos'!$E$141)</f>
        <v>0</v>
      </c>
      <c r="LH14" s="3" t="b">
        <f>AND(LH10&gt;='Dalyvio prielaidos'!$E$141,LH10&lt;'Dalyvio prielaidos'!$E$142*12+'Dalyvio prielaidos'!$E$141)</f>
        <v>0</v>
      </c>
      <c r="LI14" s="3" t="b">
        <f>AND(LI10&gt;='Dalyvio prielaidos'!$E$141,LI10&lt;'Dalyvio prielaidos'!$E$142*12+'Dalyvio prielaidos'!$E$141)</f>
        <v>0</v>
      </c>
      <c r="LJ14" s="3" t="b">
        <f>AND(LJ10&gt;='Dalyvio prielaidos'!$E$141,LJ10&lt;'Dalyvio prielaidos'!$E$142*12+'Dalyvio prielaidos'!$E$141)</f>
        <v>0</v>
      </c>
      <c r="LK14" s="3" t="b">
        <f>AND(LK10&gt;='Dalyvio prielaidos'!$E$141,LK10&lt;'Dalyvio prielaidos'!$E$142*12+'Dalyvio prielaidos'!$E$141)</f>
        <v>0</v>
      </c>
      <c r="LL14" s="3" t="b">
        <f>AND(LL10&gt;='Dalyvio prielaidos'!$E$141,LL10&lt;'Dalyvio prielaidos'!$E$142*12+'Dalyvio prielaidos'!$E$141)</f>
        <v>0</v>
      </c>
      <c r="LM14" s="3" t="b">
        <f>AND(LM10&gt;='Dalyvio prielaidos'!$E$141,LM10&lt;'Dalyvio prielaidos'!$E$142*12+'Dalyvio prielaidos'!$E$141)</f>
        <v>0</v>
      </c>
      <c r="LN14" s="262"/>
    </row>
    <row r="15" spans="1:326" hidden="1" outlineLevel="1">
      <c r="A15" s="3" t="s">
        <v>280</v>
      </c>
      <c r="B15" s="3" t="b">
        <f>AND(B10&gt;='Dalyvio prielaidos'!$E$141-1,B10&lt;'Dalyvio prielaidos'!$E$140*12+'Dalyvio prielaidos'!$E$141)</f>
        <v>0</v>
      </c>
      <c r="C15" s="3" t="b">
        <f>AND(C10&gt;='Dalyvio prielaidos'!$E$141-1,C10&lt;'Dalyvio prielaidos'!$E$140*12+'Dalyvio prielaidos'!$E$141)</f>
        <v>0</v>
      </c>
      <c r="D15" s="3" t="b">
        <f>AND(D10&gt;='Dalyvio prielaidos'!$E$141-1,D10&lt;'Dalyvio prielaidos'!$E$140*12+'Dalyvio prielaidos'!$E$141)</f>
        <v>0</v>
      </c>
      <c r="E15" s="3" t="b">
        <f>AND(E10&gt;='Dalyvio prielaidos'!$E$141-1,E10&lt;'Dalyvio prielaidos'!$E$140*12+'Dalyvio prielaidos'!$E$141)</f>
        <v>0</v>
      </c>
      <c r="F15" s="3" t="b">
        <f>AND(F10&gt;='Dalyvio prielaidos'!$E$141-1,F10&lt;'Dalyvio prielaidos'!$E$140*12+'Dalyvio prielaidos'!$E$141)</f>
        <v>0</v>
      </c>
      <c r="G15" s="3" t="b">
        <f>AND(G10&gt;='Dalyvio prielaidos'!$E$141-1,G10&lt;'Dalyvio prielaidos'!$E$140*12+'Dalyvio prielaidos'!$E$141)</f>
        <v>0</v>
      </c>
      <c r="H15" s="3" t="b">
        <f>AND(H10&gt;='Dalyvio prielaidos'!$E$141-1,H10&lt;'Dalyvio prielaidos'!$E$140*12+'Dalyvio prielaidos'!$E$141)</f>
        <v>0</v>
      </c>
      <c r="I15" s="3" t="b">
        <f>AND(I10&gt;='Dalyvio prielaidos'!$E$141-1,I10&lt;'Dalyvio prielaidos'!$E$140*12+'Dalyvio prielaidos'!$E$141)</f>
        <v>0</v>
      </c>
      <c r="J15" s="3" t="b">
        <f>AND(J10&gt;='Dalyvio prielaidos'!$E$141-1,J10&lt;'Dalyvio prielaidos'!$E$140*12+'Dalyvio prielaidos'!$E$141)</f>
        <v>0</v>
      </c>
      <c r="K15" s="3" t="b">
        <f>AND(K10&gt;='Dalyvio prielaidos'!$E$141-1,K10&lt;'Dalyvio prielaidos'!$E$140*12+'Dalyvio prielaidos'!$E$141)</f>
        <v>0</v>
      </c>
      <c r="L15" s="3" t="b">
        <f>AND(L10&gt;='Dalyvio prielaidos'!$E$141-1,L10&lt;'Dalyvio prielaidos'!$E$140*12+'Dalyvio prielaidos'!$E$141)</f>
        <v>0</v>
      </c>
      <c r="M15" s="3" t="b">
        <f>AND(M10&gt;='Dalyvio prielaidos'!$E$141-1,M10&lt;'Dalyvio prielaidos'!$E$140*12+'Dalyvio prielaidos'!$E$141)</f>
        <v>0</v>
      </c>
      <c r="N15" s="29"/>
      <c r="O15" s="3" t="b">
        <f>AND(O10&gt;='Dalyvio prielaidos'!$E$141-1,O10&lt;'Dalyvio prielaidos'!$E$140*12+'Dalyvio prielaidos'!$E$141)</f>
        <v>0</v>
      </c>
      <c r="P15" s="3" t="b">
        <f>AND(P10&gt;='Dalyvio prielaidos'!$E$141-1,P10&lt;'Dalyvio prielaidos'!$E$140*12+'Dalyvio prielaidos'!$E$141)</f>
        <v>0</v>
      </c>
      <c r="Q15" s="3" t="b">
        <f>AND(Q10&gt;='Dalyvio prielaidos'!$E$141-1,Q10&lt;'Dalyvio prielaidos'!$E$140*12+'Dalyvio prielaidos'!$E$141)</f>
        <v>0</v>
      </c>
      <c r="R15" s="3" t="b">
        <f>AND(R10&gt;='Dalyvio prielaidos'!$E$141-1,R10&lt;'Dalyvio prielaidos'!$E$140*12+'Dalyvio prielaidos'!$E$141)</f>
        <v>0</v>
      </c>
      <c r="S15" s="3" t="b">
        <f>AND(S10&gt;='Dalyvio prielaidos'!$E$141-1,S10&lt;'Dalyvio prielaidos'!$E$140*12+'Dalyvio prielaidos'!$E$141)</f>
        <v>0</v>
      </c>
      <c r="T15" s="3" t="b">
        <f>AND(T10&gt;='Dalyvio prielaidos'!$E$141-1,T10&lt;'Dalyvio prielaidos'!$E$140*12+'Dalyvio prielaidos'!$E$141)</f>
        <v>0</v>
      </c>
      <c r="U15" s="3" t="b">
        <f>AND(U10&gt;='Dalyvio prielaidos'!$E$141-1,U10&lt;'Dalyvio prielaidos'!$E$140*12+'Dalyvio prielaidos'!$E$141)</f>
        <v>0</v>
      </c>
      <c r="V15" s="3" t="b">
        <f>AND(V10&gt;='Dalyvio prielaidos'!$E$141-1,V10&lt;'Dalyvio prielaidos'!$E$140*12+'Dalyvio prielaidos'!$E$141)</f>
        <v>0</v>
      </c>
      <c r="W15" s="3" t="b">
        <f>AND(W10&gt;='Dalyvio prielaidos'!$E$141-1,W10&lt;'Dalyvio prielaidos'!$E$140*12+'Dalyvio prielaidos'!$E$141)</f>
        <v>0</v>
      </c>
      <c r="X15" s="3" t="b">
        <f>AND(X10&gt;='Dalyvio prielaidos'!$E$141-1,X10&lt;'Dalyvio prielaidos'!$E$140*12+'Dalyvio prielaidos'!$E$141)</f>
        <v>0</v>
      </c>
      <c r="Y15" s="3" t="b">
        <f>AND(Y10&gt;='Dalyvio prielaidos'!$E$141-1,Y10&lt;'Dalyvio prielaidos'!$E$140*12+'Dalyvio prielaidos'!$E$141)</f>
        <v>0</v>
      </c>
      <c r="Z15" s="3" t="b">
        <f>AND(Z10&gt;='Dalyvio prielaidos'!$E$141-1,Z10&lt;'Dalyvio prielaidos'!$E$140*12+'Dalyvio prielaidos'!$E$141)</f>
        <v>0</v>
      </c>
      <c r="AA15" s="29"/>
      <c r="AB15" s="3" t="b">
        <f>AND(AB10&gt;='Dalyvio prielaidos'!$E$141-1,AB10&lt;'Dalyvio prielaidos'!$E$140*12+'Dalyvio prielaidos'!$E$141)</f>
        <v>0</v>
      </c>
      <c r="AC15" s="3" t="b">
        <f>AND(AC10&gt;='Dalyvio prielaidos'!$E$141-1,AC10&lt;'Dalyvio prielaidos'!$E$140*12+'Dalyvio prielaidos'!$E$141)</f>
        <v>0</v>
      </c>
      <c r="AD15" s="3" t="b">
        <f>AND(AD10&gt;='Dalyvio prielaidos'!$E$141-1,AD10&lt;'Dalyvio prielaidos'!$E$140*12+'Dalyvio prielaidos'!$E$141)</f>
        <v>0</v>
      </c>
      <c r="AE15" s="3" t="b">
        <f>AND(AE10&gt;='Dalyvio prielaidos'!$E$141-1,AE10&lt;'Dalyvio prielaidos'!$E$140*12+'Dalyvio prielaidos'!$E$141)</f>
        <v>0</v>
      </c>
      <c r="AF15" s="3" t="b">
        <f>AND(AF10&gt;='Dalyvio prielaidos'!$E$141-1,AF10&lt;'Dalyvio prielaidos'!$E$140*12+'Dalyvio prielaidos'!$E$141)</f>
        <v>0</v>
      </c>
      <c r="AG15" s="3" t="b">
        <f>AND(AG10&gt;='Dalyvio prielaidos'!$E$141-1,AG10&lt;'Dalyvio prielaidos'!$E$140*12+'Dalyvio prielaidos'!$E$141)</f>
        <v>0</v>
      </c>
      <c r="AH15" s="3" t="b">
        <f>AND(AH10&gt;='Dalyvio prielaidos'!$E$141-1,AH10&lt;'Dalyvio prielaidos'!$E$140*12+'Dalyvio prielaidos'!$E$141)</f>
        <v>0</v>
      </c>
      <c r="AI15" s="3" t="b">
        <f>AND(AI10&gt;='Dalyvio prielaidos'!$E$141-1,AI10&lt;'Dalyvio prielaidos'!$E$140*12+'Dalyvio prielaidos'!$E$141)</f>
        <v>0</v>
      </c>
      <c r="AJ15" s="3" t="b">
        <f>AND(AJ10&gt;='Dalyvio prielaidos'!$E$141-1,AJ10&lt;'Dalyvio prielaidos'!$E$140*12+'Dalyvio prielaidos'!$E$141)</f>
        <v>0</v>
      </c>
      <c r="AK15" s="3" t="b">
        <f>AND(AK10&gt;='Dalyvio prielaidos'!$E$141-1,AK10&lt;'Dalyvio prielaidos'!$E$140*12+'Dalyvio prielaidos'!$E$141)</f>
        <v>0</v>
      </c>
      <c r="AL15" s="3" t="b">
        <f>AND(AL10&gt;='Dalyvio prielaidos'!$E$141-1,AL10&lt;'Dalyvio prielaidos'!$E$140*12+'Dalyvio prielaidos'!$E$141)</f>
        <v>0</v>
      </c>
      <c r="AM15" s="3" t="b">
        <f>AND(AM10&gt;='Dalyvio prielaidos'!$E$141-1,AM10&lt;'Dalyvio prielaidos'!$E$140*12+'Dalyvio prielaidos'!$E$141)</f>
        <v>1</v>
      </c>
      <c r="AN15" s="29"/>
      <c r="AO15" s="3" t="b">
        <f>AND(AO10&gt;='Dalyvio prielaidos'!$E$141-1,AO10&lt;'Dalyvio prielaidos'!$E$140*12+'Dalyvio prielaidos'!$E$141)</f>
        <v>1</v>
      </c>
      <c r="AP15" s="3" t="b">
        <f>AND(AP10&gt;='Dalyvio prielaidos'!$E$141-1,AP10&lt;'Dalyvio prielaidos'!$E$140*12+'Dalyvio prielaidos'!$E$141)</f>
        <v>1</v>
      </c>
      <c r="AQ15" s="3" t="b">
        <f>AND(AQ10&gt;='Dalyvio prielaidos'!$E$141-1,AQ10&lt;'Dalyvio prielaidos'!$E$140*12+'Dalyvio prielaidos'!$E$141)</f>
        <v>1</v>
      </c>
      <c r="AR15" s="3" t="b">
        <f>AND(AR10&gt;='Dalyvio prielaidos'!$E$141-1,AR10&lt;'Dalyvio prielaidos'!$E$140*12+'Dalyvio prielaidos'!$E$141)</f>
        <v>1</v>
      </c>
      <c r="AS15" s="3" t="b">
        <f>AND(AS10&gt;='Dalyvio prielaidos'!$E$141-1,AS10&lt;'Dalyvio prielaidos'!$E$140*12+'Dalyvio prielaidos'!$E$141)</f>
        <v>1</v>
      </c>
      <c r="AT15" s="3" t="b">
        <f>AND(AT10&gt;='Dalyvio prielaidos'!$E$141-1,AT10&lt;'Dalyvio prielaidos'!$E$140*12+'Dalyvio prielaidos'!$E$141)</f>
        <v>1</v>
      </c>
      <c r="AU15" s="3" t="b">
        <f>AND(AU10&gt;='Dalyvio prielaidos'!$E$141-1,AU10&lt;'Dalyvio prielaidos'!$E$140*12+'Dalyvio prielaidos'!$E$141)</f>
        <v>1</v>
      </c>
      <c r="AV15" s="3" t="b">
        <f>AND(AV10&gt;='Dalyvio prielaidos'!$E$141-1,AV10&lt;'Dalyvio prielaidos'!$E$140*12+'Dalyvio prielaidos'!$E$141)</f>
        <v>1</v>
      </c>
      <c r="AW15" s="3" t="b">
        <f>AND(AW10&gt;='Dalyvio prielaidos'!$E$141-1,AW10&lt;'Dalyvio prielaidos'!$E$140*12+'Dalyvio prielaidos'!$E$141)</f>
        <v>1</v>
      </c>
      <c r="AX15" s="3" t="b">
        <f>AND(AX10&gt;='Dalyvio prielaidos'!$E$141-1,AX10&lt;'Dalyvio prielaidos'!$E$140*12+'Dalyvio prielaidos'!$E$141)</f>
        <v>1</v>
      </c>
      <c r="AY15" s="3" t="b">
        <f>AND(AY10&gt;='Dalyvio prielaidos'!$E$141-1,AY10&lt;'Dalyvio prielaidos'!$E$140*12+'Dalyvio prielaidos'!$E$141)</f>
        <v>1</v>
      </c>
      <c r="AZ15" s="3" t="b">
        <f>AND(AZ10&gt;='Dalyvio prielaidos'!$E$141-1,AZ10&lt;'Dalyvio prielaidos'!$E$140*12+'Dalyvio prielaidos'!$E$141)</f>
        <v>1</v>
      </c>
      <c r="BA15" s="29"/>
      <c r="BB15" s="3" t="b">
        <f>AND(BB10&gt;='Dalyvio prielaidos'!$E$141-1,BB10&lt;'Dalyvio prielaidos'!$E$140*12+'Dalyvio prielaidos'!$E$141)</f>
        <v>1</v>
      </c>
      <c r="BC15" s="3" t="b">
        <f>AND(BC10&gt;='Dalyvio prielaidos'!$E$141-1,BC10&lt;'Dalyvio prielaidos'!$E$140*12+'Dalyvio prielaidos'!$E$141)</f>
        <v>1</v>
      </c>
      <c r="BD15" s="3" t="b">
        <f>AND(BD10&gt;='Dalyvio prielaidos'!$E$141-1,BD10&lt;'Dalyvio prielaidos'!$E$140*12+'Dalyvio prielaidos'!$E$141)</f>
        <v>1</v>
      </c>
      <c r="BE15" s="3" t="b">
        <f>AND(BE10&gt;='Dalyvio prielaidos'!$E$141-1,BE10&lt;'Dalyvio prielaidos'!$E$140*12+'Dalyvio prielaidos'!$E$141)</f>
        <v>1</v>
      </c>
      <c r="BF15" s="3" t="b">
        <f>AND(BF10&gt;='Dalyvio prielaidos'!$E$141-1,BF10&lt;'Dalyvio prielaidos'!$E$140*12+'Dalyvio prielaidos'!$E$141)</f>
        <v>1</v>
      </c>
      <c r="BG15" s="3" t="b">
        <f>AND(BG10&gt;='Dalyvio prielaidos'!$E$141-1,BG10&lt;'Dalyvio prielaidos'!$E$140*12+'Dalyvio prielaidos'!$E$141)</f>
        <v>1</v>
      </c>
      <c r="BH15" s="3" t="b">
        <f>AND(BH10&gt;='Dalyvio prielaidos'!$E$141-1,BH10&lt;'Dalyvio prielaidos'!$E$140*12+'Dalyvio prielaidos'!$E$141)</f>
        <v>1</v>
      </c>
      <c r="BI15" s="3" t="b">
        <f>AND(BI10&gt;='Dalyvio prielaidos'!$E$141-1,BI10&lt;'Dalyvio prielaidos'!$E$140*12+'Dalyvio prielaidos'!$E$141)</f>
        <v>1</v>
      </c>
      <c r="BJ15" s="3" t="b">
        <f>AND(BJ10&gt;='Dalyvio prielaidos'!$E$141-1,BJ10&lt;'Dalyvio prielaidos'!$E$140*12+'Dalyvio prielaidos'!$E$141)</f>
        <v>1</v>
      </c>
      <c r="BK15" s="3" t="b">
        <f>AND(BK10&gt;='Dalyvio prielaidos'!$E$141-1,BK10&lt;'Dalyvio prielaidos'!$E$140*12+'Dalyvio prielaidos'!$E$141)</f>
        <v>1</v>
      </c>
      <c r="BL15" s="3" t="b">
        <f>AND(BL10&gt;='Dalyvio prielaidos'!$E$141-1,BL10&lt;'Dalyvio prielaidos'!$E$140*12+'Dalyvio prielaidos'!$E$141)</f>
        <v>1</v>
      </c>
      <c r="BM15" s="3" t="b">
        <f>AND(BM10&gt;='Dalyvio prielaidos'!$E$141-1,BM10&lt;'Dalyvio prielaidos'!$E$140*12+'Dalyvio prielaidos'!$E$141)</f>
        <v>1</v>
      </c>
      <c r="BN15" s="29"/>
      <c r="BO15" s="3" t="b">
        <f>AND(BO10&gt;='Dalyvio prielaidos'!$E$141-1,BO10&lt;'Dalyvio prielaidos'!$E$140*12+'Dalyvio prielaidos'!$E$141)</f>
        <v>1</v>
      </c>
      <c r="BP15" s="3" t="b">
        <f>AND(BP10&gt;='Dalyvio prielaidos'!$E$141-1,BP10&lt;'Dalyvio prielaidos'!$E$140*12+'Dalyvio prielaidos'!$E$141)</f>
        <v>1</v>
      </c>
      <c r="BQ15" s="3" t="b">
        <f>AND(BQ10&gt;='Dalyvio prielaidos'!$E$141-1,BQ10&lt;'Dalyvio prielaidos'!$E$140*12+'Dalyvio prielaidos'!$E$141)</f>
        <v>1</v>
      </c>
      <c r="BR15" s="3" t="b">
        <f>AND(BR10&gt;='Dalyvio prielaidos'!$E$141-1,BR10&lt;'Dalyvio prielaidos'!$E$140*12+'Dalyvio prielaidos'!$E$141)</f>
        <v>1</v>
      </c>
      <c r="BS15" s="3" t="b">
        <f>AND(BS10&gt;='Dalyvio prielaidos'!$E$141-1,BS10&lt;'Dalyvio prielaidos'!$E$140*12+'Dalyvio prielaidos'!$E$141)</f>
        <v>1</v>
      </c>
      <c r="BT15" s="3" t="b">
        <f>AND(BT10&gt;='Dalyvio prielaidos'!$E$141-1,BT10&lt;'Dalyvio prielaidos'!$E$140*12+'Dalyvio prielaidos'!$E$141)</f>
        <v>1</v>
      </c>
      <c r="BU15" s="3" t="b">
        <f>AND(BU10&gt;='Dalyvio prielaidos'!$E$141-1,BU10&lt;'Dalyvio prielaidos'!$E$140*12+'Dalyvio prielaidos'!$E$141)</f>
        <v>1</v>
      </c>
      <c r="BV15" s="3" t="b">
        <f>AND(BV10&gt;='Dalyvio prielaidos'!$E$141-1,BV10&lt;'Dalyvio prielaidos'!$E$140*12+'Dalyvio prielaidos'!$E$141)</f>
        <v>1</v>
      </c>
      <c r="BW15" s="3" t="b">
        <f>AND(BW10&gt;='Dalyvio prielaidos'!$E$141-1,BW10&lt;'Dalyvio prielaidos'!$E$140*12+'Dalyvio prielaidos'!$E$141)</f>
        <v>1</v>
      </c>
      <c r="BX15" s="3" t="b">
        <f>AND(BX10&gt;='Dalyvio prielaidos'!$E$141-1,BX10&lt;'Dalyvio prielaidos'!$E$140*12+'Dalyvio prielaidos'!$E$141)</f>
        <v>1</v>
      </c>
      <c r="BY15" s="3" t="b">
        <f>AND(BY10&gt;='Dalyvio prielaidos'!$E$141-1,BY10&lt;'Dalyvio prielaidos'!$E$140*12+'Dalyvio prielaidos'!$E$141)</f>
        <v>1</v>
      </c>
      <c r="BZ15" s="3" t="b">
        <f>AND(BZ10&gt;='Dalyvio prielaidos'!$E$141-1,BZ10&lt;'Dalyvio prielaidos'!$E$140*12+'Dalyvio prielaidos'!$E$141)</f>
        <v>1</v>
      </c>
      <c r="CA15" s="29"/>
      <c r="CB15" s="3" t="b">
        <f>AND(CB10&gt;='Dalyvio prielaidos'!$E$141-1,CB10&lt;'Dalyvio prielaidos'!$E$140*12+'Dalyvio prielaidos'!$E$141)</f>
        <v>1</v>
      </c>
      <c r="CC15" s="3" t="b">
        <f>AND(CC10&gt;='Dalyvio prielaidos'!$E$141-1,CC10&lt;'Dalyvio prielaidos'!$E$140*12+'Dalyvio prielaidos'!$E$141)</f>
        <v>1</v>
      </c>
      <c r="CD15" s="3" t="b">
        <f>AND(CD10&gt;='Dalyvio prielaidos'!$E$141-1,CD10&lt;'Dalyvio prielaidos'!$E$140*12+'Dalyvio prielaidos'!$E$141)</f>
        <v>1</v>
      </c>
      <c r="CE15" s="3" t="b">
        <f>AND(CE10&gt;='Dalyvio prielaidos'!$E$141-1,CE10&lt;'Dalyvio prielaidos'!$E$140*12+'Dalyvio prielaidos'!$E$141)</f>
        <v>1</v>
      </c>
      <c r="CF15" s="3" t="b">
        <f>AND(CF10&gt;='Dalyvio prielaidos'!$E$141-1,CF10&lt;'Dalyvio prielaidos'!$E$140*12+'Dalyvio prielaidos'!$E$141)</f>
        <v>1</v>
      </c>
      <c r="CG15" s="3" t="b">
        <f>AND(CG10&gt;='Dalyvio prielaidos'!$E$141-1,CG10&lt;'Dalyvio prielaidos'!$E$140*12+'Dalyvio prielaidos'!$E$141)</f>
        <v>1</v>
      </c>
      <c r="CH15" s="3" t="b">
        <f>AND(CH10&gt;='Dalyvio prielaidos'!$E$141-1,CH10&lt;'Dalyvio prielaidos'!$E$140*12+'Dalyvio prielaidos'!$E$141)</f>
        <v>1</v>
      </c>
      <c r="CI15" s="3" t="b">
        <f>AND(CI10&gt;='Dalyvio prielaidos'!$E$141-1,CI10&lt;'Dalyvio prielaidos'!$E$140*12+'Dalyvio prielaidos'!$E$141)</f>
        <v>1</v>
      </c>
      <c r="CJ15" s="3" t="b">
        <f>AND(CJ10&gt;='Dalyvio prielaidos'!$E$141-1,CJ10&lt;'Dalyvio prielaidos'!$E$140*12+'Dalyvio prielaidos'!$E$141)</f>
        <v>1</v>
      </c>
      <c r="CK15" s="3" t="b">
        <f>AND(CK10&gt;='Dalyvio prielaidos'!$E$141-1,CK10&lt;'Dalyvio prielaidos'!$E$140*12+'Dalyvio prielaidos'!$E$141)</f>
        <v>1</v>
      </c>
      <c r="CL15" s="3" t="b">
        <f>AND(CL10&gt;='Dalyvio prielaidos'!$E$141-1,CL10&lt;'Dalyvio prielaidos'!$E$140*12+'Dalyvio prielaidos'!$E$141)</f>
        <v>1</v>
      </c>
      <c r="CM15" s="3" t="b">
        <f>AND(CM10&gt;='Dalyvio prielaidos'!$E$141-1,CM10&lt;'Dalyvio prielaidos'!$E$140*12+'Dalyvio prielaidos'!$E$141)</f>
        <v>1</v>
      </c>
      <c r="CN15" s="29"/>
      <c r="CO15" s="3" t="b">
        <f>AND(CO10&gt;='Dalyvio prielaidos'!$E$141-1,CO10&lt;'Dalyvio prielaidos'!$E$140*12+'Dalyvio prielaidos'!$E$141)</f>
        <v>1</v>
      </c>
      <c r="CP15" s="3" t="b">
        <f>AND(CP10&gt;='Dalyvio prielaidos'!$E$141-1,CP10&lt;'Dalyvio prielaidos'!$E$140*12+'Dalyvio prielaidos'!$E$141)</f>
        <v>1</v>
      </c>
      <c r="CQ15" s="3" t="b">
        <f>AND(CQ10&gt;='Dalyvio prielaidos'!$E$141-1,CQ10&lt;'Dalyvio prielaidos'!$E$140*12+'Dalyvio prielaidos'!$E$141)</f>
        <v>1</v>
      </c>
      <c r="CR15" s="3" t="b">
        <f>AND(CR10&gt;='Dalyvio prielaidos'!$E$141-1,CR10&lt;'Dalyvio prielaidos'!$E$140*12+'Dalyvio prielaidos'!$E$141)</f>
        <v>1</v>
      </c>
      <c r="CS15" s="3" t="b">
        <f>AND(CS10&gt;='Dalyvio prielaidos'!$E$141-1,CS10&lt;'Dalyvio prielaidos'!$E$140*12+'Dalyvio prielaidos'!$E$141)</f>
        <v>1</v>
      </c>
      <c r="CT15" s="3" t="b">
        <f>AND(CT10&gt;='Dalyvio prielaidos'!$E$141-1,CT10&lt;'Dalyvio prielaidos'!$E$140*12+'Dalyvio prielaidos'!$E$141)</f>
        <v>1</v>
      </c>
      <c r="CU15" s="3" t="b">
        <f>AND(CU10&gt;='Dalyvio prielaidos'!$E$141-1,CU10&lt;'Dalyvio prielaidos'!$E$140*12+'Dalyvio prielaidos'!$E$141)</f>
        <v>1</v>
      </c>
      <c r="CV15" s="3" t="b">
        <f>AND(CV10&gt;='Dalyvio prielaidos'!$E$141-1,CV10&lt;'Dalyvio prielaidos'!$E$140*12+'Dalyvio prielaidos'!$E$141)</f>
        <v>1</v>
      </c>
      <c r="CW15" s="3" t="b">
        <f>AND(CW10&gt;='Dalyvio prielaidos'!$E$141-1,CW10&lt;'Dalyvio prielaidos'!$E$140*12+'Dalyvio prielaidos'!$E$141)</f>
        <v>1</v>
      </c>
      <c r="CX15" s="3" t="b">
        <f>AND(CX10&gt;='Dalyvio prielaidos'!$E$141-1,CX10&lt;'Dalyvio prielaidos'!$E$140*12+'Dalyvio prielaidos'!$E$141)</f>
        <v>1</v>
      </c>
      <c r="CY15" s="3" t="b">
        <f>AND(CY10&gt;='Dalyvio prielaidos'!$E$141-1,CY10&lt;'Dalyvio prielaidos'!$E$140*12+'Dalyvio prielaidos'!$E$141)</f>
        <v>1</v>
      </c>
      <c r="CZ15" s="3" t="b">
        <f>AND(CZ10&gt;='Dalyvio prielaidos'!$E$141-1,CZ10&lt;'Dalyvio prielaidos'!$E$140*12+'Dalyvio prielaidos'!$E$141)</f>
        <v>1</v>
      </c>
      <c r="DA15" s="29"/>
      <c r="DB15" s="3" t="b">
        <f>AND(DB10&gt;='Dalyvio prielaidos'!$E$141-1,DB10&lt;'Dalyvio prielaidos'!$E$140*12+'Dalyvio prielaidos'!$E$141)</f>
        <v>1</v>
      </c>
      <c r="DC15" s="3" t="b">
        <f>AND(DC10&gt;='Dalyvio prielaidos'!$E$141-1,DC10&lt;'Dalyvio prielaidos'!$E$140*12+'Dalyvio prielaidos'!$E$141)</f>
        <v>1</v>
      </c>
      <c r="DD15" s="3" t="b">
        <f>AND(DD10&gt;='Dalyvio prielaidos'!$E$141-1,DD10&lt;'Dalyvio prielaidos'!$E$140*12+'Dalyvio prielaidos'!$E$141)</f>
        <v>1</v>
      </c>
      <c r="DE15" s="3" t="b">
        <f>AND(DE10&gt;='Dalyvio prielaidos'!$E$141-1,DE10&lt;'Dalyvio prielaidos'!$E$140*12+'Dalyvio prielaidos'!$E$141)</f>
        <v>1</v>
      </c>
      <c r="DF15" s="3" t="b">
        <f>AND(DF10&gt;='Dalyvio prielaidos'!$E$141-1,DF10&lt;'Dalyvio prielaidos'!$E$140*12+'Dalyvio prielaidos'!$E$141)</f>
        <v>1</v>
      </c>
      <c r="DG15" s="3" t="b">
        <f>AND(DG10&gt;='Dalyvio prielaidos'!$E$141-1,DG10&lt;'Dalyvio prielaidos'!$E$140*12+'Dalyvio prielaidos'!$E$141)</f>
        <v>1</v>
      </c>
      <c r="DH15" s="3" t="b">
        <f>AND(DH10&gt;='Dalyvio prielaidos'!$E$141-1,DH10&lt;'Dalyvio prielaidos'!$E$140*12+'Dalyvio prielaidos'!$E$141)</f>
        <v>1</v>
      </c>
      <c r="DI15" s="3" t="b">
        <f>AND(DI10&gt;='Dalyvio prielaidos'!$E$141-1,DI10&lt;'Dalyvio prielaidos'!$E$140*12+'Dalyvio prielaidos'!$E$141)</f>
        <v>1</v>
      </c>
      <c r="DJ15" s="3" t="b">
        <f>AND(DJ10&gt;='Dalyvio prielaidos'!$E$141-1,DJ10&lt;'Dalyvio prielaidos'!$E$140*12+'Dalyvio prielaidos'!$E$141)</f>
        <v>1</v>
      </c>
      <c r="DK15" s="3" t="b">
        <f>AND(DK10&gt;='Dalyvio prielaidos'!$E$141-1,DK10&lt;'Dalyvio prielaidos'!$E$140*12+'Dalyvio prielaidos'!$E$141)</f>
        <v>1</v>
      </c>
      <c r="DL15" s="3" t="b">
        <f>AND(DL10&gt;='Dalyvio prielaidos'!$E$141-1,DL10&lt;'Dalyvio prielaidos'!$E$140*12+'Dalyvio prielaidos'!$E$141)</f>
        <v>1</v>
      </c>
      <c r="DM15" s="3" t="b">
        <f>AND(DM10&gt;='Dalyvio prielaidos'!$E$141-1,DM10&lt;'Dalyvio prielaidos'!$E$140*12+'Dalyvio prielaidos'!$E$141)</f>
        <v>1</v>
      </c>
      <c r="DN15" s="29"/>
      <c r="DO15" s="3" t="b">
        <f>AND(DO10&gt;='Dalyvio prielaidos'!$E$141-1,DO10&lt;'Dalyvio prielaidos'!$E$140*12+'Dalyvio prielaidos'!$E$141)</f>
        <v>1</v>
      </c>
      <c r="DP15" s="3" t="b">
        <f>AND(DP10&gt;='Dalyvio prielaidos'!$E$141-1,DP10&lt;'Dalyvio prielaidos'!$E$140*12+'Dalyvio prielaidos'!$E$141)</f>
        <v>1</v>
      </c>
      <c r="DQ15" s="3" t="b">
        <f>AND(DQ10&gt;='Dalyvio prielaidos'!$E$141-1,DQ10&lt;'Dalyvio prielaidos'!$E$140*12+'Dalyvio prielaidos'!$E$141)</f>
        <v>1</v>
      </c>
      <c r="DR15" s="3" t="b">
        <f>AND(DR10&gt;='Dalyvio prielaidos'!$E$141-1,DR10&lt;'Dalyvio prielaidos'!$E$140*12+'Dalyvio prielaidos'!$E$141)</f>
        <v>1</v>
      </c>
      <c r="DS15" s="3" t="b">
        <f>AND(DS10&gt;='Dalyvio prielaidos'!$E$141-1,DS10&lt;'Dalyvio prielaidos'!$E$140*12+'Dalyvio prielaidos'!$E$141)</f>
        <v>1</v>
      </c>
      <c r="DT15" s="3" t="b">
        <f>AND(DT10&gt;='Dalyvio prielaidos'!$E$141-1,DT10&lt;'Dalyvio prielaidos'!$E$140*12+'Dalyvio prielaidos'!$E$141)</f>
        <v>1</v>
      </c>
      <c r="DU15" s="3" t="b">
        <f>AND(DU10&gt;='Dalyvio prielaidos'!$E$141-1,DU10&lt;'Dalyvio prielaidos'!$E$140*12+'Dalyvio prielaidos'!$E$141)</f>
        <v>1</v>
      </c>
      <c r="DV15" s="3" t="b">
        <f>AND(DV10&gt;='Dalyvio prielaidos'!$E$141-1,DV10&lt;'Dalyvio prielaidos'!$E$140*12+'Dalyvio prielaidos'!$E$141)</f>
        <v>1</v>
      </c>
      <c r="DW15" s="3" t="b">
        <f>AND(DW10&gt;='Dalyvio prielaidos'!$E$141-1,DW10&lt;'Dalyvio prielaidos'!$E$140*12+'Dalyvio prielaidos'!$E$141)</f>
        <v>1</v>
      </c>
      <c r="DX15" s="3" t="b">
        <f>AND(DX10&gt;='Dalyvio prielaidos'!$E$141-1,DX10&lt;'Dalyvio prielaidos'!$E$140*12+'Dalyvio prielaidos'!$E$141)</f>
        <v>1</v>
      </c>
      <c r="DY15" s="3" t="b">
        <f>AND(DY10&gt;='Dalyvio prielaidos'!$E$141-1,DY10&lt;'Dalyvio prielaidos'!$E$140*12+'Dalyvio prielaidos'!$E$141)</f>
        <v>1</v>
      </c>
      <c r="DZ15" s="3" t="b">
        <f>AND(DZ10&gt;='Dalyvio prielaidos'!$E$141-1,DZ10&lt;'Dalyvio prielaidos'!$E$140*12+'Dalyvio prielaidos'!$E$141)</f>
        <v>1</v>
      </c>
      <c r="EA15" s="29"/>
      <c r="EB15" s="3" t="b">
        <f>AND(EB10&gt;='Dalyvio prielaidos'!$E$141-1,EB10&lt;'Dalyvio prielaidos'!$E$140*12+'Dalyvio prielaidos'!$E$141)</f>
        <v>1</v>
      </c>
      <c r="EC15" s="3" t="b">
        <f>AND(EC10&gt;='Dalyvio prielaidos'!$E$141-1,EC10&lt;'Dalyvio prielaidos'!$E$140*12+'Dalyvio prielaidos'!$E$141)</f>
        <v>1</v>
      </c>
      <c r="ED15" s="3" t="b">
        <f>AND(ED10&gt;='Dalyvio prielaidos'!$E$141-1,ED10&lt;'Dalyvio prielaidos'!$E$140*12+'Dalyvio prielaidos'!$E$141)</f>
        <v>1</v>
      </c>
      <c r="EE15" s="3" t="b">
        <f>AND(EE10&gt;='Dalyvio prielaidos'!$E$141-1,EE10&lt;'Dalyvio prielaidos'!$E$140*12+'Dalyvio prielaidos'!$E$141)</f>
        <v>1</v>
      </c>
      <c r="EF15" s="3" t="b">
        <f>AND(EF10&gt;='Dalyvio prielaidos'!$E$141-1,EF10&lt;'Dalyvio prielaidos'!$E$140*12+'Dalyvio prielaidos'!$E$141)</f>
        <v>1</v>
      </c>
      <c r="EG15" s="3" t="b">
        <f>AND(EG10&gt;='Dalyvio prielaidos'!$E$141-1,EG10&lt;'Dalyvio prielaidos'!$E$140*12+'Dalyvio prielaidos'!$E$141)</f>
        <v>1</v>
      </c>
      <c r="EH15" s="3" t="b">
        <f>AND(EH10&gt;='Dalyvio prielaidos'!$E$141-1,EH10&lt;'Dalyvio prielaidos'!$E$140*12+'Dalyvio prielaidos'!$E$141)</f>
        <v>1</v>
      </c>
      <c r="EI15" s="3" t="b">
        <f>AND(EI10&gt;='Dalyvio prielaidos'!$E$141-1,EI10&lt;'Dalyvio prielaidos'!$E$140*12+'Dalyvio prielaidos'!$E$141)</f>
        <v>1</v>
      </c>
      <c r="EJ15" s="3" t="b">
        <f>AND(EJ10&gt;='Dalyvio prielaidos'!$E$141-1,EJ10&lt;'Dalyvio prielaidos'!$E$140*12+'Dalyvio prielaidos'!$E$141)</f>
        <v>1</v>
      </c>
      <c r="EK15" s="3" t="b">
        <f>AND(EK10&gt;='Dalyvio prielaidos'!$E$141-1,EK10&lt;'Dalyvio prielaidos'!$E$140*12+'Dalyvio prielaidos'!$E$141)</f>
        <v>1</v>
      </c>
      <c r="EL15" s="3" t="b">
        <f>AND(EL10&gt;='Dalyvio prielaidos'!$E$141-1,EL10&lt;'Dalyvio prielaidos'!$E$140*12+'Dalyvio prielaidos'!$E$141)</f>
        <v>1</v>
      </c>
      <c r="EM15" s="3" t="b">
        <f>AND(EM10&gt;='Dalyvio prielaidos'!$E$141-1,EM10&lt;'Dalyvio prielaidos'!$E$140*12+'Dalyvio prielaidos'!$E$141)</f>
        <v>1</v>
      </c>
      <c r="EN15" s="29"/>
      <c r="EO15" s="3" t="b">
        <f>AND(EO10&gt;='Dalyvio prielaidos'!$E$141-1,EO10&lt;'Dalyvio prielaidos'!$E$140*12+'Dalyvio prielaidos'!$E$141)</f>
        <v>1</v>
      </c>
      <c r="EP15" s="3" t="b">
        <f>AND(EP10&gt;='Dalyvio prielaidos'!$E$141-1,EP10&lt;'Dalyvio prielaidos'!$E$140*12+'Dalyvio prielaidos'!$E$141)</f>
        <v>1</v>
      </c>
      <c r="EQ15" s="3" t="b">
        <f>AND(EQ10&gt;='Dalyvio prielaidos'!$E$141-1,EQ10&lt;'Dalyvio prielaidos'!$E$140*12+'Dalyvio prielaidos'!$E$141)</f>
        <v>1</v>
      </c>
      <c r="ER15" s="3" t="b">
        <f>AND(ER10&gt;='Dalyvio prielaidos'!$E$141-1,ER10&lt;'Dalyvio prielaidos'!$E$140*12+'Dalyvio prielaidos'!$E$141)</f>
        <v>1</v>
      </c>
      <c r="ES15" s="3" t="b">
        <f>AND(ES10&gt;='Dalyvio prielaidos'!$E$141-1,ES10&lt;'Dalyvio prielaidos'!$E$140*12+'Dalyvio prielaidos'!$E$141)</f>
        <v>1</v>
      </c>
      <c r="ET15" s="3" t="b">
        <f>AND(ET10&gt;='Dalyvio prielaidos'!$E$141-1,ET10&lt;'Dalyvio prielaidos'!$E$140*12+'Dalyvio prielaidos'!$E$141)</f>
        <v>1</v>
      </c>
      <c r="EU15" s="3" t="b">
        <f>AND(EU10&gt;='Dalyvio prielaidos'!$E$141-1,EU10&lt;'Dalyvio prielaidos'!$E$140*12+'Dalyvio prielaidos'!$E$141)</f>
        <v>1</v>
      </c>
      <c r="EV15" s="3" t="b">
        <f>AND(EV10&gt;='Dalyvio prielaidos'!$E$141-1,EV10&lt;'Dalyvio prielaidos'!$E$140*12+'Dalyvio prielaidos'!$E$141)</f>
        <v>1</v>
      </c>
      <c r="EW15" s="3" t="b">
        <f>AND(EW10&gt;='Dalyvio prielaidos'!$E$141-1,EW10&lt;'Dalyvio prielaidos'!$E$140*12+'Dalyvio prielaidos'!$E$141)</f>
        <v>1</v>
      </c>
      <c r="EX15" s="3" t="b">
        <f>AND(EX10&gt;='Dalyvio prielaidos'!$E$141-1,EX10&lt;'Dalyvio prielaidos'!$E$140*12+'Dalyvio prielaidos'!$E$141)</f>
        <v>1</v>
      </c>
      <c r="EY15" s="3" t="b">
        <f>AND(EY10&gt;='Dalyvio prielaidos'!$E$141-1,EY10&lt;'Dalyvio prielaidos'!$E$140*12+'Dalyvio prielaidos'!$E$141)</f>
        <v>1</v>
      </c>
      <c r="EZ15" s="3" t="b">
        <f>AND(EZ10&gt;='Dalyvio prielaidos'!$E$141-1,EZ10&lt;'Dalyvio prielaidos'!$E$140*12+'Dalyvio prielaidos'!$E$141)</f>
        <v>1</v>
      </c>
      <c r="FA15" s="29"/>
      <c r="FB15" s="3" t="b">
        <f>AND(FB10&gt;='Dalyvio prielaidos'!$E$141-1,FB10&lt;'Dalyvio prielaidos'!$E$140*12+'Dalyvio prielaidos'!$E$141)</f>
        <v>1</v>
      </c>
      <c r="FC15" s="3" t="b">
        <f>AND(FC10&gt;='Dalyvio prielaidos'!$E$141-1,FC10&lt;'Dalyvio prielaidos'!$E$140*12+'Dalyvio prielaidos'!$E$141)</f>
        <v>1</v>
      </c>
      <c r="FD15" s="3" t="b">
        <f>AND(FD10&gt;='Dalyvio prielaidos'!$E$141-1,FD10&lt;'Dalyvio prielaidos'!$E$140*12+'Dalyvio prielaidos'!$E$141)</f>
        <v>1</v>
      </c>
      <c r="FE15" s="3" t="b">
        <f>AND(FE10&gt;='Dalyvio prielaidos'!$E$141-1,FE10&lt;'Dalyvio prielaidos'!$E$140*12+'Dalyvio prielaidos'!$E$141)</f>
        <v>1</v>
      </c>
      <c r="FF15" s="3" t="b">
        <f>AND(FF10&gt;='Dalyvio prielaidos'!$E$141-1,FF10&lt;'Dalyvio prielaidos'!$E$140*12+'Dalyvio prielaidos'!$E$141)</f>
        <v>1</v>
      </c>
      <c r="FG15" s="3" t="b">
        <f>AND(FG10&gt;='Dalyvio prielaidos'!$E$141-1,FG10&lt;'Dalyvio prielaidos'!$E$140*12+'Dalyvio prielaidos'!$E$141)</f>
        <v>1</v>
      </c>
      <c r="FH15" s="3" t="b">
        <f>AND(FH10&gt;='Dalyvio prielaidos'!$E$141-1,FH10&lt;'Dalyvio prielaidos'!$E$140*12+'Dalyvio prielaidos'!$E$141)</f>
        <v>1</v>
      </c>
      <c r="FI15" s="3" t="b">
        <f>AND(FI10&gt;='Dalyvio prielaidos'!$E$141-1,FI10&lt;'Dalyvio prielaidos'!$E$140*12+'Dalyvio prielaidos'!$E$141)</f>
        <v>1</v>
      </c>
      <c r="FJ15" s="3" t="b">
        <f>AND(FJ10&gt;='Dalyvio prielaidos'!$E$141-1,FJ10&lt;'Dalyvio prielaidos'!$E$140*12+'Dalyvio prielaidos'!$E$141)</f>
        <v>1</v>
      </c>
      <c r="FK15" s="3" t="b">
        <f>AND(FK10&gt;='Dalyvio prielaidos'!$E$141-1,FK10&lt;'Dalyvio prielaidos'!$E$140*12+'Dalyvio prielaidos'!$E$141)</f>
        <v>1</v>
      </c>
      <c r="FL15" s="3" t="b">
        <f>AND(FL10&gt;='Dalyvio prielaidos'!$E$141-1,FL10&lt;'Dalyvio prielaidos'!$E$140*12+'Dalyvio prielaidos'!$E$141)</f>
        <v>1</v>
      </c>
      <c r="FM15" s="3" t="b">
        <f>AND(FM10&gt;='Dalyvio prielaidos'!$E$141-1,FM10&lt;'Dalyvio prielaidos'!$E$140*12+'Dalyvio prielaidos'!$E$141)</f>
        <v>1</v>
      </c>
      <c r="FN15" s="29"/>
      <c r="FO15" s="3" t="b">
        <f>AND(FO10&gt;='Dalyvio prielaidos'!$E$141-1,FO10&lt;'Dalyvio prielaidos'!$E$140*12+'Dalyvio prielaidos'!$E$141)</f>
        <v>1</v>
      </c>
      <c r="FP15" s="3" t="b">
        <f>AND(FP10&gt;='Dalyvio prielaidos'!$E$141-1,FP10&lt;'Dalyvio prielaidos'!$E$140*12+'Dalyvio prielaidos'!$E$141)</f>
        <v>1</v>
      </c>
      <c r="FQ15" s="3" t="b">
        <f>AND(FQ10&gt;='Dalyvio prielaidos'!$E$141-1,FQ10&lt;'Dalyvio prielaidos'!$E$140*12+'Dalyvio prielaidos'!$E$141)</f>
        <v>1</v>
      </c>
      <c r="FR15" s="3" t="b">
        <f>AND(FR10&gt;='Dalyvio prielaidos'!$E$141-1,FR10&lt;'Dalyvio prielaidos'!$E$140*12+'Dalyvio prielaidos'!$E$141)</f>
        <v>1</v>
      </c>
      <c r="FS15" s="3" t="b">
        <f>AND(FS10&gt;='Dalyvio prielaidos'!$E$141-1,FS10&lt;'Dalyvio prielaidos'!$E$140*12+'Dalyvio prielaidos'!$E$141)</f>
        <v>1</v>
      </c>
      <c r="FT15" s="3" t="b">
        <f>AND(FT10&gt;='Dalyvio prielaidos'!$E$141-1,FT10&lt;'Dalyvio prielaidos'!$E$140*12+'Dalyvio prielaidos'!$E$141)</f>
        <v>1</v>
      </c>
      <c r="FU15" s="3" t="b">
        <f>AND(FU10&gt;='Dalyvio prielaidos'!$E$141-1,FU10&lt;'Dalyvio prielaidos'!$E$140*12+'Dalyvio prielaidos'!$E$141)</f>
        <v>1</v>
      </c>
      <c r="FV15" s="3" t="b">
        <f>AND(FV10&gt;='Dalyvio prielaidos'!$E$141-1,FV10&lt;'Dalyvio prielaidos'!$E$140*12+'Dalyvio prielaidos'!$E$141)</f>
        <v>1</v>
      </c>
      <c r="FW15" s="3" t="b">
        <f>AND(FW10&gt;='Dalyvio prielaidos'!$E$141-1,FW10&lt;'Dalyvio prielaidos'!$E$140*12+'Dalyvio prielaidos'!$E$141)</f>
        <v>1</v>
      </c>
      <c r="FX15" s="3" t="b">
        <f>AND(FX10&gt;='Dalyvio prielaidos'!$E$141-1,FX10&lt;'Dalyvio prielaidos'!$E$140*12+'Dalyvio prielaidos'!$E$141)</f>
        <v>1</v>
      </c>
      <c r="FY15" s="3" t="b">
        <f>AND(FY10&gt;='Dalyvio prielaidos'!$E$141-1,FY10&lt;'Dalyvio prielaidos'!$E$140*12+'Dalyvio prielaidos'!$E$141)</f>
        <v>1</v>
      </c>
      <c r="FZ15" s="3" t="b">
        <f>AND(FZ10&gt;='Dalyvio prielaidos'!$E$141-1,FZ10&lt;'Dalyvio prielaidos'!$E$140*12+'Dalyvio prielaidos'!$E$141)</f>
        <v>1</v>
      </c>
      <c r="GA15" s="29"/>
      <c r="GB15" s="3" t="b">
        <f>AND(GB10&gt;='Dalyvio prielaidos'!$E$141-1,GB10&lt;'Dalyvio prielaidos'!$E$140*12+'Dalyvio prielaidos'!$E$141)</f>
        <v>0</v>
      </c>
      <c r="GC15" s="3" t="b">
        <f>AND(GC10&gt;='Dalyvio prielaidos'!$E$141-1,GC10&lt;'Dalyvio prielaidos'!$E$140*12+'Dalyvio prielaidos'!$E$141)</f>
        <v>0</v>
      </c>
      <c r="GD15" s="3" t="b">
        <f>AND(GD10&gt;='Dalyvio prielaidos'!$E$141-1,GD10&lt;'Dalyvio prielaidos'!$E$140*12+'Dalyvio prielaidos'!$E$141)</f>
        <v>0</v>
      </c>
      <c r="GE15" s="3" t="b">
        <f>AND(GE10&gt;='Dalyvio prielaidos'!$E$141-1,GE10&lt;'Dalyvio prielaidos'!$E$140*12+'Dalyvio prielaidos'!$E$141)</f>
        <v>0</v>
      </c>
      <c r="GF15" s="3" t="b">
        <f>AND(GF10&gt;='Dalyvio prielaidos'!$E$141-1,GF10&lt;'Dalyvio prielaidos'!$E$140*12+'Dalyvio prielaidos'!$E$141)</f>
        <v>0</v>
      </c>
      <c r="GG15" s="3" t="b">
        <f>AND(GG10&gt;='Dalyvio prielaidos'!$E$141-1,GG10&lt;'Dalyvio prielaidos'!$E$140*12+'Dalyvio prielaidos'!$E$141)</f>
        <v>0</v>
      </c>
      <c r="GH15" s="3" t="b">
        <f>AND(GH10&gt;='Dalyvio prielaidos'!$E$141-1,GH10&lt;'Dalyvio prielaidos'!$E$140*12+'Dalyvio prielaidos'!$E$141)</f>
        <v>0</v>
      </c>
      <c r="GI15" s="3" t="b">
        <f>AND(GI10&gt;='Dalyvio prielaidos'!$E$141-1,GI10&lt;'Dalyvio prielaidos'!$E$140*12+'Dalyvio prielaidos'!$E$141)</f>
        <v>0</v>
      </c>
      <c r="GJ15" s="3" t="b">
        <f>AND(GJ10&gt;='Dalyvio prielaidos'!$E$141-1,GJ10&lt;'Dalyvio prielaidos'!$E$140*12+'Dalyvio prielaidos'!$E$141)</f>
        <v>0</v>
      </c>
      <c r="GK15" s="3" t="b">
        <f>AND(GK10&gt;='Dalyvio prielaidos'!$E$141-1,GK10&lt;'Dalyvio prielaidos'!$E$140*12+'Dalyvio prielaidos'!$E$141)</f>
        <v>0</v>
      </c>
      <c r="GL15" s="3" t="b">
        <f>AND(GL10&gt;='Dalyvio prielaidos'!$E$141-1,GL10&lt;'Dalyvio prielaidos'!$E$140*12+'Dalyvio prielaidos'!$E$141)</f>
        <v>0</v>
      </c>
      <c r="GM15" s="3" t="b">
        <f>AND(GM10&gt;='Dalyvio prielaidos'!$E$141-1,GM10&lt;'Dalyvio prielaidos'!$E$140*12+'Dalyvio prielaidos'!$E$141)</f>
        <v>0</v>
      </c>
      <c r="GN15" s="29"/>
      <c r="GO15" s="3" t="b">
        <f>AND(GO10&gt;='Dalyvio prielaidos'!$E$141-1,GO10&lt;'Dalyvio prielaidos'!$E$140*12+'Dalyvio prielaidos'!$E$141)</f>
        <v>0</v>
      </c>
      <c r="GP15" s="3" t="b">
        <f>AND(GP10&gt;='Dalyvio prielaidos'!$E$141-1,GP10&lt;'Dalyvio prielaidos'!$E$140*12+'Dalyvio prielaidos'!$E$141)</f>
        <v>0</v>
      </c>
      <c r="GQ15" s="3" t="b">
        <f>AND(GQ10&gt;='Dalyvio prielaidos'!$E$141-1,GQ10&lt;'Dalyvio prielaidos'!$E$140*12+'Dalyvio prielaidos'!$E$141)</f>
        <v>0</v>
      </c>
      <c r="GR15" s="3" t="b">
        <f>AND(GR10&gt;='Dalyvio prielaidos'!$E$141-1,GR10&lt;'Dalyvio prielaidos'!$E$140*12+'Dalyvio prielaidos'!$E$141)</f>
        <v>0</v>
      </c>
      <c r="GS15" s="3" t="b">
        <f>AND(GS10&gt;='Dalyvio prielaidos'!$E$141-1,GS10&lt;'Dalyvio prielaidos'!$E$140*12+'Dalyvio prielaidos'!$E$141)</f>
        <v>0</v>
      </c>
      <c r="GT15" s="3" t="b">
        <f>AND(GT10&gt;='Dalyvio prielaidos'!$E$141-1,GT10&lt;'Dalyvio prielaidos'!$E$140*12+'Dalyvio prielaidos'!$E$141)</f>
        <v>0</v>
      </c>
      <c r="GU15" s="3" t="b">
        <f>AND(GU10&gt;='Dalyvio prielaidos'!$E$141-1,GU10&lt;'Dalyvio prielaidos'!$E$140*12+'Dalyvio prielaidos'!$E$141)</f>
        <v>0</v>
      </c>
      <c r="GV15" s="3" t="b">
        <f>AND(GV10&gt;='Dalyvio prielaidos'!$E$141-1,GV10&lt;'Dalyvio prielaidos'!$E$140*12+'Dalyvio prielaidos'!$E$141)</f>
        <v>0</v>
      </c>
      <c r="GW15" s="3" t="b">
        <f>AND(GW10&gt;='Dalyvio prielaidos'!$E$141-1,GW10&lt;'Dalyvio prielaidos'!$E$140*12+'Dalyvio prielaidos'!$E$141)</f>
        <v>0</v>
      </c>
      <c r="GX15" s="3" t="b">
        <f>AND(GX10&gt;='Dalyvio prielaidos'!$E$141-1,GX10&lt;'Dalyvio prielaidos'!$E$140*12+'Dalyvio prielaidos'!$E$141)</f>
        <v>0</v>
      </c>
      <c r="GY15" s="3" t="b">
        <f>AND(GY10&gt;='Dalyvio prielaidos'!$E$141-1,GY10&lt;'Dalyvio prielaidos'!$E$140*12+'Dalyvio prielaidos'!$E$141)</f>
        <v>0</v>
      </c>
      <c r="GZ15" s="3" t="b">
        <f>AND(GZ10&gt;='Dalyvio prielaidos'!$E$141-1,GZ10&lt;'Dalyvio prielaidos'!$E$140*12+'Dalyvio prielaidos'!$E$141)</f>
        <v>0</v>
      </c>
      <c r="HA15" s="29"/>
      <c r="HB15" s="3" t="b">
        <f>AND(HB10&gt;='Dalyvio prielaidos'!$E$141-1,HB10&lt;'Dalyvio prielaidos'!$E$140*12+'Dalyvio prielaidos'!$E$141)</f>
        <v>0</v>
      </c>
      <c r="HC15" s="3" t="b">
        <f>AND(HC10&gt;='Dalyvio prielaidos'!$E$141-1,HC10&lt;'Dalyvio prielaidos'!$E$140*12+'Dalyvio prielaidos'!$E$141)</f>
        <v>0</v>
      </c>
      <c r="HD15" s="3" t="b">
        <f>AND(HD10&gt;='Dalyvio prielaidos'!$E$141-1,HD10&lt;'Dalyvio prielaidos'!$E$140*12+'Dalyvio prielaidos'!$E$141)</f>
        <v>0</v>
      </c>
      <c r="HE15" s="3" t="b">
        <f>AND(HE10&gt;='Dalyvio prielaidos'!$E$141-1,HE10&lt;'Dalyvio prielaidos'!$E$140*12+'Dalyvio prielaidos'!$E$141)</f>
        <v>0</v>
      </c>
      <c r="HF15" s="3" t="b">
        <f>AND(HF10&gt;='Dalyvio prielaidos'!$E$141-1,HF10&lt;'Dalyvio prielaidos'!$E$140*12+'Dalyvio prielaidos'!$E$141)</f>
        <v>0</v>
      </c>
      <c r="HG15" s="3" t="b">
        <f>AND(HG10&gt;='Dalyvio prielaidos'!$E$141-1,HG10&lt;'Dalyvio prielaidos'!$E$140*12+'Dalyvio prielaidos'!$E$141)</f>
        <v>0</v>
      </c>
      <c r="HH15" s="3" t="b">
        <f>AND(HH10&gt;='Dalyvio prielaidos'!$E$141-1,HH10&lt;'Dalyvio prielaidos'!$E$140*12+'Dalyvio prielaidos'!$E$141)</f>
        <v>0</v>
      </c>
      <c r="HI15" s="3" t="b">
        <f>AND(HI10&gt;='Dalyvio prielaidos'!$E$141-1,HI10&lt;'Dalyvio prielaidos'!$E$140*12+'Dalyvio prielaidos'!$E$141)</f>
        <v>0</v>
      </c>
      <c r="HJ15" s="3" t="b">
        <f>AND(HJ10&gt;='Dalyvio prielaidos'!$E$141-1,HJ10&lt;'Dalyvio prielaidos'!$E$140*12+'Dalyvio prielaidos'!$E$141)</f>
        <v>0</v>
      </c>
      <c r="HK15" s="3" t="b">
        <f>AND(HK10&gt;='Dalyvio prielaidos'!$E$141-1,HK10&lt;'Dalyvio prielaidos'!$E$140*12+'Dalyvio prielaidos'!$E$141)</f>
        <v>0</v>
      </c>
      <c r="HL15" s="3" t="b">
        <f>AND(HL10&gt;='Dalyvio prielaidos'!$E$141-1,HL10&lt;'Dalyvio prielaidos'!$E$140*12+'Dalyvio prielaidos'!$E$141)</f>
        <v>0</v>
      </c>
      <c r="HM15" s="3" t="b">
        <f>AND(HM10&gt;='Dalyvio prielaidos'!$E$141-1,HM10&lt;'Dalyvio prielaidos'!$E$140*12+'Dalyvio prielaidos'!$E$141)</f>
        <v>0</v>
      </c>
      <c r="HN15" s="29"/>
      <c r="HO15" s="3" t="b">
        <f>AND(HO10&gt;='Dalyvio prielaidos'!$E$141-1,HO10&lt;'Dalyvio prielaidos'!$E$140*12+'Dalyvio prielaidos'!$E$141)</f>
        <v>0</v>
      </c>
      <c r="HP15" s="3" t="b">
        <f>AND(HP10&gt;='Dalyvio prielaidos'!$E$141-1,HP10&lt;'Dalyvio prielaidos'!$E$140*12+'Dalyvio prielaidos'!$E$141)</f>
        <v>0</v>
      </c>
      <c r="HQ15" s="3" t="b">
        <f>AND(HQ10&gt;='Dalyvio prielaidos'!$E$141-1,HQ10&lt;'Dalyvio prielaidos'!$E$140*12+'Dalyvio prielaidos'!$E$141)</f>
        <v>0</v>
      </c>
      <c r="HR15" s="3" t="b">
        <f>AND(HR10&gt;='Dalyvio prielaidos'!$E$141-1,HR10&lt;'Dalyvio prielaidos'!$E$140*12+'Dalyvio prielaidos'!$E$141)</f>
        <v>0</v>
      </c>
      <c r="HS15" s="3" t="b">
        <f>AND(HS10&gt;='Dalyvio prielaidos'!$E$141-1,HS10&lt;'Dalyvio prielaidos'!$E$140*12+'Dalyvio prielaidos'!$E$141)</f>
        <v>0</v>
      </c>
      <c r="HT15" s="3" t="b">
        <f>AND(HT10&gt;='Dalyvio prielaidos'!$E$141-1,HT10&lt;'Dalyvio prielaidos'!$E$140*12+'Dalyvio prielaidos'!$E$141)</f>
        <v>0</v>
      </c>
      <c r="HU15" s="3" t="b">
        <f>AND(HU10&gt;='Dalyvio prielaidos'!$E$141-1,HU10&lt;'Dalyvio prielaidos'!$E$140*12+'Dalyvio prielaidos'!$E$141)</f>
        <v>0</v>
      </c>
      <c r="HV15" s="3" t="b">
        <f>AND(HV10&gt;='Dalyvio prielaidos'!$E$141-1,HV10&lt;'Dalyvio prielaidos'!$E$140*12+'Dalyvio prielaidos'!$E$141)</f>
        <v>0</v>
      </c>
      <c r="HW15" s="3" t="b">
        <f>AND(HW10&gt;='Dalyvio prielaidos'!$E$141-1,HW10&lt;'Dalyvio prielaidos'!$E$140*12+'Dalyvio prielaidos'!$E$141)</f>
        <v>0</v>
      </c>
      <c r="HX15" s="3" t="b">
        <f>AND(HX10&gt;='Dalyvio prielaidos'!$E$141-1,HX10&lt;'Dalyvio prielaidos'!$E$140*12+'Dalyvio prielaidos'!$E$141)</f>
        <v>0</v>
      </c>
      <c r="HY15" s="3" t="b">
        <f>AND(HY10&gt;='Dalyvio prielaidos'!$E$141-1,HY10&lt;'Dalyvio prielaidos'!$E$140*12+'Dalyvio prielaidos'!$E$141)</f>
        <v>0</v>
      </c>
      <c r="HZ15" s="3" t="b">
        <f>AND(HZ10&gt;='Dalyvio prielaidos'!$E$141-1,HZ10&lt;'Dalyvio prielaidos'!$E$140*12+'Dalyvio prielaidos'!$E$141)</f>
        <v>0</v>
      </c>
      <c r="IA15" s="29"/>
      <c r="IB15" s="3" t="b">
        <f>AND(IB10&gt;='Dalyvio prielaidos'!$E$141-1,IB10&lt;'Dalyvio prielaidos'!$E$140*12+'Dalyvio prielaidos'!$E$141)</f>
        <v>0</v>
      </c>
      <c r="IC15" s="3" t="b">
        <f>AND(IC10&gt;='Dalyvio prielaidos'!$E$141-1,IC10&lt;'Dalyvio prielaidos'!$E$140*12+'Dalyvio prielaidos'!$E$141)</f>
        <v>0</v>
      </c>
      <c r="ID15" s="3" t="b">
        <f>AND(ID10&gt;='Dalyvio prielaidos'!$E$141-1,ID10&lt;'Dalyvio prielaidos'!$E$140*12+'Dalyvio prielaidos'!$E$141)</f>
        <v>0</v>
      </c>
      <c r="IE15" s="3" t="b">
        <f>AND(IE10&gt;='Dalyvio prielaidos'!$E$141-1,IE10&lt;'Dalyvio prielaidos'!$E$140*12+'Dalyvio prielaidos'!$E$141)</f>
        <v>0</v>
      </c>
      <c r="IF15" s="3" t="b">
        <f>AND(IF10&gt;='Dalyvio prielaidos'!$E$141-1,IF10&lt;'Dalyvio prielaidos'!$E$140*12+'Dalyvio prielaidos'!$E$141)</f>
        <v>0</v>
      </c>
      <c r="IG15" s="3" t="b">
        <f>AND(IG10&gt;='Dalyvio prielaidos'!$E$141-1,IG10&lt;'Dalyvio prielaidos'!$E$140*12+'Dalyvio prielaidos'!$E$141)</f>
        <v>0</v>
      </c>
      <c r="IH15" s="3" t="b">
        <f>AND(IH10&gt;='Dalyvio prielaidos'!$E$141-1,IH10&lt;'Dalyvio prielaidos'!$E$140*12+'Dalyvio prielaidos'!$E$141)</f>
        <v>0</v>
      </c>
      <c r="II15" s="3" t="b">
        <f>AND(II10&gt;='Dalyvio prielaidos'!$E$141-1,II10&lt;'Dalyvio prielaidos'!$E$140*12+'Dalyvio prielaidos'!$E$141)</f>
        <v>0</v>
      </c>
      <c r="IJ15" s="3" t="b">
        <f>AND(IJ10&gt;='Dalyvio prielaidos'!$E$141-1,IJ10&lt;'Dalyvio prielaidos'!$E$140*12+'Dalyvio prielaidos'!$E$141)</f>
        <v>0</v>
      </c>
      <c r="IK15" s="3" t="b">
        <f>AND(IK10&gt;='Dalyvio prielaidos'!$E$141-1,IK10&lt;'Dalyvio prielaidos'!$E$140*12+'Dalyvio prielaidos'!$E$141)</f>
        <v>0</v>
      </c>
      <c r="IL15" s="3" t="b">
        <f>AND(IL10&gt;='Dalyvio prielaidos'!$E$141-1,IL10&lt;'Dalyvio prielaidos'!$E$140*12+'Dalyvio prielaidos'!$E$141)</f>
        <v>0</v>
      </c>
      <c r="IM15" s="3" t="b">
        <f>AND(IM10&gt;='Dalyvio prielaidos'!$E$141-1,IM10&lt;'Dalyvio prielaidos'!$E$140*12+'Dalyvio prielaidos'!$E$141)</f>
        <v>0</v>
      </c>
      <c r="IN15" s="29"/>
      <c r="IO15" s="3" t="b">
        <f>AND(IO10&gt;='Dalyvio prielaidos'!$E$141-1,IO10&lt;'Dalyvio prielaidos'!$E$140*12+'Dalyvio prielaidos'!$E$141)</f>
        <v>0</v>
      </c>
      <c r="IP15" s="3" t="b">
        <f>AND(IP10&gt;='Dalyvio prielaidos'!$E$141-1,IP10&lt;'Dalyvio prielaidos'!$E$140*12+'Dalyvio prielaidos'!$E$141)</f>
        <v>0</v>
      </c>
      <c r="IQ15" s="3" t="b">
        <f>AND(IQ10&gt;='Dalyvio prielaidos'!$E$141-1,IQ10&lt;'Dalyvio prielaidos'!$E$140*12+'Dalyvio prielaidos'!$E$141)</f>
        <v>0</v>
      </c>
      <c r="IR15" s="3" t="b">
        <f>AND(IR10&gt;='Dalyvio prielaidos'!$E$141-1,IR10&lt;'Dalyvio prielaidos'!$E$140*12+'Dalyvio prielaidos'!$E$141)</f>
        <v>0</v>
      </c>
      <c r="IS15" s="3" t="b">
        <f>AND(IS10&gt;='Dalyvio prielaidos'!$E$141-1,IS10&lt;'Dalyvio prielaidos'!$E$140*12+'Dalyvio prielaidos'!$E$141)</f>
        <v>0</v>
      </c>
      <c r="IT15" s="3" t="b">
        <f>AND(IT10&gt;='Dalyvio prielaidos'!$E$141-1,IT10&lt;'Dalyvio prielaidos'!$E$140*12+'Dalyvio prielaidos'!$E$141)</f>
        <v>0</v>
      </c>
      <c r="IU15" s="3" t="b">
        <f>AND(IU10&gt;='Dalyvio prielaidos'!$E$141-1,IU10&lt;'Dalyvio prielaidos'!$E$140*12+'Dalyvio prielaidos'!$E$141)</f>
        <v>0</v>
      </c>
      <c r="IV15" s="3" t="b">
        <f>AND(IV10&gt;='Dalyvio prielaidos'!$E$141-1,IV10&lt;'Dalyvio prielaidos'!$E$140*12+'Dalyvio prielaidos'!$E$141)</f>
        <v>0</v>
      </c>
      <c r="IW15" s="3" t="b">
        <f>AND(IW10&gt;='Dalyvio prielaidos'!$E$141-1,IW10&lt;'Dalyvio prielaidos'!$E$140*12+'Dalyvio prielaidos'!$E$141)</f>
        <v>0</v>
      </c>
      <c r="IX15" s="3" t="b">
        <f>AND(IX10&gt;='Dalyvio prielaidos'!$E$141-1,IX10&lt;'Dalyvio prielaidos'!$E$140*12+'Dalyvio prielaidos'!$E$141)</f>
        <v>0</v>
      </c>
      <c r="IY15" s="3" t="b">
        <f>AND(IY10&gt;='Dalyvio prielaidos'!$E$141-1,IY10&lt;'Dalyvio prielaidos'!$E$140*12+'Dalyvio prielaidos'!$E$141)</f>
        <v>0</v>
      </c>
      <c r="IZ15" s="3" t="b">
        <f>AND(IZ10&gt;='Dalyvio prielaidos'!$E$141-1,IZ10&lt;'Dalyvio prielaidos'!$E$140*12+'Dalyvio prielaidos'!$E$141)</f>
        <v>0</v>
      </c>
      <c r="JA15" s="29"/>
      <c r="JB15" s="3" t="b">
        <f>AND(JB10&gt;='Dalyvio prielaidos'!$E$141-1,JB10&lt;'Dalyvio prielaidos'!$E$140*12+'Dalyvio prielaidos'!$E$141)</f>
        <v>0</v>
      </c>
      <c r="JC15" s="3" t="b">
        <f>AND(JC10&gt;='Dalyvio prielaidos'!$E$141-1,JC10&lt;'Dalyvio prielaidos'!$E$140*12+'Dalyvio prielaidos'!$E$141)</f>
        <v>0</v>
      </c>
      <c r="JD15" s="3" t="b">
        <f>AND(JD10&gt;='Dalyvio prielaidos'!$E$141-1,JD10&lt;'Dalyvio prielaidos'!$E$140*12+'Dalyvio prielaidos'!$E$141)</f>
        <v>0</v>
      </c>
      <c r="JE15" s="3" t="b">
        <f>AND(JE10&gt;='Dalyvio prielaidos'!$E$141-1,JE10&lt;'Dalyvio prielaidos'!$E$140*12+'Dalyvio prielaidos'!$E$141)</f>
        <v>0</v>
      </c>
      <c r="JF15" s="3" t="b">
        <f>AND(JF10&gt;='Dalyvio prielaidos'!$E$141-1,JF10&lt;'Dalyvio prielaidos'!$E$140*12+'Dalyvio prielaidos'!$E$141)</f>
        <v>0</v>
      </c>
      <c r="JG15" s="3" t="b">
        <f>AND(JG10&gt;='Dalyvio prielaidos'!$E$141-1,JG10&lt;'Dalyvio prielaidos'!$E$140*12+'Dalyvio prielaidos'!$E$141)</f>
        <v>0</v>
      </c>
      <c r="JH15" s="3" t="b">
        <f>AND(JH10&gt;='Dalyvio prielaidos'!$E$141-1,JH10&lt;'Dalyvio prielaidos'!$E$140*12+'Dalyvio prielaidos'!$E$141)</f>
        <v>0</v>
      </c>
      <c r="JI15" s="3" t="b">
        <f>AND(JI10&gt;='Dalyvio prielaidos'!$E$141-1,JI10&lt;'Dalyvio prielaidos'!$E$140*12+'Dalyvio prielaidos'!$E$141)</f>
        <v>0</v>
      </c>
      <c r="JJ15" s="3" t="b">
        <f>AND(JJ10&gt;='Dalyvio prielaidos'!$E$141-1,JJ10&lt;'Dalyvio prielaidos'!$E$140*12+'Dalyvio prielaidos'!$E$141)</f>
        <v>0</v>
      </c>
      <c r="JK15" s="3" t="b">
        <f>AND(JK10&gt;='Dalyvio prielaidos'!$E$141-1,JK10&lt;'Dalyvio prielaidos'!$E$140*12+'Dalyvio prielaidos'!$E$141)</f>
        <v>0</v>
      </c>
      <c r="JL15" s="3" t="b">
        <f>AND(JL10&gt;='Dalyvio prielaidos'!$E$141-1,JL10&lt;'Dalyvio prielaidos'!$E$140*12+'Dalyvio prielaidos'!$E$141)</f>
        <v>0</v>
      </c>
      <c r="JM15" s="3" t="b">
        <f>AND(JM10&gt;='Dalyvio prielaidos'!$E$141-1,JM10&lt;'Dalyvio prielaidos'!$E$140*12+'Dalyvio prielaidos'!$E$141)</f>
        <v>0</v>
      </c>
      <c r="JN15" s="29"/>
      <c r="JO15" s="3" t="b">
        <f>AND(JO10&gt;='Dalyvio prielaidos'!$E$141-1,JO10&lt;'Dalyvio prielaidos'!$E$140*12+'Dalyvio prielaidos'!$E$141)</f>
        <v>0</v>
      </c>
      <c r="JP15" s="3" t="b">
        <f>AND(JP10&gt;='Dalyvio prielaidos'!$E$141-1,JP10&lt;'Dalyvio prielaidos'!$E$140*12+'Dalyvio prielaidos'!$E$141)</f>
        <v>0</v>
      </c>
      <c r="JQ15" s="3" t="b">
        <f>AND(JQ10&gt;='Dalyvio prielaidos'!$E$141-1,JQ10&lt;'Dalyvio prielaidos'!$E$140*12+'Dalyvio prielaidos'!$E$141)</f>
        <v>0</v>
      </c>
      <c r="JR15" s="3" t="b">
        <f>AND(JR10&gt;='Dalyvio prielaidos'!$E$141-1,JR10&lt;'Dalyvio prielaidos'!$E$140*12+'Dalyvio prielaidos'!$E$141)</f>
        <v>0</v>
      </c>
      <c r="JS15" s="3" t="b">
        <f>AND(JS10&gt;='Dalyvio prielaidos'!$E$141-1,JS10&lt;'Dalyvio prielaidos'!$E$140*12+'Dalyvio prielaidos'!$E$141)</f>
        <v>0</v>
      </c>
      <c r="JT15" s="3" t="b">
        <f>AND(JT10&gt;='Dalyvio prielaidos'!$E$141-1,JT10&lt;'Dalyvio prielaidos'!$E$140*12+'Dalyvio prielaidos'!$E$141)</f>
        <v>0</v>
      </c>
      <c r="JU15" s="3" t="b">
        <f>AND(JU10&gt;='Dalyvio prielaidos'!$E$141-1,JU10&lt;'Dalyvio prielaidos'!$E$140*12+'Dalyvio prielaidos'!$E$141)</f>
        <v>0</v>
      </c>
      <c r="JV15" s="3" t="b">
        <f>AND(JV10&gt;='Dalyvio prielaidos'!$E$141-1,JV10&lt;'Dalyvio prielaidos'!$E$140*12+'Dalyvio prielaidos'!$E$141)</f>
        <v>0</v>
      </c>
      <c r="JW15" s="3" t="b">
        <f>AND(JW10&gt;='Dalyvio prielaidos'!$E$141-1,JW10&lt;'Dalyvio prielaidos'!$E$140*12+'Dalyvio prielaidos'!$E$141)</f>
        <v>0</v>
      </c>
      <c r="JX15" s="3" t="b">
        <f>AND(JX10&gt;='Dalyvio prielaidos'!$E$141-1,JX10&lt;'Dalyvio prielaidos'!$E$140*12+'Dalyvio prielaidos'!$E$141)</f>
        <v>0</v>
      </c>
      <c r="JY15" s="3" t="b">
        <f>AND(JY10&gt;='Dalyvio prielaidos'!$E$141-1,JY10&lt;'Dalyvio prielaidos'!$E$140*12+'Dalyvio prielaidos'!$E$141)</f>
        <v>0</v>
      </c>
      <c r="JZ15" s="3" t="b">
        <f>AND(JZ10&gt;='Dalyvio prielaidos'!$E$141-1,JZ10&lt;'Dalyvio prielaidos'!$E$140*12+'Dalyvio prielaidos'!$E$141)</f>
        <v>0</v>
      </c>
      <c r="KA15" s="29"/>
      <c r="KB15" s="3" t="b">
        <f>AND(KB10&gt;='Dalyvio prielaidos'!$E$141-1,KB10&lt;'Dalyvio prielaidos'!$E$140*12+'Dalyvio prielaidos'!$E$141)</f>
        <v>0</v>
      </c>
      <c r="KC15" s="3" t="b">
        <f>AND(KC10&gt;='Dalyvio prielaidos'!$E$141-1,KC10&lt;'Dalyvio prielaidos'!$E$140*12+'Dalyvio prielaidos'!$E$141)</f>
        <v>0</v>
      </c>
      <c r="KD15" s="3" t="b">
        <f>AND(KD10&gt;='Dalyvio prielaidos'!$E$141-1,KD10&lt;'Dalyvio prielaidos'!$E$140*12+'Dalyvio prielaidos'!$E$141)</f>
        <v>0</v>
      </c>
      <c r="KE15" s="3" t="b">
        <f>AND(KE10&gt;='Dalyvio prielaidos'!$E$141-1,KE10&lt;'Dalyvio prielaidos'!$E$140*12+'Dalyvio prielaidos'!$E$141)</f>
        <v>0</v>
      </c>
      <c r="KF15" s="3" t="b">
        <f>AND(KF10&gt;='Dalyvio prielaidos'!$E$141-1,KF10&lt;'Dalyvio prielaidos'!$E$140*12+'Dalyvio prielaidos'!$E$141)</f>
        <v>0</v>
      </c>
      <c r="KG15" s="3" t="b">
        <f>AND(KG10&gt;='Dalyvio prielaidos'!$E$141-1,KG10&lt;'Dalyvio prielaidos'!$E$140*12+'Dalyvio prielaidos'!$E$141)</f>
        <v>0</v>
      </c>
      <c r="KH15" s="3" t="b">
        <f>AND(KH10&gt;='Dalyvio prielaidos'!$E$141-1,KH10&lt;'Dalyvio prielaidos'!$E$140*12+'Dalyvio prielaidos'!$E$141)</f>
        <v>0</v>
      </c>
      <c r="KI15" s="3" t="b">
        <f>AND(KI10&gt;='Dalyvio prielaidos'!$E$141-1,KI10&lt;'Dalyvio prielaidos'!$E$140*12+'Dalyvio prielaidos'!$E$141)</f>
        <v>0</v>
      </c>
      <c r="KJ15" s="3" t="b">
        <f>AND(KJ10&gt;='Dalyvio prielaidos'!$E$141-1,KJ10&lt;'Dalyvio prielaidos'!$E$140*12+'Dalyvio prielaidos'!$E$141)</f>
        <v>0</v>
      </c>
      <c r="KK15" s="3" t="b">
        <f>AND(KK10&gt;='Dalyvio prielaidos'!$E$141-1,KK10&lt;'Dalyvio prielaidos'!$E$140*12+'Dalyvio prielaidos'!$E$141)</f>
        <v>0</v>
      </c>
      <c r="KL15" s="3" t="b">
        <f>AND(KL10&gt;='Dalyvio prielaidos'!$E$141-1,KL10&lt;'Dalyvio prielaidos'!$E$140*12+'Dalyvio prielaidos'!$E$141)</f>
        <v>0</v>
      </c>
      <c r="KM15" s="3" t="b">
        <f>AND(KM10&gt;='Dalyvio prielaidos'!$E$141-1,KM10&lt;'Dalyvio prielaidos'!$E$140*12+'Dalyvio prielaidos'!$E$141)</f>
        <v>0</v>
      </c>
      <c r="KN15" s="29"/>
      <c r="KO15" s="3" t="b">
        <f>AND(KO10&gt;='Dalyvio prielaidos'!$E$141-1,KO10&lt;'Dalyvio prielaidos'!$E$140*12+'Dalyvio prielaidos'!$E$141)</f>
        <v>0</v>
      </c>
      <c r="KP15" s="3" t="b">
        <f>AND(KP10&gt;='Dalyvio prielaidos'!$E$141-1,KP10&lt;'Dalyvio prielaidos'!$E$140*12+'Dalyvio prielaidos'!$E$141)</f>
        <v>0</v>
      </c>
      <c r="KQ15" s="3" t="b">
        <f>AND(KQ10&gt;='Dalyvio prielaidos'!$E$141-1,KQ10&lt;'Dalyvio prielaidos'!$E$140*12+'Dalyvio prielaidos'!$E$141)</f>
        <v>0</v>
      </c>
      <c r="KR15" s="3" t="b">
        <f>AND(KR10&gt;='Dalyvio prielaidos'!$E$141-1,KR10&lt;'Dalyvio prielaidos'!$E$140*12+'Dalyvio prielaidos'!$E$141)</f>
        <v>0</v>
      </c>
      <c r="KS15" s="3" t="b">
        <f>AND(KS10&gt;='Dalyvio prielaidos'!$E$141-1,KS10&lt;'Dalyvio prielaidos'!$E$140*12+'Dalyvio prielaidos'!$E$141)</f>
        <v>0</v>
      </c>
      <c r="KT15" s="3" t="b">
        <f>AND(KT10&gt;='Dalyvio prielaidos'!$E$141-1,KT10&lt;'Dalyvio prielaidos'!$E$140*12+'Dalyvio prielaidos'!$E$141)</f>
        <v>0</v>
      </c>
      <c r="KU15" s="3" t="b">
        <f>AND(KU10&gt;='Dalyvio prielaidos'!$E$141-1,KU10&lt;'Dalyvio prielaidos'!$E$140*12+'Dalyvio prielaidos'!$E$141)</f>
        <v>0</v>
      </c>
      <c r="KV15" s="3" t="b">
        <f>AND(KV10&gt;='Dalyvio prielaidos'!$E$141-1,KV10&lt;'Dalyvio prielaidos'!$E$140*12+'Dalyvio prielaidos'!$E$141)</f>
        <v>0</v>
      </c>
      <c r="KW15" s="3" t="b">
        <f>AND(KW10&gt;='Dalyvio prielaidos'!$E$141-1,KW10&lt;'Dalyvio prielaidos'!$E$140*12+'Dalyvio prielaidos'!$E$141)</f>
        <v>0</v>
      </c>
      <c r="KX15" s="3" t="b">
        <f>AND(KX10&gt;='Dalyvio prielaidos'!$E$141-1,KX10&lt;'Dalyvio prielaidos'!$E$140*12+'Dalyvio prielaidos'!$E$141)</f>
        <v>0</v>
      </c>
      <c r="KY15" s="3" t="b">
        <f>AND(KY10&gt;='Dalyvio prielaidos'!$E$141-1,KY10&lt;'Dalyvio prielaidos'!$E$140*12+'Dalyvio prielaidos'!$E$141)</f>
        <v>0</v>
      </c>
      <c r="KZ15" s="3" t="b">
        <f>AND(KZ10&gt;='Dalyvio prielaidos'!$E$141-1,KZ10&lt;'Dalyvio prielaidos'!$E$140*12+'Dalyvio prielaidos'!$E$141)</f>
        <v>0</v>
      </c>
      <c r="LA15" s="29"/>
      <c r="LB15" s="3" t="b">
        <f>AND(LB10&gt;='Dalyvio prielaidos'!$E$141-1,LB10&lt;'Dalyvio prielaidos'!$E$140*12+'Dalyvio prielaidos'!$E$141)</f>
        <v>0</v>
      </c>
      <c r="LC15" s="3" t="b">
        <f>AND(LC10&gt;='Dalyvio prielaidos'!$E$141-1,LC10&lt;'Dalyvio prielaidos'!$E$140*12+'Dalyvio prielaidos'!$E$141)</f>
        <v>0</v>
      </c>
      <c r="LD15" s="3" t="b">
        <f>AND(LD10&gt;='Dalyvio prielaidos'!$E$141-1,LD10&lt;'Dalyvio prielaidos'!$E$140*12+'Dalyvio prielaidos'!$E$141)</f>
        <v>0</v>
      </c>
      <c r="LE15" s="3" t="b">
        <f>AND(LE10&gt;='Dalyvio prielaidos'!$E$141-1,LE10&lt;'Dalyvio prielaidos'!$E$140*12+'Dalyvio prielaidos'!$E$141)</f>
        <v>0</v>
      </c>
      <c r="LF15" s="3" t="b">
        <f>AND(LF10&gt;='Dalyvio prielaidos'!$E$141-1,LF10&lt;'Dalyvio prielaidos'!$E$140*12+'Dalyvio prielaidos'!$E$141)</f>
        <v>0</v>
      </c>
      <c r="LG15" s="3" t="b">
        <f>AND(LG10&gt;='Dalyvio prielaidos'!$E$141-1,LG10&lt;'Dalyvio prielaidos'!$E$140*12+'Dalyvio prielaidos'!$E$141)</f>
        <v>0</v>
      </c>
      <c r="LH15" s="3" t="b">
        <f>AND(LH10&gt;='Dalyvio prielaidos'!$E$141-1,LH10&lt;'Dalyvio prielaidos'!$E$140*12+'Dalyvio prielaidos'!$E$141)</f>
        <v>0</v>
      </c>
      <c r="LI15" s="3" t="b">
        <f>AND(LI10&gt;='Dalyvio prielaidos'!$E$141-1,LI10&lt;'Dalyvio prielaidos'!$E$140*12+'Dalyvio prielaidos'!$E$141)</f>
        <v>0</v>
      </c>
      <c r="LJ15" s="3" t="b">
        <f>AND(LJ10&gt;='Dalyvio prielaidos'!$E$141-1,LJ10&lt;'Dalyvio prielaidos'!$E$140*12+'Dalyvio prielaidos'!$E$141)</f>
        <v>0</v>
      </c>
      <c r="LK15" s="3" t="b">
        <f>AND(LK10&gt;='Dalyvio prielaidos'!$E$141-1,LK10&lt;'Dalyvio prielaidos'!$E$140*12+'Dalyvio prielaidos'!$E$141)</f>
        <v>0</v>
      </c>
      <c r="LL15" s="3" t="b">
        <f>AND(LL10&gt;='Dalyvio prielaidos'!$E$141-1,LL10&lt;'Dalyvio prielaidos'!$E$140*12+'Dalyvio prielaidos'!$E$141)</f>
        <v>0</v>
      </c>
      <c r="LM15" s="3" t="b">
        <f>AND(LM10&gt;='Dalyvio prielaidos'!$E$141-1,LM10&lt;'Dalyvio prielaidos'!$E$140*12+'Dalyvio prielaidos'!$E$141)</f>
        <v>0</v>
      </c>
      <c r="LN15" s="262"/>
    </row>
    <row r="16" spans="1:326" hidden="1" outlineLevel="1">
      <c r="A16" s="3" t="s">
        <v>281</v>
      </c>
      <c r="B16" s="3" t="b">
        <f>AND(B10&lt;'Dalyvio prielaidos'!$E$141)</f>
        <v>1</v>
      </c>
      <c r="C16" s="3" t="b">
        <f>AND(C10&lt;'Dalyvio prielaidos'!$E$141)</f>
        <v>1</v>
      </c>
      <c r="D16" s="3" t="b">
        <f>AND(D10&lt;'Dalyvio prielaidos'!$E$141)</f>
        <v>1</v>
      </c>
      <c r="E16" s="3" t="b">
        <f>AND(E10&lt;'Dalyvio prielaidos'!$E$141)</f>
        <v>1</v>
      </c>
      <c r="F16" s="3" t="b">
        <f>AND(F10&lt;'Dalyvio prielaidos'!$E$141)</f>
        <v>1</v>
      </c>
      <c r="G16" s="3" t="b">
        <f>AND(G10&lt;'Dalyvio prielaidos'!$E$141)</f>
        <v>1</v>
      </c>
      <c r="H16" s="3" t="b">
        <f>AND(H10&lt;'Dalyvio prielaidos'!$E$141)</f>
        <v>1</v>
      </c>
      <c r="I16" s="3" t="b">
        <f>AND(I10&lt;'Dalyvio prielaidos'!$E$141)</f>
        <v>1</v>
      </c>
      <c r="J16" s="3" t="b">
        <f>AND(J10&lt;'Dalyvio prielaidos'!$E$141)</f>
        <v>1</v>
      </c>
      <c r="K16" s="3" t="b">
        <f>AND(K10&lt;'Dalyvio prielaidos'!$E$141)</f>
        <v>1</v>
      </c>
      <c r="L16" s="3" t="b">
        <f>AND(L10&lt;'Dalyvio prielaidos'!$E$141)</f>
        <v>1</v>
      </c>
      <c r="M16" s="3" t="b">
        <f>AND(M10&lt;'Dalyvio prielaidos'!$E$141)</f>
        <v>1</v>
      </c>
      <c r="N16" s="25"/>
      <c r="O16" s="3" t="b">
        <f>AND(O10&lt;'Dalyvio prielaidos'!$E$141)</f>
        <v>1</v>
      </c>
      <c r="P16" s="3" t="b">
        <f>AND(P10&lt;'Dalyvio prielaidos'!$E$141)</f>
        <v>1</v>
      </c>
      <c r="Q16" s="3" t="b">
        <f>AND(Q10&lt;'Dalyvio prielaidos'!$E$141)</f>
        <v>1</v>
      </c>
      <c r="R16" s="3" t="b">
        <f>AND(R10&lt;'Dalyvio prielaidos'!$E$141)</f>
        <v>1</v>
      </c>
      <c r="S16" s="3" t="b">
        <f>AND(S10&lt;'Dalyvio prielaidos'!$E$141)</f>
        <v>1</v>
      </c>
      <c r="T16" s="3" t="b">
        <f>AND(T10&lt;'Dalyvio prielaidos'!$E$141)</f>
        <v>1</v>
      </c>
      <c r="U16" s="3" t="b">
        <f>AND(U10&lt;'Dalyvio prielaidos'!$E$141)</f>
        <v>1</v>
      </c>
      <c r="V16" s="3" t="b">
        <f>AND(V10&lt;'Dalyvio prielaidos'!$E$141)</f>
        <v>1</v>
      </c>
      <c r="W16" s="3" t="b">
        <f>AND(W10&lt;'Dalyvio prielaidos'!$E$141)</f>
        <v>1</v>
      </c>
      <c r="X16" s="3" t="b">
        <f>AND(X10&lt;'Dalyvio prielaidos'!$E$141)</f>
        <v>1</v>
      </c>
      <c r="Y16" s="3" t="b">
        <f>AND(Y10&lt;'Dalyvio prielaidos'!$E$141)</f>
        <v>1</v>
      </c>
      <c r="Z16" s="3" t="b">
        <f>AND(Z10&lt;'Dalyvio prielaidos'!$E$141)</f>
        <v>1</v>
      </c>
      <c r="AA16" s="25"/>
      <c r="AB16" s="3" t="b">
        <f>AND(AB10&lt;'Dalyvio prielaidos'!$E$141)</f>
        <v>1</v>
      </c>
      <c r="AC16" s="3" t="b">
        <f>AND(AC10&lt;'Dalyvio prielaidos'!$E$141)</f>
        <v>1</v>
      </c>
      <c r="AD16" s="3" t="b">
        <f>AND(AD10&lt;'Dalyvio prielaidos'!$E$141)</f>
        <v>1</v>
      </c>
      <c r="AE16" s="3" t="b">
        <f>AND(AE10&lt;'Dalyvio prielaidos'!$E$141)</f>
        <v>1</v>
      </c>
      <c r="AF16" s="3" t="b">
        <f>AND(AF10&lt;'Dalyvio prielaidos'!$E$141)</f>
        <v>1</v>
      </c>
      <c r="AG16" s="3" t="b">
        <f>AND(AG10&lt;'Dalyvio prielaidos'!$E$141)</f>
        <v>1</v>
      </c>
      <c r="AH16" s="3" t="b">
        <f>AND(AH10&lt;'Dalyvio prielaidos'!$E$141)</f>
        <v>1</v>
      </c>
      <c r="AI16" s="3" t="b">
        <f>AND(AI10&lt;'Dalyvio prielaidos'!$E$141)</f>
        <v>1</v>
      </c>
      <c r="AJ16" s="3" t="b">
        <f>AND(AJ10&lt;'Dalyvio prielaidos'!$E$141)</f>
        <v>1</v>
      </c>
      <c r="AK16" s="3" t="b">
        <f>AND(AK10&lt;'Dalyvio prielaidos'!$E$141)</f>
        <v>1</v>
      </c>
      <c r="AL16" s="3" t="b">
        <f>AND(AL10&lt;'Dalyvio prielaidos'!$E$141)</f>
        <v>1</v>
      </c>
      <c r="AM16" s="3" t="b">
        <f>AND(AM10&lt;'Dalyvio prielaidos'!$E$141)</f>
        <v>1</v>
      </c>
      <c r="AN16" s="25"/>
      <c r="AO16" s="3" t="b">
        <f>AND(AO10&lt;'Dalyvio prielaidos'!$E$141)</f>
        <v>0</v>
      </c>
      <c r="AP16" s="3" t="b">
        <f>AND(AP10&lt;'Dalyvio prielaidos'!$E$141)</f>
        <v>0</v>
      </c>
      <c r="AQ16" s="3" t="b">
        <f>AND(AQ10&lt;'Dalyvio prielaidos'!$E$141)</f>
        <v>0</v>
      </c>
      <c r="AR16" s="3" t="b">
        <f>AND(AR10&lt;'Dalyvio prielaidos'!$E$141)</f>
        <v>0</v>
      </c>
      <c r="AS16" s="3" t="b">
        <f>AND(AS10&lt;'Dalyvio prielaidos'!$E$141)</f>
        <v>0</v>
      </c>
      <c r="AT16" s="3" t="b">
        <f>AND(AT10&lt;'Dalyvio prielaidos'!$E$141)</f>
        <v>0</v>
      </c>
      <c r="AU16" s="3" t="b">
        <f>AND(AU10&lt;'Dalyvio prielaidos'!$E$141)</f>
        <v>0</v>
      </c>
      <c r="AV16" s="3" t="b">
        <f>AND(AV10&lt;'Dalyvio prielaidos'!$E$141)</f>
        <v>0</v>
      </c>
      <c r="AW16" s="3" t="b">
        <f>AND(AW10&lt;'Dalyvio prielaidos'!$E$141)</f>
        <v>0</v>
      </c>
      <c r="AX16" s="3" t="b">
        <f>AND(AX10&lt;'Dalyvio prielaidos'!$E$141)</f>
        <v>0</v>
      </c>
      <c r="AY16" s="3" t="b">
        <f>AND(AY10&lt;'Dalyvio prielaidos'!$E$141)</f>
        <v>0</v>
      </c>
      <c r="AZ16" s="3" t="b">
        <f>AND(AZ10&lt;'Dalyvio prielaidos'!$E$141)</f>
        <v>0</v>
      </c>
      <c r="BA16" s="25"/>
      <c r="BB16" s="3" t="b">
        <f>AND(BB10&lt;'Dalyvio prielaidos'!$E$141)</f>
        <v>0</v>
      </c>
      <c r="BC16" s="3" t="b">
        <f>AND(BC10&lt;'Dalyvio prielaidos'!$E$141)</f>
        <v>0</v>
      </c>
      <c r="BD16" s="3" t="b">
        <f>AND(BD10&lt;'Dalyvio prielaidos'!$E$141)</f>
        <v>0</v>
      </c>
      <c r="BE16" s="3" t="b">
        <f>AND(BE10&lt;'Dalyvio prielaidos'!$E$141)</f>
        <v>0</v>
      </c>
      <c r="BF16" s="3" t="b">
        <f>AND(BF10&lt;'Dalyvio prielaidos'!$E$141)</f>
        <v>0</v>
      </c>
      <c r="BG16" s="3" t="b">
        <f>AND(BG10&lt;'Dalyvio prielaidos'!$E$141)</f>
        <v>0</v>
      </c>
      <c r="BH16" s="3" t="b">
        <f>AND(BH10&lt;'Dalyvio prielaidos'!$E$141)</f>
        <v>0</v>
      </c>
      <c r="BI16" s="3" t="b">
        <f>AND(BI10&lt;'Dalyvio prielaidos'!$E$141)</f>
        <v>0</v>
      </c>
      <c r="BJ16" s="3" t="b">
        <f>AND(BJ10&lt;'Dalyvio prielaidos'!$E$141)</f>
        <v>0</v>
      </c>
      <c r="BK16" s="3" t="b">
        <f>AND(BK10&lt;'Dalyvio prielaidos'!$E$141)</f>
        <v>0</v>
      </c>
      <c r="BL16" s="3" t="b">
        <f>AND(BL10&lt;'Dalyvio prielaidos'!$E$141)</f>
        <v>0</v>
      </c>
      <c r="BM16" s="3" t="b">
        <f>AND(BM10&lt;'Dalyvio prielaidos'!$E$141)</f>
        <v>0</v>
      </c>
      <c r="BN16" s="25"/>
      <c r="BO16" s="3" t="b">
        <f>AND(BO10&lt;'Dalyvio prielaidos'!$E$141)</f>
        <v>0</v>
      </c>
      <c r="BP16" s="3" t="b">
        <f>AND(BP10&lt;'Dalyvio prielaidos'!$E$141)</f>
        <v>0</v>
      </c>
      <c r="BQ16" s="3" t="b">
        <f>AND(BQ10&lt;'Dalyvio prielaidos'!$E$141)</f>
        <v>0</v>
      </c>
      <c r="BR16" s="3" t="b">
        <f>AND(BR10&lt;'Dalyvio prielaidos'!$E$141)</f>
        <v>0</v>
      </c>
      <c r="BS16" s="3" t="b">
        <f>AND(BS10&lt;'Dalyvio prielaidos'!$E$141)</f>
        <v>0</v>
      </c>
      <c r="BT16" s="3" t="b">
        <f>AND(BT10&lt;'Dalyvio prielaidos'!$E$141)</f>
        <v>0</v>
      </c>
      <c r="BU16" s="3" t="b">
        <f>AND(BU10&lt;'Dalyvio prielaidos'!$E$141)</f>
        <v>0</v>
      </c>
      <c r="BV16" s="3" t="b">
        <f>AND(BV10&lt;'Dalyvio prielaidos'!$E$141)</f>
        <v>0</v>
      </c>
      <c r="BW16" s="3" t="b">
        <f>AND(BW10&lt;'Dalyvio prielaidos'!$E$141)</f>
        <v>0</v>
      </c>
      <c r="BX16" s="3" t="b">
        <f>AND(BX10&lt;'Dalyvio prielaidos'!$E$141)</f>
        <v>0</v>
      </c>
      <c r="BY16" s="3" t="b">
        <f>AND(BY10&lt;'Dalyvio prielaidos'!$E$141)</f>
        <v>0</v>
      </c>
      <c r="BZ16" s="3" t="b">
        <f>AND(BZ10&lt;'Dalyvio prielaidos'!$E$141)</f>
        <v>0</v>
      </c>
      <c r="CA16" s="25"/>
      <c r="CB16" s="3" t="b">
        <f>AND(CB10&lt;'Dalyvio prielaidos'!$E$141)</f>
        <v>0</v>
      </c>
      <c r="CC16" s="3" t="b">
        <f>AND(CC10&lt;'Dalyvio prielaidos'!$E$141)</f>
        <v>0</v>
      </c>
      <c r="CD16" s="3" t="b">
        <f>AND(CD10&lt;'Dalyvio prielaidos'!$E$141)</f>
        <v>0</v>
      </c>
      <c r="CE16" s="3" t="b">
        <f>AND(CE10&lt;'Dalyvio prielaidos'!$E$141)</f>
        <v>0</v>
      </c>
      <c r="CF16" s="3" t="b">
        <f>AND(CF10&lt;'Dalyvio prielaidos'!$E$141)</f>
        <v>0</v>
      </c>
      <c r="CG16" s="3" t="b">
        <f>AND(CG10&lt;'Dalyvio prielaidos'!$E$141)</f>
        <v>0</v>
      </c>
      <c r="CH16" s="3" t="b">
        <f>AND(CH10&lt;'Dalyvio prielaidos'!$E$141)</f>
        <v>0</v>
      </c>
      <c r="CI16" s="3" t="b">
        <f>AND(CI10&lt;'Dalyvio prielaidos'!$E$141)</f>
        <v>0</v>
      </c>
      <c r="CJ16" s="3" t="b">
        <f>AND(CJ10&lt;'Dalyvio prielaidos'!$E$141)</f>
        <v>0</v>
      </c>
      <c r="CK16" s="3" t="b">
        <f>AND(CK10&lt;'Dalyvio prielaidos'!$E$141)</f>
        <v>0</v>
      </c>
      <c r="CL16" s="3" t="b">
        <f>AND(CL10&lt;'Dalyvio prielaidos'!$E$141)</f>
        <v>0</v>
      </c>
      <c r="CM16" s="3" t="b">
        <f>AND(CM10&lt;'Dalyvio prielaidos'!$E$141)</f>
        <v>0</v>
      </c>
      <c r="CN16" s="25"/>
      <c r="CO16" s="3" t="b">
        <f>AND(CO10&lt;'Dalyvio prielaidos'!$E$141)</f>
        <v>0</v>
      </c>
      <c r="CP16" s="3" t="b">
        <f>AND(CP10&lt;'Dalyvio prielaidos'!$E$141)</f>
        <v>0</v>
      </c>
      <c r="CQ16" s="3" t="b">
        <f>AND(CQ10&lt;'Dalyvio prielaidos'!$E$141)</f>
        <v>0</v>
      </c>
      <c r="CR16" s="3" t="b">
        <f>AND(CR10&lt;'Dalyvio prielaidos'!$E$141)</f>
        <v>0</v>
      </c>
      <c r="CS16" s="3" t="b">
        <f>AND(CS10&lt;'Dalyvio prielaidos'!$E$141)</f>
        <v>0</v>
      </c>
      <c r="CT16" s="3" t="b">
        <f>AND(CT10&lt;'Dalyvio prielaidos'!$E$141)</f>
        <v>0</v>
      </c>
      <c r="CU16" s="3" t="b">
        <f>AND(CU10&lt;'Dalyvio prielaidos'!$E$141)</f>
        <v>0</v>
      </c>
      <c r="CV16" s="3" t="b">
        <f>AND(CV10&lt;'Dalyvio prielaidos'!$E$141)</f>
        <v>0</v>
      </c>
      <c r="CW16" s="3" t="b">
        <f>AND(CW10&lt;'Dalyvio prielaidos'!$E$141)</f>
        <v>0</v>
      </c>
      <c r="CX16" s="3" t="b">
        <f>AND(CX10&lt;'Dalyvio prielaidos'!$E$141)</f>
        <v>0</v>
      </c>
      <c r="CY16" s="3" t="b">
        <f>AND(CY10&lt;'Dalyvio prielaidos'!$E$141)</f>
        <v>0</v>
      </c>
      <c r="CZ16" s="3" t="b">
        <f>AND(CZ10&lt;'Dalyvio prielaidos'!$E$141)</f>
        <v>0</v>
      </c>
      <c r="DA16" s="25"/>
      <c r="DB16" s="3" t="b">
        <f>AND(DB10&lt;'Dalyvio prielaidos'!$E$141)</f>
        <v>0</v>
      </c>
      <c r="DC16" s="3" t="b">
        <f>AND(DC10&lt;'Dalyvio prielaidos'!$E$141)</f>
        <v>0</v>
      </c>
      <c r="DD16" s="3" t="b">
        <f>AND(DD10&lt;'Dalyvio prielaidos'!$E$141)</f>
        <v>0</v>
      </c>
      <c r="DE16" s="3" t="b">
        <f>AND(DE10&lt;'Dalyvio prielaidos'!$E$141)</f>
        <v>0</v>
      </c>
      <c r="DF16" s="3" t="b">
        <f>AND(DF10&lt;'Dalyvio prielaidos'!$E$141)</f>
        <v>0</v>
      </c>
      <c r="DG16" s="3" t="b">
        <f>AND(DG10&lt;'Dalyvio prielaidos'!$E$141)</f>
        <v>0</v>
      </c>
      <c r="DH16" s="3" t="b">
        <f>AND(DH10&lt;'Dalyvio prielaidos'!$E$141)</f>
        <v>0</v>
      </c>
      <c r="DI16" s="3" t="b">
        <f>AND(DI10&lt;'Dalyvio prielaidos'!$E$141)</f>
        <v>0</v>
      </c>
      <c r="DJ16" s="3" t="b">
        <f>AND(DJ10&lt;'Dalyvio prielaidos'!$E$141)</f>
        <v>0</v>
      </c>
      <c r="DK16" s="3" t="b">
        <f>AND(DK10&lt;'Dalyvio prielaidos'!$E$141)</f>
        <v>0</v>
      </c>
      <c r="DL16" s="3" t="b">
        <f>AND(DL10&lt;'Dalyvio prielaidos'!$E$141)</f>
        <v>0</v>
      </c>
      <c r="DM16" s="3" t="b">
        <f>AND(DM10&lt;'Dalyvio prielaidos'!$E$141)</f>
        <v>0</v>
      </c>
      <c r="DN16" s="25"/>
      <c r="DO16" s="3" t="b">
        <f>AND(DO10&lt;'Dalyvio prielaidos'!$E$141)</f>
        <v>0</v>
      </c>
      <c r="DP16" s="3" t="b">
        <f>AND(DP10&lt;'Dalyvio prielaidos'!$E$141)</f>
        <v>0</v>
      </c>
      <c r="DQ16" s="3" t="b">
        <f>AND(DQ10&lt;'Dalyvio prielaidos'!$E$141)</f>
        <v>0</v>
      </c>
      <c r="DR16" s="3" t="b">
        <f>AND(DR10&lt;'Dalyvio prielaidos'!$E$141)</f>
        <v>0</v>
      </c>
      <c r="DS16" s="3" t="b">
        <f>AND(DS10&lt;'Dalyvio prielaidos'!$E$141)</f>
        <v>0</v>
      </c>
      <c r="DT16" s="3" t="b">
        <f>AND(DT10&lt;'Dalyvio prielaidos'!$E$141)</f>
        <v>0</v>
      </c>
      <c r="DU16" s="3" t="b">
        <f>AND(DU10&lt;'Dalyvio prielaidos'!$E$141)</f>
        <v>0</v>
      </c>
      <c r="DV16" s="3" t="b">
        <f>AND(DV10&lt;'Dalyvio prielaidos'!$E$141)</f>
        <v>0</v>
      </c>
      <c r="DW16" s="3" t="b">
        <f>AND(DW10&lt;'Dalyvio prielaidos'!$E$141)</f>
        <v>0</v>
      </c>
      <c r="DX16" s="3" t="b">
        <f>AND(DX10&lt;'Dalyvio prielaidos'!$E$141)</f>
        <v>0</v>
      </c>
      <c r="DY16" s="3" t="b">
        <f>AND(DY10&lt;'Dalyvio prielaidos'!$E$141)</f>
        <v>0</v>
      </c>
      <c r="DZ16" s="3" t="b">
        <f>AND(DZ10&lt;'Dalyvio prielaidos'!$E$141)</f>
        <v>0</v>
      </c>
      <c r="EA16" s="25"/>
      <c r="EB16" s="3" t="b">
        <f>AND(EB10&lt;'Dalyvio prielaidos'!$E$141)</f>
        <v>0</v>
      </c>
      <c r="EC16" s="3" t="b">
        <f>AND(EC10&lt;'Dalyvio prielaidos'!$E$141)</f>
        <v>0</v>
      </c>
      <c r="ED16" s="3" t="b">
        <f>AND(ED10&lt;'Dalyvio prielaidos'!$E$141)</f>
        <v>0</v>
      </c>
      <c r="EE16" s="3" t="b">
        <f>AND(EE10&lt;'Dalyvio prielaidos'!$E$141)</f>
        <v>0</v>
      </c>
      <c r="EF16" s="3" t="b">
        <f>AND(EF10&lt;'Dalyvio prielaidos'!$E$141)</f>
        <v>0</v>
      </c>
      <c r="EG16" s="3" t="b">
        <f>AND(EG10&lt;'Dalyvio prielaidos'!$E$141)</f>
        <v>0</v>
      </c>
      <c r="EH16" s="3" t="b">
        <f>AND(EH10&lt;'Dalyvio prielaidos'!$E$141)</f>
        <v>0</v>
      </c>
      <c r="EI16" s="3" t="b">
        <f>AND(EI10&lt;'Dalyvio prielaidos'!$E$141)</f>
        <v>0</v>
      </c>
      <c r="EJ16" s="3" t="b">
        <f>AND(EJ10&lt;'Dalyvio prielaidos'!$E$141)</f>
        <v>0</v>
      </c>
      <c r="EK16" s="3" t="b">
        <f>AND(EK10&lt;'Dalyvio prielaidos'!$E$141)</f>
        <v>0</v>
      </c>
      <c r="EL16" s="3" t="b">
        <f>AND(EL10&lt;'Dalyvio prielaidos'!$E$141)</f>
        <v>0</v>
      </c>
      <c r="EM16" s="3" t="b">
        <f>AND(EM10&lt;'Dalyvio prielaidos'!$E$141)</f>
        <v>0</v>
      </c>
      <c r="EN16" s="25"/>
      <c r="EO16" s="3" t="b">
        <f>AND(EO10&lt;'Dalyvio prielaidos'!$E$141)</f>
        <v>0</v>
      </c>
      <c r="EP16" s="3" t="b">
        <f>AND(EP10&lt;'Dalyvio prielaidos'!$E$141)</f>
        <v>0</v>
      </c>
      <c r="EQ16" s="3" t="b">
        <f>AND(EQ10&lt;'Dalyvio prielaidos'!$E$141)</f>
        <v>0</v>
      </c>
      <c r="ER16" s="3" t="b">
        <f>AND(ER10&lt;'Dalyvio prielaidos'!$E$141)</f>
        <v>0</v>
      </c>
      <c r="ES16" s="3" t="b">
        <f>AND(ES10&lt;'Dalyvio prielaidos'!$E$141)</f>
        <v>0</v>
      </c>
      <c r="ET16" s="3" t="b">
        <f>AND(ET10&lt;'Dalyvio prielaidos'!$E$141)</f>
        <v>0</v>
      </c>
      <c r="EU16" s="3" t="b">
        <f>AND(EU10&lt;'Dalyvio prielaidos'!$E$141)</f>
        <v>0</v>
      </c>
      <c r="EV16" s="3" t="b">
        <f>AND(EV10&lt;'Dalyvio prielaidos'!$E$141)</f>
        <v>0</v>
      </c>
      <c r="EW16" s="3" t="b">
        <f>AND(EW10&lt;'Dalyvio prielaidos'!$E$141)</f>
        <v>0</v>
      </c>
      <c r="EX16" s="3" t="b">
        <f>AND(EX10&lt;'Dalyvio prielaidos'!$E$141)</f>
        <v>0</v>
      </c>
      <c r="EY16" s="3" t="b">
        <f>AND(EY10&lt;'Dalyvio prielaidos'!$E$141)</f>
        <v>0</v>
      </c>
      <c r="EZ16" s="3" t="b">
        <f>AND(EZ10&lt;'Dalyvio prielaidos'!$E$141)</f>
        <v>0</v>
      </c>
      <c r="FA16" s="25"/>
      <c r="FB16" s="3" t="b">
        <f>AND(FB10&lt;'Dalyvio prielaidos'!$E$141)</f>
        <v>0</v>
      </c>
      <c r="FC16" s="3" t="b">
        <f>AND(FC10&lt;'Dalyvio prielaidos'!$E$141)</f>
        <v>0</v>
      </c>
      <c r="FD16" s="3" t="b">
        <f>AND(FD10&lt;'Dalyvio prielaidos'!$E$141)</f>
        <v>0</v>
      </c>
      <c r="FE16" s="3" t="b">
        <f>AND(FE10&lt;'Dalyvio prielaidos'!$E$141)</f>
        <v>0</v>
      </c>
      <c r="FF16" s="3" t="b">
        <f>AND(FF10&lt;'Dalyvio prielaidos'!$E$141)</f>
        <v>0</v>
      </c>
      <c r="FG16" s="3" t="b">
        <f>AND(FG10&lt;'Dalyvio prielaidos'!$E$141)</f>
        <v>0</v>
      </c>
      <c r="FH16" s="3" t="b">
        <f>AND(FH10&lt;'Dalyvio prielaidos'!$E$141)</f>
        <v>0</v>
      </c>
      <c r="FI16" s="3" t="b">
        <f>AND(FI10&lt;'Dalyvio prielaidos'!$E$141)</f>
        <v>0</v>
      </c>
      <c r="FJ16" s="3" t="b">
        <f>AND(FJ10&lt;'Dalyvio prielaidos'!$E$141)</f>
        <v>0</v>
      </c>
      <c r="FK16" s="3" t="b">
        <f>AND(FK10&lt;'Dalyvio prielaidos'!$E$141)</f>
        <v>0</v>
      </c>
      <c r="FL16" s="3" t="b">
        <f>AND(FL10&lt;'Dalyvio prielaidos'!$E$141)</f>
        <v>0</v>
      </c>
      <c r="FM16" s="3" t="b">
        <f>AND(FM10&lt;'Dalyvio prielaidos'!$E$141)</f>
        <v>0</v>
      </c>
      <c r="FN16" s="25"/>
      <c r="FO16" s="3" t="b">
        <f>AND(FO10&lt;'Dalyvio prielaidos'!$E$141)</f>
        <v>0</v>
      </c>
      <c r="FP16" s="3" t="b">
        <f>AND(FP10&lt;'Dalyvio prielaidos'!$E$141)</f>
        <v>0</v>
      </c>
      <c r="FQ16" s="3" t="b">
        <f>AND(FQ10&lt;'Dalyvio prielaidos'!$E$141)</f>
        <v>0</v>
      </c>
      <c r="FR16" s="3" t="b">
        <f>AND(FR10&lt;'Dalyvio prielaidos'!$E$141)</f>
        <v>0</v>
      </c>
      <c r="FS16" s="3" t="b">
        <f>AND(FS10&lt;'Dalyvio prielaidos'!$E$141)</f>
        <v>0</v>
      </c>
      <c r="FT16" s="3" t="b">
        <f>AND(FT10&lt;'Dalyvio prielaidos'!$E$141)</f>
        <v>0</v>
      </c>
      <c r="FU16" s="3" t="b">
        <f>AND(FU10&lt;'Dalyvio prielaidos'!$E$141)</f>
        <v>0</v>
      </c>
      <c r="FV16" s="3" t="b">
        <f>AND(FV10&lt;'Dalyvio prielaidos'!$E$141)</f>
        <v>0</v>
      </c>
      <c r="FW16" s="3" t="b">
        <f>AND(FW10&lt;'Dalyvio prielaidos'!$E$141)</f>
        <v>0</v>
      </c>
      <c r="FX16" s="3" t="b">
        <f>AND(FX10&lt;'Dalyvio prielaidos'!$E$141)</f>
        <v>0</v>
      </c>
      <c r="FY16" s="3" t="b">
        <f>AND(FY10&lt;'Dalyvio prielaidos'!$E$141)</f>
        <v>0</v>
      </c>
      <c r="FZ16" s="3" t="b">
        <f>AND(FZ10&lt;'Dalyvio prielaidos'!$E$141)</f>
        <v>0</v>
      </c>
      <c r="GA16" s="25"/>
      <c r="GB16" s="3" t="b">
        <f>AND(GB10&lt;'Dalyvio prielaidos'!$E$141)</f>
        <v>0</v>
      </c>
      <c r="GC16" s="3" t="b">
        <f>AND(GC10&lt;'Dalyvio prielaidos'!$E$141)</f>
        <v>0</v>
      </c>
      <c r="GD16" s="3" t="b">
        <f>AND(GD10&lt;'Dalyvio prielaidos'!$E$141)</f>
        <v>0</v>
      </c>
      <c r="GE16" s="3" t="b">
        <f>AND(GE10&lt;'Dalyvio prielaidos'!$E$141)</f>
        <v>0</v>
      </c>
      <c r="GF16" s="3" t="b">
        <f>AND(GF10&lt;'Dalyvio prielaidos'!$E$141)</f>
        <v>0</v>
      </c>
      <c r="GG16" s="3" t="b">
        <f>AND(GG10&lt;'Dalyvio prielaidos'!$E$141)</f>
        <v>0</v>
      </c>
      <c r="GH16" s="3" t="b">
        <f>AND(GH10&lt;'Dalyvio prielaidos'!$E$141)</f>
        <v>0</v>
      </c>
      <c r="GI16" s="3" t="b">
        <f>AND(GI10&lt;'Dalyvio prielaidos'!$E$141)</f>
        <v>0</v>
      </c>
      <c r="GJ16" s="3" t="b">
        <f>AND(GJ10&lt;'Dalyvio prielaidos'!$E$141)</f>
        <v>0</v>
      </c>
      <c r="GK16" s="3" t="b">
        <f>AND(GK10&lt;'Dalyvio prielaidos'!$E$141)</f>
        <v>0</v>
      </c>
      <c r="GL16" s="3" t="b">
        <f>AND(GL10&lt;'Dalyvio prielaidos'!$E$141)</f>
        <v>0</v>
      </c>
      <c r="GM16" s="3" t="b">
        <f>AND(GM10&lt;'Dalyvio prielaidos'!$E$141)</f>
        <v>0</v>
      </c>
      <c r="GN16" s="25"/>
      <c r="GO16" s="3" t="b">
        <f>AND(GO10&lt;'Dalyvio prielaidos'!$E$141)</f>
        <v>0</v>
      </c>
      <c r="GP16" s="3" t="b">
        <f>AND(GP10&lt;'Dalyvio prielaidos'!$E$141)</f>
        <v>0</v>
      </c>
      <c r="GQ16" s="3" t="b">
        <f>AND(GQ10&lt;'Dalyvio prielaidos'!$E$141)</f>
        <v>0</v>
      </c>
      <c r="GR16" s="3" t="b">
        <f>AND(GR10&lt;'Dalyvio prielaidos'!$E$141)</f>
        <v>0</v>
      </c>
      <c r="GS16" s="3" t="b">
        <f>AND(GS10&lt;'Dalyvio prielaidos'!$E$141)</f>
        <v>0</v>
      </c>
      <c r="GT16" s="3" t="b">
        <f>AND(GT10&lt;'Dalyvio prielaidos'!$E$141)</f>
        <v>0</v>
      </c>
      <c r="GU16" s="3" t="b">
        <f>AND(GU10&lt;'Dalyvio prielaidos'!$E$141)</f>
        <v>0</v>
      </c>
      <c r="GV16" s="3" t="b">
        <f>AND(GV10&lt;'Dalyvio prielaidos'!$E$141)</f>
        <v>0</v>
      </c>
      <c r="GW16" s="3" t="b">
        <f>AND(GW10&lt;'Dalyvio prielaidos'!$E$141)</f>
        <v>0</v>
      </c>
      <c r="GX16" s="3" t="b">
        <f>AND(GX10&lt;'Dalyvio prielaidos'!$E$141)</f>
        <v>0</v>
      </c>
      <c r="GY16" s="3" t="b">
        <f>AND(GY10&lt;'Dalyvio prielaidos'!$E$141)</f>
        <v>0</v>
      </c>
      <c r="GZ16" s="3" t="b">
        <f>AND(GZ10&lt;'Dalyvio prielaidos'!$E$141)</f>
        <v>0</v>
      </c>
      <c r="HA16" s="25"/>
      <c r="HB16" s="3" t="b">
        <f>AND(HB10&lt;'Dalyvio prielaidos'!$E$141)</f>
        <v>0</v>
      </c>
      <c r="HC16" s="3" t="b">
        <f>AND(HC10&lt;'Dalyvio prielaidos'!$E$141)</f>
        <v>0</v>
      </c>
      <c r="HD16" s="3" t="b">
        <f>AND(HD10&lt;'Dalyvio prielaidos'!$E$141)</f>
        <v>0</v>
      </c>
      <c r="HE16" s="3" t="b">
        <f>AND(HE10&lt;'Dalyvio prielaidos'!$E$141)</f>
        <v>0</v>
      </c>
      <c r="HF16" s="3" t="b">
        <f>AND(HF10&lt;'Dalyvio prielaidos'!$E$141)</f>
        <v>0</v>
      </c>
      <c r="HG16" s="3" t="b">
        <f>AND(HG10&lt;'Dalyvio prielaidos'!$E$141)</f>
        <v>0</v>
      </c>
      <c r="HH16" s="3" t="b">
        <f>AND(HH10&lt;'Dalyvio prielaidos'!$E$141)</f>
        <v>0</v>
      </c>
      <c r="HI16" s="3" t="b">
        <f>AND(HI10&lt;'Dalyvio prielaidos'!$E$141)</f>
        <v>0</v>
      </c>
      <c r="HJ16" s="3" t="b">
        <f>AND(HJ10&lt;'Dalyvio prielaidos'!$E$141)</f>
        <v>0</v>
      </c>
      <c r="HK16" s="3" t="b">
        <f>AND(HK10&lt;'Dalyvio prielaidos'!$E$141)</f>
        <v>0</v>
      </c>
      <c r="HL16" s="3" t="b">
        <f>AND(HL10&lt;'Dalyvio prielaidos'!$E$141)</f>
        <v>0</v>
      </c>
      <c r="HM16" s="3" t="b">
        <f>AND(HM10&lt;'Dalyvio prielaidos'!$E$141)</f>
        <v>0</v>
      </c>
      <c r="HN16" s="25"/>
      <c r="HO16" s="3" t="b">
        <f>AND(HO10&lt;'Dalyvio prielaidos'!$E$141)</f>
        <v>0</v>
      </c>
      <c r="HP16" s="3" t="b">
        <f>AND(HP10&lt;'Dalyvio prielaidos'!$E$141)</f>
        <v>0</v>
      </c>
      <c r="HQ16" s="3" t="b">
        <f>AND(HQ10&lt;'Dalyvio prielaidos'!$E$141)</f>
        <v>0</v>
      </c>
      <c r="HR16" s="3" t="b">
        <f>AND(HR10&lt;'Dalyvio prielaidos'!$E$141)</f>
        <v>0</v>
      </c>
      <c r="HS16" s="3" t="b">
        <f>AND(HS10&lt;'Dalyvio prielaidos'!$E$141)</f>
        <v>0</v>
      </c>
      <c r="HT16" s="3" t="b">
        <f>AND(HT10&lt;'Dalyvio prielaidos'!$E$141)</f>
        <v>0</v>
      </c>
      <c r="HU16" s="3" t="b">
        <f>AND(HU10&lt;'Dalyvio prielaidos'!$E$141)</f>
        <v>0</v>
      </c>
      <c r="HV16" s="3" t="b">
        <f>AND(HV10&lt;'Dalyvio prielaidos'!$E$141)</f>
        <v>0</v>
      </c>
      <c r="HW16" s="3" t="b">
        <f>AND(HW10&lt;'Dalyvio prielaidos'!$E$141)</f>
        <v>0</v>
      </c>
      <c r="HX16" s="3" t="b">
        <f>AND(HX10&lt;'Dalyvio prielaidos'!$E$141)</f>
        <v>0</v>
      </c>
      <c r="HY16" s="3" t="b">
        <f>AND(HY10&lt;'Dalyvio prielaidos'!$E$141)</f>
        <v>0</v>
      </c>
      <c r="HZ16" s="3" t="b">
        <f>AND(HZ10&lt;'Dalyvio prielaidos'!$E$141)</f>
        <v>0</v>
      </c>
      <c r="IA16" s="25"/>
      <c r="IB16" s="3" t="b">
        <f>AND(IB10&lt;'Dalyvio prielaidos'!$E$141)</f>
        <v>0</v>
      </c>
      <c r="IC16" s="3" t="b">
        <f>AND(IC10&lt;'Dalyvio prielaidos'!$E$141)</f>
        <v>0</v>
      </c>
      <c r="ID16" s="3" t="b">
        <f>AND(ID10&lt;'Dalyvio prielaidos'!$E$141)</f>
        <v>0</v>
      </c>
      <c r="IE16" s="3" t="b">
        <f>AND(IE10&lt;'Dalyvio prielaidos'!$E$141)</f>
        <v>0</v>
      </c>
      <c r="IF16" s="3" t="b">
        <f>AND(IF10&lt;'Dalyvio prielaidos'!$E$141)</f>
        <v>0</v>
      </c>
      <c r="IG16" s="3" t="b">
        <f>AND(IG10&lt;'Dalyvio prielaidos'!$E$141)</f>
        <v>0</v>
      </c>
      <c r="IH16" s="3" t="b">
        <f>AND(IH10&lt;'Dalyvio prielaidos'!$E$141)</f>
        <v>0</v>
      </c>
      <c r="II16" s="3" t="b">
        <f>AND(II10&lt;'Dalyvio prielaidos'!$E$141)</f>
        <v>0</v>
      </c>
      <c r="IJ16" s="3" t="b">
        <f>AND(IJ10&lt;'Dalyvio prielaidos'!$E$141)</f>
        <v>0</v>
      </c>
      <c r="IK16" s="3" t="b">
        <f>AND(IK10&lt;'Dalyvio prielaidos'!$E$141)</f>
        <v>0</v>
      </c>
      <c r="IL16" s="3" t="b">
        <f>AND(IL10&lt;'Dalyvio prielaidos'!$E$141)</f>
        <v>0</v>
      </c>
      <c r="IM16" s="3" t="b">
        <f>AND(IM10&lt;'Dalyvio prielaidos'!$E$141)</f>
        <v>0</v>
      </c>
      <c r="IN16" s="25"/>
      <c r="IO16" s="3" t="b">
        <f>AND(IO10&lt;'Dalyvio prielaidos'!$E$141)</f>
        <v>0</v>
      </c>
      <c r="IP16" s="3" t="b">
        <f>AND(IP10&lt;'Dalyvio prielaidos'!$E$141)</f>
        <v>0</v>
      </c>
      <c r="IQ16" s="3" t="b">
        <f>AND(IQ10&lt;'Dalyvio prielaidos'!$E$141)</f>
        <v>0</v>
      </c>
      <c r="IR16" s="3" t="b">
        <f>AND(IR10&lt;'Dalyvio prielaidos'!$E$141)</f>
        <v>0</v>
      </c>
      <c r="IS16" s="3" t="b">
        <f>AND(IS10&lt;'Dalyvio prielaidos'!$E$141)</f>
        <v>0</v>
      </c>
      <c r="IT16" s="3" t="b">
        <f>AND(IT10&lt;'Dalyvio prielaidos'!$E$141)</f>
        <v>0</v>
      </c>
      <c r="IU16" s="3" t="b">
        <f>AND(IU10&lt;'Dalyvio prielaidos'!$E$141)</f>
        <v>0</v>
      </c>
      <c r="IV16" s="3" t="b">
        <f>AND(IV10&lt;'Dalyvio prielaidos'!$E$141)</f>
        <v>0</v>
      </c>
      <c r="IW16" s="3" t="b">
        <f>AND(IW10&lt;'Dalyvio prielaidos'!$E$141)</f>
        <v>0</v>
      </c>
      <c r="IX16" s="3" t="b">
        <f>AND(IX10&lt;'Dalyvio prielaidos'!$E$141)</f>
        <v>0</v>
      </c>
      <c r="IY16" s="3" t="b">
        <f>AND(IY10&lt;'Dalyvio prielaidos'!$E$141)</f>
        <v>0</v>
      </c>
      <c r="IZ16" s="3" t="b">
        <f>AND(IZ10&lt;'Dalyvio prielaidos'!$E$141)</f>
        <v>0</v>
      </c>
      <c r="JA16" s="25"/>
      <c r="JB16" s="3" t="b">
        <f>AND(JB10&lt;'Dalyvio prielaidos'!$E$141)</f>
        <v>0</v>
      </c>
      <c r="JC16" s="3" t="b">
        <f>AND(JC10&lt;'Dalyvio prielaidos'!$E$141)</f>
        <v>0</v>
      </c>
      <c r="JD16" s="3" t="b">
        <f>AND(JD10&lt;'Dalyvio prielaidos'!$E$141)</f>
        <v>0</v>
      </c>
      <c r="JE16" s="3" t="b">
        <f>AND(JE10&lt;'Dalyvio prielaidos'!$E$141)</f>
        <v>0</v>
      </c>
      <c r="JF16" s="3" t="b">
        <f>AND(JF10&lt;'Dalyvio prielaidos'!$E$141)</f>
        <v>0</v>
      </c>
      <c r="JG16" s="3" t="b">
        <f>AND(JG10&lt;'Dalyvio prielaidos'!$E$141)</f>
        <v>0</v>
      </c>
      <c r="JH16" s="3" t="b">
        <f>AND(JH10&lt;'Dalyvio prielaidos'!$E$141)</f>
        <v>0</v>
      </c>
      <c r="JI16" s="3" t="b">
        <f>AND(JI10&lt;'Dalyvio prielaidos'!$E$141)</f>
        <v>0</v>
      </c>
      <c r="JJ16" s="3" t="b">
        <f>AND(JJ10&lt;'Dalyvio prielaidos'!$E$141)</f>
        <v>0</v>
      </c>
      <c r="JK16" s="3" t="b">
        <f>AND(JK10&lt;'Dalyvio prielaidos'!$E$141)</f>
        <v>0</v>
      </c>
      <c r="JL16" s="3" t="b">
        <f>AND(JL10&lt;'Dalyvio prielaidos'!$E$141)</f>
        <v>0</v>
      </c>
      <c r="JM16" s="3" t="b">
        <f>AND(JM10&lt;'Dalyvio prielaidos'!$E$141)</f>
        <v>0</v>
      </c>
      <c r="JN16" s="25"/>
      <c r="JO16" s="3" t="b">
        <f>AND(JO10&lt;'Dalyvio prielaidos'!$E$141)</f>
        <v>0</v>
      </c>
      <c r="JP16" s="3" t="b">
        <f>AND(JP10&lt;'Dalyvio prielaidos'!$E$141)</f>
        <v>0</v>
      </c>
      <c r="JQ16" s="3" t="b">
        <f>AND(JQ10&lt;'Dalyvio prielaidos'!$E$141)</f>
        <v>0</v>
      </c>
      <c r="JR16" s="3" t="b">
        <f>AND(JR10&lt;'Dalyvio prielaidos'!$E$141)</f>
        <v>0</v>
      </c>
      <c r="JS16" s="3" t="b">
        <f>AND(JS10&lt;'Dalyvio prielaidos'!$E$141)</f>
        <v>0</v>
      </c>
      <c r="JT16" s="3" t="b">
        <f>AND(JT10&lt;'Dalyvio prielaidos'!$E$141)</f>
        <v>0</v>
      </c>
      <c r="JU16" s="3" t="b">
        <f>AND(JU10&lt;'Dalyvio prielaidos'!$E$141)</f>
        <v>0</v>
      </c>
      <c r="JV16" s="3" t="b">
        <f>AND(JV10&lt;'Dalyvio prielaidos'!$E$141)</f>
        <v>0</v>
      </c>
      <c r="JW16" s="3" t="b">
        <f>AND(JW10&lt;'Dalyvio prielaidos'!$E$141)</f>
        <v>0</v>
      </c>
      <c r="JX16" s="3" t="b">
        <f>AND(JX10&lt;'Dalyvio prielaidos'!$E$141)</f>
        <v>0</v>
      </c>
      <c r="JY16" s="3" t="b">
        <f>AND(JY10&lt;'Dalyvio prielaidos'!$E$141)</f>
        <v>0</v>
      </c>
      <c r="JZ16" s="3" t="b">
        <f>AND(JZ10&lt;'Dalyvio prielaidos'!$E$141)</f>
        <v>0</v>
      </c>
      <c r="KA16" s="25"/>
      <c r="KB16" s="3" t="b">
        <f>AND(KB10&lt;'Dalyvio prielaidos'!$E$141)</f>
        <v>0</v>
      </c>
      <c r="KC16" s="3" t="b">
        <f>AND(KC10&lt;'Dalyvio prielaidos'!$E$141)</f>
        <v>0</v>
      </c>
      <c r="KD16" s="3" t="b">
        <f>AND(KD10&lt;'Dalyvio prielaidos'!$E$141)</f>
        <v>0</v>
      </c>
      <c r="KE16" s="3" t="b">
        <f>AND(KE10&lt;'Dalyvio prielaidos'!$E$141)</f>
        <v>0</v>
      </c>
      <c r="KF16" s="3" t="b">
        <f>AND(KF10&lt;'Dalyvio prielaidos'!$E$141)</f>
        <v>0</v>
      </c>
      <c r="KG16" s="3" t="b">
        <f>AND(KG10&lt;'Dalyvio prielaidos'!$E$141)</f>
        <v>0</v>
      </c>
      <c r="KH16" s="3" t="b">
        <f>AND(KH10&lt;'Dalyvio prielaidos'!$E$141)</f>
        <v>0</v>
      </c>
      <c r="KI16" s="3" t="b">
        <f>AND(KI10&lt;'Dalyvio prielaidos'!$E$141)</f>
        <v>0</v>
      </c>
      <c r="KJ16" s="3" t="b">
        <f>AND(KJ10&lt;'Dalyvio prielaidos'!$E$141)</f>
        <v>0</v>
      </c>
      <c r="KK16" s="3" t="b">
        <f>AND(KK10&lt;'Dalyvio prielaidos'!$E$141)</f>
        <v>0</v>
      </c>
      <c r="KL16" s="3" t="b">
        <f>AND(KL10&lt;'Dalyvio prielaidos'!$E$141)</f>
        <v>0</v>
      </c>
      <c r="KM16" s="3" t="b">
        <f>AND(KM10&lt;'Dalyvio prielaidos'!$E$141)</f>
        <v>0</v>
      </c>
      <c r="KN16" s="25"/>
      <c r="KO16" s="3" t="b">
        <f>AND(KO10&lt;'Dalyvio prielaidos'!$E$141)</f>
        <v>0</v>
      </c>
      <c r="KP16" s="3" t="b">
        <f>AND(KP10&lt;'Dalyvio prielaidos'!$E$141)</f>
        <v>0</v>
      </c>
      <c r="KQ16" s="3" t="b">
        <f>AND(KQ10&lt;'Dalyvio prielaidos'!$E$141)</f>
        <v>0</v>
      </c>
      <c r="KR16" s="3" t="b">
        <f>AND(KR10&lt;'Dalyvio prielaidos'!$E$141)</f>
        <v>0</v>
      </c>
      <c r="KS16" s="3" t="b">
        <f>AND(KS10&lt;'Dalyvio prielaidos'!$E$141)</f>
        <v>0</v>
      </c>
      <c r="KT16" s="3" t="b">
        <f>AND(KT10&lt;'Dalyvio prielaidos'!$E$141)</f>
        <v>0</v>
      </c>
      <c r="KU16" s="3" t="b">
        <f>AND(KU10&lt;'Dalyvio prielaidos'!$E$141)</f>
        <v>0</v>
      </c>
      <c r="KV16" s="3" t="b">
        <f>AND(KV10&lt;'Dalyvio prielaidos'!$E$141)</f>
        <v>0</v>
      </c>
      <c r="KW16" s="3" t="b">
        <f>AND(KW10&lt;'Dalyvio prielaidos'!$E$141)</f>
        <v>0</v>
      </c>
      <c r="KX16" s="3" t="b">
        <f>AND(KX10&lt;'Dalyvio prielaidos'!$E$141)</f>
        <v>0</v>
      </c>
      <c r="KY16" s="3" t="b">
        <f>AND(KY10&lt;'Dalyvio prielaidos'!$E$141)</f>
        <v>0</v>
      </c>
      <c r="KZ16" s="3" t="b">
        <f>AND(KZ10&lt;'Dalyvio prielaidos'!$E$141)</f>
        <v>0</v>
      </c>
      <c r="LA16" s="25"/>
      <c r="LB16" s="3" t="b">
        <f>AND(LB10&lt;'Dalyvio prielaidos'!$E$141)</f>
        <v>0</v>
      </c>
      <c r="LC16" s="3" t="b">
        <f>AND(LC10&lt;'Dalyvio prielaidos'!$E$141)</f>
        <v>0</v>
      </c>
      <c r="LD16" s="3" t="b">
        <f>AND(LD10&lt;'Dalyvio prielaidos'!$E$141)</f>
        <v>0</v>
      </c>
      <c r="LE16" s="3" t="b">
        <f>AND(LE10&lt;'Dalyvio prielaidos'!$E$141)</f>
        <v>0</v>
      </c>
      <c r="LF16" s="3" t="b">
        <f>AND(LF10&lt;'Dalyvio prielaidos'!$E$141)</f>
        <v>0</v>
      </c>
      <c r="LG16" s="3" t="b">
        <f>AND(LG10&lt;'Dalyvio prielaidos'!$E$141)</f>
        <v>0</v>
      </c>
      <c r="LH16" s="3" t="b">
        <f>AND(LH10&lt;'Dalyvio prielaidos'!$E$141)</f>
        <v>0</v>
      </c>
      <c r="LI16" s="3" t="b">
        <f>AND(LI10&lt;'Dalyvio prielaidos'!$E$141)</f>
        <v>0</v>
      </c>
      <c r="LJ16" s="3" t="b">
        <f>AND(LJ10&lt;'Dalyvio prielaidos'!$E$141)</f>
        <v>0</v>
      </c>
      <c r="LK16" s="3" t="b">
        <f>AND(LK10&lt;'Dalyvio prielaidos'!$E$141)</f>
        <v>0</v>
      </c>
      <c r="LL16" s="3" t="b">
        <f>AND(LL10&lt;'Dalyvio prielaidos'!$E$141)</f>
        <v>0</v>
      </c>
      <c r="LM16" s="3" t="b">
        <f>AND(LM10&lt;'Dalyvio prielaidos'!$E$141)</f>
        <v>0</v>
      </c>
      <c r="LN16" s="3"/>
    </row>
    <row r="17" spans="1:326" hidden="1" outlineLevel="1">
      <c r="N17" s="15"/>
      <c r="AA17" s="15"/>
      <c r="AN17" s="15"/>
      <c r="BA17" s="15"/>
      <c r="BN17" s="15"/>
      <c r="CA17" s="15"/>
      <c r="CN17" s="15"/>
      <c r="DA17" s="15"/>
      <c r="DN17" s="15"/>
      <c r="EA17" s="15"/>
      <c r="EN17" s="15"/>
      <c r="FA17" s="15"/>
      <c r="FN17" s="15"/>
      <c r="GA17" s="15"/>
      <c r="GN17" s="15"/>
      <c r="HA17" s="15"/>
      <c r="HN17" s="15"/>
      <c r="IA17" s="15"/>
      <c r="IN17" s="15"/>
      <c r="JA17" s="15"/>
      <c r="JN17" s="15"/>
      <c r="KA17" s="15"/>
      <c r="KN17" s="15"/>
      <c r="LA17" s="15"/>
    </row>
    <row r="18" spans="1:326" collapsed="1">
      <c r="A18" s="262" t="s">
        <v>282</v>
      </c>
      <c r="B18" s="25">
        <f>IF(B13,('Dalyvio prielaidos'!$G$7+'Dalyvio prielaidos'!$G$12)/12-'Metinis atlyginimas'!B18,0)</f>
        <v>0</v>
      </c>
      <c r="C18" s="25">
        <f>IF(C13,('Dalyvio prielaidos'!$G$7+'Dalyvio prielaidos'!$G$12)/12-'Metinis atlyginimas'!C18,0)</f>
        <v>0</v>
      </c>
      <c r="D18" s="25">
        <f>IF(D13,('Dalyvio prielaidos'!$G$7+'Dalyvio prielaidos'!$G$12)/12-'Metinis atlyginimas'!D18,0)</f>
        <v>0</v>
      </c>
      <c r="E18" s="25">
        <f>IF(E13,('Dalyvio prielaidos'!$G$7+'Dalyvio prielaidos'!$G$12)/12-'Metinis atlyginimas'!E18,0)</f>
        <v>0</v>
      </c>
      <c r="F18" s="25">
        <f>IF(F13,('Dalyvio prielaidos'!$G$7+'Dalyvio prielaidos'!$G$12)/12-'Metinis atlyginimas'!F18,0)</f>
        <v>0</v>
      </c>
      <c r="G18" s="25">
        <f>IF(G13,('Dalyvio prielaidos'!$G$7+'Dalyvio prielaidos'!$G$12)/12-'Metinis atlyginimas'!G18,0)</f>
        <v>0</v>
      </c>
      <c r="H18" s="25">
        <f>IF(H13,('Dalyvio prielaidos'!$G$7+'Dalyvio prielaidos'!$G$12)/12-'Metinis atlyginimas'!H18,0)</f>
        <v>0</v>
      </c>
      <c r="I18" s="25">
        <f>IF(I13,('Dalyvio prielaidos'!$G$7+'Dalyvio prielaidos'!$G$12)/12-'Metinis atlyginimas'!I18,0)</f>
        <v>0</v>
      </c>
      <c r="J18" s="25">
        <f>IF(J13,('Dalyvio prielaidos'!$G$7+'Dalyvio prielaidos'!$G$12)/12-'Metinis atlyginimas'!J18,0)</f>
        <v>0</v>
      </c>
      <c r="K18" s="25">
        <f>IF(K13,('Dalyvio prielaidos'!$G$7+'Dalyvio prielaidos'!$G$12)/12-'Metinis atlyginimas'!K18,0)</f>
        <v>0</v>
      </c>
      <c r="L18" s="25">
        <f>IF(L13,('Dalyvio prielaidos'!$G$7+'Dalyvio prielaidos'!$G$12)/12-'Metinis atlyginimas'!L18,0)</f>
        <v>0</v>
      </c>
      <c r="M18" s="25">
        <f>IF(M13,('Dalyvio prielaidos'!$G$7+'Dalyvio prielaidos'!$G$12)/12-'Metinis atlyginimas'!M18,0)</f>
        <v>0</v>
      </c>
      <c r="N18" s="25">
        <f>SUM(B18:M18)</f>
        <v>0</v>
      </c>
      <c r="O18" s="25">
        <f>IF(O13,('Dalyvio prielaidos'!$G$7+'Dalyvio prielaidos'!$G$12)/12-'Metinis atlyginimas'!O18,0)</f>
        <v>0</v>
      </c>
      <c r="P18" s="25">
        <f>IF(P13,('Dalyvio prielaidos'!$G$7+'Dalyvio prielaidos'!$G$12)/12-'Metinis atlyginimas'!P18,0)</f>
        <v>0</v>
      </c>
      <c r="Q18" s="25">
        <f>IF(Q13,('Dalyvio prielaidos'!$G$7+'Dalyvio prielaidos'!$G$12)/12-'Metinis atlyginimas'!Q18,0)</f>
        <v>0</v>
      </c>
      <c r="R18" s="25">
        <f>IF(R13,('Dalyvio prielaidos'!$G$7+'Dalyvio prielaidos'!$G$12)/12-'Metinis atlyginimas'!R18,0)</f>
        <v>0</v>
      </c>
      <c r="S18" s="25">
        <f>IF(S13,('Dalyvio prielaidos'!$G$7+'Dalyvio prielaidos'!$G$12)/12-'Metinis atlyginimas'!S18,0)</f>
        <v>0</v>
      </c>
      <c r="T18" s="25">
        <f>IF(T13,('Dalyvio prielaidos'!$G$7+'Dalyvio prielaidos'!$G$12)/12-'Metinis atlyginimas'!T18,0)</f>
        <v>0</v>
      </c>
      <c r="U18" s="25">
        <f>IF(U13,('Dalyvio prielaidos'!$G$7+'Dalyvio prielaidos'!$G$12)/12-'Metinis atlyginimas'!U18,0)</f>
        <v>0</v>
      </c>
      <c r="V18" s="25">
        <f>IF(V13,('Dalyvio prielaidos'!$G$7+'Dalyvio prielaidos'!$G$12)/12-'Metinis atlyginimas'!V18,0)</f>
        <v>0</v>
      </c>
      <c r="W18" s="25">
        <f>IF(W13,('Dalyvio prielaidos'!$G$7+'Dalyvio prielaidos'!$G$12)/12-'Metinis atlyginimas'!W18,0)</f>
        <v>0</v>
      </c>
      <c r="X18" s="25">
        <f>IF(X13,('Dalyvio prielaidos'!$G$7+'Dalyvio prielaidos'!$G$12)/12-'Metinis atlyginimas'!X18,0)</f>
        <v>0</v>
      </c>
      <c r="Y18" s="25">
        <f>IF(Y13,('Dalyvio prielaidos'!$G$7+'Dalyvio prielaidos'!$G$12)/12-'Metinis atlyginimas'!Y18,0)</f>
        <v>0</v>
      </c>
      <c r="Z18" s="25">
        <f>IF(Z13,('Dalyvio prielaidos'!$G$7+'Dalyvio prielaidos'!$G$12)/12-'Metinis atlyginimas'!Z18,0)</f>
        <v>0</v>
      </c>
      <c r="AA18" s="25">
        <f>SUM(O18:Z18)</f>
        <v>0</v>
      </c>
      <c r="AB18" s="25">
        <f>IF(AB13,('Dalyvio prielaidos'!$G$7+'Dalyvio prielaidos'!$G$12)/12-'Metinis atlyginimas'!AB18,0)</f>
        <v>0</v>
      </c>
      <c r="AC18" s="25">
        <f>IF(AC13,('Dalyvio prielaidos'!$G$7+'Dalyvio prielaidos'!$G$12)/12-'Metinis atlyginimas'!AC18,0)</f>
        <v>0</v>
      </c>
      <c r="AD18" s="25">
        <f>IF(AD13,('Dalyvio prielaidos'!$G$7+'Dalyvio prielaidos'!$G$12)/12-'Metinis atlyginimas'!AD18,0)</f>
        <v>0</v>
      </c>
      <c r="AE18" s="25">
        <f>IF(AE13,('Dalyvio prielaidos'!$G$7+'Dalyvio prielaidos'!$G$12)/12-'Metinis atlyginimas'!AE18,0)</f>
        <v>0</v>
      </c>
      <c r="AF18" s="25">
        <f>IF(AF13,('Dalyvio prielaidos'!$G$7+'Dalyvio prielaidos'!$G$12)/12-'Metinis atlyginimas'!AF18,0)</f>
        <v>0</v>
      </c>
      <c r="AG18" s="25">
        <f>IF(AG13,('Dalyvio prielaidos'!$G$7+'Dalyvio prielaidos'!$G$12)/12-'Metinis atlyginimas'!AG18,0)</f>
        <v>0</v>
      </c>
      <c r="AH18" s="25">
        <f>IF(AH13,('Dalyvio prielaidos'!$G$7+'Dalyvio prielaidos'!$G$12)/12-'Metinis atlyginimas'!AH18,0)</f>
        <v>0</v>
      </c>
      <c r="AI18" s="25">
        <f>IF(AI13,('Dalyvio prielaidos'!$G$7+'Dalyvio prielaidos'!$G$12)/12-'Metinis atlyginimas'!AI18,0)</f>
        <v>0</v>
      </c>
      <c r="AJ18" s="25">
        <f>IF(AJ13,('Dalyvio prielaidos'!$G$7+'Dalyvio prielaidos'!$G$12)/12-'Metinis atlyginimas'!AJ18,0)</f>
        <v>0</v>
      </c>
      <c r="AK18" s="25">
        <f>IF(AK13,('Dalyvio prielaidos'!$G$7+'Dalyvio prielaidos'!$G$12)/12-'Metinis atlyginimas'!AK18,0)</f>
        <v>0</v>
      </c>
      <c r="AL18" s="25">
        <f>IF(AL13,('Dalyvio prielaidos'!$G$7+'Dalyvio prielaidos'!$G$12)/12-'Metinis atlyginimas'!AL18,0)</f>
        <v>0</v>
      </c>
      <c r="AM18" s="25">
        <f>IF(AM13,('Dalyvio prielaidos'!$G$7+'Dalyvio prielaidos'!$G$12)/12-'Metinis atlyginimas'!AM18,0)</f>
        <v>0</v>
      </c>
      <c r="AN18" s="25">
        <f>SUM(AB18:AM18)</f>
        <v>0</v>
      </c>
      <c r="AO18" s="25">
        <f>IF(AO13,('Dalyvio prielaidos'!$G$7+'Dalyvio prielaidos'!$G$12)/12-'Metinis atlyginimas'!AO18,0)</f>
        <v>170250</v>
      </c>
      <c r="AP18" s="25">
        <f>IF(AP13,('Dalyvio prielaidos'!$G$7+'Dalyvio prielaidos'!$G$12)/12-'Metinis atlyginimas'!AP18,0)</f>
        <v>170250</v>
      </c>
      <c r="AQ18" s="25">
        <f>IF(AQ13,('Dalyvio prielaidos'!$G$7+'Dalyvio prielaidos'!$G$12)/12-'Metinis atlyginimas'!AQ18,0)</f>
        <v>170250</v>
      </c>
      <c r="AR18" s="25">
        <f>IF(AR13,('Dalyvio prielaidos'!$G$7+'Dalyvio prielaidos'!$G$12)/12-'Metinis atlyginimas'!AR18,0)</f>
        <v>170250</v>
      </c>
      <c r="AS18" s="25">
        <f>IF(AS13,('Dalyvio prielaidos'!$G$7+'Dalyvio prielaidos'!$G$12)/12-'Metinis atlyginimas'!AS18,0)</f>
        <v>170250</v>
      </c>
      <c r="AT18" s="25">
        <f>IF(AT13,('Dalyvio prielaidos'!$G$7+'Dalyvio prielaidos'!$G$12)/12-'Metinis atlyginimas'!AT18,0)</f>
        <v>170250</v>
      </c>
      <c r="AU18" s="25">
        <f>IF(AU13,('Dalyvio prielaidos'!$G$7+'Dalyvio prielaidos'!$G$12)/12-'Metinis atlyginimas'!AU18,0)</f>
        <v>170250</v>
      </c>
      <c r="AV18" s="25">
        <f>IF(AV13,('Dalyvio prielaidos'!$G$7+'Dalyvio prielaidos'!$G$12)/12-'Metinis atlyginimas'!AV18,0)</f>
        <v>170250</v>
      </c>
      <c r="AW18" s="25">
        <f>IF(AW13,('Dalyvio prielaidos'!$G$7+'Dalyvio prielaidos'!$G$12)/12-'Metinis atlyginimas'!AW18,0)</f>
        <v>170250</v>
      </c>
      <c r="AX18" s="25">
        <f>IF(AX13,('Dalyvio prielaidos'!$G$7+'Dalyvio prielaidos'!$G$12)/12-'Metinis atlyginimas'!AX18,0)</f>
        <v>170250</v>
      </c>
      <c r="AY18" s="25">
        <f>IF(AY13,('Dalyvio prielaidos'!$G$7+'Dalyvio prielaidos'!$G$12)/12-'Metinis atlyginimas'!AY18,0)</f>
        <v>170250</v>
      </c>
      <c r="AZ18" s="25">
        <f>IF(AZ13,('Dalyvio prielaidos'!$G$7+'Dalyvio prielaidos'!$G$12)/12-'Metinis atlyginimas'!AZ18,0)</f>
        <v>170250</v>
      </c>
      <c r="BA18" s="25">
        <f>SUM(AO18:AZ18)</f>
        <v>2043000</v>
      </c>
      <c r="BB18" s="25">
        <f>IF(BB13,('Dalyvio prielaidos'!$G$7+'Dalyvio prielaidos'!$G$12)/12-'Metinis atlyginimas'!BB18,0)</f>
        <v>170250</v>
      </c>
      <c r="BC18" s="25">
        <f>IF(BC13,('Dalyvio prielaidos'!$G$7+'Dalyvio prielaidos'!$G$12)/12-'Metinis atlyginimas'!BC18,0)</f>
        <v>170250</v>
      </c>
      <c r="BD18" s="25">
        <f>IF(BD13,('Dalyvio prielaidos'!$G$7+'Dalyvio prielaidos'!$G$12)/12-'Metinis atlyginimas'!BD18,0)</f>
        <v>170250</v>
      </c>
      <c r="BE18" s="25">
        <f>IF(BE13,('Dalyvio prielaidos'!$G$7+'Dalyvio prielaidos'!$G$12)/12-'Metinis atlyginimas'!BE18,0)</f>
        <v>170250</v>
      </c>
      <c r="BF18" s="25">
        <f>IF(BF13,('Dalyvio prielaidos'!$G$7+'Dalyvio prielaidos'!$G$12)/12-'Metinis atlyginimas'!BF18,0)</f>
        <v>170250</v>
      </c>
      <c r="BG18" s="25">
        <f>IF(BG13,('Dalyvio prielaidos'!$G$7+'Dalyvio prielaidos'!$G$12)/12-'Metinis atlyginimas'!BG18,0)</f>
        <v>170250</v>
      </c>
      <c r="BH18" s="25">
        <f>IF(BH13,('Dalyvio prielaidos'!$G$7+'Dalyvio prielaidos'!$G$12)/12-'Metinis atlyginimas'!BH18,0)</f>
        <v>170250</v>
      </c>
      <c r="BI18" s="25">
        <f>IF(BI13,('Dalyvio prielaidos'!$G$7+'Dalyvio prielaidos'!$G$12)/12-'Metinis atlyginimas'!BI18,0)</f>
        <v>170250</v>
      </c>
      <c r="BJ18" s="25">
        <f>IF(BJ13,('Dalyvio prielaidos'!$G$7+'Dalyvio prielaidos'!$G$12)/12-'Metinis atlyginimas'!BJ18,0)</f>
        <v>170250</v>
      </c>
      <c r="BK18" s="25">
        <f>IF(BK13,('Dalyvio prielaidos'!$G$7+'Dalyvio prielaidos'!$G$12)/12-'Metinis atlyginimas'!BK18,0)</f>
        <v>170250</v>
      </c>
      <c r="BL18" s="25">
        <f>IF(BL13,('Dalyvio prielaidos'!$G$7+'Dalyvio prielaidos'!$G$12)/12-'Metinis atlyginimas'!BL18,0)</f>
        <v>170250</v>
      </c>
      <c r="BM18" s="25">
        <f>IF(BM13,('Dalyvio prielaidos'!$G$7+'Dalyvio prielaidos'!$G$12)/12-'Metinis atlyginimas'!BM18,0)</f>
        <v>170250</v>
      </c>
      <c r="BN18" s="25">
        <f>SUM(BB18:BM18)</f>
        <v>2043000</v>
      </c>
      <c r="BO18" s="25">
        <f>IF(BO13,('Dalyvio prielaidos'!$G$7+'Dalyvio prielaidos'!$G$12)/12-'Metinis atlyginimas'!BO18,0)</f>
        <v>170250</v>
      </c>
      <c r="BP18" s="25">
        <f>IF(BP13,('Dalyvio prielaidos'!$G$7+'Dalyvio prielaidos'!$G$12)/12-'Metinis atlyginimas'!BP18,0)</f>
        <v>170250</v>
      </c>
      <c r="BQ18" s="25">
        <f>IF(BQ13,('Dalyvio prielaidos'!$G$7+'Dalyvio prielaidos'!$G$12)/12-'Metinis atlyginimas'!BQ18,0)</f>
        <v>170250</v>
      </c>
      <c r="BR18" s="25">
        <f>IF(BR13,('Dalyvio prielaidos'!$G$7+'Dalyvio prielaidos'!$G$12)/12-'Metinis atlyginimas'!BR18,0)</f>
        <v>170250</v>
      </c>
      <c r="BS18" s="25">
        <f>IF(BS13,('Dalyvio prielaidos'!$G$7+'Dalyvio prielaidos'!$G$12)/12-'Metinis atlyginimas'!BS18,0)</f>
        <v>170250</v>
      </c>
      <c r="BT18" s="25">
        <f>IF(BT13,('Dalyvio prielaidos'!$G$7+'Dalyvio prielaidos'!$G$12)/12-'Metinis atlyginimas'!BT18,0)</f>
        <v>170250</v>
      </c>
      <c r="BU18" s="25">
        <f>IF(BU13,('Dalyvio prielaidos'!$G$7+'Dalyvio prielaidos'!$G$12)/12-'Metinis atlyginimas'!BU18,0)</f>
        <v>170250</v>
      </c>
      <c r="BV18" s="25">
        <f>IF(BV13,('Dalyvio prielaidos'!$G$7+'Dalyvio prielaidos'!$G$12)/12-'Metinis atlyginimas'!BV18,0)</f>
        <v>170250</v>
      </c>
      <c r="BW18" s="25">
        <f>IF(BW13,('Dalyvio prielaidos'!$G$7+'Dalyvio prielaidos'!$G$12)/12-'Metinis atlyginimas'!BW18,0)</f>
        <v>170250</v>
      </c>
      <c r="BX18" s="25">
        <f>IF(BX13,('Dalyvio prielaidos'!$G$7+'Dalyvio prielaidos'!$G$12)/12-'Metinis atlyginimas'!BX18,0)</f>
        <v>170250</v>
      </c>
      <c r="BY18" s="25">
        <f>IF(BY13,('Dalyvio prielaidos'!$G$7+'Dalyvio prielaidos'!$G$12)/12-'Metinis atlyginimas'!BY18,0)</f>
        <v>170250</v>
      </c>
      <c r="BZ18" s="25">
        <f>IF(BZ13,('Dalyvio prielaidos'!$G$7+'Dalyvio prielaidos'!$G$12)/12-'Metinis atlyginimas'!BZ18,0)</f>
        <v>170250</v>
      </c>
      <c r="CA18" s="25">
        <f>SUM(BO18:BZ18)</f>
        <v>2043000</v>
      </c>
      <c r="CB18" s="25">
        <f>IF(CB13,('Dalyvio prielaidos'!$G$7+'Dalyvio prielaidos'!$G$12)/12-'Metinis atlyginimas'!CB18,0)</f>
        <v>170250</v>
      </c>
      <c r="CC18" s="25">
        <f>IF(CC13,('Dalyvio prielaidos'!$G$7+'Dalyvio prielaidos'!$G$12)/12-'Metinis atlyginimas'!CC18,0)</f>
        <v>170250</v>
      </c>
      <c r="CD18" s="25">
        <f>IF(CD13,('Dalyvio prielaidos'!$G$7+'Dalyvio prielaidos'!$G$12)/12-'Metinis atlyginimas'!CD18,0)</f>
        <v>170250</v>
      </c>
      <c r="CE18" s="25">
        <f>IF(CE13,('Dalyvio prielaidos'!$G$7+'Dalyvio prielaidos'!$G$12)/12-'Metinis atlyginimas'!CE18,0)</f>
        <v>170250</v>
      </c>
      <c r="CF18" s="25">
        <f>IF(CF13,('Dalyvio prielaidos'!$G$7+'Dalyvio prielaidos'!$G$12)/12-'Metinis atlyginimas'!CF18,0)</f>
        <v>170250</v>
      </c>
      <c r="CG18" s="25">
        <f>IF(CG13,('Dalyvio prielaidos'!$G$7+'Dalyvio prielaidos'!$G$12)/12-'Metinis atlyginimas'!CG18,0)</f>
        <v>170250</v>
      </c>
      <c r="CH18" s="25">
        <f>IF(CH13,('Dalyvio prielaidos'!$G$7+'Dalyvio prielaidos'!$G$12)/12-'Metinis atlyginimas'!CH18,0)</f>
        <v>170250</v>
      </c>
      <c r="CI18" s="25">
        <f>IF(CI13,('Dalyvio prielaidos'!$G$7+'Dalyvio prielaidos'!$G$12)/12-'Metinis atlyginimas'!CI18,0)</f>
        <v>170250</v>
      </c>
      <c r="CJ18" s="25">
        <f>IF(CJ13,('Dalyvio prielaidos'!$G$7+'Dalyvio prielaidos'!$G$12)/12-'Metinis atlyginimas'!CJ18,0)</f>
        <v>170250</v>
      </c>
      <c r="CK18" s="25">
        <f>IF(CK13,('Dalyvio prielaidos'!$G$7+'Dalyvio prielaidos'!$G$12)/12-'Metinis atlyginimas'!CK18,0)</f>
        <v>170250</v>
      </c>
      <c r="CL18" s="25">
        <f>IF(CL13,('Dalyvio prielaidos'!$G$7+'Dalyvio prielaidos'!$G$12)/12-'Metinis atlyginimas'!CL18,0)</f>
        <v>170250</v>
      </c>
      <c r="CM18" s="25">
        <f>IF(CM13,('Dalyvio prielaidos'!$G$7+'Dalyvio prielaidos'!$G$12)/12-'Metinis atlyginimas'!CM18,0)</f>
        <v>170250</v>
      </c>
      <c r="CN18" s="25">
        <f>SUM(CB18:CM18)</f>
        <v>2043000</v>
      </c>
      <c r="CO18" s="25">
        <f>IF(CO13,('Dalyvio prielaidos'!$G$7+'Dalyvio prielaidos'!$G$12)/12-'Metinis atlyginimas'!CO18,0)</f>
        <v>170250</v>
      </c>
      <c r="CP18" s="25">
        <f>IF(CP13,('Dalyvio prielaidos'!$G$7+'Dalyvio prielaidos'!$G$12)/12-'Metinis atlyginimas'!CP18,0)</f>
        <v>170250</v>
      </c>
      <c r="CQ18" s="25">
        <f>IF(CQ13,('Dalyvio prielaidos'!$G$7+'Dalyvio prielaidos'!$G$12)/12-'Metinis atlyginimas'!CQ18,0)</f>
        <v>170250</v>
      </c>
      <c r="CR18" s="25">
        <f>IF(CR13,('Dalyvio prielaidos'!$G$7+'Dalyvio prielaidos'!$G$12)/12-'Metinis atlyginimas'!CR18,0)</f>
        <v>170250</v>
      </c>
      <c r="CS18" s="25">
        <f>IF(CS13,('Dalyvio prielaidos'!$G$7+'Dalyvio prielaidos'!$G$12)/12-'Metinis atlyginimas'!CS18,0)</f>
        <v>170250</v>
      </c>
      <c r="CT18" s="25">
        <f>IF(CT13,('Dalyvio prielaidos'!$G$7+'Dalyvio prielaidos'!$G$12)/12-'Metinis atlyginimas'!CT18,0)</f>
        <v>170250</v>
      </c>
      <c r="CU18" s="25">
        <f>IF(CU13,('Dalyvio prielaidos'!$G$7+'Dalyvio prielaidos'!$G$12)/12-'Metinis atlyginimas'!CU18,0)</f>
        <v>170250</v>
      </c>
      <c r="CV18" s="25">
        <f>IF(CV13,('Dalyvio prielaidos'!$G$7+'Dalyvio prielaidos'!$G$12)/12-'Metinis atlyginimas'!CV18,0)</f>
        <v>170250</v>
      </c>
      <c r="CW18" s="25">
        <f>IF(CW13,('Dalyvio prielaidos'!$G$7+'Dalyvio prielaidos'!$G$12)/12-'Metinis atlyginimas'!CW18,0)</f>
        <v>170250</v>
      </c>
      <c r="CX18" s="25">
        <f>IF(CX13,('Dalyvio prielaidos'!$G$7+'Dalyvio prielaidos'!$G$12)/12-'Metinis atlyginimas'!CX18,0)</f>
        <v>170250</v>
      </c>
      <c r="CY18" s="25">
        <f>IF(CY13,('Dalyvio prielaidos'!$G$7+'Dalyvio prielaidos'!$G$12)/12-'Metinis atlyginimas'!CY18,0)</f>
        <v>170250</v>
      </c>
      <c r="CZ18" s="25">
        <f>IF(CZ13,('Dalyvio prielaidos'!$G$7+'Dalyvio prielaidos'!$G$12)/12-'Metinis atlyginimas'!CZ18,0)</f>
        <v>170250</v>
      </c>
      <c r="DA18" s="25">
        <f>SUM(CO18:CZ18)</f>
        <v>2043000</v>
      </c>
      <c r="DB18" s="25">
        <f>IF(DB13,('Dalyvio prielaidos'!$G$7+'Dalyvio prielaidos'!$G$12)/12-'Metinis atlyginimas'!DB18,0)</f>
        <v>170250</v>
      </c>
      <c r="DC18" s="25">
        <f>IF(DC13,('Dalyvio prielaidos'!$G$7+'Dalyvio prielaidos'!$G$12)/12-'Metinis atlyginimas'!DC18,0)</f>
        <v>170250</v>
      </c>
      <c r="DD18" s="25">
        <f>IF(DD13,('Dalyvio prielaidos'!$G$7+'Dalyvio prielaidos'!$G$12)/12-'Metinis atlyginimas'!DD18,0)</f>
        <v>170250</v>
      </c>
      <c r="DE18" s="25">
        <f>IF(DE13,('Dalyvio prielaidos'!$G$7+'Dalyvio prielaidos'!$G$12)/12-'Metinis atlyginimas'!DE18,0)</f>
        <v>170250</v>
      </c>
      <c r="DF18" s="25">
        <f>IF(DF13,('Dalyvio prielaidos'!$G$7+'Dalyvio prielaidos'!$G$12)/12-'Metinis atlyginimas'!DF18,0)</f>
        <v>170250</v>
      </c>
      <c r="DG18" s="25">
        <f>IF(DG13,('Dalyvio prielaidos'!$G$7+'Dalyvio prielaidos'!$G$12)/12-'Metinis atlyginimas'!DG18,0)</f>
        <v>170250</v>
      </c>
      <c r="DH18" s="25">
        <f>IF(DH13,('Dalyvio prielaidos'!$G$7+'Dalyvio prielaidos'!$G$12)/12-'Metinis atlyginimas'!DH18,0)</f>
        <v>170250</v>
      </c>
      <c r="DI18" s="25">
        <f>IF(DI13,('Dalyvio prielaidos'!$G$7+'Dalyvio prielaidos'!$G$12)/12-'Metinis atlyginimas'!DI18,0)</f>
        <v>170250</v>
      </c>
      <c r="DJ18" s="25">
        <f>IF(DJ13,('Dalyvio prielaidos'!$G$7+'Dalyvio prielaidos'!$G$12)/12-'Metinis atlyginimas'!DJ18,0)</f>
        <v>170250</v>
      </c>
      <c r="DK18" s="25">
        <f>IF(DK13,('Dalyvio prielaidos'!$G$7+'Dalyvio prielaidos'!$G$12)/12-'Metinis atlyginimas'!DK18,0)</f>
        <v>170250</v>
      </c>
      <c r="DL18" s="25">
        <f>IF(DL13,('Dalyvio prielaidos'!$G$7+'Dalyvio prielaidos'!$G$12)/12-'Metinis atlyginimas'!DL18,0)</f>
        <v>170250</v>
      </c>
      <c r="DM18" s="25">
        <f>IF(DM13,('Dalyvio prielaidos'!$G$7+'Dalyvio prielaidos'!$G$12)/12-'Metinis atlyginimas'!DM18,0)</f>
        <v>170250</v>
      </c>
      <c r="DN18" s="25">
        <f>SUM(DB18:DM18)</f>
        <v>2043000</v>
      </c>
      <c r="DO18" s="25">
        <f>IF(DO13,('Dalyvio prielaidos'!$G$7+'Dalyvio prielaidos'!$G$12)/12-'Metinis atlyginimas'!DO18,0)</f>
        <v>170250</v>
      </c>
      <c r="DP18" s="25">
        <f>IF(DP13,('Dalyvio prielaidos'!$G$7+'Dalyvio prielaidos'!$G$12)/12-'Metinis atlyginimas'!DP18,0)</f>
        <v>170250</v>
      </c>
      <c r="DQ18" s="25">
        <f>IF(DQ13,('Dalyvio prielaidos'!$G$7+'Dalyvio prielaidos'!$G$12)/12-'Metinis atlyginimas'!DQ18,0)</f>
        <v>170250</v>
      </c>
      <c r="DR18" s="25">
        <f>IF(DR13,('Dalyvio prielaidos'!$G$7+'Dalyvio prielaidos'!$G$12)/12-'Metinis atlyginimas'!DR18,0)</f>
        <v>170250</v>
      </c>
      <c r="DS18" s="25">
        <f>IF(DS13,('Dalyvio prielaidos'!$G$7+'Dalyvio prielaidos'!$G$12)/12-'Metinis atlyginimas'!DS18,0)</f>
        <v>170250</v>
      </c>
      <c r="DT18" s="25">
        <f>IF(DT13,('Dalyvio prielaidos'!$G$7+'Dalyvio prielaidos'!$G$12)/12-'Metinis atlyginimas'!DT18,0)</f>
        <v>170250</v>
      </c>
      <c r="DU18" s="25">
        <f>IF(DU13,('Dalyvio prielaidos'!$G$7+'Dalyvio prielaidos'!$G$12)/12-'Metinis atlyginimas'!DU18,0)</f>
        <v>170250</v>
      </c>
      <c r="DV18" s="25">
        <f>IF(DV13,('Dalyvio prielaidos'!$G$7+'Dalyvio prielaidos'!$G$12)/12-'Metinis atlyginimas'!DV18,0)</f>
        <v>170250</v>
      </c>
      <c r="DW18" s="25">
        <f>IF(DW13,('Dalyvio prielaidos'!$G$7+'Dalyvio prielaidos'!$G$12)/12-'Metinis atlyginimas'!DW18,0)</f>
        <v>170250</v>
      </c>
      <c r="DX18" s="25">
        <f>IF(DX13,('Dalyvio prielaidos'!$G$7+'Dalyvio prielaidos'!$G$12)/12-'Metinis atlyginimas'!DX18,0)</f>
        <v>170250</v>
      </c>
      <c r="DY18" s="25">
        <f>IF(DY13,('Dalyvio prielaidos'!$G$7+'Dalyvio prielaidos'!$G$12)/12-'Metinis atlyginimas'!DY18,0)</f>
        <v>170250</v>
      </c>
      <c r="DZ18" s="25">
        <f>IF(DZ13,('Dalyvio prielaidos'!$G$7+'Dalyvio prielaidos'!$G$12)/12-'Metinis atlyginimas'!DZ18,0)</f>
        <v>170250</v>
      </c>
      <c r="EA18" s="25">
        <f>SUM(DO18:DZ18)</f>
        <v>2043000</v>
      </c>
      <c r="EB18" s="25">
        <f>IF(EB13,('Dalyvio prielaidos'!$G$7+'Dalyvio prielaidos'!$G$12)/12-'Metinis atlyginimas'!EB18,0)</f>
        <v>170250</v>
      </c>
      <c r="EC18" s="25">
        <f>IF(EC13,('Dalyvio prielaidos'!$G$7+'Dalyvio prielaidos'!$G$12)/12-'Metinis atlyginimas'!EC18,0)</f>
        <v>170250</v>
      </c>
      <c r="ED18" s="25">
        <f>IF(ED13,('Dalyvio prielaidos'!$G$7+'Dalyvio prielaidos'!$G$12)/12-'Metinis atlyginimas'!ED18,0)</f>
        <v>170250</v>
      </c>
      <c r="EE18" s="25">
        <f>IF(EE13,('Dalyvio prielaidos'!$G$7+'Dalyvio prielaidos'!$G$12)/12-'Metinis atlyginimas'!EE18,0)</f>
        <v>170250</v>
      </c>
      <c r="EF18" s="25">
        <f>IF(EF13,('Dalyvio prielaidos'!$G$7+'Dalyvio prielaidos'!$G$12)/12-'Metinis atlyginimas'!EF18,0)</f>
        <v>170250</v>
      </c>
      <c r="EG18" s="25">
        <f>IF(EG13,('Dalyvio prielaidos'!$G$7+'Dalyvio prielaidos'!$G$12)/12-'Metinis atlyginimas'!EG18,0)</f>
        <v>170250</v>
      </c>
      <c r="EH18" s="25">
        <f>IF(EH13,('Dalyvio prielaidos'!$G$7+'Dalyvio prielaidos'!$G$12)/12-'Metinis atlyginimas'!EH18,0)</f>
        <v>170250</v>
      </c>
      <c r="EI18" s="25">
        <f>IF(EI13,('Dalyvio prielaidos'!$G$7+'Dalyvio prielaidos'!$G$12)/12-'Metinis atlyginimas'!EI18,0)</f>
        <v>170250</v>
      </c>
      <c r="EJ18" s="25">
        <f>IF(EJ13,('Dalyvio prielaidos'!$G$7+'Dalyvio prielaidos'!$G$12)/12-'Metinis atlyginimas'!EJ18,0)</f>
        <v>170250</v>
      </c>
      <c r="EK18" s="25">
        <f>IF(EK13,('Dalyvio prielaidos'!$G$7+'Dalyvio prielaidos'!$G$12)/12-'Metinis atlyginimas'!EK18,0)</f>
        <v>170250</v>
      </c>
      <c r="EL18" s="25">
        <f>IF(EL13,('Dalyvio prielaidos'!$G$7+'Dalyvio prielaidos'!$G$12)/12-'Metinis atlyginimas'!EL18,0)</f>
        <v>170250</v>
      </c>
      <c r="EM18" s="25">
        <f>IF(EM13,('Dalyvio prielaidos'!$G$7+'Dalyvio prielaidos'!$G$12)/12-'Metinis atlyginimas'!EM18,0)</f>
        <v>170250</v>
      </c>
      <c r="EN18" s="25">
        <f>SUM(EB18:EM18)</f>
        <v>2043000</v>
      </c>
      <c r="EO18" s="25">
        <f>IF(EO13,('Dalyvio prielaidos'!$G$7+'Dalyvio prielaidos'!$G$12)/12-'Metinis atlyginimas'!EO18,0)</f>
        <v>170250</v>
      </c>
      <c r="EP18" s="25">
        <f>IF(EP13,('Dalyvio prielaidos'!$G$7+'Dalyvio prielaidos'!$G$12)/12-'Metinis atlyginimas'!EP18,0)</f>
        <v>170250</v>
      </c>
      <c r="EQ18" s="25">
        <f>IF(EQ13,('Dalyvio prielaidos'!$G$7+'Dalyvio prielaidos'!$G$12)/12-'Metinis atlyginimas'!EQ18,0)</f>
        <v>170250</v>
      </c>
      <c r="ER18" s="25">
        <f>IF(ER13,('Dalyvio prielaidos'!$G$7+'Dalyvio prielaidos'!$G$12)/12-'Metinis atlyginimas'!ER18,0)</f>
        <v>170250</v>
      </c>
      <c r="ES18" s="25">
        <f>IF(ES13,('Dalyvio prielaidos'!$G$7+'Dalyvio prielaidos'!$G$12)/12-'Metinis atlyginimas'!ES18,0)</f>
        <v>170250</v>
      </c>
      <c r="ET18" s="25">
        <f>IF(ET13,('Dalyvio prielaidos'!$G$7+'Dalyvio prielaidos'!$G$12)/12-'Metinis atlyginimas'!ET18,0)</f>
        <v>170250</v>
      </c>
      <c r="EU18" s="25">
        <f>IF(EU13,('Dalyvio prielaidos'!$G$7+'Dalyvio prielaidos'!$G$12)/12-'Metinis atlyginimas'!EU18,0)</f>
        <v>170250</v>
      </c>
      <c r="EV18" s="25">
        <f>IF(EV13,('Dalyvio prielaidos'!$G$7+'Dalyvio prielaidos'!$G$12)/12-'Metinis atlyginimas'!EV18,0)</f>
        <v>170250</v>
      </c>
      <c r="EW18" s="25">
        <f>IF(EW13,('Dalyvio prielaidos'!$G$7+'Dalyvio prielaidos'!$G$12)/12-'Metinis atlyginimas'!EW18,0)</f>
        <v>170250</v>
      </c>
      <c r="EX18" s="25">
        <f>IF(EX13,('Dalyvio prielaidos'!$G$7+'Dalyvio prielaidos'!$G$12)/12-'Metinis atlyginimas'!EX18,0)</f>
        <v>170250</v>
      </c>
      <c r="EY18" s="25">
        <f>IF(EY13,('Dalyvio prielaidos'!$G$7+'Dalyvio prielaidos'!$G$12)/12-'Metinis atlyginimas'!EY18,0)</f>
        <v>170250</v>
      </c>
      <c r="EZ18" s="25">
        <f>IF(EZ13,('Dalyvio prielaidos'!$G$7+'Dalyvio prielaidos'!$G$12)/12-'Metinis atlyginimas'!EZ18,0)</f>
        <v>170250</v>
      </c>
      <c r="FA18" s="25">
        <f>SUM(EO18:EZ18)</f>
        <v>2043000</v>
      </c>
      <c r="FB18" s="25">
        <f>IF(FB13,('Dalyvio prielaidos'!$G$7+'Dalyvio prielaidos'!$G$12)/12-'Metinis atlyginimas'!FB18,0)</f>
        <v>170250</v>
      </c>
      <c r="FC18" s="25">
        <f>IF(FC13,('Dalyvio prielaidos'!$G$7+'Dalyvio prielaidos'!$G$12)/12-'Metinis atlyginimas'!FC18,0)</f>
        <v>170250</v>
      </c>
      <c r="FD18" s="25">
        <f>IF(FD13,('Dalyvio prielaidos'!$G$7+'Dalyvio prielaidos'!$G$12)/12-'Metinis atlyginimas'!FD18,0)</f>
        <v>170250</v>
      </c>
      <c r="FE18" s="25">
        <f>IF(FE13,('Dalyvio prielaidos'!$G$7+'Dalyvio prielaidos'!$G$12)/12-'Metinis atlyginimas'!FE18,0)</f>
        <v>170250</v>
      </c>
      <c r="FF18" s="25">
        <f>IF(FF13,('Dalyvio prielaidos'!$G$7+'Dalyvio prielaidos'!$G$12)/12-'Metinis atlyginimas'!FF18,0)</f>
        <v>170250</v>
      </c>
      <c r="FG18" s="25">
        <f>IF(FG13,('Dalyvio prielaidos'!$G$7+'Dalyvio prielaidos'!$G$12)/12-'Metinis atlyginimas'!FG18,0)</f>
        <v>170250</v>
      </c>
      <c r="FH18" s="25">
        <f>IF(FH13,('Dalyvio prielaidos'!$G$7+'Dalyvio prielaidos'!$G$12)/12-'Metinis atlyginimas'!FH18,0)</f>
        <v>170250</v>
      </c>
      <c r="FI18" s="25">
        <f>IF(FI13,('Dalyvio prielaidos'!$G$7+'Dalyvio prielaidos'!$G$12)/12-'Metinis atlyginimas'!FI18,0)</f>
        <v>170250</v>
      </c>
      <c r="FJ18" s="25">
        <f>IF(FJ13,('Dalyvio prielaidos'!$G$7+'Dalyvio prielaidos'!$G$12)/12-'Metinis atlyginimas'!FJ18,0)</f>
        <v>170250</v>
      </c>
      <c r="FK18" s="25">
        <f>IF(FK13,('Dalyvio prielaidos'!$G$7+'Dalyvio prielaidos'!$G$12)/12-'Metinis atlyginimas'!FK18,0)</f>
        <v>170250</v>
      </c>
      <c r="FL18" s="25">
        <f>IF(FL13,('Dalyvio prielaidos'!$G$7+'Dalyvio prielaidos'!$G$12)/12-'Metinis atlyginimas'!FL18,0)</f>
        <v>170250</v>
      </c>
      <c r="FM18" s="25">
        <f>IF(FM13,('Dalyvio prielaidos'!$G$7+'Dalyvio prielaidos'!$G$12)/12-'Metinis atlyginimas'!FM18,0)</f>
        <v>170250</v>
      </c>
      <c r="FN18" s="25">
        <f>SUM(FB18:FM18)</f>
        <v>2043000</v>
      </c>
      <c r="FO18" s="25">
        <f>IF(FO13,('Dalyvio prielaidos'!$G$7+'Dalyvio prielaidos'!$G$12)/12-'Metinis atlyginimas'!FO18,0)</f>
        <v>170250</v>
      </c>
      <c r="FP18" s="25">
        <f>IF(FP13,('Dalyvio prielaidos'!$G$7+'Dalyvio prielaidos'!$G$12)/12-'Metinis atlyginimas'!FP18,0)</f>
        <v>170250</v>
      </c>
      <c r="FQ18" s="25">
        <f>IF(FQ13,('Dalyvio prielaidos'!$G$7+'Dalyvio prielaidos'!$G$12)/12-'Metinis atlyginimas'!FQ18,0)</f>
        <v>170250</v>
      </c>
      <c r="FR18" s="25">
        <f>IF(FR13,('Dalyvio prielaidos'!$G$7+'Dalyvio prielaidos'!$G$12)/12-'Metinis atlyginimas'!FR18,0)</f>
        <v>170250</v>
      </c>
      <c r="FS18" s="25">
        <f>IF(FS13,('Dalyvio prielaidos'!$G$7+'Dalyvio prielaidos'!$G$12)/12-'Metinis atlyginimas'!FS18,0)</f>
        <v>170250</v>
      </c>
      <c r="FT18" s="25">
        <f>IF(FT13,('Dalyvio prielaidos'!$G$7+'Dalyvio prielaidos'!$G$12)/12-'Metinis atlyginimas'!FT18,0)</f>
        <v>170250</v>
      </c>
      <c r="FU18" s="25">
        <f>IF(FU13,('Dalyvio prielaidos'!$G$7+'Dalyvio prielaidos'!$G$12)/12-'Metinis atlyginimas'!FU18,0)</f>
        <v>170250</v>
      </c>
      <c r="FV18" s="25">
        <f>IF(FV13,('Dalyvio prielaidos'!$G$7+'Dalyvio prielaidos'!$G$12)/12-'Metinis atlyginimas'!FV18,0)</f>
        <v>170250</v>
      </c>
      <c r="FW18" s="25">
        <f>IF(FW13,('Dalyvio prielaidos'!$G$7+'Dalyvio prielaidos'!$G$12)/12-'Metinis atlyginimas'!FW18,0)</f>
        <v>170250</v>
      </c>
      <c r="FX18" s="25">
        <f>IF(FX13,('Dalyvio prielaidos'!$G$7+'Dalyvio prielaidos'!$G$12)/12-'Metinis atlyginimas'!FX18,0)</f>
        <v>170250</v>
      </c>
      <c r="FY18" s="25">
        <f>IF(FY13,('Dalyvio prielaidos'!$G$7+'Dalyvio prielaidos'!$G$12)/12-'Metinis atlyginimas'!FY18,0)</f>
        <v>170250</v>
      </c>
      <c r="FZ18" s="25">
        <f>IF(FZ13,('Dalyvio prielaidos'!$G$7+'Dalyvio prielaidos'!$G$12)/12-'Metinis atlyginimas'!FZ18,0)</f>
        <v>170250</v>
      </c>
      <c r="GA18" s="25">
        <f>SUM(FO18:FZ18)</f>
        <v>2043000</v>
      </c>
      <c r="GB18" s="25">
        <f>IF(GB13,('Dalyvio prielaidos'!$G$7+'Dalyvio prielaidos'!$G$12)/12-'Metinis atlyginimas'!GB18,0)</f>
        <v>170250</v>
      </c>
      <c r="GC18" s="25">
        <f>IF(GC13,('Dalyvio prielaidos'!$G$7+'Dalyvio prielaidos'!$G$12)/12-'Metinis atlyginimas'!GC18,0)</f>
        <v>170250</v>
      </c>
      <c r="GD18" s="25">
        <f>IF(GD13,('Dalyvio prielaidos'!$G$7+'Dalyvio prielaidos'!$G$12)/12-'Metinis atlyginimas'!GD18,0)</f>
        <v>170250</v>
      </c>
      <c r="GE18" s="25">
        <f>IF(GE13,('Dalyvio prielaidos'!$G$7+'Dalyvio prielaidos'!$G$12)/12-'Metinis atlyginimas'!GE18,0)</f>
        <v>170250</v>
      </c>
      <c r="GF18" s="25">
        <f>IF(GF13,('Dalyvio prielaidos'!$G$7+'Dalyvio prielaidos'!$G$12)/12-'Metinis atlyginimas'!GF18,0)</f>
        <v>170250</v>
      </c>
      <c r="GG18" s="25">
        <f>IF(GG13,('Dalyvio prielaidos'!$G$7+'Dalyvio prielaidos'!$G$12)/12-'Metinis atlyginimas'!GG18,0)</f>
        <v>170250</v>
      </c>
      <c r="GH18" s="25">
        <f>IF(GH13,('Dalyvio prielaidos'!$G$7+'Dalyvio prielaidos'!$G$12)/12-'Metinis atlyginimas'!GH18,0)</f>
        <v>170250</v>
      </c>
      <c r="GI18" s="25">
        <f>IF(GI13,('Dalyvio prielaidos'!$G$7+'Dalyvio prielaidos'!$G$12)/12-'Metinis atlyginimas'!GI18,0)</f>
        <v>170250</v>
      </c>
      <c r="GJ18" s="25">
        <f>IF(GJ13,('Dalyvio prielaidos'!$G$7+'Dalyvio prielaidos'!$G$12)/12-'Metinis atlyginimas'!GJ18,0)</f>
        <v>170250</v>
      </c>
      <c r="GK18" s="25">
        <f>IF(GK13,('Dalyvio prielaidos'!$G$7+'Dalyvio prielaidos'!$G$12)/12-'Metinis atlyginimas'!GK18,0)</f>
        <v>170250</v>
      </c>
      <c r="GL18" s="25">
        <f>IF(GL13,('Dalyvio prielaidos'!$G$7+'Dalyvio prielaidos'!$G$12)/12-'Metinis atlyginimas'!GL18,0)</f>
        <v>170250</v>
      </c>
      <c r="GM18" s="25">
        <f>IF(GM13,('Dalyvio prielaidos'!$G$7+'Dalyvio prielaidos'!$G$12)/12-'Metinis atlyginimas'!GM18,0)</f>
        <v>170250</v>
      </c>
      <c r="GN18" s="25">
        <f>SUM(GB18:GM18)</f>
        <v>2043000</v>
      </c>
      <c r="GO18" s="25">
        <f>IF(GO13,('Dalyvio prielaidos'!$G$7+'Dalyvio prielaidos'!$G$12)/12-'Metinis atlyginimas'!GO18,0)</f>
        <v>0</v>
      </c>
      <c r="GP18" s="25">
        <f>IF(GP13,('Dalyvio prielaidos'!$G$7+'Dalyvio prielaidos'!$G$12)/12-'Metinis atlyginimas'!GP18,0)</f>
        <v>0</v>
      </c>
      <c r="GQ18" s="25">
        <f>IF(GQ13,('Dalyvio prielaidos'!$G$7+'Dalyvio prielaidos'!$G$12)/12-'Metinis atlyginimas'!GQ18,0)</f>
        <v>0</v>
      </c>
      <c r="GR18" s="25">
        <f>IF(GR13,('Dalyvio prielaidos'!$G$7+'Dalyvio prielaidos'!$G$12)/12-'Metinis atlyginimas'!GR18,0)</f>
        <v>0</v>
      </c>
      <c r="GS18" s="25">
        <f>IF(GS13,('Dalyvio prielaidos'!$G$7+'Dalyvio prielaidos'!$G$12)/12-'Metinis atlyginimas'!GS18,0)</f>
        <v>0</v>
      </c>
      <c r="GT18" s="25">
        <f>IF(GT13,('Dalyvio prielaidos'!$G$7+'Dalyvio prielaidos'!$G$12)/12-'Metinis atlyginimas'!GT18,0)</f>
        <v>0</v>
      </c>
      <c r="GU18" s="25">
        <f>IF(GU13,('Dalyvio prielaidos'!$G$7+'Dalyvio prielaidos'!$G$12)/12-'Metinis atlyginimas'!GU18,0)</f>
        <v>0</v>
      </c>
      <c r="GV18" s="25">
        <f>IF(GV13,('Dalyvio prielaidos'!$G$7+'Dalyvio prielaidos'!$G$12)/12-'Metinis atlyginimas'!GV18,0)</f>
        <v>0</v>
      </c>
      <c r="GW18" s="25">
        <f>IF(GW13,('Dalyvio prielaidos'!$G$7+'Dalyvio prielaidos'!$G$12)/12-'Metinis atlyginimas'!GW18,0)</f>
        <v>0</v>
      </c>
      <c r="GX18" s="25">
        <f>IF(GX13,('Dalyvio prielaidos'!$G$7+'Dalyvio prielaidos'!$G$12)/12-'Metinis atlyginimas'!GX18,0)</f>
        <v>0</v>
      </c>
      <c r="GY18" s="25">
        <f>IF(GY13,('Dalyvio prielaidos'!$G$7+'Dalyvio prielaidos'!$G$12)/12-'Metinis atlyginimas'!GY18,0)</f>
        <v>0</v>
      </c>
      <c r="GZ18" s="25">
        <f>IF(GZ13,('Dalyvio prielaidos'!$G$7+'Dalyvio prielaidos'!$G$12)/12-'Metinis atlyginimas'!GZ18,0)</f>
        <v>0</v>
      </c>
      <c r="HA18" s="25">
        <f>SUM(GO18:GZ18)</f>
        <v>0</v>
      </c>
      <c r="HB18" s="25">
        <f>IF(HB13,'Dalyvio prielaidos'!$G$7/12,0)</f>
        <v>0</v>
      </c>
      <c r="HC18" s="25">
        <f>IF(HC13,'Dalyvio prielaidos'!$G$7/12,0)</f>
        <v>0</v>
      </c>
      <c r="HD18" s="25">
        <f>IF(HD13,'Dalyvio prielaidos'!$G$7/12,0)</f>
        <v>0</v>
      </c>
      <c r="HE18" s="25">
        <f>IF(HE13,'Dalyvio prielaidos'!$G$7/12,0)</f>
        <v>0</v>
      </c>
      <c r="HF18" s="25">
        <f>IF(HF13,'Dalyvio prielaidos'!$G$7/12,0)</f>
        <v>0</v>
      </c>
      <c r="HG18" s="25">
        <f>IF(HG13,'Dalyvio prielaidos'!$G$7/12,0)</f>
        <v>0</v>
      </c>
      <c r="HH18" s="25">
        <f>IF(HH13,'Dalyvio prielaidos'!$G$7/12,0)</f>
        <v>0</v>
      </c>
      <c r="HI18" s="25">
        <f>IF(HI13,'Dalyvio prielaidos'!$G$7/12,0)</f>
        <v>0</v>
      </c>
      <c r="HJ18" s="25">
        <f>IF(HJ13,'Dalyvio prielaidos'!$G$7/12,0)</f>
        <v>0</v>
      </c>
      <c r="HK18" s="25">
        <f>IF(HK13,'Dalyvio prielaidos'!$G$7/12,0)</f>
        <v>0</v>
      </c>
      <c r="HL18" s="25">
        <f>IF(HL13,'Dalyvio prielaidos'!$G$7/12,0)</f>
        <v>0</v>
      </c>
      <c r="HM18" s="25">
        <f>IF(HM13,'Dalyvio prielaidos'!$G$7/12,0)</f>
        <v>0</v>
      </c>
      <c r="HN18" s="25">
        <f>SUM(HB18:HM18)</f>
        <v>0</v>
      </c>
      <c r="HO18" s="25">
        <f>IF(HO13,'Dalyvio prielaidos'!$G$7/12,0)</f>
        <v>0</v>
      </c>
      <c r="HP18" s="25">
        <f>IF(HP13,'Dalyvio prielaidos'!$G$7/12,0)</f>
        <v>0</v>
      </c>
      <c r="HQ18" s="25">
        <f>IF(HQ13,'Dalyvio prielaidos'!$G$7/12,0)</f>
        <v>0</v>
      </c>
      <c r="HR18" s="25">
        <f>IF(HR13,'Dalyvio prielaidos'!$G$7/12,0)</f>
        <v>0</v>
      </c>
      <c r="HS18" s="25">
        <f>IF(HS13,'Dalyvio prielaidos'!$G$7/12,0)</f>
        <v>0</v>
      </c>
      <c r="HT18" s="25">
        <f>IF(HT13,'Dalyvio prielaidos'!$G$7/12,0)</f>
        <v>0</v>
      </c>
      <c r="HU18" s="25">
        <f>IF(HU13,'Dalyvio prielaidos'!$G$7/12,0)</f>
        <v>0</v>
      </c>
      <c r="HV18" s="25">
        <f>IF(HV13,'Dalyvio prielaidos'!$G$7/12,0)</f>
        <v>0</v>
      </c>
      <c r="HW18" s="25">
        <f>IF(HW13,'Dalyvio prielaidos'!$G$7/12,0)</f>
        <v>0</v>
      </c>
      <c r="HX18" s="25">
        <f>IF(HX13,'Dalyvio prielaidos'!$G$7/12,0)</f>
        <v>0</v>
      </c>
      <c r="HY18" s="25">
        <f>IF(HY13,'Dalyvio prielaidos'!$G$7/12,0)</f>
        <v>0</v>
      </c>
      <c r="HZ18" s="25">
        <f>IF(HZ13,'Dalyvio prielaidos'!$G$7/12,0)</f>
        <v>0</v>
      </c>
      <c r="IA18" s="25">
        <f>SUM(HO18:HZ18)</f>
        <v>0</v>
      </c>
      <c r="IB18" s="25">
        <f>IF(IB13,'Dalyvio prielaidos'!$G$7/12,0)</f>
        <v>0</v>
      </c>
      <c r="IC18" s="25">
        <f>IF(IC13,'Dalyvio prielaidos'!$G$7/12,0)</f>
        <v>0</v>
      </c>
      <c r="ID18" s="25">
        <f>IF(ID13,'Dalyvio prielaidos'!$G$7/12,0)</f>
        <v>0</v>
      </c>
      <c r="IE18" s="25">
        <f>IF(IE13,'Dalyvio prielaidos'!$G$7/12,0)</f>
        <v>0</v>
      </c>
      <c r="IF18" s="25">
        <f>IF(IF13,'Dalyvio prielaidos'!$G$7/12,0)</f>
        <v>0</v>
      </c>
      <c r="IG18" s="25">
        <f>IF(IG13,'Dalyvio prielaidos'!$G$7/12,0)</f>
        <v>0</v>
      </c>
      <c r="IH18" s="25">
        <f>IF(IH13,'Dalyvio prielaidos'!$G$7/12,0)</f>
        <v>0</v>
      </c>
      <c r="II18" s="25">
        <f>IF(II13,'Dalyvio prielaidos'!$G$7/12,0)</f>
        <v>0</v>
      </c>
      <c r="IJ18" s="25">
        <f>IF(IJ13,'Dalyvio prielaidos'!$G$7/12,0)</f>
        <v>0</v>
      </c>
      <c r="IK18" s="25">
        <f>IF(IK13,'Dalyvio prielaidos'!$G$7/12,0)</f>
        <v>0</v>
      </c>
      <c r="IL18" s="25">
        <f>IF(IL13,'Dalyvio prielaidos'!$G$7/12,0)</f>
        <v>0</v>
      </c>
      <c r="IM18" s="25">
        <f>IF(IM13,'Dalyvio prielaidos'!$G$7/12,0)</f>
        <v>0</v>
      </c>
      <c r="IN18" s="25">
        <f>SUM(IB18:IM18)</f>
        <v>0</v>
      </c>
      <c r="IO18" s="25">
        <f>IF(IO13,'Dalyvio prielaidos'!$G$7/12,0)</f>
        <v>0</v>
      </c>
      <c r="IP18" s="25">
        <f>IF(IP13,'Dalyvio prielaidos'!$G$7/12,0)</f>
        <v>0</v>
      </c>
      <c r="IQ18" s="25">
        <f>IF(IQ13,'Dalyvio prielaidos'!$G$7/12,0)</f>
        <v>0</v>
      </c>
      <c r="IR18" s="25">
        <f>IF(IR13,'Dalyvio prielaidos'!$G$7/12,0)</f>
        <v>0</v>
      </c>
      <c r="IS18" s="25">
        <f>IF(IS13,'Dalyvio prielaidos'!$G$7/12,0)</f>
        <v>0</v>
      </c>
      <c r="IT18" s="25">
        <f>IF(IT13,'Dalyvio prielaidos'!$G$7/12,0)</f>
        <v>0</v>
      </c>
      <c r="IU18" s="25">
        <f>IF(IU13,'Dalyvio prielaidos'!$G$7/12,0)</f>
        <v>0</v>
      </c>
      <c r="IV18" s="25">
        <f>IF(IV13,'Dalyvio prielaidos'!$G$7/12,0)</f>
        <v>0</v>
      </c>
      <c r="IW18" s="25">
        <f>IF(IW13,'Dalyvio prielaidos'!$G$7/12,0)</f>
        <v>0</v>
      </c>
      <c r="IX18" s="25">
        <f>IF(IX13,'Dalyvio prielaidos'!$G$7/12,0)</f>
        <v>0</v>
      </c>
      <c r="IY18" s="25">
        <f>IF(IY13,'Dalyvio prielaidos'!$G$7/12,0)</f>
        <v>0</v>
      </c>
      <c r="IZ18" s="25">
        <f>IF(IZ13,'Dalyvio prielaidos'!$G$7/12,0)</f>
        <v>0</v>
      </c>
      <c r="JA18" s="25">
        <f>SUM(IO18:IZ18)</f>
        <v>0</v>
      </c>
      <c r="JB18" s="25">
        <f>IF(JB13,'Dalyvio prielaidos'!$G$7/12,0)</f>
        <v>0</v>
      </c>
      <c r="JC18" s="25">
        <f>IF(JC13,'Dalyvio prielaidos'!$G$7/12,0)</f>
        <v>0</v>
      </c>
      <c r="JD18" s="25">
        <f>IF(JD13,'Dalyvio prielaidos'!$G$7/12,0)</f>
        <v>0</v>
      </c>
      <c r="JE18" s="25">
        <f>IF(JE13,'Dalyvio prielaidos'!$G$7/12,0)</f>
        <v>0</v>
      </c>
      <c r="JF18" s="25">
        <f>IF(JF13,'Dalyvio prielaidos'!$G$7/12,0)</f>
        <v>0</v>
      </c>
      <c r="JG18" s="25">
        <f>IF(JG13,'Dalyvio prielaidos'!$G$7/12,0)</f>
        <v>0</v>
      </c>
      <c r="JH18" s="25">
        <f>IF(JH13,'Dalyvio prielaidos'!$G$7/12,0)</f>
        <v>0</v>
      </c>
      <c r="JI18" s="25">
        <f>IF(JI13,'Dalyvio prielaidos'!$G$7/12,0)</f>
        <v>0</v>
      </c>
      <c r="JJ18" s="25">
        <f>IF(JJ13,'Dalyvio prielaidos'!$G$7/12,0)</f>
        <v>0</v>
      </c>
      <c r="JK18" s="25">
        <f>IF(JK13,'Dalyvio prielaidos'!$G$7/12,0)</f>
        <v>0</v>
      </c>
      <c r="JL18" s="25">
        <f>IF(JL13,'Dalyvio prielaidos'!$G$7/12,0)</f>
        <v>0</v>
      </c>
      <c r="JM18" s="25">
        <f>IF(JM13,'Dalyvio prielaidos'!$G$7/12,0)</f>
        <v>0</v>
      </c>
      <c r="JN18" s="25">
        <f>SUM(JB18:JM18)</f>
        <v>0</v>
      </c>
      <c r="JO18" s="25">
        <f>IF(JO13,'Dalyvio prielaidos'!$G$7/12,0)</f>
        <v>0</v>
      </c>
      <c r="JP18" s="25">
        <f>IF(JP13,'Dalyvio prielaidos'!$G$7/12,0)</f>
        <v>0</v>
      </c>
      <c r="JQ18" s="25">
        <f>IF(JQ13,'Dalyvio prielaidos'!$G$7/12,0)</f>
        <v>0</v>
      </c>
      <c r="JR18" s="25">
        <f>IF(JR13,'Dalyvio prielaidos'!$G$7/12,0)</f>
        <v>0</v>
      </c>
      <c r="JS18" s="25">
        <f>IF(JS13,'Dalyvio prielaidos'!$G$7/12,0)</f>
        <v>0</v>
      </c>
      <c r="JT18" s="25">
        <f>IF(JT13,'Dalyvio prielaidos'!$G$7/12,0)</f>
        <v>0</v>
      </c>
      <c r="JU18" s="25">
        <f>IF(JU13,'Dalyvio prielaidos'!$G$7/12,0)</f>
        <v>0</v>
      </c>
      <c r="JV18" s="25">
        <f>IF(JV13,'Dalyvio prielaidos'!$G$7/12,0)</f>
        <v>0</v>
      </c>
      <c r="JW18" s="25">
        <f>IF(JW13,'Dalyvio prielaidos'!$G$7/12,0)</f>
        <v>0</v>
      </c>
      <c r="JX18" s="25">
        <f>IF(JX13,'Dalyvio prielaidos'!$G$7/12,0)</f>
        <v>0</v>
      </c>
      <c r="JY18" s="25">
        <f>IF(JY13,'Dalyvio prielaidos'!$G$7/12,0)</f>
        <v>0</v>
      </c>
      <c r="JZ18" s="25">
        <f>IF(JZ13,'Dalyvio prielaidos'!$G$7/12,0)</f>
        <v>0</v>
      </c>
      <c r="KA18" s="25">
        <f>SUM(JO18:JZ18)</f>
        <v>0</v>
      </c>
      <c r="KB18" s="25">
        <f>IF(KB13,'Dalyvio prielaidos'!$G$7/12,0)</f>
        <v>0</v>
      </c>
      <c r="KC18" s="25">
        <f>IF(KC13,'Dalyvio prielaidos'!$G$7/12,0)</f>
        <v>0</v>
      </c>
      <c r="KD18" s="25">
        <f>IF(KD13,'Dalyvio prielaidos'!$G$7/12,0)</f>
        <v>0</v>
      </c>
      <c r="KE18" s="25">
        <f>IF(KE13,'Dalyvio prielaidos'!$G$7/12,0)</f>
        <v>0</v>
      </c>
      <c r="KF18" s="25">
        <f>IF(KF13,'Dalyvio prielaidos'!$G$7/12,0)</f>
        <v>0</v>
      </c>
      <c r="KG18" s="25">
        <f>IF(KG13,'Dalyvio prielaidos'!$G$7/12,0)</f>
        <v>0</v>
      </c>
      <c r="KH18" s="25">
        <f>IF(KH13,'Dalyvio prielaidos'!$G$7/12,0)</f>
        <v>0</v>
      </c>
      <c r="KI18" s="25">
        <f>IF(KI13,'Dalyvio prielaidos'!$G$7/12,0)</f>
        <v>0</v>
      </c>
      <c r="KJ18" s="25">
        <f>IF(KJ13,'Dalyvio prielaidos'!$G$7/12,0)</f>
        <v>0</v>
      </c>
      <c r="KK18" s="25">
        <f>IF(KK13,'Dalyvio prielaidos'!$G$7/12,0)</f>
        <v>0</v>
      </c>
      <c r="KL18" s="25">
        <f>IF(KL13,'Dalyvio prielaidos'!$G$7/12,0)</f>
        <v>0</v>
      </c>
      <c r="KM18" s="25">
        <f>IF(KM13,'Dalyvio prielaidos'!$G$7/12,0)</f>
        <v>0</v>
      </c>
      <c r="KN18" s="25">
        <f>SUM(KB18:KM18)</f>
        <v>0</v>
      </c>
      <c r="KO18" s="25">
        <f>IF(KO13,'Dalyvio prielaidos'!$G$7/12,0)</f>
        <v>0</v>
      </c>
      <c r="KP18" s="25">
        <f>IF(KP13,'Dalyvio prielaidos'!$G$7/12,0)</f>
        <v>0</v>
      </c>
      <c r="KQ18" s="25">
        <f>IF(KQ13,'Dalyvio prielaidos'!$G$7/12,0)</f>
        <v>0</v>
      </c>
      <c r="KR18" s="25">
        <f>IF(KR13,'Dalyvio prielaidos'!$G$7/12,0)</f>
        <v>0</v>
      </c>
      <c r="KS18" s="25">
        <f>IF(KS13,'Dalyvio prielaidos'!$G$7/12,0)</f>
        <v>0</v>
      </c>
      <c r="KT18" s="25">
        <f>IF(KT13,'Dalyvio prielaidos'!$G$7/12,0)</f>
        <v>0</v>
      </c>
      <c r="KU18" s="25">
        <f>IF(KU13,'Dalyvio prielaidos'!$G$7/12,0)</f>
        <v>0</v>
      </c>
      <c r="KV18" s="25">
        <f>IF(KV13,'Dalyvio prielaidos'!$G$7/12,0)</f>
        <v>0</v>
      </c>
      <c r="KW18" s="25">
        <f>IF(KW13,'Dalyvio prielaidos'!$G$7/12,0)</f>
        <v>0</v>
      </c>
      <c r="KX18" s="25">
        <f>IF(KX13,'Dalyvio prielaidos'!$G$7/12,0)</f>
        <v>0</v>
      </c>
      <c r="KY18" s="25">
        <f>IF(KY13,'Dalyvio prielaidos'!$G$7/12,0)</f>
        <v>0</v>
      </c>
      <c r="KZ18" s="25">
        <f>IF(KZ13,'Dalyvio prielaidos'!$G$7/12,0)</f>
        <v>0</v>
      </c>
      <c r="LA18" s="25">
        <f>SUM(KO18:KZ18)</f>
        <v>0</v>
      </c>
      <c r="LB18" s="25">
        <f>IF(LB13,'Dalyvio prielaidos'!$G$7/12,0)</f>
        <v>0</v>
      </c>
      <c r="LC18" s="25">
        <f>IF(LC13,'Dalyvio prielaidos'!$G$7/12,0)</f>
        <v>0</v>
      </c>
      <c r="LD18" s="25">
        <f>IF(LD13,'Dalyvio prielaidos'!$G$7/12,0)</f>
        <v>0</v>
      </c>
      <c r="LE18" s="25">
        <f>IF(LE13,'Dalyvio prielaidos'!$G$7/12,0)</f>
        <v>0</v>
      </c>
      <c r="LF18" s="25">
        <f>IF(LF13,'Dalyvio prielaidos'!$G$7/12,0)</f>
        <v>0</v>
      </c>
      <c r="LG18" s="25">
        <f>IF(LG13,'Dalyvio prielaidos'!$G$7/12,0)</f>
        <v>0</v>
      </c>
      <c r="LH18" s="25">
        <f>IF(LH13,'Dalyvio prielaidos'!$G$7/12,0)</f>
        <v>0</v>
      </c>
      <c r="LI18" s="25">
        <f>IF(LI13,'Dalyvio prielaidos'!$G$7/12,0)</f>
        <v>0</v>
      </c>
      <c r="LJ18" s="25">
        <f>IF(LJ13,'Dalyvio prielaidos'!$G$7/12,0)</f>
        <v>0</v>
      </c>
      <c r="LK18" s="25">
        <f>IF(LK13,'Dalyvio prielaidos'!$G$7/12,0)</f>
        <v>0</v>
      </c>
      <c r="LL18" s="25">
        <f>IF(LL13,'Dalyvio prielaidos'!$G$7/12,0)</f>
        <v>0</v>
      </c>
      <c r="LM18" s="25">
        <f>IF(LM13,'Dalyvio prielaidos'!$G$7/12,0)</f>
        <v>0</v>
      </c>
      <c r="LN18" s="25">
        <f>SUM(LB18:LM18)</f>
        <v>0</v>
      </c>
    </row>
    <row r="20" spans="1:326">
      <c r="A20" s="12" t="s">
        <v>283</v>
      </c>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row>
    <row r="21" spans="1:326">
      <c r="A21" s="3" t="s">
        <v>284</v>
      </c>
      <c r="B21" s="25"/>
      <c r="C21" s="25">
        <f t="shared" ref="C21:M21" si="24">B27</f>
        <v>0</v>
      </c>
      <c r="D21" s="25">
        <f t="shared" si="24"/>
        <v>0</v>
      </c>
      <c r="E21" s="25">
        <f t="shared" si="24"/>
        <v>0</v>
      </c>
      <c r="F21" s="25">
        <f t="shared" si="24"/>
        <v>0</v>
      </c>
      <c r="G21" s="25">
        <f t="shared" si="24"/>
        <v>0</v>
      </c>
      <c r="H21" s="25">
        <f t="shared" si="24"/>
        <v>0</v>
      </c>
      <c r="I21" s="25">
        <f t="shared" si="24"/>
        <v>0</v>
      </c>
      <c r="J21" s="25">
        <f t="shared" si="24"/>
        <v>0</v>
      </c>
      <c r="K21" s="25">
        <f t="shared" si="24"/>
        <v>0</v>
      </c>
      <c r="L21" s="25">
        <f t="shared" si="24"/>
        <v>0</v>
      </c>
      <c r="M21" s="25">
        <f t="shared" si="24"/>
        <v>0</v>
      </c>
      <c r="N21" s="25">
        <f>B21</f>
        <v>0</v>
      </c>
      <c r="O21" s="25">
        <f>M27</f>
        <v>0</v>
      </c>
      <c r="P21" s="25">
        <f t="shared" ref="P21:Z21" si="25">O27</f>
        <v>0</v>
      </c>
      <c r="Q21" s="25">
        <f t="shared" si="25"/>
        <v>0</v>
      </c>
      <c r="R21" s="25">
        <f t="shared" si="25"/>
        <v>0</v>
      </c>
      <c r="S21" s="25">
        <f t="shared" si="25"/>
        <v>0</v>
      </c>
      <c r="T21" s="25">
        <f t="shared" si="25"/>
        <v>0</v>
      </c>
      <c r="U21" s="25">
        <f t="shared" si="25"/>
        <v>0</v>
      </c>
      <c r="V21" s="25">
        <f t="shared" si="25"/>
        <v>0</v>
      </c>
      <c r="W21" s="25">
        <f t="shared" si="25"/>
        <v>66453.044120602251</v>
      </c>
      <c r="X21" s="25">
        <f t="shared" si="25"/>
        <v>551181.25453797751</v>
      </c>
      <c r="Y21" s="25">
        <f t="shared" si="25"/>
        <v>1035909.4649553527</v>
      </c>
      <c r="Z21" s="25">
        <f t="shared" si="25"/>
        <v>1520637.6753727279</v>
      </c>
      <c r="AA21" s="25">
        <f>O21</f>
        <v>0</v>
      </c>
      <c r="AB21" s="25">
        <f>Z27</f>
        <v>2005365.8857901031</v>
      </c>
      <c r="AC21" s="25">
        <f t="shared" ref="AC21:AM21" si="26">AB27</f>
        <v>2646585.5001966576</v>
      </c>
      <c r="AD21" s="25">
        <f t="shared" si="26"/>
        <v>3287805.1146032126</v>
      </c>
      <c r="AE21" s="25">
        <f t="shared" si="26"/>
        <v>3929024.7290097675</v>
      </c>
      <c r="AF21" s="25">
        <f t="shared" si="26"/>
        <v>4570244.343416322</v>
      </c>
      <c r="AG21" s="25">
        <f t="shared" si="26"/>
        <v>5211463.957822877</v>
      </c>
      <c r="AH21" s="25">
        <f t="shared" si="26"/>
        <v>5852683.5722294319</v>
      </c>
      <c r="AI21" s="25">
        <f t="shared" si="26"/>
        <v>6493903.1866359869</v>
      </c>
      <c r="AJ21" s="25">
        <f t="shared" si="26"/>
        <v>7135122.8010425419</v>
      </c>
      <c r="AK21" s="25">
        <f t="shared" si="26"/>
        <v>7776342.4154490968</v>
      </c>
      <c r="AL21" s="25">
        <f t="shared" si="26"/>
        <v>8417562.0298556518</v>
      </c>
      <c r="AM21" s="25">
        <f t="shared" si="26"/>
        <v>9058781.6442622058</v>
      </c>
      <c r="AN21" s="25">
        <f>AB21</f>
        <v>2005365.8857901031</v>
      </c>
      <c r="AO21" s="25">
        <f>AM27</f>
        <v>9700001.2586687598</v>
      </c>
      <c r="AP21" s="25">
        <f t="shared" ref="AP21:AZ21" si="27">AO27</f>
        <v>9626516.4006485417</v>
      </c>
      <c r="AQ21" s="25">
        <f t="shared" si="27"/>
        <v>9553031.5426283237</v>
      </c>
      <c r="AR21" s="25">
        <f t="shared" si="27"/>
        <v>9479546.6846081056</v>
      </c>
      <c r="AS21" s="25">
        <f t="shared" si="27"/>
        <v>9406061.8265878875</v>
      </c>
      <c r="AT21" s="25">
        <f t="shared" si="27"/>
        <v>9332576.9685676694</v>
      </c>
      <c r="AU21" s="25">
        <f t="shared" si="27"/>
        <v>9259092.1105474513</v>
      </c>
      <c r="AV21" s="25">
        <f t="shared" si="27"/>
        <v>9185607.2525272332</v>
      </c>
      <c r="AW21" s="25">
        <f t="shared" si="27"/>
        <v>9112122.3945070151</v>
      </c>
      <c r="AX21" s="25">
        <f t="shared" si="27"/>
        <v>9038637.536486797</v>
      </c>
      <c r="AY21" s="25">
        <f t="shared" si="27"/>
        <v>8965152.6784665789</v>
      </c>
      <c r="AZ21" s="25">
        <f t="shared" si="27"/>
        <v>8891667.8204463609</v>
      </c>
      <c r="BA21" s="25">
        <f>AO21</f>
        <v>9700001.2586687598</v>
      </c>
      <c r="BB21" s="25">
        <f>AZ27</f>
        <v>8818182.9624261428</v>
      </c>
      <c r="BC21" s="25">
        <f t="shared" ref="BC21:BM21" si="28">BB27</f>
        <v>8744698.1044059247</v>
      </c>
      <c r="BD21" s="25">
        <f t="shared" si="28"/>
        <v>8671213.2463857066</v>
      </c>
      <c r="BE21" s="25">
        <f t="shared" si="28"/>
        <v>8597728.3883654885</v>
      </c>
      <c r="BF21" s="25">
        <f t="shared" si="28"/>
        <v>8524243.5303452704</v>
      </c>
      <c r="BG21" s="25">
        <f t="shared" si="28"/>
        <v>8450758.6723250523</v>
      </c>
      <c r="BH21" s="25">
        <f t="shared" si="28"/>
        <v>8377273.8143048342</v>
      </c>
      <c r="BI21" s="25">
        <f t="shared" si="28"/>
        <v>8303788.9562846161</v>
      </c>
      <c r="BJ21" s="25">
        <f t="shared" si="28"/>
        <v>8230304.0982643981</v>
      </c>
      <c r="BK21" s="25">
        <f t="shared" si="28"/>
        <v>8156819.24024418</v>
      </c>
      <c r="BL21" s="25">
        <f t="shared" si="28"/>
        <v>8083334.3822239619</v>
      </c>
      <c r="BM21" s="25">
        <f t="shared" si="28"/>
        <v>8009849.5242037438</v>
      </c>
      <c r="BN21" s="25">
        <f>BB21</f>
        <v>8818182.9624261428</v>
      </c>
      <c r="BO21" s="25">
        <f>BM27</f>
        <v>7936364.6661835257</v>
      </c>
      <c r="BP21" s="25">
        <f t="shared" ref="BP21:BZ21" si="29">BO27</f>
        <v>7862879.8081633076</v>
      </c>
      <c r="BQ21" s="25">
        <f t="shared" si="29"/>
        <v>7789394.9501430895</v>
      </c>
      <c r="BR21" s="25">
        <f t="shared" si="29"/>
        <v>7715910.0921228714</v>
      </c>
      <c r="BS21" s="25">
        <f t="shared" si="29"/>
        <v>7642425.2341026533</v>
      </c>
      <c r="BT21" s="25">
        <f t="shared" si="29"/>
        <v>7568940.3760824353</v>
      </c>
      <c r="BU21" s="25">
        <f t="shared" si="29"/>
        <v>7495455.5180622172</v>
      </c>
      <c r="BV21" s="25">
        <f t="shared" si="29"/>
        <v>7421970.6600419991</v>
      </c>
      <c r="BW21" s="25">
        <f t="shared" si="29"/>
        <v>7348485.802021781</v>
      </c>
      <c r="BX21" s="25">
        <f t="shared" si="29"/>
        <v>7275000.9440015629</v>
      </c>
      <c r="BY21" s="25">
        <f t="shared" si="29"/>
        <v>7201516.0859813448</v>
      </c>
      <c r="BZ21" s="25">
        <f t="shared" si="29"/>
        <v>7128031.2279611267</v>
      </c>
      <c r="CA21" s="25">
        <f>BO21</f>
        <v>7936364.6661835257</v>
      </c>
      <c r="CB21" s="25">
        <f>BZ27</f>
        <v>7054546.3699409086</v>
      </c>
      <c r="CC21" s="25">
        <f t="shared" ref="CC21:CM21" si="30">CB27</f>
        <v>6981061.5119206905</v>
      </c>
      <c r="CD21" s="25">
        <f t="shared" si="30"/>
        <v>6907576.6539004724</v>
      </c>
      <c r="CE21" s="25">
        <f t="shared" si="30"/>
        <v>6834091.7958802544</v>
      </c>
      <c r="CF21" s="25">
        <f t="shared" si="30"/>
        <v>6760606.9378600363</v>
      </c>
      <c r="CG21" s="25">
        <f t="shared" si="30"/>
        <v>6687122.0798398182</v>
      </c>
      <c r="CH21" s="25">
        <f t="shared" si="30"/>
        <v>6613637.2218196001</v>
      </c>
      <c r="CI21" s="25">
        <f t="shared" si="30"/>
        <v>6540152.363799382</v>
      </c>
      <c r="CJ21" s="25">
        <f t="shared" si="30"/>
        <v>6466667.5057791639</v>
      </c>
      <c r="CK21" s="25">
        <f t="shared" si="30"/>
        <v>6393182.6477589458</v>
      </c>
      <c r="CL21" s="25">
        <f t="shared" si="30"/>
        <v>6319697.7897387277</v>
      </c>
      <c r="CM21" s="25">
        <f t="shared" si="30"/>
        <v>6246212.9317185096</v>
      </c>
      <c r="CN21" s="25">
        <f>CB21</f>
        <v>7054546.3699409086</v>
      </c>
      <c r="CO21" s="25">
        <f>CM27</f>
        <v>6172728.0736982916</v>
      </c>
      <c r="CP21" s="25">
        <f t="shared" ref="CP21:CZ21" si="31">CO27</f>
        <v>6099243.2156780735</v>
      </c>
      <c r="CQ21" s="25">
        <f t="shared" si="31"/>
        <v>6025758.3576578554</v>
      </c>
      <c r="CR21" s="25">
        <f t="shared" si="31"/>
        <v>5952273.4996376373</v>
      </c>
      <c r="CS21" s="25">
        <f t="shared" si="31"/>
        <v>5878788.6416174192</v>
      </c>
      <c r="CT21" s="25">
        <f t="shared" si="31"/>
        <v>5805303.7835972011</v>
      </c>
      <c r="CU21" s="25">
        <f t="shared" si="31"/>
        <v>5731818.925576983</v>
      </c>
      <c r="CV21" s="25">
        <f t="shared" si="31"/>
        <v>5658334.0675567649</v>
      </c>
      <c r="CW21" s="25">
        <f t="shared" si="31"/>
        <v>5584849.2095365468</v>
      </c>
      <c r="CX21" s="25">
        <f t="shared" si="31"/>
        <v>5511364.3515163288</v>
      </c>
      <c r="CY21" s="25">
        <f t="shared" si="31"/>
        <v>5437879.4934961107</v>
      </c>
      <c r="CZ21" s="25">
        <f t="shared" si="31"/>
        <v>5364394.6354758926</v>
      </c>
      <c r="DA21" s="25">
        <f>CO21</f>
        <v>6172728.0736982916</v>
      </c>
      <c r="DB21" s="25">
        <f>CZ27</f>
        <v>5290909.7774556745</v>
      </c>
      <c r="DC21" s="25">
        <f t="shared" ref="DC21:DM21" si="32">DB27</f>
        <v>5217424.9194354564</v>
      </c>
      <c r="DD21" s="25">
        <f t="shared" si="32"/>
        <v>5143940.0614152383</v>
      </c>
      <c r="DE21" s="25">
        <f t="shared" si="32"/>
        <v>5070455.2033950202</v>
      </c>
      <c r="DF21" s="25">
        <f t="shared" si="32"/>
        <v>4996970.3453748021</v>
      </c>
      <c r="DG21" s="25">
        <f t="shared" si="32"/>
        <v>4923485.487354584</v>
      </c>
      <c r="DH21" s="25">
        <f t="shared" si="32"/>
        <v>4850000.6293343659</v>
      </c>
      <c r="DI21" s="25">
        <f t="shared" si="32"/>
        <v>4776515.7713141479</v>
      </c>
      <c r="DJ21" s="25">
        <f t="shared" si="32"/>
        <v>4703030.9132939298</v>
      </c>
      <c r="DK21" s="25">
        <f t="shared" si="32"/>
        <v>4629546.0552737117</v>
      </c>
      <c r="DL21" s="25">
        <f t="shared" si="32"/>
        <v>4556061.1972534936</v>
      </c>
      <c r="DM21" s="25">
        <f t="shared" si="32"/>
        <v>4482576.3392332755</v>
      </c>
      <c r="DN21" s="25">
        <f>DB21</f>
        <v>5290909.7774556745</v>
      </c>
      <c r="DO21" s="25">
        <f>DM27</f>
        <v>4409091.4812130574</v>
      </c>
      <c r="DP21" s="25">
        <f t="shared" ref="DP21:DZ21" si="33">DO27</f>
        <v>4335606.6231928393</v>
      </c>
      <c r="DQ21" s="25">
        <f t="shared" si="33"/>
        <v>4262121.7651726212</v>
      </c>
      <c r="DR21" s="25">
        <f t="shared" si="33"/>
        <v>4188636.9071524031</v>
      </c>
      <c r="DS21" s="25">
        <f t="shared" si="33"/>
        <v>4115152.0491321851</v>
      </c>
      <c r="DT21" s="25">
        <f t="shared" si="33"/>
        <v>4041667.191111967</v>
      </c>
      <c r="DU21" s="25">
        <f t="shared" si="33"/>
        <v>3968182.3330917489</v>
      </c>
      <c r="DV21" s="25">
        <f t="shared" si="33"/>
        <v>3894697.4750715308</v>
      </c>
      <c r="DW21" s="25">
        <f t="shared" si="33"/>
        <v>3821212.6170513127</v>
      </c>
      <c r="DX21" s="25">
        <f t="shared" si="33"/>
        <v>3747727.7590310946</v>
      </c>
      <c r="DY21" s="25">
        <f t="shared" si="33"/>
        <v>3674242.9010108765</v>
      </c>
      <c r="DZ21" s="25">
        <f t="shared" si="33"/>
        <v>3600758.0429906584</v>
      </c>
      <c r="EA21" s="25">
        <f>DO21</f>
        <v>4409091.4812130574</v>
      </c>
      <c r="EB21" s="25">
        <f>DZ27</f>
        <v>3527273.1849704403</v>
      </c>
      <c r="EC21" s="25">
        <f t="shared" ref="EC21:EM21" si="34">EB27</f>
        <v>3453788.3269502223</v>
      </c>
      <c r="ED21" s="25">
        <f t="shared" si="34"/>
        <v>3380303.4689300042</v>
      </c>
      <c r="EE21" s="25">
        <f t="shared" si="34"/>
        <v>3306818.6109097861</v>
      </c>
      <c r="EF21" s="25">
        <f t="shared" si="34"/>
        <v>3233333.752889568</v>
      </c>
      <c r="EG21" s="25">
        <f t="shared" si="34"/>
        <v>3159848.8948693499</v>
      </c>
      <c r="EH21" s="25">
        <f t="shared" si="34"/>
        <v>3086364.0368491318</v>
      </c>
      <c r="EI21" s="25">
        <f t="shared" si="34"/>
        <v>3012879.1788289137</v>
      </c>
      <c r="EJ21" s="25">
        <f t="shared" si="34"/>
        <v>2939394.3208086956</v>
      </c>
      <c r="EK21" s="25">
        <f t="shared" si="34"/>
        <v>2865909.4627884775</v>
      </c>
      <c r="EL21" s="25">
        <f t="shared" si="34"/>
        <v>2792424.6047682595</v>
      </c>
      <c r="EM21" s="25">
        <f t="shared" si="34"/>
        <v>2718939.7467480414</v>
      </c>
      <c r="EN21" s="25">
        <f>EB21</f>
        <v>3527273.1849704403</v>
      </c>
      <c r="EO21" s="25">
        <f>EM27</f>
        <v>2645454.8887278233</v>
      </c>
      <c r="EP21" s="25">
        <f t="shared" ref="EP21:EZ21" si="35">EO27</f>
        <v>2571970.0307076052</v>
      </c>
      <c r="EQ21" s="25">
        <f t="shared" si="35"/>
        <v>2498485.1726873871</v>
      </c>
      <c r="ER21" s="25">
        <f t="shared" si="35"/>
        <v>2425000.314667169</v>
      </c>
      <c r="ES21" s="25">
        <f t="shared" si="35"/>
        <v>2351515.4566469509</v>
      </c>
      <c r="ET21" s="25">
        <f t="shared" si="35"/>
        <v>2278030.5986267328</v>
      </c>
      <c r="EU21" s="25">
        <f t="shared" si="35"/>
        <v>2204545.7406065147</v>
      </c>
      <c r="EV21" s="25">
        <f t="shared" si="35"/>
        <v>2131060.8825862966</v>
      </c>
      <c r="EW21" s="25">
        <f t="shared" si="35"/>
        <v>2057576.0245660788</v>
      </c>
      <c r="EX21" s="25">
        <f t="shared" si="35"/>
        <v>1984091.1665458609</v>
      </c>
      <c r="EY21" s="25">
        <f t="shared" si="35"/>
        <v>1910606.3085256431</v>
      </c>
      <c r="EZ21" s="25">
        <f t="shared" si="35"/>
        <v>1837121.4505054252</v>
      </c>
      <c r="FA21" s="25">
        <f>EO21</f>
        <v>2645454.8887278233</v>
      </c>
      <c r="FB21" s="25">
        <f>EZ27</f>
        <v>1763636.5924852074</v>
      </c>
      <c r="FC21" s="25">
        <f t="shared" ref="FC21:FM21" si="36">FB27</f>
        <v>1690151.7344649895</v>
      </c>
      <c r="FD21" s="25">
        <f t="shared" si="36"/>
        <v>1616666.8764447717</v>
      </c>
      <c r="FE21" s="25">
        <f t="shared" si="36"/>
        <v>1543182.0184245538</v>
      </c>
      <c r="FF21" s="25">
        <f t="shared" si="36"/>
        <v>1469697.1604043359</v>
      </c>
      <c r="FG21" s="25">
        <f t="shared" si="36"/>
        <v>1396212.3023841181</v>
      </c>
      <c r="FH21" s="25">
        <f t="shared" si="36"/>
        <v>1322727.4443639002</v>
      </c>
      <c r="FI21" s="25">
        <f t="shared" si="36"/>
        <v>1249242.5863436824</v>
      </c>
      <c r="FJ21" s="25">
        <f t="shared" si="36"/>
        <v>1175757.7283234645</v>
      </c>
      <c r="FK21" s="25">
        <f t="shared" si="36"/>
        <v>1102272.8703032467</v>
      </c>
      <c r="FL21" s="25">
        <f t="shared" si="36"/>
        <v>1028788.0122830288</v>
      </c>
      <c r="FM21" s="25">
        <f t="shared" si="36"/>
        <v>955303.15426281095</v>
      </c>
      <c r="FN21" s="25">
        <f>FB21</f>
        <v>1763636.5924852074</v>
      </c>
      <c r="FO21" s="25">
        <f>FM27</f>
        <v>881818.29624259309</v>
      </c>
      <c r="FP21" s="25">
        <f t="shared" ref="FP21:FZ21" si="37">FO27</f>
        <v>808333.43822237523</v>
      </c>
      <c r="FQ21" s="25">
        <f t="shared" si="37"/>
        <v>734848.58020215738</v>
      </c>
      <c r="FR21" s="25">
        <f t="shared" si="37"/>
        <v>661363.72218193952</v>
      </c>
      <c r="FS21" s="25">
        <f t="shared" si="37"/>
        <v>587878.86416172166</v>
      </c>
      <c r="FT21" s="25">
        <f t="shared" si="37"/>
        <v>514394.00614150375</v>
      </c>
      <c r="FU21" s="25">
        <f t="shared" si="37"/>
        <v>440909.14812128583</v>
      </c>
      <c r="FV21" s="25">
        <f t="shared" si="37"/>
        <v>367424.29010106792</v>
      </c>
      <c r="FW21" s="25">
        <f t="shared" si="37"/>
        <v>293939.43208085001</v>
      </c>
      <c r="FX21" s="25">
        <f t="shared" si="37"/>
        <v>220454.57406063209</v>
      </c>
      <c r="FY21" s="25">
        <f t="shared" si="37"/>
        <v>146969.71604041418</v>
      </c>
      <c r="FZ21" s="25">
        <f t="shared" si="37"/>
        <v>73484.858020196276</v>
      </c>
      <c r="GA21" s="25">
        <f>FO21</f>
        <v>881818.29624259309</v>
      </c>
      <c r="GB21" s="25">
        <f>FZ27</f>
        <v>-2.1624146029353142E-8</v>
      </c>
      <c r="GC21" s="25">
        <f t="shared" ref="GC21:GM21" si="38">GB27</f>
        <v>-2.1624146029353142E-8</v>
      </c>
      <c r="GD21" s="25">
        <f t="shared" si="38"/>
        <v>-2.1624146029353142E-8</v>
      </c>
      <c r="GE21" s="25">
        <f t="shared" si="38"/>
        <v>-2.1624146029353142E-8</v>
      </c>
      <c r="GF21" s="25">
        <f t="shared" si="38"/>
        <v>-2.1624146029353142E-8</v>
      </c>
      <c r="GG21" s="25">
        <f t="shared" si="38"/>
        <v>-2.1624146029353142E-8</v>
      </c>
      <c r="GH21" s="25">
        <f t="shared" si="38"/>
        <v>-2.1624146029353142E-8</v>
      </c>
      <c r="GI21" s="25">
        <f t="shared" si="38"/>
        <v>-2.1624146029353142E-8</v>
      </c>
      <c r="GJ21" s="25">
        <f t="shared" si="38"/>
        <v>-2.1624146029353142E-8</v>
      </c>
      <c r="GK21" s="25">
        <f t="shared" si="38"/>
        <v>-2.1624146029353142E-8</v>
      </c>
      <c r="GL21" s="25">
        <f t="shared" si="38"/>
        <v>-2.1624146029353142E-8</v>
      </c>
      <c r="GM21" s="25">
        <f t="shared" si="38"/>
        <v>-2.1624146029353142E-8</v>
      </c>
      <c r="GN21" s="25">
        <f>GB21</f>
        <v>-2.1624146029353142E-8</v>
      </c>
      <c r="GO21" s="25">
        <f>GM27</f>
        <v>-2.1624146029353142E-8</v>
      </c>
      <c r="GP21" s="25">
        <f t="shared" ref="GP21" si="39">GO27</f>
        <v>-2.1624146029353142E-8</v>
      </c>
      <c r="GQ21" s="25">
        <f t="shared" ref="GQ21" si="40">GP27</f>
        <v>-2.1624146029353142E-8</v>
      </c>
      <c r="GR21" s="25">
        <f t="shared" ref="GR21" si="41">GQ27</f>
        <v>-2.1624146029353142E-8</v>
      </c>
      <c r="GS21" s="25">
        <f t="shared" ref="GS21" si="42">GR27</f>
        <v>-2.1624146029353142E-8</v>
      </c>
      <c r="GT21" s="25">
        <f t="shared" ref="GT21" si="43">GS27</f>
        <v>-2.1624146029353142E-8</v>
      </c>
      <c r="GU21" s="25">
        <f t="shared" ref="GU21" si="44">GT27</f>
        <v>-2.1624146029353142E-8</v>
      </c>
      <c r="GV21" s="25">
        <f t="shared" ref="GV21" si="45">GU27</f>
        <v>-2.1624146029353142E-8</v>
      </c>
      <c r="GW21" s="25">
        <f t="shared" ref="GW21" si="46">GV27</f>
        <v>-2.1624146029353142E-8</v>
      </c>
      <c r="GX21" s="25">
        <f t="shared" ref="GX21" si="47">GW27</f>
        <v>-2.1624146029353142E-8</v>
      </c>
      <c r="GY21" s="25">
        <f t="shared" ref="GY21" si="48">GX27</f>
        <v>-2.1624146029353142E-8</v>
      </c>
      <c r="GZ21" s="25">
        <f t="shared" ref="GZ21" si="49">GY27</f>
        <v>-2.1624146029353142E-8</v>
      </c>
      <c r="HA21" s="25">
        <f>GO21</f>
        <v>-2.1624146029353142E-8</v>
      </c>
      <c r="HB21" s="25">
        <f>GZ27</f>
        <v>-2.1624146029353142E-8</v>
      </c>
      <c r="HC21" s="25">
        <f t="shared" ref="HC21" si="50">HB27</f>
        <v>-2.1624146029353142E-8</v>
      </c>
      <c r="HD21" s="25">
        <f t="shared" ref="HD21" si="51">HC27</f>
        <v>-2.1624146029353142E-8</v>
      </c>
      <c r="HE21" s="25">
        <f t="shared" ref="HE21" si="52">HD27</f>
        <v>-2.1624146029353142E-8</v>
      </c>
      <c r="HF21" s="25">
        <f t="shared" ref="HF21" si="53">HE27</f>
        <v>-2.1624146029353142E-8</v>
      </c>
      <c r="HG21" s="25">
        <f t="shared" ref="HG21" si="54">HF27</f>
        <v>-2.1624146029353142E-8</v>
      </c>
      <c r="HH21" s="25">
        <f t="shared" ref="HH21" si="55">HG27</f>
        <v>-2.1624146029353142E-8</v>
      </c>
      <c r="HI21" s="25">
        <f t="shared" ref="HI21" si="56">HH27</f>
        <v>-2.1624146029353142E-8</v>
      </c>
      <c r="HJ21" s="25">
        <f t="shared" ref="HJ21" si="57">HI27</f>
        <v>-2.1624146029353142E-8</v>
      </c>
      <c r="HK21" s="25">
        <f t="shared" ref="HK21" si="58">HJ27</f>
        <v>-2.1624146029353142E-8</v>
      </c>
      <c r="HL21" s="25">
        <f t="shared" ref="HL21" si="59">HK27</f>
        <v>-2.1624146029353142E-8</v>
      </c>
      <c r="HM21" s="25">
        <f t="shared" ref="HM21" si="60">HL27</f>
        <v>-2.1624146029353142E-8</v>
      </c>
      <c r="HN21" s="25">
        <f>HB21</f>
        <v>-2.1624146029353142E-8</v>
      </c>
      <c r="HO21" s="25">
        <f>HM27</f>
        <v>-2.1624146029353142E-8</v>
      </c>
      <c r="HP21" s="25">
        <f t="shared" ref="HP21" si="61">HO27</f>
        <v>-2.1624146029353142E-8</v>
      </c>
      <c r="HQ21" s="25">
        <f t="shared" ref="HQ21" si="62">HP27</f>
        <v>-2.1624146029353142E-8</v>
      </c>
      <c r="HR21" s="25">
        <f t="shared" ref="HR21" si="63">HQ27</f>
        <v>-2.1624146029353142E-8</v>
      </c>
      <c r="HS21" s="25">
        <f t="shared" ref="HS21" si="64">HR27</f>
        <v>-2.1624146029353142E-8</v>
      </c>
      <c r="HT21" s="25">
        <f t="shared" ref="HT21" si="65">HS27</f>
        <v>-2.1624146029353142E-8</v>
      </c>
      <c r="HU21" s="25">
        <f t="shared" ref="HU21" si="66">HT27</f>
        <v>-2.1624146029353142E-8</v>
      </c>
      <c r="HV21" s="25">
        <f t="shared" ref="HV21" si="67">HU27</f>
        <v>-2.1624146029353142E-8</v>
      </c>
      <c r="HW21" s="25">
        <f t="shared" ref="HW21" si="68">HV27</f>
        <v>-2.1624146029353142E-8</v>
      </c>
      <c r="HX21" s="25">
        <f t="shared" ref="HX21" si="69">HW27</f>
        <v>-2.1624146029353142E-8</v>
      </c>
      <c r="HY21" s="25">
        <f t="shared" ref="HY21" si="70">HX27</f>
        <v>-2.1624146029353142E-8</v>
      </c>
      <c r="HZ21" s="25">
        <f t="shared" ref="HZ21" si="71">HY27</f>
        <v>-2.1624146029353142E-8</v>
      </c>
      <c r="IA21" s="25">
        <f>HO21</f>
        <v>-2.1624146029353142E-8</v>
      </c>
      <c r="IB21" s="25">
        <f>HZ27</f>
        <v>-2.1624146029353142E-8</v>
      </c>
      <c r="IC21" s="25">
        <f t="shared" ref="IC21" si="72">IB27</f>
        <v>-2.1624146029353142E-8</v>
      </c>
      <c r="ID21" s="25">
        <f t="shared" ref="ID21" si="73">IC27</f>
        <v>-2.1624146029353142E-8</v>
      </c>
      <c r="IE21" s="25">
        <f t="shared" ref="IE21" si="74">ID27</f>
        <v>-2.1624146029353142E-8</v>
      </c>
      <c r="IF21" s="25">
        <f t="shared" ref="IF21" si="75">IE27</f>
        <v>-2.1624146029353142E-8</v>
      </c>
      <c r="IG21" s="25">
        <f t="shared" ref="IG21" si="76">IF27</f>
        <v>-2.1624146029353142E-8</v>
      </c>
      <c r="IH21" s="25">
        <f t="shared" ref="IH21" si="77">IG27</f>
        <v>-2.1624146029353142E-8</v>
      </c>
      <c r="II21" s="25">
        <f t="shared" ref="II21" si="78">IH27</f>
        <v>-2.1624146029353142E-8</v>
      </c>
      <c r="IJ21" s="25">
        <f t="shared" ref="IJ21" si="79">II27</f>
        <v>-2.1624146029353142E-8</v>
      </c>
      <c r="IK21" s="25">
        <f t="shared" ref="IK21" si="80">IJ27</f>
        <v>-2.1624146029353142E-8</v>
      </c>
      <c r="IL21" s="25">
        <f t="shared" ref="IL21" si="81">IK27</f>
        <v>-2.1624146029353142E-8</v>
      </c>
      <c r="IM21" s="25">
        <f t="shared" ref="IM21" si="82">IL27</f>
        <v>-2.1624146029353142E-8</v>
      </c>
      <c r="IN21" s="25">
        <f>IB21</f>
        <v>-2.1624146029353142E-8</v>
      </c>
      <c r="IO21" s="25">
        <f>IM27</f>
        <v>-2.1624146029353142E-8</v>
      </c>
      <c r="IP21" s="25">
        <f t="shared" ref="IP21" si="83">IO27</f>
        <v>-2.1624146029353142E-8</v>
      </c>
      <c r="IQ21" s="25">
        <f t="shared" ref="IQ21" si="84">IP27</f>
        <v>-2.1624146029353142E-8</v>
      </c>
      <c r="IR21" s="25">
        <f t="shared" ref="IR21" si="85">IQ27</f>
        <v>-2.1624146029353142E-8</v>
      </c>
      <c r="IS21" s="25">
        <f t="shared" ref="IS21" si="86">IR27</f>
        <v>-2.1624146029353142E-8</v>
      </c>
      <c r="IT21" s="25">
        <f t="shared" ref="IT21" si="87">IS27</f>
        <v>-2.1624146029353142E-8</v>
      </c>
      <c r="IU21" s="25">
        <f t="shared" ref="IU21" si="88">IT27</f>
        <v>-2.1624146029353142E-8</v>
      </c>
      <c r="IV21" s="25">
        <f t="shared" ref="IV21" si="89">IU27</f>
        <v>-2.1624146029353142E-8</v>
      </c>
      <c r="IW21" s="25">
        <f t="shared" ref="IW21" si="90">IV27</f>
        <v>-2.1624146029353142E-8</v>
      </c>
      <c r="IX21" s="25">
        <f t="shared" ref="IX21" si="91">IW27</f>
        <v>-2.1624146029353142E-8</v>
      </c>
      <c r="IY21" s="25">
        <f t="shared" ref="IY21" si="92">IX27</f>
        <v>-2.1624146029353142E-8</v>
      </c>
      <c r="IZ21" s="25">
        <f t="shared" ref="IZ21" si="93">IY27</f>
        <v>-2.1624146029353142E-8</v>
      </c>
      <c r="JA21" s="25">
        <f>IO21</f>
        <v>-2.1624146029353142E-8</v>
      </c>
      <c r="JB21" s="25">
        <f>IZ27</f>
        <v>-2.1624146029353142E-8</v>
      </c>
      <c r="JC21" s="25">
        <f t="shared" ref="JC21" si="94">JB27</f>
        <v>-2.1624146029353142E-8</v>
      </c>
      <c r="JD21" s="25">
        <f t="shared" ref="JD21" si="95">JC27</f>
        <v>-2.1624146029353142E-8</v>
      </c>
      <c r="JE21" s="25">
        <f t="shared" ref="JE21" si="96">JD27</f>
        <v>-2.1624146029353142E-8</v>
      </c>
      <c r="JF21" s="25">
        <f t="shared" ref="JF21" si="97">JE27</f>
        <v>-2.1624146029353142E-8</v>
      </c>
      <c r="JG21" s="25">
        <f t="shared" ref="JG21" si="98">JF27</f>
        <v>-2.1624146029353142E-8</v>
      </c>
      <c r="JH21" s="25">
        <f t="shared" ref="JH21" si="99">JG27</f>
        <v>-2.1624146029353142E-8</v>
      </c>
      <c r="JI21" s="25">
        <f t="shared" ref="JI21" si="100">JH27</f>
        <v>-2.1624146029353142E-8</v>
      </c>
      <c r="JJ21" s="25">
        <f t="shared" ref="JJ21" si="101">JI27</f>
        <v>-2.1624146029353142E-8</v>
      </c>
      <c r="JK21" s="25">
        <f t="shared" ref="JK21" si="102">JJ27</f>
        <v>-2.1624146029353142E-8</v>
      </c>
      <c r="JL21" s="25">
        <f t="shared" ref="JL21" si="103">JK27</f>
        <v>-2.1624146029353142E-8</v>
      </c>
      <c r="JM21" s="25">
        <f t="shared" ref="JM21" si="104">JL27</f>
        <v>-2.1624146029353142E-8</v>
      </c>
      <c r="JN21" s="25">
        <f>JB21</f>
        <v>-2.1624146029353142E-8</v>
      </c>
      <c r="JO21" s="25">
        <f>JM27</f>
        <v>-2.1624146029353142E-8</v>
      </c>
      <c r="JP21" s="25">
        <f t="shared" ref="JP21" si="105">JO27</f>
        <v>-2.1624146029353142E-8</v>
      </c>
      <c r="JQ21" s="25">
        <f t="shared" ref="JQ21" si="106">JP27</f>
        <v>-2.1624146029353142E-8</v>
      </c>
      <c r="JR21" s="25">
        <f t="shared" ref="JR21" si="107">JQ27</f>
        <v>-2.1624146029353142E-8</v>
      </c>
      <c r="JS21" s="25">
        <f t="shared" ref="JS21" si="108">JR27</f>
        <v>-2.1624146029353142E-8</v>
      </c>
      <c r="JT21" s="25">
        <f t="shared" ref="JT21" si="109">JS27</f>
        <v>-2.1624146029353142E-8</v>
      </c>
      <c r="JU21" s="25">
        <f t="shared" ref="JU21" si="110">JT27</f>
        <v>-2.1624146029353142E-8</v>
      </c>
      <c r="JV21" s="25">
        <f t="shared" ref="JV21" si="111">JU27</f>
        <v>-2.1624146029353142E-8</v>
      </c>
      <c r="JW21" s="25">
        <f t="shared" ref="JW21" si="112">JV27</f>
        <v>-2.1624146029353142E-8</v>
      </c>
      <c r="JX21" s="25">
        <f t="shared" ref="JX21" si="113">JW27</f>
        <v>-2.1624146029353142E-8</v>
      </c>
      <c r="JY21" s="25">
        <f t="shared" ref="JY21" si="114">JX27</f>
        <v>-2.1624146029353142E-8</v>
      </c>
      <c r="JZ21" s="25">
        <f t="shared" ref="JZ21" si="115">JY27</f>
        <v>-2.1624146029353142E-8</v>
      </c>
      <c r="KA21" s="25">
        <f>JO21</f>
        <v>-2.1624146029353142E-8</v>
      </c>
      <c r="KB21" s="25">
        <f>JZ27</f>
        <v>-2.1624146029353142E-8</v>
      </c>
      <c r="KC21" s="25">
        <f t="shared" ref="KC21" si="116">KB27</f>
        <v>-2.1624146029353142E-8</v>
      </c>
      <c r="KD21" s="25">
        <f t="shared" ref="KD21" si="117">KC27</f>
        <v>-2.1624146029353142E-8</v>
      </c>
      <c r="KE21" s="25">
        <f t="shared" ref="KE21" si="118">KD27</f>
        <v>-2.1624146029353142E-8</v>
      </c>
      <c r="KF21" s="25">
        <f t="shared" ref="KF21" si="119">KE27</f>
        <v>-2.1624146029353142E-8</v>
      </c>
      <c r="KG21" s="25">
        <f t="shared" ref="KG21" si="120">KF27</f>
        <v>-2.1624146029353142E-8</v>
      </c>
      <c r="KH21" s="25">
        <f t="shared" ref="KH21" si="121">KG27</f>
        <v>-2.1624146029353142E-8</v>
      </c>
      <c r="KI21" s="25">
        <f t="shared" ref="KI21" si="122">KH27</f>
        <v>-2.1624146029353142E-8</v>
      </c>
      <c r="KJ21" s="25">
        <f t="shared" ref="KJ21" si="123">KI27</f>
        <v>-2.1624146029353142E-8</v>
      </c>
      <c r="KK21" s="25">
        <f t="shared" ref="KK21" si="124">KJ27</f>
        <v>-2.1624146029353142E-8</v>
      </c>
      <c r="KL21" s="25">
        <f t="shared" ref="KL21" si="125">KK27</f>
        <v>-2.1624146029353142E-8</v>
      </c>
      <c r="KM21" s="25">
        <f t="shared" ref="KM21" si="126">KL27</f>
        <v>-2.1624146029353142E-8</v>
      </c>
      <c r="KN21" s="25">
        <f>KB21</f>
        <v>-2.1624146029353142E-8</v>
      </c>
      <c r="KO21" s="25">
        <f>KM27</f>
        <v>-2.1624146029353142E-8</v>
      </c>
      <c r="KP21" s="25">
        <f t="shared" ref="KP21" si="127">KO27</f>
        <v>-2.1624146029353142E-8</v>
      </c>
      <c r="KQ21" s="25">
        <f t="shared" ref="KQ21" si="128">KP27</f>
        <v>-2.1624146029353142E-8</v>
      </c>
      <c r="KR21" s="25">
        <f t="shared" ref="KR21" si="129">KQ27</f>
        <v>-2.1624146029353142E-8</v>
      </c>
      <c r="KS21" s="25">
        <f t="shared" ref="KS21" si="130">KR27</f>
        <v>-2.1624146029353142E-8</v>
      </c>
      <c r="KT21" s="25">
        <f t="shared" ref="KT21" si="131">KS27</f>
        <v>-2.1624146029353142E-8</v>
      </c>
      <c r="KU21" s="25">
        <f t="shared" ref="KU21" si="132">KT27</f>
        <v>-2.1624146029353142E-8</v>
      </c>
      <c r="KV21" s="25">
        <f t="shared" ref="KV21" si="133">KU27</f>
        <v>-2.1624146029353142E-8</v>
      </c>
      <c r="KW21" s="25">
        <f t="shared" ref="KW21" si="134">KV27</f>
        <v>-2.1624146029353142E-8</v>
      </c>
      <c r="KX21" s="25">
        <f t="shared" ref="KX21" si="135">KW27</f>
        <v>-2.1624146029353142E-8</v>
      </c>
      <c r="KY21" s="25">
        <f t="shared" ref="KY21" si="136">KX27</f>
        <v>-2.1624146029353142E-8</v>
      </c>
      <c r="KZ21" s="25">
        <f t="shared" ref="KZ21" si="137">KY27</f>
        <v>-2.1624146029353142E-8</v>
      </c>
      <c r="LA21" s="25">
        <f>KO21</f>
        <v>-2.1624146029353142E-8</v>
      </c>
      <c r="LB21" s="25">
        <f>KZ27</f>
        <v>-2.1624146029353142E-8</v>
      </c>
      <c r="LC21" s="25">
        <f t="shared" ref="LC21" si="138">LB27</f>
        <v>-2.1624146029353142E-8</v>
      </c>
      <c r="LD21" s="25">
        <f t="shared" ref="LD21" si="139">LC27</f>
        <v>-2.1624146029353142E-8</v>
      </c>
      <c r="LE21" s="25">
        <f t="shared" ref="LE21" si="140">LD27</f>
        <v>-2.1624146029353142E-8</v>
      </c>
      <c r="LF21" s="25">
        <f t="shared" ref="LF21" si="141">LE27</f>
        <v>-2.1624146029353142E-8</v>
      </c>
      <c r="LG21" s="25">
        <f t="shared" ref="LG21" si="142">LF27</f>
        <v>-2.1624146029353142E-8</v>
      </c>
      <c r="LH21" s="25">
        <f t="shared" ref="LH21" si="143">LG27</f>
        <v>-2.1624146029353142E-8</v>
      </c>
      <c r="LI21" s="25">
        <f t="shared" ref="LI21" si="144">LH27</f>
        <v>-2.1624146029353142E-8</v>
      </c>
      <c r="LJ21" s="25">
        <f t="shared" ref="LJ21" si="145">LI27</f>
        <v>-2.1624146029353142E-8</v>
      </c>
      <c r="LK21" s="25">
        <f t="shared" ref="LK21" si="146">LJ27</f>
        <v>-2.1624146029353142E-8</v>
      </c>
      <c r="LL21" s="25">
        <f t="shared" ref="LL21" si="147">LK27</f>
        <v>-2.1624146029353142E-8</v>
      </c>
      <c r="LM21" s="25">
        <f t="shared" ref="LM21" si="148">LL27</f>
        <v>-2.1624146029353142E-8</v>
      </c>
      <c r="LN21" s="25">
        <f>LB21</f>
        <v>-2.1624146029353142E-8</v>
      </c>
    </row>
    <row r="22" spans="1:326">
      <c r="A22" s="3" t="s">
        <v>285</v>
      </c>
      <c r="B22" s="25">
        <f>'Infrastruk. sukūrimo sąnaudos'!B15</f>
        <v>0</v>
      </c>
      <c r="C22" s="25">
        <f>'Infrastruk. sukūrimo sąnaudos'!C15</f>
        <v>0</v>
      </c>
      <c r="D22" s="25">
        <f>'Infrastruk. sukūrimo sąnaudos'!D15</f>
        <v>0</v>
      </c>
      <c r="E22" s="25">
        <f>'Infrastruk. sukūrimo sąnaudos'!E15</f>
        <v>0</v>
      </c>
      <c r="F22" s="25">
        <f>'Infrastruk. sukūrimo sąnaudos'!F15</f>
        <v>0</v>
      </c>
      <c r="G22" s="25">
        <f>'Infrastruk. sukūrimo sąnaudos'!G15</f>
        <v>0</v>
      </c>
      <c r="H22" s="25">
        <f>'Infrastruk. sukūrimo sąnaudos'!H15</f>
        <v>0</v>
      </c>
      <c r="I22" s="25">
        <f>'Infrastruk. sukūrimo sąnaudos'!I15</f>
        <v>0</v>
      </c>
      <c r="J22" s="25">
        <f>'Infrastruk. sukūrimo sąnaudos'!J15</f>
        <v>0</v>
      </c>
      <c r="K22" s="25">
        <f>'Infrastruk. sukūrimo sąnaudos'!K15</f>
        <v>0</v>
      </c>
      <c r="L22" s="25">
        <f>'Infrastruk. sukūrimo sąnaudos'!L15</f>
        <v>0</v>
      </c>
      <c r="M22" s="25">
        <f>'Infrastruk. sukūrimo sąnaudos'!M15</f>
        <v>0</v>
      </c>
      <c r="N22" s="25">
        <f>SUM(B22:M22)</f>
        <v>0</v>
      </c>
      <c r="O22" s="25">
        <f>'Infrastruk. sukūrimo sąnaudos'!O15</f>
        <v>0</v>
      </c>
      <c r="P22" s="25">
        <f>'Infrastruk. sukūrimo sąnaudos'!P15</f>
        <v>0</v>
      </c>
      <c r="Q22" s="25">
        <f>'Infrastruk. sukūrimo sąnaudos'!Q15</f>
        <v>0</v>
      </c>
      <c r="R22" s="25">
        <f>'Infrastruk. sukūrimo sąnaudos'!R15</f>
        <v>0</v>
      </c>
      <c r="S22" s="25">
        <f>'Infrastruk. sukūrimo sąnaudos'!S15</f>
        <v>0</v>
      </c>
      <c r="T22" s="25">
        <f>'Infrastruk. sukūrimo sąnaudos'!T15</f>
        <v>0</v>
      </c>
      <c r="U22" s="25">
        <f>'Infrastruk. sukūrimo sąnaudos'!U15</f>
        <v>0</v>
      </c>
      <c r="V22" s="25">
        <f>'Infrastruk. sukūrimo sąnaudos'!V15</f>
        <v>66453.044120602251</v>
      </c>
      <c r="W22" s="25">
        <f>'Infrastruk. sukūrimo sąnaudos'!W15</f>
        <v>484728.21041737526</v>
      </c>
      <c r="X22" s="25">
        <f>'Infrastruk. sukūrimo sąnaudos'!X15</f>
        <v>484728.21041737526</v>
      </c>
      <c r="Y22" s="25">
        <f>'Infrastruk. sukūrimo sąnaudos'!Y15</f>
        <v>484728.21041737526</v>
      </c>
      <c r="Z22" s="25">
        <f>'Infrastruk. sukūrimo sąnaudos'!Z15</f>
        <v>484728.21041737526</v>
      </c>
      <c r="AA22" s="25">
        <f>SUM(O22:Z22)</f>
        <v>2005365.8857901031</v>
      </c>
      <c r="AB22" s="25">
        <f>'Infrastruk. sukūrimo sąnaudos'!AB15</f>
        <v>641219.61440655438</v>
      </c>
      <c r="AC22" s="25">
        <f>'Infrastruk. sukūrimo sąnaudos'!AC15</f>
        <v>641219.61440655484</v>
      </c>
      <c r="AD22" s="25">
        <f>'Infrastruk. sukūrimo sąnaudos'!AD15</f>
        <v>641219.61440655484</v>
      </c>
      <c r="AE22" s="25">
        <f>'Infrastruk. sukūrimo sąnaudos'!AE15</f>
        <v>641219.61440655484</v>
      </c>
      <c r="AF22" s="25">
        <f>'Infrastruk. sukūrimo sąnaudos'!AF15</f>
        <v>641219.61440655484</v>
      </c>
      <c r="AG22" s="25">
        <f>'Infrastruk. sukūrimo sąnaudos'!AG15</f>
        <v>641219.61440655484</v>
      </c>
      <c r="AH22" s="25">
        <f>'Infrastruk. sukūrimo sąnaudos'!AH15</f>
        <v>641219.61440655484</v>
      </c>
      <c r="AI22" s="25">
        <f>'Infrastruk. sukūrimo sąnaudos'!AI15</f>
        <v>641219.61440655484</v>
      </c>
      <c r="AJ22" s="25">
        <f>'Infrastruk. sukūrimo sąnaudos'!AJ15</f>
        <v>641219.61440655484</v>
      </c>
      <c r="AK22" s="25">
        <f>'Infrastruk. sukūrimo sąnaudos'!AK15</f>
        <v>641219.61440655484</v>
      </c>
      <c r="AL22" s="25">
        <f>'Infrastruk. sukūrimo sąnaudos'!AL15</f>
        <v>641219.61440655484</v>
      </c>
      <c r="AM22" s="25">
        <f>'Infrastruk. sukūrimo sąnaudos'!AM15</f>
        <v>641219.61440655484</v>
      </c>
      <c r="AN22" s="25">
        <f>SUM(AB22:AM22)</f>
        <v>7694635.3728786586</v>
      </c>
      <c r="AO22" s="25">
        <f>'Infrastruk. sukūrimo sąnaudos'!AO15</f>
        <v>0</v>
      </c>
      <c r="AP22" s="25">
        <f>'Infrastruk. sukūrimo sąnaudos'!AP15</f>
        <v>0</v>
      </c>
      <c r="AQ22" s="25">
        <f>'Infrastruk. sukūrimo sąnaudos'!AQ15</f>
        <v>0</v>
      </c>
      <c r="AR22" s="25">
        <f>'Infrastruk. sukūrimo sąnaudos'!AR15</f>
        <v>0</v>
      </c>
      <c r="AS22" s="25">
        <f>'Infrastruk. sukūrimo sąnaudos'!AS15</f>
        <v>0</v>
      </c>
      <c r="AT22" s="25">
        <f>'Infrastruk. sukūrimo sąnaudos'!AT15</f>
        <v>0</v>
      </c>
      <c r="AU22" s="25">
        <f>'Infrastruk. sukūrimo sąnaudos'!AU15</f>
        <v>0</v>
      </c>
      <c r="AV22" s="25">
        <f>'Infrastruk. sukūrimo sąnaudos'!AV15</f>
        <v>0</v>
      </c>
      <c r="AW22" s="25">
        <f>'Infrastruk. sukūrimo sąnaudos'!AW15</f>
        <v>0</v>
      </c>
      <c r="AX22" s="25">
        <f>'Infrastruk. sukūrimo sąnaudos'!AX15</f>
        <v>0</v>
      </c>
      <c r="AY22" s="25">
        <f>'Infrastruk. sukūrimo sąnaudos'!AY15</f>
        <v>0</v>
      </c>
      <c r="AZ22" s="25">
        <f>'Infrastruk. sukūrimo sąnaudos'!AZ15</f>
        <v>0</v>
      </c>
      <c r="BA22" s="25">
        <f>SUM(AO22:AZ22)</f>
        <v>0</v>
      </c>
      <c r="BB22" s="25">
        <f>'Infrastruk. sukūrimo sąnaudos'!BB15</f>
        <v>0</v>
      </c>
      <c r="BC22" s="25">
        <f>'Infrastruk. sukūrimo sąnaudos'!BC15</f>
        <v>0</v>
      </c>
      <c r="BD22" s="25">
        <f>'Infrastruk. sukūrimo sąnaudos'!BD15</f>
        <v>0</v>
      </c>
      <c r="BE22" s="25">
        <f>'Infrastruk. sukūrimo sąnaudos'!BE15</f>
        <v>0</v>
      </c>
      <c r="BF22" s="25">
        <f>'Infrastruk. sukūrimo sąnaudos'!BF15</f>
        <v>0</v>
      </c>
      <c r="BG22" s="25">
        <f>'Infrastruk. sukūrimo sąnaudos'!BG15</f>
        <v>0</v>
      </c>
      <c r="BH22" s="25">
        <f>'Infrastruk. sukūrimo sąnaudos'!BH15</f>
        <v>0</v>
      </c>
      <c r="BI22" s="25">
        <f>'Infrastruk. sukūrimo sąnaudos'!BI15</f>
        <v>0</v>
      </c>
      <c r="BJ22" s="25">
        <f>'Infrastruk. sukūrimo sąnaudos'!BJ15</f>
        <v>0</v>
      </c>
      <c r="BK22" s="25">
        <f>'Infrastruk. sukūrimo sąnaudos'!BK15</f>
        <v>0</v>
      </c>
      <c r="BL22" s="25">
        <f>'Infrastruk. sukūrimo sąnaudos'!BL15</f>
        <v>0</v>
      </c>
      <c r="BM22" s="25">
        <f>'Infrastruk. sukūrimo sąnaudos'!BM15</f>
        <v>0</v>
      </c>
      <c r="BN22" s="25">
        <f>SUM(BB22:BM22)</f>
        <v>0</v>
      </c>
      <c r="BO22" s="25">
        <f>'Infrastruk. sukūrimo sąnaudos'!BO15</f>
        <v>0</v>
      </c>
      <c r="BP22" s="25">
        <f>'Infrastruk. sukūrimo sąnaudos'!BP15</f>
        <v>0</v>
      </c>
      <c r="BQ22" s="25">
        <f>'Infrastruk. sukūrimo sąnaudos'!BQ15</f>
        <v>0</v>
      </c>
      <c r="BR22" s="25">
        <f>'Infrastruk. sukūrimo sąnaudos'!BR15</f>
        <v>0</v>
      </c>
      <c r="BS22" s="25">
        <f>'Infrastruk. sukūrimo sąnaudos'!BS15</f>
        <v>0</v>
      </c>
      <c r="BT22" s="25">
        <f>'Infrastruk. sukūrimo sąnaudos'!BT15</f>
        <v>0</v>
      </c>
      <c r="BU22" s="25">
        <f>'Infrastruk. sukūrimo sąnaudos'!BU15</f>
        <v>0</v>
      </c>
      <c r="BV22" s="25">
        <f>'Infrastruk. sukūrimo sąnaudos'!BV15</f>
        <v>0</v>
      </c>
      <c r="BW22" s="25">
        <f>'Infrastruk. sukūrimo sąnaudos'!BW15</f>
        <v>0</v>
      </c>
      <c r="BX22" s="25">
        <f>'Infrastruk. sukūrimo sąnaudos'!BX15</f>
        <v>0</v>
      </c>
      <c r="BY22" s="25">
        <f>'Infrastruk. sukūrimo sąnaudos'!BY15</f>
        <v>0</v>
      </c>
      <c r="BZ22" s="25">
        <f>'Infrastruk. sukūrimo sąnaudos'!BZ15</f>
        <v>0</v>
      </c>
      <c r="CA22" s="25">
        <f>SUM(BO22:BZ22)</f>
        <v>0</v>
      </c>
      <c r="CB22" s="25">
        <f>'Infrastruk. sukūrimo sąnaudos'!CB15</f>
        <v>0</v>
      </c>
      <c r="CC22" s="25">
        <f>'Infrastruk. sukūrimo sąnaudos'!CC15</f>
        <v>0</v>
      </c>
      <c r="CD22" s="25">
        <f>'Infrastruk. sukūrimo sąnaudos'!CD15</f>
        <v>0</v>
      </c>
      <c r="CE22" s="25">
        <f>'Infrastruk. sukūrimo sąnaudos'!CE15</f>
        <v>0</v>
      </c>
      <c r="CF22" s="25">
        <f>'Infrastruk. sukūrimo sąnaudos'!CF15</f>
        <v>0</v>
      </c>
      <c r="CG22" s="25">
        <f>'Infrastruk. sukūrimo sąnaudos'!CG15</f>
        <v>0</v>
      </c>
      <c r="CH22" s="25">
        <f>'Infrastruk. sukūrimo sąnaudos'!CH15</f>
        <v>0</v>
      </c>
      <c r="CI22" s="25">
        <f>'Infrastruk. sukūrimo sąnaudos'!CI15</f>
        <v>0</v>
      </c>
      <c r="CJ22" s="25">
        <f>'Infrastruk. sukūrimo sąnaudos'!CJ15</f>
        <v>0</v>
      </c>
      <c r="CK22" s="25">
        <f>'Infrastruk. sukūrimo sąnaudos'!CK15</f>
        <v>0</v>
      </c>
      <c r="CL22" s="25">
        <f>'Infrastruk. sukūrimo sąnaudos'!CL15</f>
        <v>0</v>
      </c>
      <c r="CM22" s="25">
        <f>'Infrastruk. sukūrimo sąnaudos'!CM15</f>
        <v>0</v>
      </c>
      <c r="CN22" s="25">
        <f>SUM(CB22:CM22)</f>
        <v>0</v>
      </c>
      <c r="CO22" s="25">
        <f>'Infrastruk. sukūrimo sąnaudos'!CO15</f>
        <v>0</v>
      </c>
      <c r="CP22" s="25">
        <f>'Infrastruk. sukūrimo sąnaudos'!CP15</f>
        <v>0</v>
      </c>
      <c r="CQ22" s="25">
        <f>'Infrastruk. sukūrimo sąnaudos'!CQ15</f>
        <v>0</v>
      </c>
      <c r="CR22" s="25">
        <f>'Infrastruk. sukūrimo sąnaudos'!CR15</f>
        <v>0</v>
      </c>
      <c r="CS22" s="25">
        <f>'Infrastruk. sukūrimo sąnaudos'!CS15</f>
        <v>0</v>
      </c>
      <c r="CT22" s="25">
        <f>'Infrastruk. sukūrimo sąnaudos'!CT15</f>
        <v>0</v>
      </c>
      <c r="CU22" s="25">
        <f>'Infrastruk. sukūrimo sąnaudos'!CU15</f>
        <v>0</v>
      </c>
      <c r="CV22" s="25">
        <f>'Infrastruk. sukūrimo sąnaudos'!CV15</f>
        <v>0</v>
      </c>
      <c r="CW22" s="25">
        <f>'Infrastruk. sukūrimo sąnaudos'!CW15</f>
        <v>0</v>
      </c>
      <c r="CX22" s="25">
        <f>'Infrastruk. sukūrimo sąnaudos'!CX15</f>
        <v>0</v>
      </c>
      <c r="CY22" s="25">
        <f>'Infrastruk. sukūrimo sąnaudos'!CY15</f>
        <v>0</v>
      </c>
      <c r="CZ22" s="25">
        <f>'Infrastruk. sukūrimo sąnaudos'!CZ15</f>
        <v>0</v>
      </c>
      <c r="DA22" s="25">
        <f>SUM(CO22:CZ22)</f>
        <v>0</v>
      </c>
      <c r="DB22" s="25">
        <f>'Infrastruk. sukūrimo sąnaudos'!DB15</f>
        <v>0</v>
      </c>
      <c r="DC22" s="25">
        <f>'Infrastruk. sukūrimo sąnaudos'!DC15</f>
        <v>0</v>
      </c>
      <c r="DD22" s="25">
        <f>'Infrastruk. sukūrimo sąnaudos'!DD15</f>
        <v>0</v>
      </c>
      <c r="DE22" s="25">
        <f>'Infrastruk. sukūrimo sąnaudos'!DE15</f>
        <v>0</v>
      </c>
      <c r="DF22" s="25">
        <f>'Infrastruk. sukūrimo sąnaudos'!DF15</f>
        <v>0</v>
      </c>
      <c r="DG22" s="25">
        <f>'Infrastruk. sukūrimo sąnaudos'!DG15</f>
        <v>0</v>
      </c>
      <c r="DH22" s="25">
        <f>'Infrastruk. sukūrimo sąnaudos'!DH15</f>
        <v>0</v>
      </c>
      <c r="DI22" s="25">
        <f>'Infrastruk. sukūrimo sąnaudos'!DI15</f>
        <v>0</v>
      </c>
      <c r="DJ22" s="25">
        <f>'Infrastruk. sukūrimo sąnaudos'!DJ15</f>
        <v>0</v>
      </c>
      <c r="DK22" s="25">
        <f>'Infrastruk. sukūrimo sąnaudos'!DK15</f>
        <v>0</v>
      </c>
      <c r="DL22" s="25">
        <f>'Infrastruk. sukūrimo sąnaudos'!DL15</f>
        <v>0</v>
      </c>
      <c r="DM22" s="25">
        <f>'Infrastruk. sukūrimo sąnaudos'!DM15</f>
        <v>0</v>
      </c>
      <c r="DN22" s="25">
        <f>SUM(DB22:DM22)</f>
        <v>0</v>
      </c>
      <c r="DO22" s="25">
        <f>'Infrastruk. sukūrimo sąnaudos'!DO15</f>
        <v>0</v>
      </c>
      <c r="DP22" s="25">
        <f>'Infrastruk. sukūrimo sąnaudos'!DP15</f>
        <v>0</v>
      </c>
      <c r="DQ22" s="25">
        <f>'Infrastruk. sukūrimo sąnaudos'!DQ15</f>
        <v>0</v>
      </c>
      <c r="DR22" s="25">
        <f>'Infrastruk. sukūrimo sąnaudos'!DR15</f>
        <v>0</v>
      </c>
      <c r="DS22" s="25">
        <f>'Infrastruk. sukūrimo sąnaudos'!DS15</f>
        <v>0</v>
      </c>
      <c r="DT22" s="25">
        <f>'Infrastruk. sukūrimo sąnaudos'!DT15</f>
        <v>0</v>
      </c>
      <c r="DU22" s="25">
        <f>'Infrastruk. sukūrimo sąnaudos'!DU15</f>
        <v>0</v>
      </c>
      <c r="DV22" s="25">
        <f>'Infrastruk. sukūrimo sąnaudos'!DV15</f>
        <v>0</v>
      </c>
      <c r="DW22" s="25">
        <f>'Infrastruk. sukūrimo sąnaudos'!DW15</f>
        <v>0</v>
      </c>
      <c r="DX22" s="25">
        <f>'Infrastruk. sukūrimo sąnaudos'!DX15</f>
        <v>0</v>
      </c>
      <c r="DY22" s="25">
        <f>'Infrastruk. sukūrimo sąnaudos'!DY15</f>
        <v>0</v>
      </c>
      <c r="DZ22" s="25">
        <f>'Infrastruk. sukūrimo sąnaudos'!DZ15</f>
        <v>0</v>
      </c>
      <c r="EA22" s="25">
        <f>SUM(DO22:DZ22)</f>
        <v>0</v>
      </c>
      <c r="EB22" s="25">
        <f>'Infrastruk. sukūrimo sąnaudos'!EB15</f>
        <v>0</v>
      </c>
      <c r="EC22" s="25">
        <f>'Infrastruk. sukūrimo sąnaudos'!EC15</f>
        <v>0</v>
      </c>
      <c r="ED22" s="25">
        <f>'Infrastruk. sukūrimo sąnaudos'!ED15</f>
        <v>0</v>
      </c>
      <c r="EE22" s="25">
        <f>'Infrastruk. sukūrimo sąnaudos'!EE15</f>
        <v>0</v>
      </c>
      <c r="EF22" s="25">
        <f>'Infrastruk. sukūrimo sąnaudos'!EF15</f>
        <v>0</v>
      </c>
      <c r="EG22" s="25">
        <f>'Infrastruk. sukūrimo sąnaudos'!EG15</f>
        <v>0</v>
      </c>
      <c r="EH22" s="25">
        <f>'Infrastruk. sukūrimo sąnaudos'!EH15</f>
        <v>0</v>
      </c>
      <c r="EI22" s="25">
        <f>'Infrastruk. sukūrimo sąnaudos'!EI15</f>
        <v>0</v>
      </c>
      <c r="EJ22" s="25">
        <f>'Infrastruk. sukūrimo sąnaudos'!EJ15</f>
        <v>0</v>
      </c>
      <c r="EK22" s="25">
        <f>'Infrastruk. sukūrimo sąnaudos'!EK15</f>
        <v>0</v>
      </c>
      <c r="EL22" s="25">
        <f>'Infrastruk. sukūrimo sąnaudos'!EL15</f>
        <v>0</v>
      </c>
      <c r="EM22" s="25">
        <f>'Infrastruk. sukūrimo sąnaudos'!EM15</f>
        <v>0</v>
      </c>
      <c r="EN22" s="25">
        <f>SUM(EB22:EM22)</f>
        <v>0</v>
      </c>
      <c r="EO22" s="25">
        <f>'Infrastruk. sukūrimo sąnaudos'!EO15</f>
        <v>0</v>
      </c>
      <c r="EP22" s="25">
        <f>'Infrastruk. sukūrimo sąnaudos'!EP15</f>
        <v>0</v>
      </c>
      <c r="EQ22" s="25">
        <f>'Infrastruk. sukūrimo sąnaudos'!EQ15</f>
        <v>0</v>
      </c>
      <c r="ER22" s="25">
        <f>'Infrastruk. sukūrimo sąnaudos'!ER15</f>
        <v>0</v>
      </c>
      <c r="ES22" s="25">
        <f>'Infrastruk. sukūrimo sąnaudos'!ES15</f>
        <v>0</v>
      </c>
      <c r="ET22" s="25">
        <f>'Infrastruk. sukūrimo sąnaudos'!ET15</f>
        <v>0</v>
      </c>
      <c r="EU22" s="25">
        <f>'Infrastruk. sukūrimo sąnaudos'!EU15</f>
        <v>0</v>
      </c>
      <c r="EV22" s="25">
        <f>'Infrastruk. sukūrimo sąnaudos'!EV15</f>
        <v>0</v>
      </c>
      <c r="EW22" s="25">
        <f>'Infrastruk. sukūrimo sąnaudos'!EW15</f>
        <v>0</v>
      </c>
      <c r="EX22" s="25">
        <f>'Infrastruk. sukūrimo sąnaudos'!EX15</f>
        <v>0</v>
      </c>
      <c r="EY22" s="25">
        <f>'Infrastruk. sukūrimo sąnaudos'!EY15</f>
        <v>0</v>
      </c>
      <c r="EZ22" s="25">
        <f>'Infrastruk. sukūrimo sąnaudos'!EZ15</f>
        <v>0</v>
      </c>
      <c r="FA22" s="25">
        <f>SUM(EO22:EZ22)</f>
        <v>0</v>
      </c>
      <c r="FB22" s="25">
        <f>'Infrastruk. sukūrimo sąnaudos'!FB15</f>
        <v>0</v>
      </c>
      <c r="FC22" s="25">
        <f>'Infrastruk. sukūrimo sąnaudos'!FC15</f>
        <v>0</v>
      </c>
      <c r="FD22" s="25">
        <f>'Infrastruk. sukūrimo sąnaudos'!FD15</f>
        <v>0</v>
      </c>
      <c r="FE22" s="25">
        <f>'Infrastruk. sukūrimo sąnaudos'!FE15</f>
        <v>0</v>
      </c>
      <c r="FF22" s="25">
        <f>'Infrastruk. sukūrimo sąnaudos'!FF15</f>
        <v>0</v>
      </c>
      <c r="FG22" s="25">
        <f>'Infrastruk. sukūrimo sąnaudos'!FG15</f>
        <v>0</v>
      </c>
      <c r="FH22" s="25">
        <f>'Infrastruk. sukūrimo sąnaudos'!FH15</f>
        <v>0</v>
      </c>
      <c r="FI22" s="25">
        <f>'Infrastruk. sukūrimo sąnaudos'!FI15</f>
        <v>0</v>
      </c>
      <c r="FJ22" s="25">
        <f>'Infrastruk. sukūrimo sąnaudos'!FJ15</f>
        <v>0</v>
      </c>
      <c r="FK22" s="25">
        <f>'Infrastruk. sukūrimo sąnaudos'!FK15</f>
        <v>0</v>
      </c>
      <c r="FL22" s="25">
        <f>'Infrastruk. sukūrimo sąnaudos'!FL15</f>
        <v>0</v>
      </c>
      <c r="FM22" s="25">
        <f>'Infrastruk. sukūrimo sąnaudos'!FM15</f>
        <v>0</v>
      </c>
      <c r="FN22" s="25">
        <f>SUM(FB22:FM22)</f>
        <v>0</v>
      </c>
      <c r="FO22" s="25">
        <f>'Infrastruk. sukūrimo sąnaudos'!FO15</f>
        <v>0</v>
      </c>
      <c r="FP22" s="25">
        <f>'Infrastruk. sukūrimo sąnaudos'!FP15</f>
        <v>0</v>
      </c>
      <c r="FQ22" s="25">
        <f>'Infrastruk. sukūrimo sąnaudos'!FQ15</f>
        <v>0</v>
      </c>
      <c r="FR22" s="25">
        <f>'Infrastruk. sukūrimo sąnaudos'!FR15</f>
        <v>0</v>
      </c>
      <c r="FS22" s="25">
        <f>'Infrastruk. sukūrimo sąnaudos'!FS15</f>
        <v>0</v>
      </c>
      <c r="FT22" s="25">
        <f>'Infrastruk. sukūrimo sąnaudos'!FT15</f>
        <v>0</v>
      </c>
      <c r="FU22" s="25">
        <f>'Infrastruk. sukūrimo sąnaudos'!FU15</f>
        <v>0</v>
      </c>
      <c r="FV22" s="25">
        <f>'Infrastruk. sukūrimo sąnaudos'!FV15</f>
        <v>0</v>
      </c>
      <c r="FW22" s="25">
        <f>'Infrastruk. sukūrimo sąnaudos'!FW15</f>
        <v>0</v>
      </c>
      <c r="FX22" s="25">
        <f>'Infrastruk. sukūrimo sąnaudos'!FX15</f>
        <v>0</v>
      </c>
      <c r="FY22" s="25">
        <f>'Infrastruk. sukūrimo sąnaudos'!FY15</f>
        <v>0</v>
      </c>
      <c r="FZ22" s="25">
        <f>'Infrastruk. sukūrimo sąnaudos'!FZ15</f>
        <v>0</v>
      </c>
      <c r="GA22" s="25">
        <f>SUM(FO22:FZ22)</f>
        <v>0</v>
      </c>
      <c r="GB22" s="25">
        <f>'Infrastruk. sukūrimo sąnaudos'!GB15</f>
        <v>0</v>
      </c>
      <c r="GC22" s="25">
        <f>'Infrastruk. sukūrimo sąnaudos'!GC15</f>
        <v>0</v>
      </c>
      <c r="GD22" s="25">
        <f>'Infrastruk. sukūrimo sąnaudos'!GD15</f>
        <v>0</v>
      </c>
      <c r="GE22" s="25">
        <f>'Infrastruk. sukūrimo sąnaudos'!GE15</f>
        <v>0</v>
      </c>
      <c r="GF22" s="25">
        <f>'Infrastruk. sukūrimo sąnaudos'!GF15</f>
        <v>0</v>
      </c>
      <c r="GG22" s="25">
        <f>'Infrastruk. sukūrimo sąnaudos'!GG15</f>
        <v>0</v>
      </c>
      <c r="GH22" s="25">
        <f>'Infrastruk. sukūrimo sąnaudos'!GH15</f>
        <v>0</v>
      </c>
      <c r="GI22" s="25">
        <f>'Infrastruk. sukūrimo sąnaudos'!GI15</f>
        <v>0</v>
      </c>
      <c r="GJ22" s="25">
        <f>'Infrastruk. sukūrimo sąnaudos'!GJ15</f>
        <v>0</v>
      </c>
      <c r="GK22" s="25">
        <f>'Infrastruk. sukūrimo sąnaudos'!GK15</f>
        <v>0</v>
      </c>
      <c r="GL22" s="25">
        <f>'Infrastruk. sukūrimo sąnaudos'!GL15</f>
        <v>0</v>
      </c>
      <c r="GM22" s="25">
        <f>'Infrastruk. sukūrimo sąnaudos'!GM15</f>
        <v>0</v>
      </c>
      <c r="GN22" s="25">
        <f>SUM(GB22:GM22)</f>
        <v>0</v>
      </c>
      <c r="GO22" s="25">
        <f>'Infrastruk. sukūrimo sąnaudos'!GO15</f>
        <v>0</v>
      </c>
      <c r="GP22" s="25">
        <f>'Infrastruk. sukūrimo sąnaudos'!GP15</f>
        <v>0</v>
      </c>
      <c r="GQ22" s="25">
        <f>'Infrastruk. sukūrimo sąnaudos'!GQ15</f>
        <v>0</v>
      </c>
      <c r="GR22" s="25">
        <f>'Infrastruk. sukūrimo sąnaudos'!GR15</f>
        <v>0</v>
      </c>
      <c r="GS22" s="25">
        <f>'Infrastruk. sukūrimo sąnaudos'!GS15</f>
        <v>0</v>
      </c>
      <c r="GT22" s="25">
        <f>'Infrastruk. sukūrimo sąnaudos'!GT15</f>
        <v>0</v>
      </c>
      <c r="GU22" s="25">
        <f>'Infrastruk. sukūrimo sąnaudos'!GU15</f>
        <v>0</v>
      </c>
      <c r="GV22" s="25">
        <f>'Infrastruk. sukūrimo sąnaudos'!GV15</f>
        <v>0</v>
      </c>
      <c r="GW22" s="25">
        <f>'Infrastruk. sukūrimo sąnaudos'!GW15</f>
        <v>0</v>
      </c>
      <c r="GX22" s="25">
        <f>'Infrastruk. sukūrimo sąnaudos'!GX15</f>
        <v>0</v>
      </c>
      <c r="GY22" s="25">
        <f>'Infrastruk. sukūrimo sąnaudos'!GY15</f>
        <v>0</v>
      </c>
      <c r="GZ22" s="25">
        <f>'Infrastruk. sukūrimo sąnaudos'!GZ15</f>
        <v>0</v>
      </c>
      <c r="HA22" s="25">
        <f>SUM(GO22:GZ22)</f>
        <v>0</v>
      </c>
      <c r="HB22" s="25">
        <f>'Infrastruk. sukūrimo sąnaudos'!HB15</f>
        <v>0</v>
      </c>
      <c r="HC22" s="25">
        <f>'Infrastruk. sukūrimo sąnaudos'!HC15</f>
        <v>0</v>
      </c>
      <c r="HD22" s="25">
        <f>'Infrastruk. sukūrimo sąnaudos'!HD15</f>
        <v>0</v>
      </c>
      <c r="HE22" s="25">
        <f>'Infrastruk. sukūrimo sąnaudos'!HE15</f>
        <v>0</v>
      </c>
      <c r="HF22" s="25">
        <f>'Infrastruk. sukūrimo sąnaudos'!HF15</f>
        <v>0</v>
      </c>
      <c r="HG22" s="25">
        <f>'Infrastruk. sukūrimo sąnaudos'!HG15</f>
        <v>0</v>
      </c>
      <c r="HH22" s="25">
        <f>'Infrastruk. sukūrimo sąnaudos'!HH15</f>
        <v>0</v>
      </c>
      <c r="HI22" s="25">
        <f>'Infrastruk. sukūrimo sąnaudos'!HI15</f>
        <v>0</v>
      </c>
      <c r="HJ22" s="25">
        <f>'Infrastruk. sukūrimo sąnaudos'!HJ15</f>
        <v>0</v>
      </c>
      <c r="HK22" s="25">
        <f>'Infrastruk. sukūrimo sąnaudos'!HK15</f>
        <v>0</v>
      </c>
      <c r="HL22" s="25">
        <f>'Infrastruk. sukūrimo sąnaudos'!HL15</f>
        <v>0</v>
      </c>
      <c r="HM22" s="25">
        <f>'Infrastruk. sukūrimo sąnaudos'!HM15</f>
        <v>0</v>
      </c>
      <c r="HN22" s="25">
        <f>SUM(HB22:HM22)</f>
        <v>0</v>
      </c>
      <c r="HO22" s="25">
        <f>'Infrastruk. sukūrimo sąnaudos'!HO15</f>
        <v>0</v>
      </c>
      <c r="HP22" s="25">
        <f>'Infrastruk. sukūrimo sąnaudos'!HP15</f>
        <v>0</v>
      </c>
      <c r="HQ22" s="25">
        <f>'Infrastruk. sukūrimo sąnaudos'!HQ15</f>
        <v>0</v>
      </c>
      <c r="HR22" s="25">
        <f>'Infrastruk. sukūrimo sąnaudos'!HR15</f>
        <v>0</v>
      </c>
      <c r="HS22" s="25">
        <f>'Infrastruk. sukūrimo sąnaudos'!HS15</f>
        <v>0</v>
      </c>
      <c r="HT22" s="25">
        <f>'Infrastruk. sukūrimo sąnaudos'!HT15</f>
        <v>0</v>
      </c>
      <c r="HU22" s="25">
        <f>'Infrastruk. sukūrimo sąnaudos'!HU15</f>
        <v>0</v>
      </c>
      <c r="HV22" s="25">
        <f>'Infrastruk. sukūrimo sąnaudos'!HV15</f>
        <v>0</v>
      </c>
      <c r="HW22" s="25">
        <f>'Infrastruk. sukūrimo sąnaudos'!HW15</f>
        <v>0</v>
      </c>
      <c r="HX22" s="25">
        <f>'Infrastruk. sukūrimo sąnaudos'!HX15</f>
        <v>0</v>
      </c>
      <c r="HY22" s="25">
        <f>'Infrastruk. sukūrimo sąnaudos'!HY15</f>
        <v>0</v>
      </c>
      <c r="HZ22" s="25">
        <f>'Infrastruk. sukūrimo sąnaudos'!HZ15</f>
        <v>0</v>
      </c>
      <c r="IA22" s="25">
        <f>SUM(HO22:HZ22)</f>
        <v>0</v>
      </c>
      <c r="IB22" s="25">
        <f>'Infrastruk. sukūrimo sąnaudos'!IB15</f>
        <v>0</v>
      </c>
      <c r="IC22" s="25">
        <f>'Infrastruk. sukūrimo sąnaudos'!IC15</f>
        <v>0</v>
      </c>
      <c r="ID22" s="25">
        <f>'Infrastruk. sukūrimo sąnaudos'!ID15</f>
        <v>0</v>
      </c>
      <c r="IE22" s="25">
        <f>'Infrastruk. sukūrimo sąnaudos'!IE15</f>
        <v>0</v>
      </c>
      <c r="IF22" s="25">
        <f>'Infrastruk. sukūrimo sąnaudos'!IF15</f>
        <v>0</v>
      </c>
      <c r="IG22" s="25">
        <f>'Infrastruk. sukūrimo sąnaudos'!IG15</f>
        <v>0</v>
      </c>
      <c r="IH22" s="25">
        <f>'Infrastruk. sukūrimo sąnaudos'!IH15</f>
        <v>0</v>
      </c>
      <c r="II22" s="25">
        <f>'Infrastruk. sukūrimo sąnaudos'!II15</f>
        <v>0</v>
      </c>
      <c r="IJ22" s="25">
        <f>'Infrastruk. sukūrimo sąnaudos'!IJ15</f>
        <v>0</v>
      </c>
      <c r="IK22" s="25">
        <f>'Infrastruk. sukūrimo sąnaudos'!IK15</f>
        <v>0</v>
      </c>
      <c r="IL22" s="25">
        <f>'Infrastruk. sukūrimo sąnaudos'!IL15</f>
        <v>0</v>
      </c>
      <c r="IM22" s="25">
        <f>'Infrastruk. sukūrimo sąnaudos'!IM15</f>
        <v>0</v>
      </c>
      <c r="IN22" s="25">
        <f>SUM(IB22:IM22)</f>
        <v>0</v>
      </c>
      <c r="IO22" s="25">
        <f>'Infrastruk. sukūrimo sąnaudos'!IO15</f>
        <v>0</v>
      </c>
      <c r="IP22" s="25">
        <f>'Infrastruk. sukūrimo sąnaudos'!IP15</f>
        <v>0</v>
      </c>
      <c r="IQ22" s="25">
        <f>'Infrastruk. sukūrimo sąnaudos'!IQ15</f>
        <v>0</v>
      </c>
      <c r="IR22" s="25">
        <f>'Infrastruk. sukūrimo sąnaudos'!IR15</f>
        <v>0</v>
      </c>
      <c r="IS22" s="25">
        <f>'Infrastruk. sukūrimo sąnaudos'!IS15</f>
        <v>0</v>
      </c>
      <c r="IT22" s="25">
        <f>'Infrastruk. sukūrimo sąnaudos'!IT15</f>
        <v>0</v>
      </c>
      <c r="IU22" s="25">
        <f>'Infrastruk. sukūrimo sąnaudos'!IU15</f>
        <v>0</v>
      </c>
      <c r="IV22" s="25">
        <f>'Infrastruk. sukūrimo sąnaudos'!IV15</f>
        <v>0</v>
      </c>
      <c r="IW22" s="25">
        <f>'Infrastruk. sukūrimo sąnaudos'!IW15</f>
        <v>0</v>
      </c>
      <c r="IX22" s="25">
        <f>'Infrastruk. sukūrimo sąnaudos'!IX15</f>
        <v>0</v>
      </c>
      <c r="IY22" s="25">
        <f>'Infrastruk. sukūrimo sąnaudos'!IY15</f>
        <v>0</v>
      </c>
      <c r="IZ22" s="25">
        <f>'Infrastruk. sukūrimo sąnaudos'!IZ15</f>
        <v>0</v>
      </c>
      <c r="JA22" s="25">
        <f>SUM(IO22:IZ22)</f>
        <v>0</v>
      </c>
      <c r="JB22" s="25">
        <f>'Infrastruk. sukūrimo sąnaudos'!JB15</f>
        <v>0</v>
      </c>
      <c r="JC22" s="25">
        <f>'Infrastruk. sukūrimo sąnaudos'!JC15</f>
        <v>0</v>
      </c>
      <c r="JD22" s="25">
        <f>'Infrastruk. sukūrimo sąnaudos'!JD15</f>
        <v>0</v>
      </c>
      <c r="JE22" s="25">
        <f>'Infrastruk. sukūrimo sąnaudos'!JE15</f>
        <v>0</v>
      </c>
      <c r="JF22" s="25">
        <f>'Infrastruk. sukūrimo sąnaudos'!JF15</f>
        <v>0</v>
      </c>
      <c r="JG22" s="25">
        <f>'Infrastruk. sukūrimo sąnaudos'!JG15</f>
        <v>0</v>
      </c>
      <c r="JH22" s="25">
        <f>'Infrastruk. sukūrimo sąnaudos'!JH15</f>
        <v>0</v>
      </c>
      <c r="JI22" s="25">
        <f>'Infrastruk. sukūrimo sąnaudos'!JI15</f>
        <v>0</v>
      </c>
      <c r="JJ22" s="25">
        <f>'Infrastruk. sukūrimo sąnaudos'!JJ15</f>
        <v>0</v>
      </c>
      <c r="JK22" s="25">
        <f>'Infrastruk. sukūrimo sąnaudos'!JK15</f>
        <v>0</v>
      </c>
      <c r="JL22" s="25">
        <f>'Infrastruk. sukūrimo sąnaudos'!JL15</f>
        <v>0</v>
      </c>
      <c r="JM22" s="25">
        <f>'Infrastruk. sukūrimo sąnaudos'!JM15</f>
        <v>0</v>
      </c>
      <c r="JN22" s="25">
        <f>SUM(JB22:JM22)</f>
        <v>0</v>
      </c>
      <c r="JO22" s="25">
        <f>'Infrastruk. sukūrimo sąnaudos'!JO15</f>
        <v>0</v>
      </c>
      <c r="JP22" s="25">
        <f>'Infrastruk. sukūrimo sąnaudos'!JP15</f>
        <v>0</v>
      </c>
      <c r="JQ22" s="25">
        <f>'Infrastruk. sukūrimo sąnaudos'!JQ15</f>
        <v>0</v>
      </c>
      <c r="JR22" s="25">
        <f>'Infrastruk. sukūrimo sąnaudos'!JR15</f>
        <v>0</v>
      </c>
      <c r="JS22" s="25">
        <f>'Infrastruk. sukūrimo sąnaudos'!JS15</f>
        <v>0</v>
      </c>
      <c r="JT22" s="25">
        <f>'Infrastruk. sukūrimo sąnaudos'!JT15</f>
        <v>0</v>
      </c>
      <c r="JU22" s="25">
        <f>'Infrastruk. sukūrimo sąnaudos'!JU15</f>
        <v>0</v>
      </c>
      <c r="JV22" s="25">
        <f>'Infrastruk. sukūrimo sąnaudos'!JV15</f>
        <v>0</v>
      </c>
      <c r="JW22" s="25">
        <f>'Infrastruk. sukūrimo sąnaudos'!JW15</f>
        <v>0</v>
      </c>
      <c r="JX22" s="25">
        <f>'Infrastruk. sukūrimo sąnaudos'!JX15</f>
        <v>0</v>
      </c>
      <c r="JY22" s="25">
        <f>'Infrastruk. sukūrimo sąnaudos'!JY15</f>
        <v>0</v>
      </c>
      <c r="JZ22" s="25">
        <f>'Infrastruk. sukūrimo sąnaudos'!JZ15</f>
        <v>0</v>
      </c>
      <c r="KA22" s="25">
        <f>SUM(JO22:JZ22)</f>
        <v>0</v>
      </c>
      <c r="KB22" s="25">
        <f>'Infrastruk. sukūrimo sąnaudos'!KB15</f>
        <v>0</v>
      </c>
      <c r="KC22" s="25">
        <f>'Infrastruk. sukūrimo sąnaudos'!KC15</f>
        <v>0</v>
      </c>
      <c r="KD22" s="25">
        <f>'Infrastruk. sukūrimo sąnaudos'!KD15</f>
        <v>0</v>
      </c>
      <c r="KE22" s="25">
        <f>'Infrastruk. sukūrimo sąnaudos'!KE15</f>
        <v>0</v>
      </c>
      <c r="KF22" s="25">
        <f>'Infrastruk. sukūrimo sąnaudos'!KF15</f>
        <v>0</v>
      </c>
      <c r="KG22" s="25">
        <f>'Infrastruk. sukūrimo sąnaudos'!KG15</f>
        <v>0</v>
      </c>
      <c r="KH22" s="25">
        <f>'Infrastruk. sukūrimo sąnaudos'!KH15</f>
        <v>0</v>
      </c>
      <c r="KI22" s="25">
        <f>'Infrastruk. sukūrimo sąnaudos'!KI15</f>
        <v>0</v>
      </c>
      <c r="KJ22" s="25">
        <f>'Infrastruk. sukūrimo sąnaudos'!KJ15</f>
        <v>0</v>
      </c>
      <c r="KK22" s="25">
        <f>'Infrastruk. sukūrimo sąnaudos'!KK15</f>
        <v>0</v>
      </c>
      <c r="KL22" s="25">
        <f>'Infrastruk. sukūrimo sąnaudos'!KL15</f>
        <v>0</v>
      </c>
      <c r="KM22" s="25">
        <f>'Infrastruk. sukūrimo sąnaudos'!KM15</f>
        <v>0</v>
      </c>
      <c r="KN22" s="25">
        <f>SUM(KB22:KM22)</f>
        <v>0</v>
      </c>
      <c r="KO22" s="25">
        <f>'Infrastruk. sukūrimo sąnaudos'!KO15</f>
        <v>0</v>
      </c>
      <c r="KP22" s="25">
        <f>'Infrastruk. sukūrimo sąnaudos'!KP15</f>
        <v>0</v>
      </c>
      <c r="KQ22" s="25">
        <f>'Infrastruk. sukūrimo sąnaudos'!KQ15</f>
        <v>0</v>
      </c>
      <c r="KR22" s="25">
        <f>'Infrastruk. sukūrimo sąnaudos'!KR15</f>
        <v>0</v>
      </c>
      <c r="KS22" s="25">
        <f>'Infrastruk. sukūrimo sąnaudos'!KS15</f>
        <v>0</v>
      </c>
      <c r="KT22" s="25">
        <f>'Infrastruk. sukūrimo sąnaudos'!KT15</f>
        <v>0</v>
      </c>
      <c r="KU22" s="25">
        <f>'Infrastruk. sukūrimo sąnaudos'!KU15</f>
        <v>0</v>
      </c>
      <c r="KV22" s="25">
        <f>'Infrastruk. sukūrimo sąnaudos'!KV15</f>
        <v>0</v>
      </c>
      <c r="KW22" s="25">
        <f>'Infrastruk. sukūrimo sąnaudos'!KW15</f>
        <v>0</v>
      </c>
      <c r="KX22" s="25">
        <f>'Infrastruk. sukūrimo sąnaudos'!KX15</f>
        <v>0</v>
      </c>
      <c r="KY22" s="25">
        <f>'Infrastruk. sukūrimo sąnaudos'!KY15</f>
        <v>0</v>
      </c>
      <c r="KZ22" s="25">
        <f>'Infrastruk. sukūrimo sąnaudos'!KZ15</f>
        <v>0</v>
      </c>
      <c r="LA22" s="25">
        <f>SUM(KO22:KZ22)</f>
        <v>0</v>
      </c>
      <c r="LB22" s="25">
        <f>'Infrastruk. sukūrimo sąnaudos'!LB15</f>
        <v>0</v>
      </c>
      <c r="LC22" s="25">
        <f>'Infrastruk. sukūrimo sąnaudos'!LC15</f>
        <v>0</v>
      </c>
      <c r="LD22" s="25">
        <f>'Infrastruk. sukūrimo sąnaudos'!LD15</f>
        <v>0</v>
      </c>
      <c r="LE22" s="25">
        <f>'Infrastruk. sukūrimo sąnaudos'!LE15</f>
        <v>0</v>
      </c>
      <c r="LF22" s="25">
        <f>'Infrastruk. sukūrimo sąnaudos'!LF15</f>
        <v>0</v>
      </c>
      <c r="LG22" s="25">
        <f>'Infrastruk. sukūrimo sąnaudos'!LG15</f>
        <v>0</v>
      </c>
      <c r="LH22" s="25">
        <f>'Infrastruk. sukūrimo sąnaudos'!LH15</f>
        <v>0</v>
      </c>
      <c r="LI22" s="25">
        <f>'Infrastruk. sukūrimo sąnaudos'!LI15</f>
        <v>0</v>
      </c>
      <c r="LJ22" s="25">
        <f>'Infrastruk. sukūrimo sąnaudos'!LJ15</f>
        <v>0</v>
      </c>
      <c r="LK22" s="25">
        <f>'Infrastruk. sukūrimo sąnaudos'!LK15</f>
        <v>0</v>
      </c>
      <c r="LL22" s="25">
        <f>'Infrastruk. sukūrimo sąnaudos'!LL15</f>
        <v>0</v>
      </c>
      <c r="LM22" s="25">
        <f>'Infrastruk. sukūrimo sąnaudos'!LM15</f>
        <v>0</v>
      </c>
      <c r="LN22" s="25">
        <f>SUM(LB22:LM22)</f>
        <v>0</v>
      </c>
    </row>
    <row r="23" spans="1:326" s="376" customFormat="1">
      <c r="A23" s="338" t="s">
        <v>286</v>
      </c>
      <c r="B23" s="25">
        <f t="shared" ref="B23:AM23" si="149">-B24+B26</f>
        <v>0</v>
      </c>
      <c r="C23" s="25">
        <f t="shared" si="149"/>
        <v>0</v>
      </c>
      <c r="D23" s="25">
        <f t="shared" si="149"/>
        <v>0</v>
      </c>
      <c r="E23" s="25">
        <f t="shared" si="149"/>
        <v>0</v>
      </c>
      <c r="F23" s="25">
        <f t="shared" si="149"/>
        <v>0</v>
      </c>
      <c r="G23" s="25">
        <f t="shared" si="149"/>
        <v>0</v>
      </c>
      <c r="H23" s="25">
        <f t="shared" si="149"/>
        <v>0</v>
      </c>
      <c r="I23" s="25">
        <f t="shared" si="149"/>
        <v>0</v>
      </c>
      <c r="J23" s="25">
        <f t="shared" si="149"/>
        <v>0</v>
      </c>
      <c r="K23" s="25">
        <f t="shared" si="149"/>
        <v>0</v>
      </c>
      <c r="L23" s="25">
        <f t="shared" si="149"/>
        <v>0</v>
      </c>
      <c r="M23" s="25">
        <f t="shared" si="149"/>
        <v>0</v>
      </c>
      <c r="N23" s="25">
        <f t="shared" si="149"/>
        <v>0</v>
      </c>
      <c r="O23" s="25">
        <f t="shared" si="149"/>
        <v>0</v>
      </c>
      <c r="P23" s="25">
        <f t="shared" si="149"/>
        <v>0</v>
      </c>
      <c r="Q23" s="25">
        <f t="shared" si="149"/>
        <v>0</v>
      </c>
      <c r="R23" s="25">
        <f t="shared" si="149"/>
        <v>0</v>
      </c>
      <c r="S23" s="25">
        <f t="shared" si="149"/>
        <v>0</v>
      </c>
      <c r="T23" s="25">
        <f t="shared" si="149"/>
        <v>0</v>
      </c>
      <c r="U23" s="25">
        <f t="shared" si="149"/>
        <v>0</v>
      </c>
      <c r="V23" s="25">
        <f t="shared" si="149"/>
        <v>-135.67496507956292</v>
      </c>
      <c r="W23" s="25">
        <f t="shared" si="149"/>
        <v>-1261.0033597612671</v>
      </c>
      <c r="X23" s="25">
        <f t="shared" si="149"/>
        <v>-3240.3102189655497</v>
      </c>
      <c r="Y23" s="25">
        <f t="shared" si="149"/>
        <v>-5219.6170781698311</v>
      </c>
      <c r="Z23" s="25">
        <f t="shared" si="149"/>
        <v>-7198.9239373741138</v>
      </c>
      <c r="AA23" s="25">
        <f t="shared" si="149"/>
        <v>-17055.529559350325</v>
      </c>
      <c r="AB23" s="25">
        <f t="shared" si="149"/>
        <v>-9497.7340797229699</v>
      </c>
      <c r="AC23" s="25">
        <f t="shared" si="149"/>
        <v>-12116.047505216402</v>
      </c>
      <c r="AD23" s="25">
        <f t="shared" si="149"/>
        <v>-14734.360930709836</v>
      </c>
      <c r="AE23" s="25">
        <f t="shared" si="149"/>
        <v>-17352.674356203268</v>
      </c>
      <c r="AF23" s="25">
        <f t="shared" si="149"/>
        <v>-19970.987781696698</v>
      </c>
      <c r="AG23" s="25">
        <f t="shared" si="149"/>
        <v>-22589.301207190128</v>
      </c>
      <c r="AH23" s="25">
        <f t="shared" si="149"/>
        <v>-25207.614632683566</v>
      </c>
      <c r="AI23" s="25">
        <f t="shared" si="149"/>
        <v>-27825.928058176996</v>
      </c>
      <c r="AJ23" s="25">
        <f t="shared" si="149"/>
        <v>-30444.24148367043</v>
      </c>
      <c r="AK23" s="25">
        <f t="shared" si="149"/>
        <v>-33062.55490916386</v>
      </c>
      <c r="AL23" s="25">
        <f t="shared" si="149"/>
        <v>-35680.868334657287</v>
      </c>
      <c r="AM23" s="25">
        <f t="shared" si="149"/>
        <v>-38299.181760150728</v>
      </c>
      <c r="AN23" s="25">
        <f>SUM(AB23:AM23)</f>
        <v>-286781.49503924215</v>
      </c>
      <c r="AO23" s="25">
        <f t="shared" ref="AO23:AZ23" si="150">-AO24+AO26</f>
        <v>-108111.53549316138</v>
      </c>
      <c r="AP23" s="25">
        <f t="shared" si="150"/>
        <v>-107848.21475192229</v>
      </c>
      <c r="AQ23" s="25">
        <f t="shared" si="150"/>
        <v>-107584.89401068317</v>
      </c>
      <c r="AR23" s="25">
        <f t="shared" si="150"/>
        <v>-107321.57326944405</v>
      </c>
      <c r="AS23" s="25">
        <f t="shared" si="150"/>
        <v>-107058.25252820493</v>
      </c>
      <c r="AT23" s="25">
        <f t="shared" si="150"/>
        <v>-106794.93178696583</v>
      </c>
      <c r="AU23" s="25">
        <f t="shared" si="150"/>
        <v>-106531.61104572671</v>
      </c>
      <c r="AV23" s="25">
        <f t="shared" si="150"/>
        <v>-106268.2903044876</v>
      </c>
      <c r="AW23" s="25">
        <f t="shared" si="150"/>
        <v>-106004.96956324848</v>
      </c>
      <c r="AX23" s="25">
        <f t="shared" si="150"/>
        <v>-105741.64882200936</v>
      </c>
      <c r="AY23" s="25">
        <f t="shared" si="150"/>
        <v>-105478.32808077024</v>
      </c>
      <c r="AZ23" s="25">
        <f t="shared" si="150"/>
        <v>-105215.00733953113</v>
      </c>
      <c r="BA23" s="25">
        <f>SUM(AO23:AZ23)</f>
        <v>-1279959.2569961553</v>
      </c>
      <c r="BB23" s="25">
        <f t="shared" ref="BB23:BM23" si="151">-BB24+BB26</f>
        <v>-104951.68659829201</v>
      </c>
      <c r="BC23" s="25">
        <f t="shared" si="151"/>
        <v>-104688.36585705291</v>
      </c>
      <c r="BD23" s="25">
        <f t="shared" si="151"/>
        <v>-104425.04511581379</v>
      </c>
      <c r="BE23" s="25">
        <f t="shared" si="151"/>
        <v>-104161.72437457468</v>
      </c>
      <c r="BF23" s="25">
        <f t="shared" si="151"/>
        <v>-103898.40363333555</v>
      </c>
      <c r="BG23" s="25">
        <f t="shared" si="151"/>
        <v>-103635.08289209644</v>
      </c>
      <c r="BH23" s="25">
        <f t="shared" si="151"/>
        <v>-103371.76215085734</v>
      </c>
      <c r="BI23" s="25">
        <f t="shared" si="151"/>
        <v>-103108.44140961822</v>
      </c>
      <c r="BJ23" s="25">
        <f t="shared" si="151"/>
        <v>-102845.1206683791</v>
      </c>
      <c r="BK23" s="25">
        <f t="shared" si="151"/>
        <v>-102581.79992713997</v>
      </c>
      <c r="BL23" s="25">
        <f t="shared" si="151"/>
        <v>-102318.47918590087</v>
      </c>
      <c r="BM23" s="25">
        <f t="shared" si="151"/>
        <v>-102055.15844466176</v>
      </c>
      <c r="BN23" s="25">
        <f>SUM(BB23:BM23)</f>
        <v>-1242041.0702577229</v>
      </c>
      <c r="BO23" s="25">
        <f t="shared" ref="BO23:BZ23" si="152">-BO24+BO26</f>
        <v>-101791.83770342264</v>
      </c>
      <c r="BP23" s="25">
        <f t="shared" si="152"/>
        <v>-101528.51696218352</v>
      </c>
      <c r="BQ23" s="25">
        <f t="shared" si="152"/>
        <v>-101265.19622094442</v>
      </c>
      <c r="BR23" s="25">
        <f t="shared" si="152"/>
        <v>-101001.8754797053</v>
      </c>
      <c r="BS23" s="25">
        <f t="shared" si="152"/>
        <v>-100738.55473846618</v>
      </c>
      <c r="BT23" s="25">
        <f t="shared" si="152"/>
        <v>-100475.23399722707</v>
      </c>
      <c r="BU23" s="25">
        <f t="shared" si="152"/>
        <v>-100211.91325598795</v>
      </c>
      <c r="BV23" s="25">
        <f t="shared" si="152"/>
        <v>-99948.592514748831</v>
      </c>
      <c r="BW23" s="25">
        <f t="shared" si="152"/>
        <v>-99685.271773509725</v>
      </c>
      <c r="BX23" s="25">
        <f t="shared" si="152"/>
        <v>-99421.951032270605</v>
      </c>
      <c r="BY23" s="25">
        <f t="shared" si="152"/>
        <v>-99158.630291031499</v>
      </c>
      <c r="BZ23" s="25">
        <f t="shared" si="152"/>
        <v>-98895.309549792379</v>
      </c>
      <c r="CA23" s="25">
        <f>SUM(BO23:BZ23)</f>
        <v>-1204122.88351929</v>
      </c>
      <c r="CB23" s="25">
        <f t="shared" ref="CB23:CM23" si="153">-CB24+CB26</f>
        <v>-98631.988808553258</v>
      </c>
      <c r="CC23" s="25">
        <f t="shared" si="153"/>
        <v>-98368.668067314153</v>
      </c>
      <c r="CD23" s="25">
        <f t="shared" si="153"/>
        <v>-98105.347326075032</v>
      </c>
      <c r="CE23" s="25">
        <f t="shared" si="153"/>
        <v>-97842.026584835912</v>
      </c>
      <c r="CF23" s="25">
        <f t="shared" si="153"/>
        <v>-97578.705843596807</v>
      </c>
      <c r="CG23" s="25">
        <f t="shared" si="153"/>
        <v>-97315.385102357686</v>
      </c>
      <c r="CH23" s="25">
        <f t="shared" si="153"/>
        <v>-97052.064361118566</v>
      </c>
      <c r="CI23" s="25">
        <f t="shared" si="153"/>
        <v>-96788.74361987946</v>
      </c>
      <c r="CJ23" s="25">
        <f t="shared" si="153"/>
        <v>-96525.422878640355</v>
      </c>
      <c r="CK23" s="25">
        <f t="shared" si="153"/>
        <v>-96262.102137401234</v>
      </c>
      <c r="CL23" s="25">
        <f t="shared" si="153"/>
        <v>-95998.781396162114</v>
      </c>
      <c r="CM23" s="25">
        <f t="shared" si="153"/>
        <v>-95735.460654922994</v>
      </c>
      <c r="CN23" s="25">
        <f>SUM(CB23:CM23)</f>
        <v>-1166204.6967808576</v>
      </c>
      <c r="CO23" s="25">
        <f t="shared" ref="CO23:CZ23" si="154">-CO24+CO26</f>
        <v>-95472.139913683888</v>
      </c>
      <c r="CP23" s="25">
        <f t="shared" si="154"/>
        <v>-95208.819172444768</v>
      </c>
      <c r="CQ23" s="25">
        <f t="shared" si="154"/>
        <v>-94945.498431205662</v>
      </c>
      <c r="CR23" s="25">
        <f t="shared" si="154"/>
        <v>-94682.177689966542</v>
      </c>
      <c r="CS23" s="25">
        <f t="shared" si="154"/>
        <v>-94418.856948727422</v>
      </c>
      <c r="CT23" s="25">
        <f t="shared" si="154"/>
        <v>-94155.536207488316</v>
      </c>
      <c r="CU23" s="25">
        <f t="shared" si="154"/>
        <v>-93892.215466249196</v>
      </c>
      <c r="CV23" s="25">
        <f t="shared" si="154"/>
        <v>-93628.89472501009</v>
      </c>
      <c r="CW23" s="25">
        <f t="shared" si="154"/>
        <v>-93365.57398377097</v>
      </c>
      <c r="CX23" s="25">
        <f t="shared" si="154"/>
        <v>-93102.25324253185</v>
      </c>
      <c r="CY23" s="25">
        <f t="shared" si="154"/>
        <v>-92838.932501292729</v>
      </c>
      <c r="CZ23" s="25">
        <f t="shared" si="154"/>
        <v>-92575.611760053624</v>
      </c>
      <c r="DA23" s="25">
        <f>SUM(CO23:CZ23)</f>
        <v>-1128286.510042425</v>
      </c>
      <c r="DB23" s="25">
        <f t="shared" ref="DB23:DM23" si="155">-DB24+DB26</f>
        <v>-92312.291018814518</v>
      </c>
      <c r="DC23" s="25">
        <f t="shared" si="155"/>
        <v>-92048.970277575398</v>
      </c>
      <c r="DD23" s="25">
        <f t="shared" si="155"/>
        <v>-91785.649536336277</v>
      </c>
      <c r="DE23" s="25">
        <f t="shared" si="155"/>
        <v>-91522.328795097157</v>
      </c>
      <c r="DF23" s="25">
        <f t="shared" si="155"/>
        <v>-91259.008053858051</v>
      </c>
      <c r="DG23" s="25">
        <f t="shared" si="155"/>
        <v>-90995.687312618931</v>
      </c>
      <c r="DH23" s="25">
        <f t="shared" si="155"/>
        <v>-90732.366571379825</v>
      </c>
      <c r="DI23" s="25">
        <f t="shared" si="155"/>
        <v>-90469.045830140705</v>
      </c>
      <c r="DJ23" s="25">
        <f t="shared" si="155"/>
        <v>-90205.725088901585</v>
      </c>
      <c r="DK23" s="25">
        <f t="shared" si="155"/>
        <v>-89942.404347662479</v>
      </c>
      <c r="DL23" s="25">
        <f t="shared" si="155"/>
        <v>-89679.083606423359</v>
      </c>
      <c r="DM23" s="25">
        <f t="shared" si="155"/>
        <v>-89415.762865184239</v>
      </c>
      <c r="DN23" s="25">
        <f>SUM(DB23:DM23)</f>
        <v>-1090368.3233039926</v>
      </c>
      <c r="DO23" s="25">
        <f>-DO24+DO26</f>
        <v>-89152.442123945133</v>
      </c>
      <c r="DP23" s="25">
        <f t="shared" ref="DP23" si="156">-DP24+DP26</f>
        <v>-88889.121382706013</v>
      </c>
      <c r="DQ23" s="25">
        <f t="shared" ref="DQ23" si="157">-DQ24+DQ26</f>
        <v>-88625.800641466893</v>
      </c>
      <c r="DR23" s="25">
        <f t="shared" ref="DR23" si="158">-DR24+DR26</f>
        <v>-88362.479900227787</v>
      </c>
      <c r="DS23" s="25">
        <f t="shared" ref="DS23" si="159">-DS24+DS26</f>
        <v>-88099.159158988667</v>
      </c>
      <c r="DT23" s="25">
        <f t="shared" ref="DT23" si="160">-DT24+DT26</f>
        <v>-87835.838417749561</v>
      </c>
      <c r="DU23" s="25">
        <f t="shared" ref="DU23" si="161">-DU24+DU26</f>
        <v>-87572.517676510441</v>
      </c>
      <c r="DV23" s="25">
        <f t="shared" ref="DV23" si="162">-DV24+DV26</f>
        <v>-87309.19693527132</v>
      </c>
      <c r="DW23" s="25">
        <f t="shared" ref="DW23" si="163">-DW24+DW26</f>
        <v>-87045.876194032215</v>
      </c>
      <c r="DX23" s="25">
        <f t="shared" ref="DX23" si="164">-DX24+DX26</f>
        <v>-86782.555452793094</v>
      </c>
      <c r="DY23" s="25">
        <f t="shared" ref="DY23" si="165">-DY24+DY26</f>
        <v>-86519.234711553989</v>
      </c>
      <c r="DZ23" s="25">
        <f t="shared" ref="DZ23" si="166">-DZ24+DZ26</f>
        <v>-86255.913970314868</v>
      </c>
      <c r="EA23" s="25">
        <f>SUM(DO23:DZ23)</f>
        <v>-1052450.1365655602</v>
      </c>
      <c r="EB23" s="25">
        <f>-EB24+EB26</f>
        <v>-85992.593229075748</v>
      </c>
      <c r="EC23" s="25">
        <f t="shared" ref="EC23" si="167">-EC24+EC26</f>
        <v>-85729.272487836643</v>
      </c>
      <c r="ED23" s="25">
        <f t="shared" ref="ED23" si="168">-ED24+ED26</f>
        <v>-85465.951746597522</v>
      </c>
      <c r="EE23" s="25">
        <f t="shared" ref="EE23" si="169">-EE24+EE26</f>
        <v>-85202.631005358417</v>
      </c>
      <c r="EF23" s="25">
        <f t="shared" ref="EF23" si="170">-EF24+EF26</f>
        <v>-84939.310264119296</v>
      </c>
      <c r="EG23" s="25">
        <f t="shared" ref="EG23" si="171">-EG24+EG26</f>
        <v>-84675.989522880176</v>
      </c>
      <c r="EH23" s="25">
        <f t="shared" ref="EH23" si="172">-EH24+EH26</f>
        <v>-84412.668781641056</v>
      </c>
      <c r="EI23" s="25">
        <f t="shared" ref="EI23" si="173">-EI24+EI26</f>
        <v>-84149.34804040195</v>
      </c>
      <c r="EJ23" s="25">
        <f t="shared" ref="EJ23" si="174">-EJ24+EJ26</f>
        <v>-83886.02729916283</v>
      </c>
      <c r="EK23" s="25">
        <f t="shared" ref="EK23" si="175">-EK24+EK26</f>
        <v>-83622.706557923724</v>
      </c>
      <c r="EL23" s="25">
        <f t="shared" ref="EL23" si="176">-EL24+EL26</f>
        <v>-83359.385816684604</v>
      </c>
      <c r="EM23" s="25">
        <f t="shared" ref="EM23" si="177">-EM24+EM26</f>
        <v>-83096.065075445484</v>
      </c>
      <c r="EN23" s="25">
        <f>SUM(EB23:EM23)</f>
        <v>-1014531.9498271274</v>
      </c>
      <c r="EO23" s="25">
        <f>-EO24+EO26</f>
        <v>-82832.744334206378</v>
      </c>
      <c r="EP23" s="25">
        <f t="shared" ref="EP23" si="178">-EP24+EP26</f>
        <v>-82569.423592967258</v>
      </c>
      <c r="EQ23" s="25">
        <f t="shared" ref="EQ23" si="179">-EQ24+EQ26</f>
        <v>-82306.102851728152</v>
      </c>
      <c r="ER23" s="25">
        <f t="shared" ref="ER23" si="180">-ER24+ER26</f>
        <v>-82042.782110489032</v>
      </c>
      <c r="ES23" s="25">
        <f t="shared" ref="ES23" si="181">-ES24+ES26</f>
        <v>-81779.461369249912</v>
      </c>
      <c r="ET23" s="25">
        <f t="shared" ref="ET23" si="182">-ET24+ET26</f>
        <v>-81516.140628010806</v>
      </c>
      <c r="EU23" s="25">
        <f t="shared" ref="EU23" si="183">-EU24+EU26</f>
        <v>-81252.819886771686</v>
      </c>
      <c r="EV23" s="25">
        <f t="shared" ref="EV23" si="184">-EV24+EV26</f>
        <v>-80989.499145532565</v>
      </c>
      <c r="EW23" s="25">
        <f t="shared" ref="EW23" si="185">-EW24+EW26</f>
        <v>-80726.17840429346</v>
      </c>
      <c r="EX23" s="25">
        <f t="shared" ref="EX23" si="186">-EX24+EX26</f>
        <v>-80462.857663054339</v>
      </c>
      <c r="EY23" s="25">
        <f t="shared" ref="EY23" si="187">-EY24+EY26</f>
        <v>-80199.536921815234</v>
      </c>
      <c r="EZ23" s="25">
        <f t="shared" ref="EZ23" si="188">-EZ24+EZ26</f>
        <v>-79936.216180576113</v>
      </c>
      <c r="FA23" s="25">
        <f>SUM(EO23:EZ23)</f>
        <v>-976613.76308869512</v>
      </c>
      <c r="FB23" s="25">
        <f>-FB24+FB26</f>
        <v>-79672.895439337008</v>
      </c>
      <c r="FC23" s="25">
        <f t="shared" ref="FC23" si="189">-FC24+FC26</f>
        <v>-79409.574698097887</v>
      </c>
      <c r="FD23" s="25">
        <f t="shared" ref="FD23" si="190">-FD24+FD26</f>
        <v>-79146.253956858767</v>
      </c>
      <c r="FE23" s="25">
        <f t="shared" ref="FE23" si="191">-FE24+FE26</f>
        <v>-78882.933215619661</v>
      </c>
      <c r="FF23" s="25">
        <f t="shared" ref="FF23" si="192">-FF24+FF26</f>
        <v>-78619.612474380541</v>
      </c>
      <c r="FG23" s="25">
        <f t="shared" ref="FG23" si="193">-FG24+FG26</f>
        <v>-78356.291733141436</v>
      </c>
      <c r="FH23" s="25">
        <f t="shared" ref="FH23" si="194">-FH24+FH26</f>
        <v>-78092.970991902315</v>
      </c>
      <c r="FI23" s="25">
        <f t="shared" ref="FI23" si="195">-FI24+FI26</f>
        <v>-77829.65025066321</v>
      </c>
      <c r="FJ23" s="25">
        <f t="shared" ref="FJ23" si="196">-FJ24+FJ26</f>
        <v>-77566.329509424089</v>
      </c>
      <c r="FK23" s="25">
        <f t="shared" ref="FK23" si="197">-FK24+FK26</f>
        <v>-77303.008768184969</v>
      </c>
      <c r="FL23" s="25">
        <f t="shared" ref="FL23" si="198">-FL24+FL26</f>
        <v>-77039.688026945863</v>
      </c>
      <c r="FM23" s="25">
        <f t="shared" ref="FM23" si="199">-FM24+FM26</f>
        <v>-76776.367285706743</v>
      </c>
      <c r="FN23" s="25">
        <f>SUM(FB23:FM23)</f>
        <v>-938695.57635026239</v>
      </c>
      <c r="FO23" s="25">
        <f>-FO24+FO26</f>
        <v>-76513.046544467637</v>
      </c>
      <c r="FP23" s="25">
        <f t="shared" ref="FP23" si="200">-FP24+FP26</f>
        <v>-76249.725803228517</v>
      </c>
      <c r="FQ23" s="25">
        <f t="shared" ref="FQ23" si="201">-FQ24+FQ26</f>
        <v>-75986.405061989411</v>
      </c>
      <c r="FR23" s="25">
        <f t="shared" ref="FR23" si="202">-FR24+FR26</f>
        <v>-75723.084320750291</v>
      </c>
      <c r="FS23" s="25">
        <f t="shared" ref="FS23" si="203">-FS24+FS26</f>
        <v>-75459.763579511186</v>
      </c>
      <c r="FT23" s="25">
        <f t="shared" ref="FT23" si="204">-FT24+FT26</f>
        <v>-75196.442838272065</v>
      </c>
      <c r="FU23" s="25">
        <f t="shared" ref="FU23" si="205">-FU24+FU26</f>
        <v>-74933.122097032945</v>
      </c>
      <c r="FV23" s="25">
        <f t="shared" ref="FV23" si="206">-FV24+FV26</f>
        <v>-74669.801355793839</v>
      </c>
      <c r="FW23" s="25">
        <f t="shared" ref="FW23" si="207">-FW24+FW26</f>
        <v>-74406.480614554719</v>
      </c>
      <c r="FX23" s="25">
        <f t="shared" ref="FX23" si="208">-FX24+FX26</f>
        <v>-74143.159873315613</v>
      </c>
      <c r="FY23" s="25">
        <f t="shared" ref="FY23" si="209">-FY24+FY26</f>
        <v>-73879.839132076493</v>
      </c>
      <c r="FZ23" s="25">
        <f t="shared" ref="FZ23" si="210">-FZ24+FZ26</f>
        <v>-73616.518390837373</v>
      </c>
      <c r="GA23" s="25">
        <f>SUM(FO23:FZ23)</f>
        <v>-900777.38961183012</v>
      </c>
      <c r="GB23" s="25">
        <f>-GB24+GB26</f>
        <v>8.8298596286525333E-11</v>
      </c>
      <c r="GC23" s="25">
        <f t="shared" ref="GC23" si="211">-GC24+GC26</f>
        <v>8.8298596286525333E-11</v>
      </c>
      <c r="GD23" s="25">
        <f t="shared" ref="GD23" si="212">-GD24+GD26</f>
        <v>8.8298596286525333E-11</v>
      </c>
      <c r="GE23" s="25">
        <f t="shared" ref="GE23" si="213">-GE24+GE26</f>
        <v>8.8298596286525333E-11</v>
      </c>
      <c r="GF23" s="25">
        <f t="shared" ref="GF23" si="214">-GF24+GF26</f>
        <v>8.8298596286525333E-11</v>
      </c>
      <c r="GG23" s="25">
        <f t="shared" ref="GG23" si="215">-GG24+GG26</f>
        <v>8.8298596286525333E-11</v>
      </c>
      <c r="GH23" s="25">
        <f t="shared" ref="GH23" si="216">-GH24+GH26</f>
        <v>8.8298596286525333E-11</v>
      </c>
      <c r="GI23" s="25">
        <f t="shared" ref="GI23" si="217">-GI24+GI26</f>
        <v>8.8298596286525333E-11</v>
      </c>
      <c r="GJ23" s="25">
        <f t="shared" ref="GJ23" si="218">-GJ24+GJ26</f>
        <v>8.8298596286525333E-11</v>
      </c>
      <c r="GK23" s="25">
        <f t="shared" ref="GK23" si="219">-GK24+GK26</f>
        <v>8.8298596286525333E-11</v>
      </c>
      <c r="GL23" s="25">
        <f t="shared" ref="GL23" si="220">-GL24+GL26</f>
        <v>8.8298596286525333E-11</v>
      </c>
      <c r="GM23" s="25">
        <f t="shared" ref="GM23" si="221">-GM24+GM26</f>
        <v>8.8298596286525333E-11</v>
      </c>
      <c r="GN23" s="25">
        <f>SUM(GB23:GM23)</f>
        <v>1.0595831554383041E-9</v>
      </c>
      <c r="GO23" s="25">
        <f>-GO24+GO26</f>
        <v>8.8298596286525333E-11</v>
      </c>
      <c r="GP23" s="25">
        <f t="shared" ref="GP23:GZ23" si="222">-GP24+GP26</f>
        <v>8.8298596286525333E-11</v>
      </c>
      <c r="GQ23" s="25">
        <f t="shared" si="222"/>
        <v>8.8298596286525333E-11</v>
      </c>
      <c r="GR23" s="25">
        <f t="shared" si="222"/>
        <v>8.8298596286525333E-11</v>
      </c>
      <c r="GS23" s="25">
        <f t="shared" si="222"/>
        <v>8.8298596286525333E-11</v>
      </c>
      <c r="GT23" s="25">
        <f t="shared" si="222"/>
        <v>8.8298596286525333E-11</v>
      </c>
      <c r="GU23" s="25">
        <f t="shared" si="222"/>
        <v>8.8298596286525333E-11</v>
      </c>
      <c r="GV23" s="25">
        <f t="shared" si="222"/>
        <v>8.8298596286525333E-11</v>
      </c>
      <c r="GW23" s="25">
        <f t="shared" si="222"/>
        <v>8.8298596286525333E-11</v>
      </c>
      <c r="GX23" s="25">
        <f t="shared" si="222"/>
        <v>8.8298596286525333E-11</v>
      </c>
      <c r="GY23" s="25">
        <f t="shared" si="222"/>
        <v>8.8298596286525333E-11</v>
      </c>
      <c r="GZ23" s="25">
        <f t="shared" si="222"/>
        <v>8.8298596286525333E-11</v>
      </c>
      <c r="HA23" s="25">
        <f>SUM(GO23:GZ23)</f>
        <v>1.0595831554383041E-9</v>
      </c>
      <c r="HB23" s="25">
        <f>-HB24+HB26</f>
        <v>8.8298596286525333E-11</v>
      </c>
      <c r="HC23" s="25">
        <f t="shared" ref="HC23:HM23" si="223">-HC24+HC26</f>
        <v>8.8298596286525333E-11</v>
      </c>
      <c r="HD23" s="25">
        <f t="shared" si="223"/>
        <v>8.8298596286525333E-11</v>
      </c>
      <c r="HE23" s="25">
        <f t="shared" si="223"/>
        <v>8.8298596286525333E-11</v>
      </c>
      <c r="HF23" s="25">
        <f t="shared" si="223"/>
        <v>8.8298596286525333E-11</v>
      </c>
      <c r="HG23" s="25">
        <f t="shared" si="223"/>
        <v>8.8298596286525333E-11</v>
      </c>
      <c r="HH23" s="25">
        <f t="shared" si="223"/>
        <v>8.8298596286525333E-11</v>
      </c>
      <c r="HI23" s="25">
        <f t="shared" si="223"/>
        <v>8.8298596286525333E-11</v>
      </c>
      <c r="HJ23" s="25">
        <f t="shared" si="223"/>
        <v>8.8298596286525333E-11</v>
      </c>
      <c r="HK23" s="25">
        <f t="shared" si="223"/>
        <v>8.8298596286525333E-11</v>
      </c>
      <c r="HL23" s="25">
        <f t="shared" si="223"/>
        <v>8.8298596286525333E-11</v>
      </c>
      <c r="HM23" s="25">
        <f t="shared" si="223"/>
        <v>8.8298596286525333E-11</v>
      </c>
      <c r="HN23" s="25">
        <f>SUM(HB23:HM23)</f>
        <v>1.0595831554383041E-9</v>
      </c>
      <c r="HO23" s="25">
        <f>-HO24+HO26</f>
        <v>8.8298596286525333E-11</v>
      </c>
      <c r="HP23" s="25">
        <f t="shared" ref="HP23:HZ23" si="224">-HP24+HP26</f>
        <v>8.8298596286525333E-11</v>
      </c>
      <c r="HQ23" s="25">
        <f t="shared" si="224"/>
        <v>8.8298596286525333E-11</v>
      </c>
      <c r="HR23" s="25">
        <f t="shared" si="224"/>
        <v>8.8298596286525333E-11</v>
      </c>
      <c r="HS23" s="25">
        <f t="shared" si="224"/>
        <v>8.8298596286525333E-11</v>
      </c>
      <c r="HT23" s="25">
        <f t="shared" si="224"/>
        <v>8.8298596286525333E-11</v>
      </c>
      <c r="HU23" s="25">
        <f t="shared" si="224"/>
        <v>8.8298596286525333E-11</v>
      </c>
      <c r="HV23" s="25">
        <f t="shared" si="224"/>
        <v>8.8298596286525333E-11</v>
      </c>
      <c r="HW23" s="25">
        <f t="shared" si="224"/>
        <v>8.8298596286525333E-11</v>
      </c>
      <c r="HX23" s="25">
        <f t="shared" si="224"/>
        <v>8.8298596286525333E-11</v>
      </c>
      <c r="HY23" s="25">
        <f t="shared" si="224"/>
        <v>8.8298596286525333E-11</v>
      </c>
      <c r="HZ23" s="25">
        <f t="shared" si="224"/>
        <v>8.8298596286525333E-11</v>
      </c>
      <c r="IA23" s="25">
        <f>SUM(HO23:HZ23)</f>
        <v>1.0595831554383041E-9</v>
      </c>
      <c r="IB23" s="25">
        <f>-IB24+IB26</f>
        <v>8.8298596286525333E-11</v>
      </c>
      <c r="IC23" s="25">
        <f t="shared" ref="IC23:IM23" si="225">-IC24+IC26</f>
        <v>8.8298596286525333E-11</v>
      </c>
      <c r="ID23" s="25">
        <f t="shared" si="225"/>
        <v>8.8298596286525333E-11</v>
      </c>
      <c r="IE23" s="25">
        <f t="shared" si="225"/>
        <v>8.8298596286525333E-11</v>
      </c>
      <c r="IF23" s="25">
        <f t="shared" si="225"/>
        <v>8.8298596286525333E-11</v>
      </c>
      <c r="IG23" s="25">
        <f t="shared" si="225"/>
        <v>8.8298596286525333E-11</v>
      </c>
      <c r="IH23" s="25">
        <f t="shared" si="225"/>
        <v>8.8298596286525333E-11</v>
      </c>
      <c r="II23" s="25">
        <f t="shared" si="225"/>
        <v>8.8298596286525333E-11</v>
      </c>
      <c r="IJ23" s="25">
        <f t="shared" si="225"/>
        <v>8.8298596286525333E-11</v>
      </c>
      <c r="IK23" s="25">
        <f t="shared" si="225"/>
        <v>8.8298596286525333E-11</v>
      </c>
      <c r="IL23" s="25">
        <f t="shared" si="225"/>
        <v>8.8298596286525333E-11</v>
      </c>
      <c r="IM23" s="25">
        <f t="shared" si="225"/>
        <v>8.8298596286525333E-11</v>
      </c>
      <c r="IN23" s="25">
        <f>SUM(IB23:IM23)</f>
        <v>1.0595831554383041E-9</v>
      </c>
      <c r="IO23" s="25">
        <f>-IO24+IO26</f>
        <v>8.8298596286525333E-11</v>
      </c>
      <c r="IP23" s="25">
        <f t="shared" ref="IP23:IZ23" si="226">-IP24+IP26</f>
        <v>8.8298596286525333E-11</v>
      </c>
      <c r="IQ23" s="25">
        <f t="shared" si="226"/>
        <v>8.8298596286525333E-11</v>
      </c>
      <c r="IR23" s="25">
        <f t="shared" si="226"/>
        <v>8.8298596286525333E-11</v>
      </c>
      <c r="IS23" s="25">
        <f t="shared" si="226"/>
        <v>8.8298596286525333E-11</v>
      </c>
      <c r="IT23" s="25">
        <f t="shared" si="226"/>
        <v>8.8298596286525333E-11</v>
      </c>
      <c r="IU23" s="25">
        <f t="shared" si="226"/>
        <v>8.8298596286525333E-11</v>
      </c>
      <c r="IV23" s="25">
        <f t="shared" si="226"/>
        <v>8.8298596286525333E-11</v>
      </c>
      <c r="IW23" s="25">
        <f t="shared" si="226"/>
        <v>8.8298596286525333E-11</v>
      </c>
      <c r="IX23" s="25">
        <f t="shared" si="226"/>
        <v>8.8298596286525333E-11</v>
      </c>
      <c r="IY23" s="25">
        <f t="shared" si="226"/>
        <v>8.8298596286525333E-11</v>
      </c>
      <c r="IZ23" s="25">
        <f t="shared" si="226"/>
        <v>8.8298596286525333E-11</v>
      </c>
      <c r="JA23" s="25">
        <f>SUM(IO23:IZ23)</f>
        <v>1.0595831554383041E-9</v>
      </c>
      <c r="JB23" s="25">
        <f>-JB24+JB26</f>
        <v>8.8298596286525333E-11</v>
      </c>
      <c r="JC23" s="25">
        <f t="shared" ref="JC23:JM23" si="227">-JC24+JC26</f>
        <v>8.8298596286525333E-11</v>
      </c>
      <c r="JD23" s="25">
        <f t="shared" si="227"/>
        <v>8.8298596286525333E-11</v>
      </c>
      <c r="JE23" s="25">
        <f t="shared" si="227"/>
        <v>8.8298596286525333E-11</v>
      </c>
      <c r="JF23" s="25">
        <f t="shared" si="227"/>
        <v>8.8298596286525333E-11</v>
      </c>
      <c r="JG23" s="25">
        <f t="shared" si="227"/>
        <v>8.8298596286525333E-11</v>
      </c>
      <c r="JH23" s="25">
        <f t="shared" si="227"/>
        <v>8.8298596286525333E-11</v>
      </c>
      <c r="JI23" s="25">
        <f t="shared" si="227"/>
        <v>8.8298596286525333E-11</v>
      </c>
      <c r="JJ23" s="25">
        <f t="shared" si="227"/>
        <v>8.8298596286525333E-11</v>
      </c>
      <c r="JK23" s="25">
        <f t="shared" si="227"/>
        <v>8.8298596286525333E-11</v>
      </c>
      <c r="JL23" s="25">
        <f t="shared" si="227"/>
        <v>8.8298596286525333E-11</v>
      </c>
      <c r="JM23" s="25">
        <f t="shared" si="227"/>
        <v>8.8298596286525333E-11</v>
      </c>
      <c r="JN23" s="25">
        <f>SUM(JB23:JM23)</f>
        <v>1.0595831554383041E-9</v>
      </c>
      <c r="JO23" s="25">
        <f>-JO24+JO26</f>
        <v>8.8298596286525333E-11</v>
      </c>
      <c r="JP23" s="25">
        <f t="shared" ref="JP23:JZ23" si="228">-JP24+JP26</f>
        <v>8.8298596286525333E-11</v>
      </c>
      <c r="JQ23" s="25">
        <f t="shared" si="228"/>
        <v>8.8298596286525333E-11</v>
      </c>
      <c r="JR23" s="25">
        <f t="shared" si="228"/>
        <v>8.8298596286525333E-11</v>
      </c>
      <c r="JS23" s="25">
        <f t="shared" si="228"/>
        <v>8.8298596286525333E-11</v>
      </c>
      <c r="JT23" s="25">
        <f t="shared" si="228"/>
        <v>8.8298596286525333E-11</v>
      </c>
      <c r="JU23" s="25">
        <f t="shared" si="228"/>
        <v>8.8298596286525333E-11</v>
      </c>
      <c r="JV23" s="25">
        <f t="shared" si="228"/>
        <v>8.8298596286525333E-11</v>
      </c>
      <c r="JW23" s="25">
        <f t="shared" si="228"/>
        <v>8.8298596286525333E-11</v>
      </c>
      <c r="JX23" s="25">
        <f t="shared" si="228"/>
        <v>8.8298596286525333E-11</v>
      </c>
      <c r="JY23" s="25">
        <f t="shared" si="228"/>
        <v>8.8298596286525333E-11</v>
      </c>
      <c r="JZ23" s="25">
        <f t="shared" si="228"/>
        <v>8.8298596286525333E-11</v>
      </c>
      <c r="KA23" s="25">
        <f>SUM(JO23:JZ23)</f>
        <v>1.0595831554383041E-9</v>
      </c>
      <c r="KB23" s="25">
        <f>-KB24+KB26</f>
        <v>8.8298596286525333E-11</v>
      </c>
      <c r="KC23" s="25">
        <f t="shared" ref="KC23:KM23" si="229">-KC24+KC26</f>
        <v>8.8298596286525333E-11</v>
      </c>
      <c r="KD23" s="25">
        <f t="shared" si="229"/>
        <v>8.8298596286525333E-11</v>
      </c>
      <c r="KE23" s="25">
        <f t="shared" si="229"/>
        <v>8.8298596286525333E-11</v>
      </c>
      <c r="KF23" s="25">
        <f t="shared" si="229"/>
        <v>8.8298596286525333E-11</v>
      </c>
      <c r="KG23" s="25">
        <f t="shared" si="229"/>
        <v>8.8298596286525333E-11</v>
      </c>
      <c r="KH23" s="25">
        <f t="shared" si="229"/>
        <v>8.8298596286525333E-11</v>
      </c>
      <c r="KI23" s="25">
        <f t="shared" si="229"/>
        <v>8.8298596286525333E-11</v>
      </c>
      <c r="KJ23" s="25">
        <f t="shared" si="229"/>
        <v>8.8298596286525333E-11</v>
      </c>
      <c r="KK23" s="25">
        <f t="shared" si="229"/>
        <v>8.8298596286525333E-11</v>
      </c>
      <c r="KL23" s="25">
        <f t="shared" si="229"/>
        <v>8.8298596286525333E-11</v>
      </c>
      <c r="KM23" s="25">
        <f t="shared" si="229"/>
        <v>8.8298596286525333E-11</v>
      </c>
      <c r="KN23" s="25">
        <f>SUM(KB23:KM23)</f>
        <v>1.0595831554383041E-9</v>
      </c>
      <c r="KO23" s="25">
        <f>-KO24+KO26</f>
        <v>8.8298596286525333E-11</v>
      </c>
      <c r="KP23" s="25">
        <f t="shared" ref="KP23:KZ23" si="230">-KP24+KP26</f>
        <v>8.8298596286525333E-11</v>
      </c>
      <c r="KQ23" s="25">
        <f t="shared" si="230"/>
        <v>8.8298596286525333E-11</v>
      </c>
      <c r="KR23" s="25">
        <f t="shared" si="230"/>
        <v>8.8298596286525333E-11</v>
      </c>
      <c r="KS23" s="25">
        <f t="shared" si="230"/>
        <v>8.8298596286525333E-11</v>
      </c>
      <c r="KT23" s="25">
        <f t="shared" si="230"/>
        <v>8.8298596286525333E-11</v>
      </c>
      <c r="KU23" s="25">
        <f t="shared" si="230"/>
        <v>8.8298596286525333E-11</v>
      </c>
      <c r="KV23" s="25">
        <f t="shared" si="230"/>
        <v>8.8298596286525333E-11</v>
      </c>
      <c r="KW23" s="25">
        <f t="shared" si="230"/>
        <v>8.8298596286525333E-11</v>
      </c>
      <c r="KX23" s="25">
        <f t="shared" si="230"/>
        <v>8.8298596286525333E-11</v>
      </c>
      <c r="KY23" s="25">
        <f t="shared" si="230"/>
        <v>8.8298596286525333E-11</v>
      </c>
      <c r="KZ23" s="25">
        <f t="shared" si="230"/>
        <v>8.8298596286525333E-11</v>
      </c>
      <c r="LA23" s="25">
        <f>SUM(KO23:KZ23)</f>
        <v>1.0595831554383041E-9</v>
      </c>
      <c r="LB23" s="25">
        <f>-LB24+LB26</f>
        <v>8.8298596286525333E-11</v>
      </c>
      <c r="LC23" s="25">
        <f t="shared" ref="LC23:LM23" si="231">-LC24+LC26</f>
        <v>8.8298596286525333E-11</v>
      </c>
      <c r="LD23" s="25">
        <f t="shared" si="231"/>
        <v>8.8298596286525333E-11</v>
      </c>
      <c r="LE23" s="25">
        <f t="shared" si="231"/>
        <v>8.8298596286525333E-11</v>
      </c>
      <c r="LF23" s="25">
        <f t="shared" si="231"/>
        <v>8.8298596286525333E-11</v>
      </c>
      <c r="LG23" s="25">
        <f t="shared" si="231"/>
        <v>8.8298596286525333E-11</v>
      </c>
      <c r="LH23" s="25">
        <f t="shared" si="231"/>
        <v>8.8298596286525333E-11</v>
      </c>
      <c r="LI23" s="25">
        <f t="shared" si="231"/>
        <v>8.8298596286525333E-11</v>
      </c>
      <c r="LJ23" s="25">
        <f t="shared" si="231"/>
        <v>8.8298596286525333E-11</v>
      </c>
      <c r="LK23" s="25">
        <f t="shared" si="231"/>
        <v>8.8298596286525333E-11</v>
      </c>
      <c r="LL23" s="25">
        <f t="shared" si="231"/>
        <v>8.8298596286525333E-11</v>
      </c>
      <c r="LM23" s="25">
        <f t="shared" si="231"/>
        <v>8.8298596286525333E-11</v>
      </c>
      <c r="LN23" s="25">
        <f>SUM(LB23:LM23)</f>
        <v>1.0595831554383041E-9</v>
      </c>
    </row>
    <row r="24" spans="1:326">
      <c r="A24" s="3" t="s">
        <v>287</v>
      </c>
      <c r="B24" s="25">
        <f>(B21+B27)/2/12*(IF(B14,'Dalyvio prielaidos'!$E$145,'Dalyvio prielaidos'!$E$144)+'Dalyvio prielaidos'!$E$146)</f>
        <v>0</v>
      </c>
      <c r="C24" s="25">
        <f>(C21+C27)/2/12*(IF(C14,'Dalyvio prielaidos'!$E$145,'Dalyvio prielaidos'!$E$144)+'Dalyvio prielaidos'!$E$146)</f>
        <v>0</v>
      </c>
      <c r="D24" s="25">
        <f>(D21+D27)/2/12*(IF(D14,'Dalyvio prielaidos'!$E$145,'Dalyvio prielaidos'!$E$144)+'Dalyvio prielaidos'!$E$146)</f>
        <v>0</v>
      </c>
      <c r="E24" s="25">
        <f>(E21+E27)/2/12*(IF(E14,'Dalyvio prielaidos'!$E$145,'Dalyvio prielaidos'!$E$144)+'Dalyvio prielaidos'!$E$146)</f>
        <v>0</v>
      </c>
      <c r="F24" s="25">
        <f>(F21+F27)/2/12*(IF(F14,'Dalyvio prielaidos'!$E$145,'Dalyvio prielaidos'!$E$144)+'Dalyvio prielaidos'!$E$146)</f>
        <v>0</v>
      </c>
      <c r="G24" s="25">
        <f>(G21+G27)/2/12*(IF(G14,'Dalyvio prielaidos'!$E$145,'Dalyvio prielaidos'!$E$144)+'Dalyvio prielaidos'!$E$146)</f>
        <v>0</v>
      </c>
      <c r="H24" s="25">
        <f>(H21+H27)/2/12*(IF(H14,'Dalyvio prielaidos'!$E$145,'Dalyvio prielaidos'!$E$144)+'Dalyvio prielaidos'!$E$146)</f>
        <v>0</v>
      </c>
      <c r="I24" s="25">
        <f>(I21+I27)/2/12*(IF(I14,'Dalyvio prielaidos'!$E$145,'Dalyvio prielaidos'!$E$144)+'Dalyvio prielaidos'!$E$146)</f>
        <v>0</v>
      </c>
      <c r="J24" s="25">
        <f>(J21+J27)/2/12*(IF(J14,'Dalyvio prielaidos'!$E$145,'Dalyvio prielaidos'!$E$144)+'Dalyvio prielaidos'!$E$146)</f>
        <v>0</v>
      </c>
      <c r="K24" s="25">
        <f>(K21+K27)/2/12*(IF(K14,'Dalyvio prielaidos'!$E$145,'Dalyvio prielaidos'!$E$144)+'Dalyvio prielaidos'!$E$146)</f>
        <v>0</v>
      </c>
      <c r="L24" s="25">
        <f>(L21+L27)/2/12*(IF(L14,'Dalyvio prielaidos'!$E$145,'Dalyvio prielaidos'!$E$144)+'Dalyvio prielaidos'!$E$146)</f>
        <v>0</v>
      </c>
      <c r="M24" s="25">
        <f>(M21+M27)/2/12*(IF(M14,'Dalyvio prielaidos'!$E$145,'Dalyvio prielaidos'!$E$144)+'Dalyvio prielaidos'!$E$146)</f>
        <v>0</v>
      </c>
      <c r="N24" s="25">
        <f>SUM(B24:M24)</f>
        <v>0</v>
      </c>
      <c r="O24" s="25">
        <f>(O21+O27)/2/12*(IF(O14,'Dalyvio prielaidos'!$E$145,'Dalyvio prielaidos'!$E$144)+'Dalyvio prielaidos'!$E$146)</f>
        <v>0</v>
      </c>
      <c r="P24" s="25">
        <f>(P21+P27)/2/12*(IF(P14,'Dalyvio prielaidos'!$E$145,'Dalyvio prielaidos'!$E$144)+'Dalyvio prielaidos'!$E$146)</f>
        <v>0</v>
      </c>
      <c r="Q24" s="25">
        <f>(Q21+Q27)/2/12*(IF(Q14,'Dalyvio prielaidos'!$E$145,'Dalyvio prielaidos'!$E$144)+'Dalyvio prielaidos'!$E$146)</f>
        <v>0</v>
      </c>
      <c r="R24" s="25">
        <f>(R21+R27)/2/12*(IF(R14,'Dalyvio prielaidos'!$E$145,'Dalyvio prielaidos'!$E$144)+'Dalyvio prielaidos'!$E$146)</f>
        <v>0</v>
      </c>
      <c r="S24" s="25">
        <f>(S21+S27)/2/12*(IF(S14,'Dalyvio prielaidos'!$E$145,'Dalyvio prielaidos'!$E$144)+'Dalyvio prielaidos'!$E$146)</f>
        <v>0</v>
      </c>
      <c r="T24" s="25">
        <f>(T21+T27)/2/12*(IF(T14,'Dalyvio prielaidos'!$E$145,'Dalyvio prielaidos'!$E$144)+'Dalyvio prielaidos'!$E$146)</f>
        <v>0</v>
      </c>
      <c r="U24" s="25">
        <f>(U21+U27)/2/12*(IF(U14,'Dalyvio prielaidos'!$E$145,'Dalyvio prielaidos'!$E$144)+'Dalyvio prielaidos'!$E$146)</f>
        <v>0</v>
      </c>
      <c r="V24" s="25">
        <f>(V21+V27)/2/12*(IF(V14,'Dalyvio prielaidos'!$E$145,'Dalyvio prielaidos'!$E$144)+'Dalyvio prielaidos'!$E$146)</f>
        <v>135.67496507956292</v>
      </c>
      <c r="W24" s="25">
        <f>(W21+W27)/2/12*(IF(W14,'Dalyvio prielaidos'!$E$145,'Dalyvio prielaidos'!$E$144)+'Dalyvio prielaidos'!$E$146)</f>
        <v>1261.0033597612671</v>
      </c>
      <c r="X24" s="25">
        <f>(X21+X27)/2/12*(IF(X14,'Dalyvio prielaidos'!$E$145,'Dalyvio prielaidos'!$E$144)+'Dalyvio prielaidos'!$E$146)</f>
        <v>3240.3102189655497</v>
      </c>
      <c r="Y24" s="25">
        <f>(Y21+Y27)/2/12*(IF(Y14,'Dalyvio prielaidos'!$E$145,'Dalyvio prielaidos'!$E$144)+'Dalyvio prielaidos'!$E$146)</f>
        <v>5219.6170781698311</v>
      </c>
      <c r="Z24" s="25">
        <f>(Z21+Z27)/2/12*(IF(Z14,'Dalyvio prielaidos'!$E$145,'Dalyvio prielaidos'!$E$144)+'Dalyvio prielaidos'!$E$146)</f>
        <v>7198.9239373741138</v>
      </c>
      <c r="AA24" s="25">
        <f>SUM(O24:Z24)</f>
        <v>17055.529559350325</v>
      </c>
      <c r="AB24" s="25">
        <f>(AB21+AB27)/2/12*(IF(AB14,'Dalyvio prielaidos'!$E$145,'Dalyvio prielaidos'!$E$144)+'Dalyvio prielaidos'!$E$146)</f>
        <v>9497.7340797229699</v>
      </c>
      <c r="AC24" s="25">
        <f>(AC21+AC27)/2/12*(IF(AC14,'Dalyvio prielaidos'!$E$145,'Dalyvio prielaidos'!$E$144)+'Dalyvio prielaidos'!$E$146)</f>
        <v>12116.047505216402</v>
      </c>
      <c r="AD24" s="25">
        <f>(AD21+AD27)/2/12*(IF(AD14,'Dalyvio prielaidos'!$E$145,'Dalyvio prielaidos'!$E$144)+'Dalyvio prielaidos'!$E$146)</f>
        <v>14734.360930709836</v>
      </c>
      <c r="AE24" s="25">
        <f>(AE21+AE27)/2/12*(IF(AE14,'Dalyvio prielaidos'!$E$145,'Dalyvio prielaidos'!$E$144)+'Dalyvio prielaidos'!$E$146)</f>
        <v>17352.674356203268</v>
      </c>
      <c r="AF24" s="25">
        <f>(AF21+AF27)/2/12*(IF(AF14,'Dalyvio prielaidos'!$E$145,'Dalyvio prielaidos'!$E$144)+'Dalyvio prielaidos'!$E$146)</f>
        <v>19970.987781696698</v>
      </c>
      <c r="AG24" s="25">
        <f>(AG21+AG27)/2/12*(IF(AG14,'Dalyvio prielaidos'!$E$145,'Dalyvio prielaidos'!$E$144)+'Dalyvio prielaidos'!$E$146)</f>
        <v>22589.301207190128</v>
      </c>
      <c r="AH24" s="25">
        <f>(AH21+AH27)/2/12*(IF(AH14,'Dalyvio prielaidos'!$E$145,'Dalyvio prielaidos'!$E$144)+'Dalyvio prielaidos'!$E$146)</f>
        <v>25207.614632683566</v>
      </c>
      <c r="AI24" s="25">
        <f>(AI21+AI27)/2/12*(IF(AI14,'Dalyvio prielaidos'!$E$145,'Dalyvio prielaidos'!$E$144)+'Dalyvio prielaidos'!$E$146)</f>
        <v>27825.928058176996</v>
      </c>
      <c r="AJ24" s="25">
        <f>(AJ21+AJ27)/2/12*(IF(AJ14,'Dalyvio prielaidos'!$E$145,'Dalyvio prielaidos'!$E$144)+'Dalyvio prielaidos'!$E$146)</f>
        <v>30444.24148367043</v>
      </c>
      <c r="AK24" s="25">
        <f>(AK21+AK27)/2/12*(IF(AK14,'Dalyvio prielaidos'!$E$145,'Dalyvio prielaidos'!$E$144)+'Dalyvio prielaidos'!$E$146)</f>
        <v>33062.55490916386</v>
      </c>
      <c r="AL24" s="25">
        <f>(AL21+AL27)/2/12*(IF(AL14,'Dalyvio prielaidos'!$E$145,'Dalyvio prielaidos'!$E$144)+'Dalyvio prielaidos'!$E$146)</f>
        <v>35680.868334657287</v>
      </c>
      <c r="AM24" s="25">
        <f>(AM21+AM27)/2/12*(IF(AM14,'Dalyvio prielaidos'!$E$145,'Dalyvio prielaidos'!$E$144)+'Dalyvio prielaidos'!$E$146)</f>
        <v>38299.181760150728</v>
      </c>
      <c r="AN24" s="25">
        <f>SUM(AB24:AM24)</f>
        <v>286781.49503924215</v>
      </c>
      <c r="AO24" s="25">
        <f>(AO21+AO27)/2/12*(IF(AO14,'Dalyvio prielaidos'!$E$145,'Dalyvio prielaidos'!$E$144)+'Dalyvio prielaidos'!$E$146)</f>
        <v>34626.677472943491</v>
      </c>
      <c r="AP24" s="25">
        <f>(AP21+AP27)/2/12*(IF(AP14,'Dalyvio prielaidos'!$E$145,'Dalyvio prielaidos'!$E$144)+'Dalyvio prielaidos'!$E$146)</f>
        <v>34363.356731704385</v>
      </c>
      <c r="AQ24" s="25">
        <f>(AQ21+AQ27)/2/12*(IF(AQ14,'Dalyvio prielaidos'!$E$145,'Dalyvio prielaidos'!$E$144)+'Dalyvio prielaidos'!$E$146)</f>
        <v>34100.035990465265</v>
      </c>
      <c r="AR24" s="25">
        <f>(AR21+AR27)/2/12*(IF(AR14,'Dalyvio prielaidos'!$E$145,'Dalyvio prielaidos'!$E$144)+'Dalyvio prielaidos'!$E$146)</f>
        <v>33836.715249226152</v>
      </c>
      <c r="AS24" s="25">
        <f>(AS21+AS27)/2/12*(IF(AS14,'Dalyvio prielaidos'!$E$145,'Dalyvio prielaidos'!$E$144)+'Dalyvio prielaidos'!$E$146)</f>
        <v>33573.394507987032</v>
      </c>
      <c r="AT24" s="25">
        <f>(AT21+AT27)/2/12*(IF(AT14,'Dalyvio prielaidos'!$E$145,'Dalyvio prielaidos'!$E$144)+'Dalyvio prielaidos'!$E$146)</f>
        <v>33310.073766747926</v>
      </c>
      <c r="AU24" s="25">
        <f>(AU21+AU27)/2/12*(IF(AU14,'Dalyvio prielaidos'!$E$145,'Dalyvio prielaidos'!$E$144)+'Dalyvio prielaidos'!$E$146)</f>
        <v>33046.753025508806</v>
      </c>
      <c r="AV24" s="25">
        <f>(AV21+AV27)/2/12*(IF(AV14,'Dalyvio prielaidos'!$E$145,'Dalyvio prielaidos'!$E$144)+'Dalyvio prielaidos'!$E$146)</f>
        <v>32783.4322842697</v>
      </c>
      <c r="AW24" s="25">
        <f>(AW21+AW27)/2/12*(IF(AW14,'Dalyvio prielaidos'!$E$145,'Dalyvio prielaidos'!$E$144)+'Dalyvio prielaidos'!$E$146)</f>
        <v>32520.111543030573</v>
      </c>
      <c r="AX24" s="25">
        <f>(AX21+AX27)/2/12*(IF(AX14,'Dalyvio prielaidos'!$E$145,'Dalyvio prielaidos'!$E$144)+'Dalyvio prielaidos'!$E$146)</f>
        <v>32256.790801791467</v>
      </c>
      <c r="AY24" s="25">
        <f>(AY21+AY27)/2/12*(IF(AY14,'Dalyvio prielaidos'!$E$145,'Dalyvio prielaidos'!$E$144)+'Dalyvio prielaidos'!$E$146)</f>
        <v>31993.470060552343</v>
      </c>
      <c r="AZ24" s="25">
        <f>(AZ21+AZ27)/2/12*(IF(AZ14,'Dalyvio prielaidos'!$E$145,'Dalyvio prielaidos'!$E$144)+'Dalyvio prielaidos'!$E$146)</f>
        <v>31730.149319313234</v>
      </c>
      <c r="BA24" s="25">
        <f>SUM(AO24:AZ24)</f>
        <v>398140.96075354039</v>
      </c>
      <c r="BB24" s="25">
        <f>(BB21+BB27)/2/12*(IF(BB14,'Dalyvio prielaidos'!$E$145,'Dalyvio prielaidos'!$E$144)+'Dalyvio prielaidos'!$E$146)</f>
        <v>31466.828578074117</v>
      </c>
      <c r="BC24" s="25">
        <f>(BC21+BC27)/2/12*(IF(BC14,'Dalyvio prielaidos'!$E$145,'Dalyvio prielaidos'!$E$144)+'Dalyvio prielaidos'!$E$146)</f>
        <v>31203.507836835008</v>
      </c>
      <c r="BD24" s="25">
        <f>(BD21+BD27)/2/12*(IF(BD14,'Dalyvio prielaidos'!$E$145,'Dalyvio prielaidos'!$E$144)+'Dalyvio prielaidos'!$E$146)</f>
        <v>30940.187095595884</v>
      </c>
      <c r="BE24" s="25">
        <f>(BE21+BE27)/2/12*(IF(BE14,'Dalyvio prielaidos'!$E$145,'Dalyvio prielaidos'!$E$144)+'Dalyvio prielaidos'!$E$146)</f>
        <v>30676.866354356778</v>
      </c>
      <c r="BF24" s="25">
        <f>(BF21+BF27)/2/12*(IF(BF14,'Dalyvio prielaidos'!$E$145,'Dalyvio prielaidos'!$E$144)+'Dalyvio prielaidos'!$E$146)</f>
        <v>30413.545613117654</v>
      </c>
      <c r="BG24" s="25">
        <f>(BG21+BG27)/2/12*(IF(BG14,'Dalyvio prielaidos'!$E$145,'Dalyvio prielaidos'!$E$144)+'Dalyvio prielaidos'!$E$146)</f>
        <v>30150.224871878545</v>
      </c>
      <c r="BH24" s="25">
        <f>(BH21+BH27)/2/12*(IF(BH14,'Dalyvio prielaidos'!$E$145,'Dalyvio prielaidos'!$E$144)+'Dalyvio prielaidos'!$E$146)</f>
        <v>29886.904130639428</v>
      </c>
      <c r="BI24" s="25">
        <f>(BI21+BI27)/2/12*(IF(BI14,'Dalyvio prielaidos'!$E$145,'Dalyvio prielaidos'!$E$144)+'Dalyvio prielaidos'!$E$146)</f>
        <v>29623.583389400315</v>
      </c>
      <c r="BJ24" s="25">
        <f>(BJ21+BJ27)/2/12*(IF(BJ14,'Dalyvio prielaidos'!$E$145,'Dalyvio prielaidos'!$E$144)+'Dalyvio prielaidos'!$E$146)</f>
        <v>29360.262648161202</v>
      </c>
      <c r="BK24" s="25">
        <f>(BK21+BK27)/2/12*(IF(BK14,'Dalyvio prielaidos'!$E$145,'Dalyvio prielaidos'!$E$144)+'Dalyvio prielaidos'!$E$146)</f>
        <v>29096.941906922082</v>
      </c>
      <c r="BL24" s="25">
        <f>(BL21+BL27)/2/12*(IF(BL14,'Dalyvio prielaidos'!$E$145,'Dalyvio prielaidos'!$E$144)+'Dalyvio prielaidos'!$E$146)</f>
        <v>28833.621165682969</v>
      </c>
      <c r="BM24" s="25">
        <f>(BM21+BM27)/2/12*(IF(BM14,'Dalyvio prielaidos'!$E$145,'Dalyvio prielaidos'!$E$144)+'Dalyvio prielaidos'!$E$146)</f>
        <v>28570.300424443856</v>
      </c>
      <c r="BN24" s="25">
        <f>SUM(BB24:BM24)</f>
        <v>360222.77401510783</v>
      </c>
      <c r="BO24" s="25">
        <f>(BO21+BO27)/2/12*(IF(BO14,'Dalyvio prielaidos'!$E$145,'Dalyvio prielaidos'!$E$144)+'Dalyvio prielaidos'!$E$146)</f>
        <v>28306.97968320474</v>
      </c>
      <c r="BP24" s="25">
        <f>(BP21+BP27)/2/12*(IF(BP14,'Dalyvio prielaidos'!$E$145,'Dalyvio prielaidos'!$E$144)+'Dalyvio prielaidos'!$E$146)</f>
        <v>28043.658941965627</v>
      </c>
      <c r="BQ24" s="25">
        <f>(BQ21+BQ27)/2/12*(IF(BQ14,'Dalyvio prielaidos'!$E$145,'Dalyvio prielaidos'!$E$144)+'Dalyvio prielaidos'!$E$146)</f>
        <v>27780.338200726514</v>
      </c>
      <c r="BR24" s="25">
        <f>(BR21+BR27)/2/12*(IF(BR14,'Dalyvio prielaidos'!$E$145,'Dalyvio prielaidos'!$E$144)+'Dalyvio prielaidos'!$E$146)</f>
        <v>27517.017459487393</v>
      </c>
      <c r="BS24" s="25">
        <f>(BS21+BS27)/2/12*(IF(BS14,'Dalyvio prielaidos'!$E$145,'Dalyvio prielaidos'!$E$144)+'Dalyvio prielaidos'!$E$146)</f>
        <v>27253.69671824828</v>
      </c>
      <c r="BT24" s="25">
        <f>(BT21+BT27)/2/12*(IF(BT14,'Dalyvio prielaidos'!$E$145,'Dalyvio prielaidos'!$E$144)+'Dalyvio prielaidos'!$E$146)</f>
        <v>26990.375977009167</v>
      </c>
      <c r="BU24" s="25">
        <f>(BU21+BU27)/2/12*(IF(BU14,'Dalyvio prielaidos'!$E$145,'Dalyvio prielaidos'!$E$144)+'Dalyvio prielaidos'!$E$146)</f>
        <v>26727.055235770051</v>
      </c>
      <c r="BV24" s="25">
        <f>(BV21+BV27)/2/12*(IF(BV14,'Dalyvio prielaidos'!$E$145,'Dalyvio prielaidos'!$E$144)+'Dalyvio prielaidos'!$E$146)</f>
        <v>26463.734494530938</v>
      </c>
      <c r="BW24" s="25">
        <f>(BW21+BW27)/2/12*(IF(BW14,'Dalyvio prielaidos'!$E$145,'Dalyvio prielaidos'!$E$144)+'Dalyvio prielaidos'!$E$146)</f>
        <v>26200.413753291825</v>
      </c>
      <c r="BX24" s="25">
        <f>(BX21+BX27)/2/12*(IF(BX14,'Dalyvio prielaidos'!$E$145,'Dalyvio prielaidos'!$E$144)+'Dalyvio prielaidos'!$E$146)</f>
        <v>25937.093012052705</v>
      </c>
      <c r="BY24" s="25">
        <f>(BY21+BY27)/2/12*(IF(BY14,'Dalyvio prielaidos'!$E$145,'Dalyvio prielaidos'!$E$144)+'Dalyvio prielaidos'!$E$146)</f>
        <v>25673.772270813592</v>
      </c>
      <c r="BZ24" s="25">
        <f>(BZ21+BZ27)/2/12*(IF(BZ14,'Dalyvio prielaidos'!$E$145,'Dalyvio prielaidos'!$E$144)+'Dalyvio prielaidos'!$E$146)</f>
        <v>25410.451529574479</v>
      </c>
      <c r="CA24" s="25">
        <f>SUM(BO24:BZ24)</f>
        <v>322304.58727667527</v>
      </c>
      <c r="CB24" s="25">
        <f>(CB21+CB27)/2/12*(IF(CB14,'Dalyvio prielaidos'!$E$145,'Dalyvio prielaidos'!$E$144)+'Dalyvio prielaidos'!$E$146)</f>
        <v>25147.130788335362</v>
      </c>
      <c r="CC24" s="25">
        <f>(CC21+CC27)/2/12*(IF(CC14,'Dalyvio prielaidos'!$E$145,'Dalyvio prielaidos'!$E$144)+'Dalyvio prielaidos'!$E$146)</f>
        <v>24883.810047096249</v>
      </c>
      <c r="CD24" s="25">
        <f>(CD21+CD27)/2/12*(IF(CD14,'Dalyvio prielaidos'!$E$145,'Dalyvio prielaidos'!$E$144)+'Dalyvio prielaidos'!$E$146)</f>
        <v>24620.489305857136</v>
      </c>
      <c r="CE24" s="25">
        <f>(CE21+CE27)/2/12*(IF(CE14,'Dalyvio prielaidos'!$E$145,'Dalyvio prielaidos'!$E$144)+'Dalyvio prielaidos'!$E$146)</f>
        <v>24357.168564618016</v>
      </c>
      <c r="CF24" s="25">
        <f>(CF21+CF27)/2/12*(IF(CF14,'Dalyvio prielaidos'!$E$145,'Dalyvio prielaidos'!$E$144)+'Dalyvio prielaidos'!$E$146)</f>
        <v>24093.847823378903</v>
      </c>
      <c r="CG24" s="25">
        <f>(CG21+CG27)/2/12*(IF(CG14,'Dalyvio prielaidos'!$E$145,'Dalyvio prielaidos'!$E$144)+'Dalyvio prielaidos'!$E$146)</f>
        <v>23830.52708213979</v>
      </c>
      <c r="CH24" s="25">
        <f>(CH21+CH27)/2/12*(IF(CH14,'Dalyvio prielaidos'!$E$145,'Dalyvio prielaidos'!$E$144)+'Dalyvio prielaidos'!$E$146)</f>
        <v>23567.206340900673</v>
      </c>
      <c r="CI24" s="25">
        <f>(CI21+CI27)/2/12*(IF(CI14,'Dalyvio prielaidos'!$E$145,'Dalyvio prielaidos'!$E$144)+'Dalyvio prielaidos'!$E$146)</f>
        <v>23303.88559966156</v>
      </c>
      <c r="CJ24" s="25">
        <f>(CJ21+CJ27)/2/12*(IF(CJ14,'Dalyvio prielaidos'!$E$145,'Dalyvio prielaidos'!$E$144)+'Dalyvio prielaidos'!$E$146)</f>
        <v>23040.564858422447</v>
      </c>
      <c r="CK24" s="25">
        <f>(CK21+CK27)/2/12*(IF(CK14,'Dalyvio prielaidos'!$E$145,'Dalyvio prielaidos'!$E$144)+'Dalyvio prielaidos'!$E$146)</f>
        <v>22777.244117183327</v>
      </c>
      <c r="CL24" s="25">
        <f>(CL21+CL27)/2/12*(IF(CL14,'Dalyvio prielaidos'!$E$145,'Dalyvio prielaidos'!$E$144)+'Dalyvio prielaidos'!$E$146)</f>
        <v>22513.923375944214</v>
      </c>
      <c r="CM24" s="25">
        <f>(CM21+CM27)/2/12*(IF(CM14,'Dalyvio prielaidos'!$E$145,'Dalyvio prielaidos'!$E$144)+'Dalyvio prielaidos'!$E$146)</f>
        <v>22250.602634705101</v>
      </c>
      <c r="CN24" s="25">
        <f>SUM(CB24:CM24)</f>
        <v>284386.40053824277</v>
      </c>
      <c r="CO24" s="25">
        <f>(CO21+CO27)/2/12*(IF(CO14,'Dalyvio prielaidos'!$E$145,'Dalyvio prielaidos'!$E$144)+'Dalyvio prielaidos'!$E$146)</f>
        <v>21987.281893465988</v>
      </c>
      <c r="CP24" s="25">
        <f>(CP21+CP27)/2/12*(IF(CP14,'Dalyvio prielaidos'!$E$145,'Dalyvio prielaidos'!$E$144)+'Dalyvio prielaidos'!$E$146)</f>
        <v>21723.961152226871</v>
      </c>
      <c r="CQ24" s="25">
        <f>(CQ21+CQ27)/2/12*(IF(CQ14,'Dalyvio prielaidos'!$E$145,'Dalyvio prielaidos'!$E$144)+'Dalyvio prielaidos'!$E$146)</f>
        <v>21460.640410987755</v>
      </c>
      <c r="CR24" s="25">
        <f>(CR21+CR27)/2/12*(IF(CR14,'Dalyvio prielaidos'!$E$145,'Dalyvio prielaidos'!$E$144)+'Dalyvio prielaidos'!$E$146)</f>
        <v>21197.319669748642</v>
      </c>
      <c r="CS24" s="25">
        <f>(CS21+CS27)/2/12*(IF(CS14,'Dalyvio prielaidos'!$E$145,'Dalyvio prielaidos'!$E$144)+'Dalyvio prielaidos'!$E$146)</f>
        <v>20933.998928509525</v>
      </c>
      <c r="CT24" s="25">
        <f>(CT21+CT27)/2/12*(IF(CT14,'Dalyvio prielaidos'!$E$145,'Dalyvio prielaidos'!$E$144)+'Dalyvio prielaidos'!$E$146)</f>
        <v>20670.678187270412</v>
      </c>
      <c r="CU24" s="25">
        <f>(CU21+CU27)/2/12*(IF(CU14,'Dalyvio prielaidos'!$E$145,'Dalyvio prielaidos'!$E$144)+'Dalyvio prielaidos'!$E$146)</f>
        <v>20407.357446031299</v>
      </c>
      <c r="CV24" s="25">
        <f>(CV21+CV27)/2/12*(IF(CV14,'Dalyvio prielaidos'!$E$145,'Dalyvio prielaidos'!$E$144)+'Dalyvio prielaidos'!$E$146)</f>
        <v>20144.036704792183</v>
      </c>
      <c r="CW24" s="25">
        <f>(CW21+CW27)/2/12*(IF(CW14,'Dalyvio prielaidos'!$E$145,'Dalyvio prielaidos'!$E$144)+'Dalyvio prielaidos'!$E$146)</f>
        <v>19880.715963553066</v>
      </c>
      <c r="CX24" s="25">
        <f>(CX21+CX27)/2/12*(IF(CX14,'Dalyvio prielaidos'!$E$145,'Dalyvio prielaidos'!$E$144)+'Dalyvio prielaidos'!$E$146)</f>
        <v>19617.395222313953</v>
      </c>
      <c r="CY24" s="25">
        <f>(CY21+CY27)/2/12*(IF(CY14,'Dalyvio prielaidos'!$E$145,'Dalyvio prielaidos'!$E$144)+'Dalyvio prielaidos'!$E$146)</f>
        <v>19354.074481074837</v>
      </c>
      <c r="CZ24" s="25">
        <f>(CZ21+CZ27)/2/12*(IF(CZ14,'Dalyvio prielaidos'!$E$145,'Dalyvio prielaidos'!$E$144)+'Dalyvio prielaidos'!$E$146)</f>
        <v>19090.753739835724</v>
      </c>
      <c r="DA24" s="25">
        <f>SUM(CO24:CZ24)</f>
        <v>246468.21379981027</v>
      </c>
      <c r="DB24" s="25">
        <f>(DB21+DB27)/2/12*(IF(DB14,'Dalyvio prielaidos'!$E$145,'Dalyvio prielaidos'!$E$144)+'Dalyvio prielaidos'!$E$146)</f>
        <v>18827.432998596611</v>
      </c>
      <c r="DC24" s="25">
        <f>(DC21+DC27)/2/12*(IF(DC14,'Dalyvio prielaidos'!$E$145,'Dalyvio prielaidos'!$E$144)+'Dalyvio prielaidos'!$E$146)</f>
        <v>18564.112257357494</v>
      </c>
      <c r="DD24" s="25">
        <f>(DD21+DD27)/2/12*(IF(DD14,'Dalyvio prielaidos'!$E$145,'Dalyvio prielaidos'!$E$144)+'Dalyvio prielaidos'!$E$146)</f>
        <v>18300.791516118377</v>
      </c>
      <c r="DE24" s="25">
        <f>(DE21+DE27)/2/12*(IF(DE14,'Dalyvio prielaidos'!$E$145,'Dalyvio prielaidos'!$E$144)+'Dalyvio prielaidos'!$E$146)</f>
        <v>18037.470774879264</v>
      </c>
      <c r="DF24" s="25">
        <f>(DF21+DF27)/2/12*(IF(DF14,'Dalyvio prielaidos'!$E$145,'Dalyvio prielaidos'!$E$144)+'Dalyvio prielaidos'!$E$146)</f>
        <v>17774.150033640148</v>
      </c>
      <c r="DG24" s="25">
        <f>(DG21+DG27)/2/12*(IF(DG14,'Dalyvio prielaidos'!$E$145,'Dalyvio prielaidos'!$E$144)+'Dalyvio prielaidos'!$E$146)</f>
        <v>17510.829292401035</v>
      </c>
      <c r="DH24" s="25">
        <f>(DH21+DH27)/2/12*(IF(DH14,'Dalyvio prielaidos'!$E$145,'Dalyvio prielaidos'!$E$144)+'Dalyvio prielaidos'!$E$146)</f>
        <v>17247.508551161922</v>
      </c>
      <c r="DI24" s="25">
        <f>(DI21+DI27)/2/12*(IF(DI14,'Dalyvio prielaidos'!$E$145,'Dalyvio prielaidos'!$E$144)+'Dalyvio prielaidos'!$E$146)</f>
        <v>16984.187809922805</v>
      </c>
      <c r="DJ24" s="25">
        <f>(DJ21+DJ27)/2/12*(IF(DJ14,'Dalyvio prielaidos'!$E$145,'Dalyvio prielaidos'!$E$144)+'Dalyvio prielaidos'!$E$146)</f>
        <v>16720.867068683689</v>
      </c>
      <c r="DK24" s="25">
        <f>(DK21+DK27)/2/12*(IF(DK14,'Dalyvio prielaidos'!$E$145,'Dalyvio prielaidos'!$E$144)+'Dalyvio prielaidos'!$E$146)</f>
        <v>16457.546327444576</v>
      </c>
      <c r="DL24" s="25">
        <f>(DL21+DL27)/2/12*(IF(DL14,'Dalyvio prielaidos'!$E$145,'Dalyvio prielaidos'!$E$144)+'Dalyvio prielaidos'!$E$146)</f>
        <v>16194.225586205461</v>
      </c>
      <c r="DM24" s="25">
        <f>(DM21+DM27)/2/12*(IF(DM14,'Dalyvio prielaidos'!$E$145,'Dalyvio prielaidos'!$E$144)+'Dalyvio prielaidos'!$E$146)</f>
        <v>15930.904844966344</v>
      </c>
      <c r="DN24" s="25">
        <f>SUM(DB24:DM24)</f>
        <v>208550.02706137774</v>
      </c>
      <c r="DO24" s="25">
        <f>(DO21+DO27)/2/12*(IF(DO14,'Dalyvio prielaidos'!$E$145,'Dalyvio prielaidos'!$E$144)+'Dalyvio prielaidos'!$E$146)</f>
        <v>15667.584103727231</v>
      </c>
      <c r="DP24" s="25">
        <f>(DP21+DP27)/2/12*(IF(DP14,'Dalyvio prielaidos'!$E$145,'Dalyvio prielaidos'!$E$144)+'Dalyvio prielaidos'!$E$146)</f>
        <v>15404.263362488116</v>
      </c>
      <c r="DQ24" s="25">
        <f>(DQ21+DQ27)/2/12*(IF(DQ14,'Dalyvio prielaidos'!$E$145,'Dalyvio prielaidos'!$E$144)+'Dalyvio prielaidos'!$E$146)</f>
        <v>15140.942621249</v>
      </c>
      <c r="DR24" s="25">
        <f>(DR21+DR27)/2/12*(IF(DR14,'Dalyvio prielaidos'!$E$145,'Dalyvio prielaidos'!$E$144)+'Dalyvio prielaidos'!$E$146)</f>
        <v>14877.621880009887</v>
      </c>
      <c r="DS24" s="25">
        <f>(DS21+DS27)/2/12*(IF(DS14,'Dalyvio prielaidos'!$E$145,'Dalyvio prielaidos'!$E$144)+'Dalyvio prielaidos'!$E$146)</f>
        <v>14614.301138770772</v>
      </c>
      <c r="DT24" s="25">
        <f>(DT21+DT27)/2/12*(IF(DT14,'Dalyvio prielaidos'!$E$145,'Dalyvio prielaidos'!$E$144)+'Dalyvio prielaidos'!$E$146)</f>
        <v>14350.980397531655</v>
      </c>
      <c r="DU24" s="25">
        <f>(DU21+DU27)/2/12*(IF(DU14,'Dalyvio prielaidos'!$E$145,'Dalyvio prielaidos'!$E$144)+'Dalyvio prielaidos'!$E$146)</f>
        <v>14087.659656292542</v>
      </c>
      <c r="DV24" s="25">
        <f>(DV21+DV27)/2/12*(IF(DV14,'Dalyvio prielaidos'!$E$145,'Dalyvio prielaidos'!$E$144)+'Dalyvio prielaidos'!$E$146)</f>
        <v>13824.338915053428</v>
      </c>
      <c r="DW24" s="25">
        <f>(DW21+DW27)/2/12*(IF(DW14,'Dalyvio prielaidos'!$E$145,'Dalyvio prielaidos'!$E$144)+'Dalyvio prielaidos'!$E$146)</f>
        <v>13561.018173814311</v>
      </c>
      <c r="DX24" s="25">
        <f>(DX21+DX27)/2/12*(IF(DX14,'Dalyvio prielaidos'!$E$145,'Dalyvio prielaidos'!$E$144)+'Dalyvio prielaidos'!$E$146)</f>
        <v>13297.697432575198</v>
      </c>
      <c r="DY24" s="25">
        <f>(DY21+DY27)/2/12*(IF(DY14,'Dalyvio prielaidos'!$E$145,'Dalyvio prielaidos'!$E$144)+'Dalyvio prielaidos'!$E$146)</f>
        <v>13034.376691336083</v>
      </c>
      <c r="DZ24" s="25">
        <f>(DZ21+DZ27)/2/12*(IF(DZ14,'Dalyvio prielaidos'!$E$145,'Dalyvio prielaidos'!$E$144)+'Dalyvio prielaidos'!$E$146)</f>
        <v>12771.055950096967</v>
      </c>
      <c r="EA24" s="25">
        <f>SUM(DO24:DZ24)</f>
        <v>170631.84032294518</v>
      </c>
      <c r="EB24" s="25">
        <f>(EB21+EB27)/2/12*(IF(EB14,'Dalyvio prielaidos'!$E$145,'Dalyvio prielaidos'!$E$144)+'Dalyvio prielaidos'!$E$146)</f>
        <v>12507.735208857854</v>
      </c>
      <c r="EC24" s="25">
        <f>(EC21+EC27)/2/12*(IF(EC14,'Dalyvio prielaidos'!$E$145,'Dalyvio prielaidos'!$E$144)+'Dalyvio prielaidos'!$E$146)</f>
        <v>12244.414467618739</v>
      </c>
      <c r="ED24" s="25">
        <f>(ED21+ED27)/2/12*(IF(ED14,'Dalyvio prielaidos'!$E$145,'Dalyvio prielaidos'!$E$144)+'Dalyvio prielaidos'!$E$146)</f>
        <v>11981.093726379622</v>
      </c>
      <c r="EE24" s="25">
        <f>(EE21+EE27)/2/12*(IF(EE14,'Dalyvio prielaidos'!$E$145,'Dalyvio prielaidos'!$E$144)+'Dalyvio prielaidos'!$E$146)</f>
        <v>11717.772985140509</v>
      </c>
      <c r="EF24" s="25">
        <f>(EF21+EF27)/2/12*(IF(EF14,'Dalyvio prielaidos'!$E$145,'Dalyvio prielaidos'!$E$144)+'Dalyvio prielaidos'!$E$146)</f>
        <v>11454.452243901394</v>
      </c>
      <c r="EG24" s="25">
        <f>(EG21+EG27)/2/12*(IF(EG14,'Dalyvio prielaidos'!$E$145,'Dalyvio prielaidos'!$E$144)+'Dalyvio prielaidos'!$E$146)</f>
        <v>11191.13150266228</v>
      </c>
      <c r="EH24" s="25">
        <f>(EH21+EH27)/2/12*(IF(EH14,'Dalyvio prielaidos'!$E$145,'Dalyvio prielaidos'!$E$144)+'Dalyvio prielaidos'!$E$146)</f>
        <v>10927.810761423163</v>
      </c>
      <c r="EI24" s="25">
        <f>(EI21+EI27)/2/12*(IF(EI14,'Dalyvio prielaidos'!$E$145,'Dalyvio prielaidos'!$E$144)+'Dalyvio prielaidos'!$E$146)</f>
        <v>10664.49002018405</v>
      </c>
      <c r="EJ24" s="25">
        <f>(EJ21+EJ27)/2/12*(IF(EJ14,'Dalyvio prielaidos'!$E$145,'Dalyvio prielaidos'!$E$144)+'Dalyvio prielaidos'!$E$146)</f>
        <v>10401.169278944935</v>
      </c>
      <c r="EK24" s="25">
        <f>(EK21+EK27)/2/12*(IF(EK14,'Dalyvio prielaidos'!$E$145,'Dalyvio prielaidos'!$E$144)+'Dalyvio prielaidos'!$E$146)</f>
        <v>10137.848537705819</v>
      </c>
      <c r="EL24" s="25">
        <f>(EL21+EL27)/2/12*(IF(EL14,'Dalyvio prielaidos'!$E$145,'Dalyvio prielaidos'!$E$144)+'Dalyvio prielaidos'!$E$146)</f>
        <v>9874.5277964667057</v>
      </c>
      <c r="EM24" s="25">
        <f>(EM21+EM27)/2/12*(IF(EM14,'Dalyvio prielaidos'!$E$145,'Dalyvio prielaidos'!$E$144)+'Dalyvio prielaidos'!$E$146)</f>
        <v>9611.2070552275909</v>
      </c>
      <c r="EN24" s="25">
        <f>SUM(EB24:EM24)</f>
        <v>132713.65358451268</v>
      </c>
      <c r="EO24" s="25">
        <f>(EO21+EO27)/2/12*(IF(EO14,'Dalyvio prielaidos'!$E$145,'Dalyvio prielaidos'!$E$144)+'Dalyvio prielaidos'!$E$146)</f>
        <v>9347.8863139884743</v>
      </c>
      <c r="EP24" s="25">
        <f>(EP21+EP27)/2/12*(IF(EP14,'Dalyvio prielaidos'!$E$145,'Dalyvio prielaidos'!$E$144)+'Dalyvio prielaidos'!$E$146)</f>
        <v>9084.5655727493613</v>
      </c>
      <c r="EQ24" s="25">
        <f>(EQ21+EQ27)/2/12*(IF(EQ14,'Dalyvio prielaidos'!$E$145,'Dalyvio prielaidos'!$E$144)+'Dalyvio prielaidos'!$E$146)</f>
        <v>8821.2448315102465</v>
      </c>
      <c r="ER24" s="25">
        <f>(ER21+ER27)/2/12*(IF(ER14,'Dalyvio prielaidos'!$E$145,'Dalyvio prielaidos'!$E$144)+'Dalyvio prielaidos'!$E$146)</f>
        <v>8557.9240902711299</v>
      </c>
      <c r="ES24" s="25">
        <f>(ES21+ES27)/2/12*(IF(ES14,'Dalyvio prielaidos'!$E$145,'Dalyvio prielaidos'!$E$144)+'Dalyvio prielaidos'!$E$146)</f>
        <v>8294.6033490320169</v>
      </c>
      <c r="ET24" s="25">
        <f>(ET21+ET27)/2/12*(IF(ET14,'Dalyvio prielaidos'!$E$145,'Dalyvio prielaidos'!$E$144)+'Dalyvio prielaidos'!$E$146)</f>
        <v>8031.2826077929012</v>
      </c>
      <c r="EU24" s="25">
        <f>(EU21+EU27)/2/12*(IF(EU14,'Dalyvio prielaidos'!$E$145,'Dalyvio prielaidos'!$E$144)+'Dalyvio prielaidos'!$E$146)</f>
        <v>7767.9618665537864</v>
      </c>
      <c r="EV24" s="25">
        <f>(EV21+EV27)/2/12*(IF(EV14,'Dalyvio prielaidos'!$E$145,'Dalyvio prielaidos'!$E$144)+'Dalyvio prielaidos'!$E$146)</f>
        <v>7504.6411253146716</v>
      </c>
      <c r="EW24" s="25">
        <f>(EW21+EW27)/2/12*(IF(EW14,'Dalyvio prielaidos'!$E$145,'Dalyvio prielaidos'!$E$144)+'Dalyvio prielaidos'!$E$146)</f>
        <v>7241.3203840755586</v>
      </c>
      <c r="EX24" s="25">
        <f>(EX21+EX27)/2/12*(IF(EX14,'Dalyvio prielaidos'!$E$145,'Dalyvio prielaidos'!$E$144)+'Dalyvio prielaidos'!$E$146)</f>
        <v>6977.9996428364439</v>
      </c>
      <c r="EY24" s="25">
        <f>(EY21+EY27)/2/12*(IF(EY14,'Dalyvio prielaidos'!$E$145,'Dalyvio prielaidos'!$E$144)+'Dalyvio prielaidos'!$E$146)</f>
        <v>6714.6789015973309</v>
      </c>
      <c r="EZ24" s="25">
        <f>(EZ21+EZ27)/2/12*(IF(EZ14,'Dalyvio prielaidos'!$E$145,'Dalyvio prielaidos'!$E$144)+'Dalyvio prielaidos'!$E$146)</f>
        <v>6451.3581603582152</v>
      </c>
      <c r="FA24" s="25">
        <f>SUM(EO24:EZ24)</f>
        <v>94795.466846080133</v>
      </c>
      <c r="FB24" s="25">
        <f>(FB21+FB27)/2/12*(IF(FB14,'Dalyvio prielaidos'!$E$145,'Dalyvio prielaidos'!$E$144)+'Dalyvio prielaidos'!$E$146)</f>
        <v>6188.0374191191022</v>
      </c>
      <c r="FC24" s="25">
        <f>(FC21+FC27)/2/12*(IF(FC14,'Dalyvio prielaidos'!$E$145,'Dalyvio prielaidos'!$E$144)+'Dalyvio prielaidos'!$E$146)</f>
        <v>5924.7166778799883</v>
      </c>
      <c r="FD24" s="25">
        <f>(FD21+FD27)/2/12*(IF(FD14,'Dalyvio prielaidos'!$E$145,'Dalyvio prielaidos'!$E$144)+'Dalyvio prielaidos'!$E$146)</f>
        <v>5661.3959366408744</v>
      </c>
      <c r="FE24" s="25">
        <f>(FE21+FE27)/2/12*(IF(FE14,'Dalyvio prielaidos'!$E$145,'Dalyvio prielaidos'!$E$144)+'Dalyvio prielaidos'!$E$146)</f>
        <v>5398.0751954017596</v>
      </c>
      <c r="FF24" s="25">
        <f>(FF21+FF27)/2/12*(IF(FF14,'Dalyvio prielaidos'!$E$145,'Dalyvio prielaidos'!$E$144)+'Dalyvio prielaidos'!$E$146)</f>
        <v>5134.7544541626467</v>
      </c>
      <c r="FG24" s="25">
        <f>(FG21+FG27)/2/12*(IF(FG14,'Dalyvio prielaidos'!$E$145,'Dalyvio prielaidos'!$E$144)+'Dalyvio prielaidos'!$E$146)</f>
        <v>4871.4337129235319</v>
      </c>
      <c r="FH24" s="25">
        <f>(FH21+FH27)/2/12*(IF(FH14,'Dalyvio prielaidos'!$E$145,'Dalyvio prielaidos'!$E$144)+'Dalyvio prielaidos'!$E$146)</f>
        <v>4608.1129716844189</v>
      </c>
      <c r="FI24" s="25">
        <f>(FI21+FI27)/2/12*(IF(FI14,'Dalyvio prielaidos'!$E$145,'Dalyvio prielaidos'!$E$144)+'Dalyvio prielaidos'!$E$146)</f>
        <v>4344.7922304453041</v>
      </c>
      <c r="FJ24" s="25">
        <f>(FJ21+FJ27)/2/12*(IF(FJ14,'Dalyvio prielaidos'!$E$145,'Dalyvio prielaidos'!$E$144)+'Dalyvio prielaidos'!$E$146)</f>
        <v>4081.4714892061911</v>
      </c>
      <c r="FK24" s="25">
        <f>(FK21+FK27)/2/12*(IF(FK14,'Dalyvio prielaidos'!$E$145,'Dalyvio prielaidos'!$E$144)+'Dalyvio prielaidos'!$E$146)</f>
        <v>3818.1507479670759</v>
      </c>
      <c r="FL24" s="25">
        <f>(FL21+FL27)/2/12*(IF(FL14,'Dalyvio prielaidos'!$E$145,'Dalyvio prielaidos'!$E$144)+'Dalyvio prielaidos'!$E$146)</f>
        <v>3554.8300067279629</v>
      </c>
      <c r="FM24" s="25">
        <f>(FM21+FM27)/2/12*(IF(FM14,'Dalyvio prielaidos'!$E$145,'Dalyvio prielaidos'!$E$144)+'Dalyvio prielaidos'!$E$146)</f>
        <v>3291.5092654888485</v>
      </c>
      <c r="FN24" s="25">
        <f>SUM(FB24:FM24)</f>
        <v>56877.280107647697</v>
      </c>
      <c r="FO24" s="25">
        <f>(FO21+FO27)/2/12*(IF(FO14,'Dalyvio prielaidos'!$E$145,'Dalyvio prielaidos'!$E$144)+'Dalyvio prielaidos'!$E$146)</f>
        <v>3028.1885242497347</v>
      </c>
      <c r="FP24" s="25">
        <f>(FP21+FP27)/2/12*(IF(FP14,'Dalyvio prielaidos'!$E$145,'Dalyvio prielaidos'!$E$144)+'Dalyvio prielaidos'!$E$146)</f>
        <v>2764.8677830106208</v>
      </c>
      <c r="FQ24" s="25">
        <f>(FQ21+FQ27)/2/12*(IF(FQ14,'Dalyvio prielaidos'!$E$145,'Dalyvio prielaidos'!$E$144)+'Dalyvio prielaidos'!$E$146)</f>
        <v>2501.5470417715069</v>
      </c>
      <c r="FR24" s="25">
        <f>(FR21+FR27)/2/12*(IF(FR14,'Dalyvio prielaidos'!$E$145,'Dalyvio prielaidos'!$E$144)+'Dalyvio prielaidos'!$E$146)</f>
        <v>2238.226300532393</v>
      </c>
      <c r="FS24" s="25">
        <f>(FS21+FS27)/2/12*(IF(FS14,'Dalyvio prielaidos'!$E$145,'Dalyvio prielaidos'!$E$144)+'Dalyvio prielaidos'!$E$146)</f>
        <v>1974.9055592932787</v>
      </c>
      <c r="FT24" s="25">
        <f>(FT21+FT27)/2/12*(IF(FT14,'Dalyvio prielaidos'!$E$145,'Dalyvio prielaidos'!$E$144)+'Dalyvio prielaidos'!$E$146)</f>
        <v>1711.5848180541643</v>
      </c>
      <c r="FU24" s="25">
        <f>(FU21+FU27)/2/12*(IF(FU14,'Dalyvio prielaidos'!$E$145,'Dalyvio prielaidos'!$E$144)+'Dalyvio prielaidos'!$E$146)</f>
        <v>1448.2640768150507</v>
      </c>
      <c r="FV24" s="25">
        <f>(FV21+FV27)/2/12*(IF(FV14,'Dalyvio prielaidos'!$E$145,'Dalyvio prielaidos'!$E$144)+'Dalyvio prielaidos'!$E$146)</f>
        <v>1184.9433355759361</v>
      </c>
      <c r="FW24" s="25">
        <f>(FW21+FW27)/2/12*(IF(FW14,'Dalyvio prielaidos'!$E$145,'Dalyvio prielaidos'!$E$144)+'Dalyvio prielaidos'!$E$146)</f>
        <v>921.62259433682198</v>
      </c>
      <c r="FX24" s="25">
        <f>(FX21+FX27)/2/12*(IF(FX14,'Dalyvio prielaidos'!$E$145,'Dalyvio prielaidos'!$E$144)+'Dalyvio prielaidos'!$E$146)</f>
        <v>658.30185309770786</v>
      </c>
      <c r="FY24" s="25">
        <f>(FY21+FY27)/2/12*(IF(FY14,'Dalyvio prielaidos'!$E$145,'Dalyvio prielaidos'!$E$144)+'Dalyvio prielaidos'!$E$146)</f>
        <v>394.98111185859369</v>
      </c>
      <c r="FZ24" s="25">
        <f>(FZ21+FZ27)/2/12*(IF(FZ14,'Dalyvio prielaidos'!$E$145,'Dalyvio prielaidos'!$E$144)+'Dalyvio prielaidos'!$E$146)</f>
        <v>131.66037061947958</v>
      </c>
      <c r="GA24" s="25">
        <f>SUM(FO24:FZ24)</f>
        <v>18959.09336921529</v>
      </c>
      <c r="GB24" s="25">
        <f>(GB21+GB27)/2/12*(IF(GB14,'Dalyvio prielaidos'!$E$145,'Dalyvio prielaidos'!$E$144)+'Dalyvio prielaidos'!$E$146)</f>
        <v>-8.8298596286525333E-11</v>
      </c>
      <c r="GC24" s="25">
        <f>(GC21+GC27)/2/12*(IF(GC14,'Dalyvio prielaidos'!$E$145,'Dalyvio prielaidos'!$E$144)+'Dalyvio prielaidos'!$E$146)</f>
        <v>-8.8298596286525333E-11</v>
      </c>
      <c r="GD24" s="25">
        <f>(GD21+GD27)/2/12*(IF(GD14,'Dalyvio prielaidos'!$E$145,'Dalyvio prielaidos'!$E$144)+'Dalyvio prielaidos'!$E$146)</f>
        <v>-8.8298596286525333E-11</v>
      </c>
      <c r="GE24" s="25">
        <f>(GE21+GE27)/2/12*(IF(GE14,'Dalyvio prielaidos'!$E$145,'Dalyvio prielaidos'!$E$144)+'Dalyvio prielaidos'!$E$146)</f>
        <v>-8.8298596286525333E-11</v>
      </c>
      <c r="GF24" s="25">
        <f>(GF21+GF27)/2/12*(IF(GF14,'Dalyvio prielaidos'!$E$145,'Dalyvio prielaidos'!$E$144)+'Dalyvio prielaidos'!$E$146)</f>
        <v>-8.8298596286525333E-11</v>
      </c>
      <c r="GG24" s="25">
        <f>(GG21+GG27)/2/12*(IF(GG14,'Dalyvio prielaidos'!$E$145,'Dalyvio prielaidos'!$E$144)+'Dalyvio prielaidos'!$E$146)</f>
        <v>-8.8298596286525333E-11</v>
      </c>
      <c r="GH24" s="25">
        <f>(GH21+GH27)/2/12*(IF(GH14,'Dalyvio prielaidos'!$E$145,'Dalyvio prielaidos'!$E$144)+'Dalyvio prielaidos'!$E$146)</f>
        <v>-8.8298596286525333E-11</v>
      </c>
      <c r="GI24" s="25">
        <f>(GI21+GI27)/2/12*(IF(GI14,'Dalyvio prielaidos'!$E$145,'Dalyvio prielaidos'!$E$144)+'Dalyvio prielaidos'!$E$146)</f>
        <v>-8.8298596286525333E-11</v>
      </c>
      <c r="GJ24" s="25">
        <f>(GJ21+GJ27)/2/12*(IF(GJ14,'Dalyvio prielaidos'!$E$145,'Dalyvio prielaidos'!$E$144)+'Dalyvio prielaidos'!$E$146)</f>
        <v>-8.8298596286525333E-11</v>
      </c>
      <c r="GK24" s="25">
        <f>(GK21+GK27)/2/12*(IF(GK14,'Dalyvio prielaidos'!$E$145,'Dalyvio prielaidos'!$E$144)+'Dalyvio prielaidos'!$E$146)</f>
        <v>-8.8298596286525333E-11</v>
      </c>
      <c r="GL24" s="25">
        <f>(GL21+GL27)/2/12*(IF(GL14,'Dalyvio prielaidos'!$E$145,'Dalyvio prielaidos'!$E$144)+'Dalyvio prielaidos'!$E$146)</f>
        <v>-8.8298596286525333E-11</v>
      </c>
      <c r="GM24" s="25">
        <f>(GM21+GM27)/2/12*(IF(GM14,'Dalyvio prielaidos'!$E$145,'Dalyvio prielaidos'!$E$144)+'Dalyvio prielaidos'!$E$146)</f>
        <v>-8.8298596286525333E-11</v>
      </c>
      <c r="GN24" s="25">
        <f>SUM(GB24:GM24)</f>
        <v>-1.0595831554383041E-9</v>
      </c>
      <c r="GO24" s="25">
        <f>(GO21+GO27)/2/12*(IF(GO14,'Dalyvio prielaidos'!$E$145,'Dalyvio prielaidos'!$E$144)+'Dalyvio prielaidos'!$E$146)</f>
        <v>-8.8298596286525333E-11</v>
      </c>
      <c r="GP24" s="25">
        <f>(GP21+GP27)/2/12*(IF(GP14,'Dalyvio prielaidos'!$E$145,'Dalyvio prielaidos'!$E$144)+'Dalyvio prielaidos'!$E$146)</f>
        <v>-8.8298596286525333E-11</v>
      </c>
      <c r="GQ24" s="25">
        <f>(GQ21+GQ27)/2/12*(IF(GQ14,'Dalyvio prielaidos'!$E$145,'Dalyvio prielaidos'!$E$144)+'Dalyvio prielaidos'!$E$146)</f>
        <v>-8.8298596286525333E-11</v>
      </c>
      <c r="GR24" s="25">
        <f>(GR21+GR27)/2/12*(IF(GR14,'Dalyvio prielaidos'!$E$145,'Dalyvio prielaidos'!$E$144)+'Dalyvio prielaidos'!$E$146)</f>
        <v>-8.8298596286525333E-11</v>
      </c>
      <c r="GS24" s="25">
        <f>(GS21+GS27)/2/12*(IF(GS14,'Dalyvio prielaidos'!$E$145,'Dalyvio prielaidos'!$E$144)+'Dalyvio prielaidos'!$E$146)</f>
        <v>-8.8298596286525333E-11</v>
      </c>
      <c r="GT24" s="25">
        <f>(GT21+GT27)/2/12*(IF(GT14,'Dalyvio prielaidos'!$E$145,'Dalyvio prielaidos'!$E$144)+'Dalyvio prielaidos'!$E$146)</f>
        <v>-8.8298596286525333E-11</v>
      </c>
      <c r="GU24" s="25">
        <f>(GU21+GU27)/2/12*(IF(GU14,'Dalyvio prielaidos'!$E$145,'Dalyvio prielaidos'!$E$144)+'Dalyvio prielaidos'!$E$146)</f>
        <v>-8.8298596286525333E-11</v>
      </c>
      <c r="GV24" s="25">
        <f>(GV21+GV27)/2/12*(IF(GV14,'Dalyvio prielaidos'!$E$145,'Dalyvio prielaidos'!$E$144)+'Dalyvio prielaidos'!$E$146)</f>
        <v>-8.8298596286525333E-11</v>
      </c>
      <c r="GW24" s="25">
        <f>(GW21+GW27)/2/12*(IF(GW14,'Dalyvio prielaidos'!$E$145,'Dalyvio prielaidos'!$E$144)+'Dalyvio prielaidos'!$E$146)</f>
        <v>-8.8298596286525333E-11</v>
      </c>
      <c r="GX24" s="25">
        <f>(GX21+GX27)/2/12*(IF(GX14,'Dalyvio prielaidos'!$E$145,'Dalyvio prielaidos'!$E$144)+'Dalyvio prielaidos'!$E$146)</f>
        <v>-8.8298596286525333E-11</v>
      </c>
      <c r="GY24" s="25">
        <f>(GY21+GY27)/2/12*(IF(GY14,'Dalyvio prielaidos'!$E$145,'Dalyvio prielaidos'!$E$144)+'Dalyvio prielaidos'!$E$146)</f>
        <v>-8.8298596286525333E-11</v>
      </c>
      <c r="GZ24" s="25">
        <f>(GZ21+GZ27)/2/12*(IF(GZ14,'Dalyvio prielaidos'!$E$145,'Dalyvio prielaidos'!$E$144)+'Dalyvio prielaidos'!$E$146)</f>
        <v>-8.8298596286525333E-11</v>
      </c>
      <c r="HA24" s="25">
        <f>SUM(GO24:GZ24)</f>
        <v>-1.0595831554383041E-9</v>
      </c>
      <c r="HB24" s="25">
        <f>(HB21+HB27)/2/12*(IF(HB14,'Dalyvio prielaidos'!$E$145,'Dalyvio prielaidos'!$E$144)+'Dalyvio prielaidos'!$E$146)</f>
        <v>-8.8298596286525333E-11</v>
      </c>
      <c r="HC24" s="25">
        <f>(HC21+HC27)/2/12*(IF(HC14,'Dalyvio prielaidos'!$E$145,'Dalyvio prielaidos'!$E$144)+'Dalyvio prielaidos'!$E$146)</f>
        <v>-8.8298596286525333E-11</v>
      </c>
      <c r="HD24" s="25">
        <f>(HD21+HD27)/2/12*(IF(HD14,'Dalyvio prielaidos'!$E$145,'Dalyvio prielaidos'!$E$144)+'Dalyvio prielaidos'!$E$146)</f>
        <v>-8.8298596286525333E-11</v>
      </c>
      <c r="HE24" s="25">
        <f>(HE21+HE27)/2/12*(IF(HE14,'Dalyvio prielaidos'!$E$145,'Dalyvio prielaidos'!$E$144)+'Dalyvio prielaidos'!$E$146)</f>
        <v>-8.8298596286525333E-11</v>
      </c>
      <c r="HF24" s="25">
        <f>(HF21+HF27)/2/12*(IF(HF14,'Dalyvio prielaidos'!$E$145,'Dalyvio prielaidos'!$E$144)+'Dalyvio prielaidos'!$E$146)</f>
        <v>-8.8298596286525333E-11</v>
      </c>
      <c r="HG24" s="25">
        <f>(HG21+HG27)/2/12*(IF(HG14,'Dalyvio prielaidos'!$E$145,'Dalyvio prielaidos'!$E$144)+'Dalyvio prielaidos'!$E$146)</f>
        <v>-8.8298596286525333E-11</v>
      </c>
      <c r="HH24" s="25">
        <f>(HH21+HH27)/2/12*(IF(HH14,'Dalyvio prielaidos'!$E$145,'Dalyvio prielaidos'!$E$144)+'Dalyvio prielaidos'!$E$146)</f>
        <v>-8.8298596286525333E-11</v>
      </c>
      <c r="HI24" s="25">
        <f>(HI21+HI27)/2/12*(IF(HI14,'Dalyvio prielaidos'!$E$145,'Dalyvio prielaidos'!$E$144)+'Dalyvio prielaidos'!$E$146)</f>
        <v>-8.8298596286525333E-11</v>
      </c>
      <c r="HJ24" s="25">
        <f>(HJ21+HJ27)/2/12*(IF(HJ14,'Dalyvio prielaidos'!$E$145,'Dalyvio prielaidos'!$E$144)+'Dalyvio prielaidos'!$E$146)</f>
        <v>-8.8298596286525333E-11</v>
      </c>
      <c r="HK24" s="25">
        <f>(HK21+HK27)/2/12*(IF(HK14,'Dalyvio prielaidos'!$E$145,'Dalyvio prielaidos'!$E$144)+'Dalyvio prielaidos'!$E$146)</f>
        <v>-8.8298596286525333E-11</v>
      </c>
      <c r="HL24" s="25">
        <f>(HL21+HL27)/2/12*(IF(HL14,'Dalyvio prielaidos'!$E$145,'Dalyvio prielaidos'!$E$144)+'Dalyvio prielaidos'!$E$146)</f>
        <v>-8.8298596286525333E-11</v>
      </c>
      <c r="HM24" s="25">
        <f>(HM21+HM27)/2/12*(IF(HM14,'Dalyvio prielaidos'!$E$145,'Dalyvio prielaidos'!$E$144)+'Dalyvio prielaidos'!$E$146)</f>
        <v>-8.8298596286525333E-11</v>
      </c>
      <c r="HN24" s="25">
        <f>SUM(HB24:HM24)</f>
        <v>-1.0595831554383041E-9</v>
      </c>
      <c r="HO24" s="25">
        <f>(HO21+HO27)/2/12*(IF(HO14,'Dalyvio prielaidos'!$E$145,'Dalyvio prielaidos'!$E$144)+'Dalyvio prielaidos'!$E$146)</f>
        <v>-8.8298596286525333E-11</v>
      </c>
      <c r="HP24" s="25">
        <f>(HP21+HP27)/2/12*(IF(HP14,'Dalyvio prielaidos'!$E$145,'Dalyvio prielaidos'!$E$144)+'Dalyvio prielaidos'!$E$146)</f>
        <v>-8.8298596286525333E-11</v>
      </c>
      <c r="HQ24" s="25">
        <f>(HQ21+HQ27)/2/12*(IF(HQ14,'Dalyvio prielaidos'!$E$145,'Dalyvio prielaidos'!$E$144)+'Dalyvio prielaidos'!$E$146)</f>
        <v>-8.8298596286525333E-11</v>
      </c>
      <c r="HR24" s="25">
        <f>(HR21+HR27)/2/12*(IF(HR14,'Dalyvio prielaidos'!$E$145,'Dalyvio prielaidos'!$E$144)+'Dalyvio prielaidos'!$E$146)</f>
        <v>-8.8298596286525333E-11</v>
      </c>
      <c r="HS24" s="25">
        <f>(HS21+HS27)/2/12*(IF(HS14,'Dalyvio prielaidos'!$E$145,'Dalyvio prielaidos'!$E$144)+'Dalyvio prielaidos'!$E$146)</f>
        <v>-8.8298596286525333E-11</v>
      </c>
      <c r="HT24" s="25">
        <f>(HT21+HT27)/2/12*(IF(HT14,'Dalyvio prielaidos'!$E$145,'Dalyvio prielaidos'!$E$144)+'Dalyvio prielaidos'!$E$146)</f>
        <v>-8.8298596286525333E-11</v>
      </c>
      <c r="HU24" s="25">
        <f>(HU21+HU27)/2/12*(IF(HU14,'Dalyvio prielaidos'!$E$145,'Dalyvio prielaidos'!$E$144)+'Dalyvio prielaidos'!$E$146)</f>
        <v>-8.8298596286525333E-11</v>
      </c>
      <c r="HV24" s="25">
        <f>(HV21+HV27)/2/12*(IF(HV14,'Dalyvio prielaidos'!$E$145,'Dalyvio prielaidos'!$E$144)+'Dalyvio prielaidos'!$E$146)</f>
        <v>-8.8298596286525333E-11</v>
      </c>
      <c r="HW24" s="25">
        <f>(HW21+HW27)/2/12*(IF(HW14,'Dalyvio prielaidos'!$E$145,'Dalyvio prielaidos'!$E$144)+'Dalyvio prielaidos'!$E$146)</f>
        <v>-8.8298596286525333E-11</v>
      </c>
      <c r="HX24" s="25">
        <f>(HX21+HX27)/2/12*(IF(HX14,'Dalyvio prielaidos'!$E$145,'Dalyvio prielaidos'!$E$144)+'Dalyvio prielaidos'!$E$146)</f>
        <v>-8.8298596286525333E-11</v>
      </c>
      <c r="HY24" s="25">
        <f>(HY21+HY27)/2/12*(IF(HY14,'Dalyvio prielaidos'!$E$145,'Dalyvio prielaidos'!$E$144)+'Dalyvio prielaidos'!$E$146)</f>
        <v>-8.8298596286525333E-11</v>
      </c>
      <c r="HZ24" s="25">
        <f>(HZ21+HZ27)/2/12*(IF(HZ14,'Dalyvio prielaidos'!$E$145,'Dalyvio prielaidos'!$E$144)+'Dalyvio prielaidos'!$E$146)</f>
        <v>-8.8298596286525333E-11</v>
      </c>
      <c r="IA24" s="25">
        <f>SUM(HO24:HZ24)</f>
        <v>-1.0595831554383041E-9</v>
      </c>
      <c r="IB24" s="25">
        <f>(IB21+IB27)/2/12*(IF(IB14,'Dalyvio prielaidos'!$E$145,'Dalyvio prielaidos'!$E$144)+'Dalyvio prielaidos'!$E$146)</f>
        <v>-8.8298596286525333E-11</v>
      </c>
      <c r="IC24" s="25">
        <f>(IC21+IC27)/2/12*(IF(IC14,'Dalyvio prielaidos'!$E$145,'Dalyvio prielaidos'!$E$144)+'Dalyvio prielaidos'!$E$146)</f>
        <v>-8.8298596286525333E-11</v>
      </c>
      <c r="ID24" s="25">
        <f>(ID21+ID27)/2/12*(IF(ID14,'Dalyvio prielaidos'!$E$145,'Dalyvio prielaidos'!$E$144)+'Dalyvio prielaidos'!$E$146)</f>
        <v>-8.8298596286525333E-11</v>
      </c>
      <c r="IE24" s="25">
        <f>(IE21+IE27)/2/12*(IF(IE14,'Dalyvio prielaidos'!$E$145,'Dalyvio prielaidos'!$E$144)+'Dalyvio prielaidos'!$E$146)</f>
        <v>-8.8298596286525333E-11</v>
      </c>
      <c r="IF24" s="25">
        <f>(IF21+IF27)/2/12*(IF(IF14,'Dalyvio prielaidos'!$E$145,'Dalyvio prielaidos'!$E$144)+'Dalyvio prielaidos'!$E$146)</f>
        <v>-8.8298596286525333E-11</v>
      </c>
      <c r="IG24" s="25">
        <f>(IG21+IG27)/2/12*(IF(IG14,'Dalyvio prielaidos'!$E$145,'Dalyvio prielaidos'!$E$144)+'Dalyvio prielaidos'!$E$146)</f>
        <v>-8.8298596286525333E-11</v>
      </c>
      <c r="IH24" s="25">
        <f>(IH21+IH27)/2/12*(IF(IH14,'Dalyvio prielaidos'!$E$145,'Dalyvio prielaidos'!$E$144)+'Dalyvio prielaidos'!$E$146)</f>
        <v>-8.8298596286525333E-11</v>
      </c>
      <c r="II24" s="25">
        <f>(II21+II27)/2/12*(IF(II14,'Dalyvio prielaidos'!$E$145,'Dalyvio prielaidos'!$E$144)+'Dalyvio prielaidos'!$E$146)</f>
        <v>-8.8298596286525333E-11</v>
      </c>
      <c r="IJ24" s="25">
        <f>(IJ21+IJ27)/2/12*(IF(IJ14,'Dalyvio prielaidos'!$E$145,'Dalyvio prielaidos'!$E$144)+'Dalyvio prielaidos'!$E$146)</f>
        <v>-8.8298596286525333E-11</v>
      </c>
      <c r="IK24" s="25">
        <f>(IK21+IK27)/2/12*(IF(IK14,'Dalyvio prielaidos'!$E$145,'Dalyvio prielaidos'!$E$144)+'Dalyvio prielaidos'!$E$146)</f>
        <v>-8.8298596286525333E-11</v>
      </c>
      <c r="IL24" s="25">
        <f>(IL21+IL27)/2/12*(IF(IL14,'Dalyvio prielaidos'!$E$145,'Dalyvio prielaidos'!$E$144)+'Dalyvio prielaidos'!$E$146)</f>
        <v>-8.8298596286525333E-11</v>
      </c>
      <c r="IM24" s="25">
        <f>(IM21+IM27)/2/12*(IF(IM14,'Dalyvio prielaidos'!$E$145,'Dalyvio prielaidos'!$E$144)+'Dalyvio prielaidos'!$E$146)</f>
        <v>-8.8298596286525333E-11</v>
      </c>
      <c r="IN24" s="25">
        <f>SUM(IB24:IM24)</f>
        <v>-1.0595831554383041E-9</v>
      </c>
      <c r="IO24" s="25">
        <f>(IO21+IO27)/2/12*(IF(IO14,'Dalyvio prielaidos'!$E$145,'Dalyvio prielaidos'!$E$144)+'Dalyvio prielaidos'!$E$146)</f>
        <v>-8.8298596286525333E-11</v>
      </c>
      <c r="IP24" s="25">
        <f>(IP21+IP27)/2/12*(IF(IP14,'Dalyvio prielaidos'!$E$145,'Dalyvio prielaidos'!$E$144)+'Dalyvio prielaidos'!$E$146)</f>
        <v>-8.8298596286525333E-11</v>
      </c>
      <c r="IQ24" s="25">
        <f>(IQ21+IQ27)/2/12*(IF(IQ14,'Dalyvio prielaidos'!$E$145,'Dalyvio prielaidos'!$E$144)+'Dalyvio prielaidos'!$E$146)</f>
        <v>-8.8298596286525333E-11</v>
      </c>
      <c r="IR24" s="25">
        <f>(IR21+IR27)/2/12*(IF(IR14,'Dalyvio prielaidos'!$E$145,'Dalyvio prielaidos'!$E$144)+'Dalyvio prielaidos'!$E$146)</f>
        <v>-8.8298596286525333E-11</v>
      </c>
      <c r="IS24" s="25">
        <f>(IS21+IS27)/2/12*(IF(IS14,'Dalyvio prielaidos'!$E$145,'Dalyvio prielaidos'!$E$144)+'Dalyvio prielaidos'!$E$146)</f>
        <v>-8.8298596286525333E-11</v>
      </c>
      <c r="IT24" s="25">
        <f>(IT21+IT27)/2/12*(IF(IT14,'Dalyvio prielaidos'!$E$145,'Dalyvio prielaidos'!$E$144)+'Dalyvio prielaidos'!$E$146)</f>
        <v>-8.8298596286525333E-11</v>
      </c>
      <c r="IU24" s="25">
        <f>(IU21+IU27)/2/12*(IF(IU14,'Dalyvio prielaidos'!$E$145,'Dalyvio prielaidos'!$E$144)+'Dalyvio prielaidos'!$E$146)</f>
        <v>-8.8298596286525333E-11</v>
      </c>
      <c r="IV24" s="25">
        <f>(IV21+IV27)/2/12*(IF(IV14,'Dalyvio prielaidos'!$E$145,'Dalyvio prielaidos'!$E$144)+'Dalyvio prielaidos'!$E$146)</f>
        <v>-8.8298596286525333E-11</v>
      </c>
      <c r="IW24" s="25">
        <f>(IW21+IW27)/2/12*(IF(IW14,'Dalyvio prielaidos'!$E$145,'Dalyvio prielaidos'!$E$144)+'Dalyvio prielaidos'!$E$146)</f>
        <v>-8.8298596286525333E-11</v>
      </c>
      <c r="IX24" s="25">
        <f>(IX21+IX27)/2/12*(IF(IX14,'Dalyvio prielaidos'!$E$145,'Dalyvio prielaidos'!$E$144)+'Dalyvio prielaidos'!$E$146)</f>
        <v>-8.8298596286525333E-11</v>
      </c>
      <c r="IY24" s="25">
        <f>(IY21+IY27)/2/12*(IF(IY14,'Dalyvio prielaidos'!$E$145,'Dalyvio prielaidos'!$E$144)+'Dalyvio prielaidos'!$E$146)</f>
        <v>-8.8298596286525333E-11</v>
      </c>
      <c r="IZ24" s="25">
        <f>(IZ21+IZ27)/2/12*(IF(IZ14,'Dalyvio prielaidos'!$E$145,'Dalyvio prielaidos'!$E$144)+'Dalyvio prielaidos'!$E$146)</f>
        <v>-8.8298596286525333E-11</v>
      </c>
      <c r="JA24" s="25">
        <f>SUM(IO24:IZ24)</f>
        <v>-1.0595831554383041E-9</v>
      </c>
      <c r="JB24" s="25">
        <f>(JB21+JB27)/2/12*(IF(JB14,'Dalyvio prielaidos'!$E$145,'Dalyvio prielaidos'!$E$144)+'Dalyvio prielaidos'!$E$146)</f>
        <v>-8.8298596286525333E-11</v>
      </c>
      <c r="JC24" s="25">
        <f>(JC21+JC27)/2/12*(IF(JC14,'Dalyvio prielaidos'!$E$145,'Dalyvio prielaidos'!$E$144)+'Dalyvio prielaidos'!$E$146)</f>
        <v>-8.8298596286525333E-11</v>
      </c>
      <c r="JD24" s="25">
        <f>(JD21+JD27)/2/12*(IF(JD14,'Dalyvio prielaidos'!$E$145,'Dalyvio prielaidos'!$E$144)+'Dalyvio prielaidos'!$E$146)</f>
        <v>-8.8298596286525333E-11</v>
      </c>
      <c r="JE24" s="25">
        <f>(JE21+JE27)/2/12*(IF(JE14,'Dalyvio prielaidos'!$E$145,'Dalyvio prielaidos'!$E$144)+'Dalyvio prielaidos'!$E$146)</f>
        <v>-8.8298596286525333E-11</v>
      </c>
      <c r="JF24" s="25">
        <f>(JF21+JF27)/2/12*(IF(JF14,'Dalyvio prielaidos'!$E$145,'Dalyvio prielaidos'!$E$144)+'Dalyvio prielaidos'!$E$146)</f>
        <v>-8.8298596286525333E-11</v>
      </c>
      <c r="JG24" s="25">
        <f>(JG21+JG27)/2/12*(IF(JG14,'Dalyvio prielaidos'!$E$145,'Dalyvio prielaidos'!$E$144)+'Dalyvio prielaidos'!$E$146)</f>
        <v>-8.8298596286525333E-11</v>
      </c>
      <c r="JH24" s="25">
        <f>(JH21+JH27)/2/12*(IF(JH14,'Dalyvio prielaidos'!$E$145,'Dalyvio prielaidos'!$E$144)+'Dalyvio prielaidos'!$E$146)</f>
        <v>-8.8298596286525333E-11</v>
      </c>
      <c r="JI24" s="25">
        <f>(JI21+JI27)/2/12*(IF(JI14,'Dalyvio prielaidos'!$E$145,'Dalyvio prielaidos'!$E$144)+'Dalyvio prielaidos'!$E$146)</f>
        <v>-8.8298596286525333E-11</v>
      </c>
      <c r="JJ24" s="25">
        <f>(JJ21+JJ27)/2/12*(IF(JJ14,'Dalyvio prielaidos'!$E$145,'Dalyvio prielaidos'!$E$144)+'Dalyvio prielaidos'!$E$146)</f>
        <v>-8.8298596286525333E-11</v>
      </c>
      <c r="JK24" s="25">
        <f>(JK21+JK27)/2/12*(IF(JK14,'Dalyvio prielaidos'!$E$145,'Dalyvio prielaidos'!$E$144)+'Dalyvio prielaidos'!$E$146)</f>
        <v>-8.8298596286525333E-11</v>
      </c>
      <c r="JL24" s="25">
        <f>(JL21+JL27)/2/12*(IF(JL14,'Dalyvio prielaidos'!$E$145,'Dalyvio prielaidos'!$E$144)+'Dalyvio prielaidos'!$E$146)</f>
        <v>-8.8298596286525333E-11</v>
      </c>
      <c r="JM24" s="25">
        <f>(JM21+JM27)/2/12*(IF(JM14,'Dalyvio prielaidos'!$E$145,'Dalyvio prielaidos'!$E$144)+'Dalyvio prielaidos'!$E$146)</f>
        <v>-8.8298596286525333E-11</v>
      </c>
      <c r="JN24" s="25">
        <f>SUM(JB24:JM24)</f>
        <v>-1.0595831554383041E-9</v>
      </c>
      <c r="JO24" s="25">
        <f>(JO21+JO27)/2/12*(IF(JO14,'Dalyvio prielaidos'!$E$145,'Dalyvio prielaidos'!$E$144)+'Dalyvio prielaidos'!$E$146)</f>
        <v>-8.8298596286525333E-11</v>
      </c>
      <c r="JP24" s="25">
        <f>(JP21+JP27)/2/12*(IF(JP14,'Dalyvio prielaidos'!$E$145,'Dalyvio prielaidos'!$E$144)+'Dalyvio prielaidos'!$E$146)</f>
        <v>-8.8298596286525333E-11</v>
      </c>
      <c r="JQ24" s="25">
        <f>(JQ21+JQ27)/2/12*(IF(JQ14,'Dalyvio prielaidos'!$E$145,'Dalyvio prielaidos'!$E$144)+'Dalyvio prielaidos'!$E$146)</f>
        <v>-8.8298596286525333E-11</v>
      </c>
      <c r="JR24" s="25">
        <f>(JR21+JR27)/2/12*(IF(JR14,'Dalyvio prielaidos'!$E$145,'Dalyvio prielaidos'!$E$144)+'Dalyvio prielaidos'!$E$146)</f>
        <v>-8.8298596286525333E-11</v>
      </c>
      <c r="JS24" s="25">
        <f>(JS21+JS27)/2/12*(IF(JS14,'Dalyvio prielaidos'!$E$145,'Dalyvio prielaidos'!$E$144)+'Dalyvio prielaidos'!$E$146)</f>
        <v>-8.8298596286525333E-11</v>
      </c>
      <c r="JT24" s="25">
        <f>(JT21+JT27)/2/12*(IF(JT14,'Dalyvio prielaidos'!$E$145,'Dalyvio prielaidos'!$E$144)+'Dalyvio prielaidos'!$E$146)</f>
        <v>-8.8298596286525333E-11</v>
      </c>
      <c r="JU24" s="25">
        <f>(JU21+JU27)/2/12*(IF(JU14,'Dalyvio prielaidos'!$E$145,'Dalyvio prielaidos'!$E$144)+'Dalyvio prielaidos'!$E$146)</f>
        <v>-8.8298596286525333E-11</v>
      </c>
      <c r="JV24" s="25">
        <f>(JV21+JV27)/2/12*(IF(JV14,'Dalyvio prielaidos'!$E$145,'Dalyvio prielaidos'!$E$144)+'Dalyvio prielaidos'!$E$146)</f>
        <v>-8.8298596286525333E-11</v>
      </c>
      <c r="JW24" s="25">
        <f>(JW21+JW27)/2/12*(IF(JW14,'Dalyvio prielaidos'!$E$145,'Dalyvio prielaidos'!$E$144)+'Dalyvio prielaidos'!$E$146)</f>
        <v>-8.8298596286525333E-11</v>
      </c>
      <c r="JX24" s="25">
        <f>(JX21+JX27)/2/12*(IF(JX14,'Dalyvio prielaidos'!$E$145,'Dalyvio prielaidos'!$E$144)+'Dalyvio prielaidos'!$E$146)</f>
        <v>-8.8298596286525333E-11</v>
      </c>
      <c r="JY24" s="25">
        <f>(JY21+JY27)/2/12*(IF(JY14,'Dalyvio prielaidos'!$E$145,'Dalyvio prielaidos'!$E$144)+'Dalyvio prielaidos'!$E$146)</f>
        <v>-8.8298596286525333E-11</v>
      </c>
      <c r="JZ24" s="25">
        <f>(JZ21+JZ27)/2/12*(IF(JZ14,'Dalyvio prielaidos'!$E$145,'Dalyvio prielaidos'!$E$144)+'Dalyvio prielaidos'!$E$146)</f>
        <v>-8.8298596286525333E-11</v>
      </c>
      <c r="KA24" s="25">
        <f>SUM(JO24:JZ24)</f>
        <v>-1.0595831554383041E-9</v>
      </c>
      <c r="KB24" s="25">
        <f>(KB21+KB27)/2/12*(IF(KB14,'Dalyvio prielaidos'!$E$145,'Dalyvio prielaidos'!$E$144)+'Dalyvio prielaidos'!$E$146)</f>
        <v>-8.8298596286525333E-11</v>
      </c>
      <c r="KC24" s="25">
        <f>(KC21+KC27)/2/12*(IF(KC14,'Dalyvio prielaidos'!$E$145,'Dalyvio prielaidos'!$E$144)+'Dalyvio prielaidos'!$E$146)</f>
        <v>-8.8298596286525333E-11</v>
      </c>
      <c r="KD24" s="25">
        <f>(KD21+KD27)/2/12*(IF(KD14,'Dalyvio prielaidos'!$E$145,'Dalyvio prielaidos'!$E$144)+'Dalyvio prielaidos'!$E$146)</f>
        <v>-8.8298596286525333E-11</v>
      </c>
      <c r="KE24" s="25">
        <f>(KE21+KE27)/2/12*(IF(KE14,'Dalyvio prielaidos'!$E$145,'Dalyvio prielaidos'!$E$144)+'Dalyvio prielaidos'!$E$146)</f>
        <v>-8.8298596286525333E-11</v>
      </c>
      <c r="KF24" s="25">
        <f>(KF21+KF27)/2/12*(IF(KF14,'Dalyvio prielaidos'!$E$145,'Dalyvio prielaidos'!$E$144)+'Dalyvio prielaidos'!$E$146)</f>
        <v>-8.8298596286525333E-11</v>
      </c>
      <c r="KG24" s="25">
        <f>(KG21+KG27)/2/12*(IF(KG14,'Dalyvio prielaidos'!$E$145,'Dalyvio prielaidos'!$E$144)+'Dalyvio prielaidos'!$E$146)</f>
        <v>-8.8298596286525333E-11</v>
      </c>
      <c r="KH24" s="25">
        <f>(KH21+KH27)/2/12*(IF(KH14,'Dalyvio prielaidos'!$E$145,'Dalyvio prielaidos'!$E$144)+'Dalyvio prielaidos'!$E$146)</f>
        <v>-8.8298596286525333E-11</v>
      </c>
      <c r="KI24" s="25">
        <f>(KI21+KI27)/2/12*(IF(KI14,'Dalyvio prielaidos'!$E$145,'Dalyvio prielaidos'!$E$144)+'Dalyvio prielaidos'!$E$146)</f>
        <v>-8.8298596286525333E-11</v>
      </c>
      <c r="KJ24" s="25">
        <f>(KJ21+KJ27)/2/12*(IF(KJ14,'Dalyvio prielaidos'!$E$145,'Dalyvio prielaidos'!$E$144)+'Dalyvio prielaidos'!$E$146)</f>
        <v>-8.8298596286525333E-11</v>
      </c>
      <c r="KK24" s="25">
        <f>(KK21+KK27)/2/12*(IF(KK14,'Dalyvio prielaidos'!$E$145,'Dalyvio prielaidos'!$E$144)+'Dalyvio prielaidos'!$E$146)</f>
        <v>-8.8298596286525333E-11</v>
      </c>
      <c r="KL24" s="25">
        <f>(KL21+KL27)/2/12*(IF(KL14,'Dalyvio prielaidos'!$E$145,'Dalyvio prielaidos'!$E$144)+'Dalyvio prielaidos'!$E$146)</f>
        <v>-8.8298596286525333E-11</v>
      </c>
      <c r="KM24" s="25">
        <f>(KM21+KM27)/2/12*(IF(KM14,'Dalyvio prielaidos'!$E$145,'Dalyvio prielaidos'!$E$144)+'Dalyvio prielaidos'!$E$146)</f>
        <v>-8.8298596286525333E-11</v>
      </c>
      <c r="KN24" s="25">
        <f>SUM(KB24:KM24)</f>
        <v>-1.0595831554383041E-9</v>
      </c>
      <c r="KO24" s="25">
        <f>(KO21+KO27)/2/12*(IF(KO14,'Dalyvio prielaidos'!$E$145,'Dalyvio prielaidos'!$E$144)+'Dalyvio prielaidos'!$E$146)</f>
        <v>-8.8298596286525333E-11</v>
      </c>
      <c r="KP24" s="25">
        <f>(KP21+KP27)/2/12*(IF(KP14,'Dalyvio prielaidos'!$E$145,'Dalyvio prielaidos'!$E$144)+'Dalyvio prielaidos'!$E$146)</f>
        <v>-8.8298596286525333E-11</v>
      </c>
      <c r="KQ24" s="25">
        <f>(KQ21+KQ27)/2/12*(IF(KQ14,'Dalyvio prielaidos'!$E$145,'Dalyvio prielaidos'!$E$144)+'Dalyvio prielaidos'!$E$146)</f>
        <v>-8.8298596286525333E-11</v>
      </c>
      <c r="KR24" s="25">
        <f>(KR21+KR27)/2/12*(IF(KR14,'Dalyvio prielaidos'!$E$145,'Dalyvio prielaidos'!$E$144)+'Dalyvio prielaidos'!$E$146)</f>
        <v>-8.8298596286525333E-11</v>
      </c>
      <c r="KS24" s="25">
        <f>(KS21+KS27)/2/12*(IF(KS14,'Dalyvio prielaidos'!$E$145,'Dalyvio prielaidos'!$E$144)+'Dalyvio prielaidos'!$E$146)</f>
        <v>-8.8298596286525333E-11</v>
      </c>
      <c r="KT24" s="25">
        <f>(KT21+KT27)/2/12*(IF(KT14,'Dalyvio prielaidos'!$E$145,'Dalyvio prielaidos'!$E$144)+'Dalyvio prielaidos'!$E$146)</f>
        <v>-8.8298596286525333E-11</v>
      </c>
      <c r="KU24" s="25">
        <f>(KU21+KU27)/2/12*(IF(KU14,'Dalyvio prielaidos'!$E$145,'Dalyvio prielaidos'!$E$144)+'Dalyvio prielaidos'!$E$146)</f>
        <v>-8.8298596286525333E-11</v>
      </c>
      <c r="KV24" s="25">
        <f>(KV21+KV27)/2/12*(IF(KV14,'Dalyvio prielaidos'!$E$145,'Dalyvio prielaidos'!$E$144)+'Dalyvio prielaidos'!$E$146)</f>
        <v>-8.8298596286525333E-11</v>
      </c>
      <c r="KW24" s="25">
        <f>(KW21+KW27)/2/12*(IF(KW14,'Dalyvio prielaidos'!$E$145,'Dalyvio prielaidos'!$E$144)+'Dalyvio prielaidos'!$E$146)</f>
        <v>-8.8298596286525333E-11</v>
      </c>
      <c r="KX24" s="25">
        <f>(KX21+KX27)/2/12*(IF(KX14,'Dalyvio prielaidos'!$E$145,'Dalyvio prielaidos'!$E$144)+'Dalyvio prielaidos'!$E$146)</f>
        <v>-8.8298596286525333E-11</v>
      </c>
      <c r="KY24" s="25">
        <f>(KY21+KY27)/2/12*(IF(KY14,'Dalyvio prielaidos'!$E$145,'Dalyvio prielaidos'!$E$144)+'Dalyvio prielaidos'!$E$146)</f>
        <v>-8.8298596286525333E-11</v>
      </c>
      <c r="KZ24" s="25">
        <f>(KZ21+KZ27)/2/12*(IF(KZ14,'Dalyvio prielaidos'!$E$145,'Dalyvio prielaidos'!$E$144)+'Dalyvio prielaidos'!$E$146)</f>
        <v>-8.8298596286525333E-11</v>
      </c>
      <c r="LA24" s="25">
        <f>SUM(KO24:KZ24)</f>
        <v>-1.0595831554383041E-9</v>
      </c>
      <c r="LB24" s="25">
        <f>(LB21+LB27)/2/12*(IF(LB14,'Dalyvio prielaidos'!$E$145,'Dalyvio prielaidos'!$E$144)+'Dalyvio prielaidos'!$E$146)</f>
        <v>-8.8298596286525333E-11</v>
      </c>
      <c r="LC24" s="25">
        <f>(LC21+LC27)/2/12*(IF(LC14,'Dalyvio prielaidos'!$E$145,'Dalyvio prielaidos'!$E$144)+'Dalyvio prielaidos'!$E$146)</f>
        <v>-8.8298596286525333E-11</v>
      </c>
      <c r="LD24" s="25">
        <f>(LD21+LD27)/2/12*(IF(LD14,'Dalyvio prielaidos'!$E$145,'Dalyvio prielaidos'!$E$144)+'Dalyvio prielaidos'!$E$146)</f>
        <v>-8.8298596286525333E-11</v>
      </c>
      <c r="LE24" s="25">
        <f>(LE21+LE27)/2/12*(IF(LE14,'Dalyvio prielaidos'!$E$145,'Dalyvio prielaidos'!$E$144)+'Dalyvio prielaidos'!$E$146)</f>
        <v>-8.8298596286525333E-11</v>
      </c>
      <c r="LF24" s="25">
        <f>(LF21+LF27)/2/12*(IF(LF14,'Dalyvio prielaidos'!$E$145,'Dalyvio prielaidos'!$E$144)+'Dalyvio prielaidos'!$E$146)</f>
        <v>-8.8298596286525333E-11</v>
      </c>
      <c r="LG24" s="25">
        <f>(LG21+LG27)/2/12*(IF(LG14,'Dalyvio prielaidos'!$E$145,'Dalyvio prielaidos'!$E$144)+'Dalyvio prielaidos'!$E$146)</f>
        <v>-8.8298596286525333E-11</v>
      </c>
      <c r="LH24" s="25">
        <f>(LH21+LH27)/2/12*(IF(LH14,'Dalyvio prielaidos'!$E$145,'Dalyvio prielaidos'!$E$144)+'Dalyvio prielaidos'!$E$146)</f>
        <v>-8.8298596286525333E-11</v>
      </c>
      <c r="LI24" s="25">
        <f>(LI21+LI27)/2/12*(IF(LI14,'Dalyvio prielaidos'!$E$145,'Dalyvio prielaidos'!$E$144)+'Dalyvio prielaidos'!$E$146)</f>
        <v>-8.8298596286525333E-11</v>
      </c>
      <c r="LJ24" s="25">
        <f>(LJ21+LJ27)/2/12*(IF(LJ14,'Dalyvio prielaidos'!$E$145,'Dalyvio prielaidos'!$E$144)+'Dalyvio prielaidos'!$E$146)</f>
        <v>-8.8298596286525333E-11</v>
      </c>
      <c r="LK24" s="25">
        <f>(LK21+LK27)/2/12*(IF(LK14,'Dalyvio prielaidos'!$E$145,'Dalyvio prielaidos'!$E$144)+'Dalyvio prielaidos'!$E$146)</f>
        <v>-8.8298596286525333E-11</v>
      </c>
      <c r="LL24" s="25">
        <f>(LL21+LL27)/2/12*(IF(LL14,'Dalyvio prielaidos'!$E$145,'Dalyvio prielaidos'!$E$144)+'Dalyvio prielaidos'!$E$146)</f>
        <v>-8.8298596286525333E-11</v>
      </c>
      <c r="LM24" s="25">
        <f>(LM21+LM27)/2/12*(IF(LM14,'Dalyvio prielaidos'!$E$145,'Dalyvio prielaidos'!$E$144)+'Dalyvio prielaidos'!$E$146)</f>
        <v>-8.8298596286525333E-11</v>
      </c>
      <c r="LN24" s="25">
        <f>SUM(LB24:LM24)</f>
        <v>-1.0595831554383041E-9</v>
      </c>
    </row>
    <row r="25" spans="1:326" ht="15.75" customHeight="1">
      <c r="A25" s="3" t="s">
        <v>288</v>
      </c>
      <c r="B25" s="25">
        <f>IF(B16,(('Dalyvio prielaidos'!$E$137-(B21+B27)/2)*'Dalyvio prielaidos'!$E$147)/12,0)</f>
        <v>6466.6675057791754</v>
      </c>
      <c r="C25" s="25">
        <f>IF(C16,(('Dalyvio prielaidos'!$E$137-(C21+C27)/2)*'Dalyvio prielaidos'!$E$147)/12,0)</f>
        <v>6466.6675057791754</v>
      </c>
      <c r="D25" s="25">
        <f>IF(D16,(('Dalyvio prielaidos'!$E$137-(D21+D27)/2)*'Dalyvio prielaidos'!$E$147)/12,0)</f>
        <v>6466.6675057791754</v>
      </c>
      <c r="E25" s="25">
        <f>IF(E16,(('Dalyvio prielaidos'!$E$137-(E21+E27)/2)*'Dalyvio prielaidos'!$E$147)/12,0)</f>
        <v>6466.6675057791754</v>
      </c>
      <c r="F25" s="25">
        <f>IF(F16,(('Dalyvio prielaidos'!$E$137-(F21+F27)/2)*'Dalyvio prielaidos'!$E$147)/12,0)</f>
        <v>6466.6675057791754</v>
      </c>
      <c r="G25" s="25">
        <f>IF(G16,(('Dalyvio prielaidos'!$E$137-(G21+G27)/2)*'Dalyvio prielaidos'!$E$147)/12,0)</f>
        <v>6466.6675057791754</v>
      </c>
      <c r="H25" s="25">
        <f>IF(H16,(('Dalyvio prielaidos'!$E$137-(H21+H27)/2)*'Dalyvio prielaidos'!$E$147)/12,0)</f>
        <v>6466.6675057791754</v>
      </c>
      <c r="I25" s="25">
        <f>IF(I16,(('Dalyvio prielaidos'!$E$137-(I21+I27)/2)*'Dalyvio prielaidos'!$E$147)/12,0)</f>
        <v>6466.6675057791754</v>
      </c>
      <c r="J25" s="25">
        <f>IF(J16,(('Dalyvio prielaidos'!$E$137-(J21+J27)/2)*'Dalyvio prielaidos'!$E$147)/12,0)</f>
        <v>6466.6675057791754</v>
      </c>
      <c r="K25" s="25">
        <f>IF(K16,(('Dalyvio prielaidos'!$E$137-(K21+K27)/2)*'Dalyvio prielaidos'!$E$147)/12,0)</f>
        <v>6466.6675057791754</v>
      </c>
      <c r="L25" s="25">
        <f>IF(L16,(('Dalyvio prielaidos'!$E$137-(L21+L27)/2)*'Dalyvio prielaidos'!$E$147)/12,0)</f>
        <v>6466.6675057791754</v>
      </c>
      <c r="M25" s="25">
        <f>IF(M16,(('Dalyvio prielaidos'!$E$137-(M21+M27)/2)*'Dalyvio prielaidos'!$E$147)/12,0)</f>
        <v>6466.6675057791754</v>
      </c>
      <c r="N25" s="25">
        <f>SUM(B25:M25)</f>
        <v>77600.010069350086</v>
      </c>
      <c r="O25" s="25">
        <f>IF(O16,(('Dalyvio prielaidos'!$E$137-(O21+O27)/2)*'Dalyvio prielaidos'!$E$147)/12,0)</f>
        <v>6466.6675057791754</v>
      </c>
      <c r="P25" s="25">
        <f>IF(P16,(('Dalyvio prielaidos'!$E$137-(P21+P27)/2)*'Dalyvio prielaidos'!$E$147)/12,0)</f>
        <v>6466.6675057791754</v>
      </c>
      <c r="Q25" s="25">
        <f>IF(Q16,(('Dalyvio prielaidos'!$E$137-(Q21+Q27)/2)*'Dalyvio prielaidos'!$E$147)/12,0)</f>
        <v>6466.6675057791754</v>
      </c>
      <c r="R25" s="25">
        <f>IF(R16,(('Dalyvio prielaidos'!$E$137-(R21+R27)/2)*'Dalyvio prielaidos'!$E$147)/12,0)</f>
        <v>6466.6675057791754</v>
      </c>
      <c r="S25" s="25">
        <f>IF(S16,(('Dalyvio prielaidos'!$E$137-(S21+S27)/2)*'Dalyvio prielaidos'!$E$147)/12,0)</f>
        <v>6466.6675057791754</v>
      </c>
      <c r="T25" s="25">
        <f>IF(T16,(('Dalyvio prielaidos'!$E$137-(T21+T27)/2)*'Dalyvio prielaidos'!$E$147)/12,0)</f>
        <v>6466.6675057791754</v>
      </c>
      <c r="U25" s="25">
        <f>IF(U16,(('Dalyvio prielaidos'!$E$137-(U21+U27)/2)*'Dalyvio prielaidos'!$E$147)/12,0)</f>
        <v>6466.6675057791754</v>
      </c>
      <c r="V25" s="25">
        <f>IF(V16,(('Dalyvio prielaidos'!$E$137-(V21+V27)/2)*'Dalyvio prielaidos'!$E$147)/12,0)</f>
        <v>6444.516491072307</v>
      </c>
      <c r="W25" s="25">
        <f>IF(W16,(('Dalyvio prielaidos'!$E$137-(W21+W27)/2)*'Dalyvio prielaidos'!$E$147)/12,0)</f>
        <v>6260.7894062263149</v>
      </c>
      <c r="X25" s="25">
        <f>IF(X16,(('Dalyvio prielaidos'!$E$137-(X21+X27)/2)*'Dalyvio prielaidos'!$E$147)/12,0)</f>
        <v>5937.6372659480649</v>
      </c>
      <c r="Y25" s="25">
        <f>IF(Y16,(('Dalyvio prielaidos'!$E$137-(Y21+Y27)/2)*'Dalyvio prielaidos'!$E$147)/12,0)</f>
        <v>5614.4851256698139</v>
      </c>
      <c r="Z25" s="25">
        <f>IF(Z16,(('Dalyvio prielaidos'!$E$137-(Z21+Z27)/2)*'Dalyvio prielaidos'!$E$147)/12,0)</f>
        <v>5291.3329853915648</v>
      </c>
      <c r="AA25" s="25">
        <f>SUM(O25:Z25)</f>
        <v>74815.433814762291</v>
      </c>
      <c r="AB25" s="25">
        <f>IF(AB16,(('Dalyvio prielaidos'!$E$137-(AB21+AB27)/2)*'Dalyvio prielaidos'!$E$147)/12,0)</f>
        <v>4916.0170437835877</v>
      </c>
      <c r="AC25" s="25">
        <f>IF(AC16,(('Dalyvio prielaidos'!$E$137-(AC21+AC27)/2)*'Dalyvio prielaidos'!$E$147)/12,0)</f>
        <v>4488.5373008458846</v>
      </c>
      <c r="AD25" s="25">
        <f>IF(AD16,(('Dalyvio prielaidos'!$E$137-(AD21+AD27)/2)*'Dalyvio prielaidos'!$E$147)/12,0)</f>
        <v>4061.0575579081815</v>
      </c>
      <c r="AE25" s="25">
        <f>IF(AE16,(('Dalyvio prielaidos'!$E$137-(AE21+AE27)/2)*'Dalyvio prielaidos'!$E$147)/12,0)</f>
        <v>3633.5778149704779</v>
      </c>
      <c r="AF25" s="25">
        <f>IF(AF16,(('Dalyvio prielaidos'!$E$137-(AF21+AF27)/2)*'Dalyvio prielaidos'!$E$147)/12,0)</f>
        <v>3206.0980720327748</v>
      </c>
      <c r="AG25" s="25">
        <f>IF(AG16,(('Dalyvio prielaidos'!$E$137-(AG21+AG27)/2)*'Dalyvio prielaidos'!$E$147)/12,0)</f>
        <v>2778.6183290950721</v>
      </c>
      <c r="AH25" s="25">
        <f>IF(AH16,(('Dalyvio prielaidos'!$E$137-(AH21+AH27)/2)*'Dalyvio prielaidos'!$E$147)/12,0)</f>
        <v>2351.1385861573676</v>
      </c>
      <c r="AI25" s="25">
        <f>IF(AI16,(('Dalyvio prielaidos'!$E$137-(AI21+AI27)/2)*'Dalyvio prielaidos'!$E$147)/12,0)</f>
        <v>1923.6588432196652</v>
      </c>
      <c r="AJ25" s="25">
        <f>IF(AJ16,(('Dalyvio prielaidos'!$E$137-(AJ21+AJ27)/2)*'Dalyvio prielaidos'!$E$147)/12,0)</f>
        <v>1496.1791002819612</v>
      </c>
      <c r="AK25" s="25">
        <f>IF(AK16,(('Dalyvio prielaidos'!$E$137-(AK21+AK27)/2)*'Dalyvio prielaidos'!$E$147)/12,0)</f>
        <v>1068.6993573442585</v>
      </c>
      <c r="AL25" s="25">
        <f>IF(AL16,(('Dalyvio prielaidos'!$E$137-(AL21+AL27)/2)*'Dalyvio prielaidos'!$E$147)/12,0)</f>
        <v>641.21961440655593</v>
      </c>
      <c r="AM25" s="25">
        <f>IF(AM16,(('Dalyvio prielaidos'!$E$137-(AM21+AM27)/2)*'Dalyvio prielaidos'!$E$147)/12,0)</f>
        <v>213.73987146885199</v>
      </c>
      <c r="AN25" s="25">
        <f>SUM(AB25:AM25)</f>
        <v>30778.541491514647</v>
      </c>
      <c r="AO25" s="25">
        <f>IF(AO16,(('Dalyvio prielaidos'!$E$137-(AO21+AO27)/2)*'Dalyvio prielaidos'!$E$147)/12,0)</f>
        <v>0</v>
      </c>
      <c r="AP25" s="25">
        <f>IF(AP16,(('Dalyvio prielaidos'!$E$137-(AP21+AP27)/2)*'Dalyvio prielaidos'!$E$147)/12,0)</f>
        <v>0</v>
      </c>
      <c r="AQ25" s="25">
        <f>IF(AQ16,(('Dalyvio prielaidos'!$E$137-(AQ21+AQ27)/2)*'Dalyvio prielaidos'!$E$147)/12,0)</f>
        <v>0</v>
      </c>
      <c r="AR25" s="25">
        <f>IF(AR16,(('Dalyvio prielaidos'!$E$137-(AR21+AR27)/2)*'Dalyvio prielaidos'!$E$147)/12,0)</f>
        <v>0</v>
      </c>
      <c r="AS25" s="25">
        <f>IF(AS16,(('Dalyvio prielaidos'!$E$137-(AS21+AS27)/2)*'Dalyvio prielaidos'!$E$147)/12,0)</f>
        <v>0</v>
      </c>
      <c r="AT25" s="25">
        <f>IF(AT16,(('Dalyvio prielaidos'!$E$137-(AT21+AT27)/2)*'Dalyvio prielaidos'!$E$147)/12,0)</f>
        <v>0</v>
      </c>
      <c r="AU25" s="25">
        <f>IF(AU16,(('Dalyvio prielaidos'!$E$137-(AU21+AU27)/2)*'Dalyvio prielaidos'!$E$147)/12,0)</f>
        <v>0</v>
      </c>
      <c r="AV25" s="25">
        <f>IF(AV16,(('Dalyvio prielaidos'!$E$137-(AV21+AV27)/2)*'Dalyvio prielaidos'!$E$147)/12,0)</f>
        <v>0</v>
      </c>
      <c r="AW25" s="25">
        <f>IF(AW16,(('Dalyvio prielaidos'!$E$137-(AW21+AW27)/2)*'Dalyvio prielaidos'!$E$147)/12,0)</f>
        <v>0</v>
      </c>
      <c r="AX25" s="25">
        <f>IF(AX16,(('Dalyvio prielaidos'!$E$137-(AX21+AX27)/2)*'Dalyvio prielaidos'!$E$147)/12,0)</f>
        <v>0</v>
      </c>
      <c r="AY25" s="25">
        <f>IF(AY16,(('Dalyvio prielaidos'!$E$137-(AY21+AY27)/2)*'Dalyvio prielaidos'!$E$147)/12,0)</f>
        <v>0</v>
      </c>
      <c r="AZ25" s="25">
        <f>IF(AZ16,(('Dalyvio prielaidos'!$E$137-(AZ21+AZ27)/2)*'Dalyvio prielaidos'!$E$147)/12,0)</f>
        <v>0</v>
      </c>
      <c r="BA25" s="25">
        <f>SUM(AO25:AZ25)</f>
        <v>0</v>
      </c>
      <c r="BB25" s="25">
        <f>IF(BB16,(('Dalyvio prielaidos'!$E$137-(BB21+BB27)/2)*'Dalyvio prielaidos'!$E$147)/12,0)</f>
        <v>0</v>
      </c>
      <c r="BC25" s="25">
        <f>IF(BC16,(('Dalyvio prielaidos'!$E$137-(BC21+BC27)/2)*'Dalyvio prielaidos'!$E$147)/12,0)</f>
        <v>0</v>
      </c>
      <c r="BD25" s="25">
        <f>IF(BD16,(('Dalyvio prielaidos'!$E$137-(BD21+BD27)/2)*'Dalyvio prielaidos'!$E$147)/12,0)</f>
        <v>0</v>
      </c>
      <c r="BE25" s="25">
        <f>IF(BE16,(('Dalyvio prielaidos'!$E$137-(BE21+BE27)/2)*'Dalyvio prielaidos'!$E$147)/12,0)</f>
        <v>0</v>
      </c>
      <c r="BF25" s="25">
        <f>IF(BF16,(('Dalyvio prielaidos'!$E$137-(BF21+BF27)/2)*'Dalyvio prielaidos'!$E$147)/12,0)</f>
        <v>0</v>
      </c>
      <c r="BG25" s="25">
        <f>IF(BG16,(('Dalyvio prielaidos'!$E$137-(BG21+BG27)/2)*'Dalyvio prielaidos'!$E$147)/12,0)</f>
        <v>0</v>
      </c>
      <c r="BH25" s="25">
        <f>IF(BH16,(('Dalyvio prielaidos'!$E$137-(BH21+BH27)/2)*'Dalyvio prielaidos'!$E$147)/12,0)</f>
        <v>0</v>
      </c>
      <c r="BI25" s="25">
        <f>IF(BI16,(('Dalyvio prielaidos'!$E$137-(BI21+BI27)/2)*'Dalyvio prielaidos'!$E$147)/12,0)</f>
        <v>0</v>
      </c>
      <c r="BJ25" s="25">
        <f>IF(BJ16,(('Dalyvio prielaidos'!$E$137-(BJ21+BJ27)/2)*'Dalyvio prielaidos'!$E$147)/12,0)</f>
        <v>0</v>
      </c>
      <c r="BK25" s="25">
        <f>IF(BK16,(('Dalyvio prielaidos'!$E$137-(BK21+BK27)/2)*'Dalyvio prielaidos'!$E$147)/12,0)</f>
        <v>0</v>
      </c>
      <c r="BL25" s="25">
        <f>IF(BL16,(('Dalyvio prielaidos'!$E$137-(BL21+BL27)/2)*'Dalyvio prielaidos'!$E$147)/12,0)</f>
        <v>0</v>
      </c>
      <c r="BM25" s="25">
        <f>IF(BM16,(('Dalyvio prielaidos'!$E$137-(BM21+BM27)/2)*'Dalyvio prielaidos'!$E$147)/12,0)</f>
        <v>0</v>
      </c>
      <c r="BN25" s="25">
        <f>SUM(BB25:BM25)</f>
        <v>0</v>
      </c>
      <c r="BO25" s="25">
        <f>IF(BO16,(('Dalyvio prielaidos'!$E$137-(BO21+BO27)/2)*'Dalyvio prielaidos'!$E$147)/12,0)</f>
        <v>0</v>
      </c>
      <c r="BP25" s="25">
        <f>IF(BP16,(('Dalyvio prielaidos'!$E$137-(BP21+BP27)/2)*'Dalyvio prielaidos'!$E$147)/12,0)</f>
        <v>0</v>
      </c>
      <c r="BQ25" s="25">
        <f>IF(BQ16,(('Dalyvio prielaidos'!$E$137-(BQ21+BQ27)/2)*'Dalyvio prielaidos'!$E$147)/12,0)</f>
        <v>0</v>
      </c>
      <c r="BR25" s="25">
        <f>IF(BR16,(('Dalyvio prielaidos'!$E$137-(BR21+BR27)/2)*'Dalyvio prielaidos'!$E$147)/12,0)</f>
        <v>0</v>
      </c>
      <c r="BS25" s="25">
        <f>IF(BS16,(('Dalyvio prielaidos'!$E$137-(BS21+BS27)/2)*'Dalyvio prielaidos'!$E$147)/12,0)</f>
        <v>0</v>
      </c>
      <c r="BT25" s="25">
        <f>IF(BT16,(('Dalyvio prielaidos'!$E$137-(BT21+BT27)/2)*'Dalyvio prielaidos'!$E$147)/12,0)</f>
        <v>0</v>
      </c>
      <c r="BU25" s="25">
        <f>IF(BU16,(('Dalyvio prielaidos'!$E$137-(BU21+BU27)/2)*'Dalyvio prielaidos'!$E$147)/12,0)</f>
        <v>0</v>
      </c>
      <c r="BV25" s="25">
        <f>IF(BV16,(('Dalyvio prielaidos'!$E$137-(BV21+BV27)/2)*'Dalyvio prielaidos'!$E$147)/12,0)</f>
        <v>0</v>
      </c>
      <c r="BW25" s="25">
        <f>IF(BW16,(('Dalyvio prielaidos'!$E$137-(BW21+BW27)/2)*'Dalyvio prielaidos'!$E$147)/12,0)</f>
        <v>0</v>
      </c>
      <c r="BX25" s="25">
        <f>IF(BX16,(('Dalyvio prielaidos'!$E$137-(BX21+BX27)/2)*'Dalyvio prielaidos'!$E$147)/12,0)</f>
        <v>0</v>
      </c>
      <c r="BY25" s="25">
        <f>IF(BY16,(('Dalyvio prielaidos'!$E$137-(BY21+BY27)/2)*'Dalyvio prielaidos'!$E$147)/12,0)</f>
        <v>0</v>
      </c>
      <c r="BZ25" s="25">
        <f>IF(BZ16,(('Dalyvio prielaidos'!$E$137-(BZ21+BZ27)/2)*'Dalyvio prielaidos'!$E$147)/12,0)</f>
        <v>0</v>
      </c>
      <c r="CA25" s="25">
        <f>SUM(BO25:BZ25)</f>
        <v>0</v>
      </c>
      <c r="CB25" s="25">
        <f>IF(CB16,(('Dalyvio prielaidos'!$E$137-(CB21+CB27)/2)*'Dalyvio prielaidos'!$E$147)/12,0)</f>
        <v>0</v>
      </c>
      <c r="CC25" s="25">
        <f>IF(CC16,(('Dalyvio prielaidos'!$E$137-(CC21+CC27)/2)*'Dalyvio prielaidos'!$E$147)/12,0)</f>
        <v>0</v>
      </c>
      <c r="CD25" s="25">
        <f>IF(CD16,(('Dalyvio prielaidos'!$E$137-(CD21+CD27)/2)*'Dalyvio prielaidos'!$E$147)/12,0)</f>
        <v>0</v>
      </c>
      <c r="CE25" s="25">
        <f>IF(CE16,(('Dalyvio prielaidos'!$E$137-(CE21+CE27)/2)*'Dalyvio prielaidos'!$E$147)/12,0)</f>
        <v>0</v>
      </c>
      <c r="CF25" s="25">
        <f>IF(CF16,(('Dalyvio prielaidos'!$E$137-(CF21+CF27)/2)*'Dalyvio prielaidos'!$E$147)/12,0)</f>
        <v>0</v>
      </c>
      <c r="CG25" s="25">
        <f>IF(CG16,(('Dalyvio prielaidos'!$E$137-(CG21+CG27)/2)*'Dalyvio prielaidos'!$E$147)/12,0)</f>
        <v>0</v>
      </c>
      <c r="CH25" s="25">
        <f>IF(CH16,(('Dalyvio prielaidos'!$E$137-(CH21+CH27)/2)*'Dalyvio prielaidos'!$E$147)/12,0)</f>
        <v>0</v>
      </c>
      <c r="CI25" s="25">
        <f>IF(CI16,(('Dalyvio prielaidos'!$E$137-(CI21+CI27)/2)*'Dalyvio prielaidos'!$E$147)/12,0)</f>
        <v>0</v>
      </c>
      <c r="CJ25" s="25">
        <f>IF(CJ16,(('Dalyvio prielaidos'!$E$137-(CJ21+CJ27)/2)*'Dalyvio prielaidos'!$E$147)/12,0)</f>
        <v>0</v>
      </c>
      <c r="CK25" s="25">
        <f>IF(CK16,(('Dalyvio prielaidos'!$E$137-(CK21+CK27)/2)*'Dalyvio prielaidos'!$E$147)/12,0)</f>
        <v>0</v>
      </c>
      <c r="CL25" s="25">
        <f>IF(CL16,(('Dalyvio prielaidos'!$E$137-(CL21+CL27)/2)*'Dalyvio prielaidos'!$E$147)/12,0)</f>
        <v>0</v>
      </c>
      <c r="CM25" s="25">
        <f>IF(CM16,(('Dalyvio prielaidos'!$E$137-(CM21+CM27)/2)*'Dalyvio prielaidos'!$E$147)/12,0)</f>
        <v>0</v>
      </c>
      <c r="CN25" s="25">
        <f>SUM(CB25:CM25)</f>
        <v>0</v>
      </c>
      <c r="CO25" s="25">
        <f>IF(CO16,(('Dalyvio prielaidos'!$E$137-(CO21+CO27)/2)*'Dalyvio prielaidos'!$E$147)/12,0)</f>
        <v>0</v>
      </c>
      <c r="CP25" s="25">
        <f>IF(CP16,(('Dalyvio prielaidos'!$E$137-(CP21+CP27)/2)*'Dalyvio prielaidos'!$E$147)/12,0)</f>
        <v>0</v>
      </c>
      <c r="CQ25" s="25">
        <f>IF(CQ16,(('Dalyvio prielaidos'!$E$137-(CQ21+CQ27)/2)*'Dalyvio prielaidos'!$E$147)/12,0)</f>
        <v>0</v>
      </c>
      <c r="CR25" s="25">
        <f>IF(CR16,(('Dalyvio prielaidos'!$E$137-(CR21+CR27)/2)*'Dalyvio prielaidos'!$E$147)/12,0)</f>
        <v>0</v>
      </c>
      <c r="CS25" s="25">
        <f>IF(CS16,(('Dalyvio prielaidos'!$E$137-(CS21+CS27)/2)*'Dalyvio prielaidos'!$E$147)/12,0)</f>
        <v>0</v>
      </c>
      <c r="CT25" s="25">
        <f>IF(CT16,(('Dalyvio prielaidos'!$E$137-(CT21+CT27)/2)*'Dalyvio prielaidos'!$E$147)/12,0)</f>
        <v>0</v>
      </c>
      <c r="CU25" s="25">
        <f>IF(CU16,(('Dalyvio prielaidos'!$E$137-(CU21+CU27)/2)*'Dalyvio prielaidos'!$E$147)/12,0)</f>
        <v>0</v>
      </c>
      <c r="CV25" s="25">
        <f>IF(CV16,(('Dalyvio prielaidos'!$E$137-(CV21+CV27)/2)*'Dalyvio prielaidos'!$E$147)/12,0)</f>
        <v>0</v>
      </c>
      <c r="CW25" s="25">
        <f>IF(CW16,(('Dalyvio prielaidos'!$E$137-(CW21+CW27)/2)*'Dalyvio prielaidos'!$E$147)/12,0)</f>
        <v>0</v>
      </c>
      <c r="CX25" s="25">
        <f>IF(CX16,(('Dalyvio prielaidos'!$E$137-(CX21+CX27)/2)*'Dalyvio prielaidos'!$E$147)/12,0)</f>
        <v>0</v>
      </c>
      <c r="CY25" s="25">
        <f>IF(CY16,(('Dalyvio prielaidos'!$E$137-(CY21+CY27)/2)*'Dalyvio prielaidos'!$E$147)/12,0)</f>
        <v>0</v>
      </c>
      <c r="CZ25" s="25">
        <f>IF(CZ16,(('Dalyvio prielaidos'!$E$137-(CZ21+CZ27)/2)*'Dalyvio prielaidos'!$E$147)/12,0)</f>
        <v>0</v>
      </c>
      <c r="DA25" s="25">
        <f>SUM(CO25:CZ25)</f>
        <v>0</v>
      </c>
      <c r="DB25" s="25">
        <f>IF(DB16,(('Dalyvio prielaidos'!$E$137-(DB21+DB27)/2)*'Dalyvio prielaidos'!$E$147)/12,0)</f>
        <v>0</v>
      </c>
      <c r="DC25" s="25">
        <f>IF(DC16,(('Dalyvio prielaidos'!$E$137-(DC21+DC27)/2)*'Dalyvio prielaidos'!$E$147)/12,0)</f>
        <v>0</v>
      </c>
      <c r="DD25" s="25">
        <f>IF(DD16,(('Dalyvio prielaidos'!$E$137-(DD21+DD27)/2)*'Dalyvio prielaidos'!$E$147)/12,0)</f>
        <v>0</v>
      </c>
      <c r="DE25" s="25">
        <f>IF(DE16,(('Dalyvio prielaidos'!$E$137-(DE21+DE27)/2)*'Dalyvio prielaidos'!$E$147)/12,0)</f>
        <v>0</v>
      </c>
      <c r="DF25" s="25">
        <f>IF(DF16,(('Dalyvio prielaidos'!$E$137-(DF21+DF27)/2)*'Dalyvio prielaidos'!$E$147)/12,0)</f>
        <v>0</v>
      </c>
      <c r="DG25" s="25">
        <f>IF(DG16,(('Dalyvio prielaidos'!$E$137-(DG21+DG27)/2)*'Dalyvio prielaidos'!$E$147)/12,0)</f>
        <v>0</v>
      </c>
      <c r="DH25" s="25">
        <f>IF(DH16,(('Dalyvio prielaidos'!$E$137-(DH21+DH27)/2)*'Dalyvio prielaidos'!$E$147)/12,0)</f>
        <v>0</v>
      </c>
      <c r="DI25" s="25">
        <f>IF(DI16,(('Dalyvio prielaidos'!$E$137-(DI21+DI27)/2)*'Dalyvio prielaidos'!$E$147)/12,0)</f>
        <v>0</v>
      </c>
      <c r="DJ25" s="25">
        <f>IF(DJ16,(('Dalyvio prielaidos'!$E$137-(DJ21+DJ27)/2)*'Dalyvio prielaidos'!$E$147)/12,0)</f>
        <v>0</v>
      </c>
      <c r="DK25" s="25">
        <f>IF(DK16,(('Dalyvio prielaidos'!$E$137-(DK21+DK27)/2)*'Dalyvio prielaidos'!$E$147)/12,0)</f>
        <v>0</v>
      </c>
      <c r="DL25" s="25">
        <f>IF(DL16,(('Dalyvio prielaidos'!$E$137-(DL21+DL27)/2)*'Dalyvio prielaidos'!$E$147)/12,0)</f>
        <v>0</v>
      </c>
      <c r="DM25" s="25">
        <f>IF(DM16,(('Dalyvio prielaidos'!$E$137-(DM21+DM27)/2)*'Dalyvio prielaidos'!$E$147)/12,0)</f>
        <v>0</v>
      </c>
      <c r="DN25" s="25">
        <f>SUM(DB25:DM25)</f>
        <v>0</v>
      </c>
      <c r="DO25" s="25">
        <f>IF(DO16,(('Dalyvio prielaidos'!$E$137-(DO21+DO27)/2)*'Dalyvio prielaidos'!$E$147)/12,0)</f>
        <v>0</v>
      </c>
      <c r="DP25" s="25">
        <f>IF(DP16,(('Dalyvio prielaidos'!$E$137-(DP21+DP27)/2)*'Dalyvio prielaidos'!$E$147)/12,0)</f>
        <v>0</v>
      </c>
      <c r="DQ25" s="25">
        <f>IF(DQ16,(('Dalyvio prielaidos'!$E$137-(DQ21+DQ27)/2)*'Dalyvio prielaidos'!$E$147)/12,0)</f>
        <v>0</v>
      </c>
      <c r="DR25" s="25">
        <f>IF(DR16,(('Dalyvio prielaidos'!$E$137-(DR21+DR27)/2)*'Dalyvio prielaidos'!$E$147)/12,0)</f>
        <v>0</v>
      </c>
      <c r="DS25" s="25">
        <f>IF(DS16,(('Dalyvio prielaidos'!$E$137-(DS21+DS27)/2)*'Dalyvio prielaidos'!$E$147)/12,0)</f>
        <v>0</v>
      </c>
      <c r="DT25" s="25">
        <f>IF(DT16,(('Dalyvio prielaidos'!$E$137-(DT21+DT27)/2)*'Dalyvio prielaidos'!$E$147)/12,0)</f>
        <v>0</v>
      </c>
      <c r="DU25" s="25">
        <f>IF(DU16,(('Dalyvio prielaidos'!$E$137-(DU21+DU27)/2)*'Dalyvio prielaidos'!$E$147)/12,0)</f>
        <v>0</v>
      </c>
      <c r="DV25" s="25">
        <f>IF(DV16,(('Dalyvio prielaidos'!$E$137-(DV21+DV27)/2)*'Dalyvio prielaidos'!$E$147)/12,0)</f>
        <v>0</v>
      </c>
      <c r="DW25" s="25">
        <f>IF(DW16,(('Dalyvio prielaidos'!$E$137-(DW21+DW27)/2)*'Dalyvio prielaidos'!$E$147)/12,0)</f>
        <v>0</v>
      </c>
      <c r="DX25" s="25">
        <f>IF(DX16,(('Dalyvio prielaidos'!$E$137-(DX21+DX27)/2)*'Dalyvio prielaidos'!$E$147)/12,0)</f>
        <v>0</v>
      </c>
      <c r="DY25" s="25">
        <f>IF(DY16,(('Dalyvio prielaidos'!$E$137-(DY21+DY27)/2)*'Dalyvio prielaidos'!$E$147)/12,0)</f>
        <v>0</v>
      </c>
      <c r="DZ25" s="25">
        <f>IF(DZ16,(('Dalyvio prielaidos'!$E$137-(DZ21+DZ27)/2)*'Dalyvio prielaidos'!$E$147)/12,0)</f>
        <v>0</v>
      </c>
      <c r="EA25" s="25">
        <f>SUM(DO25:DZ25)</f>
        <v>0</v>
      </c>
      <c r="EB25" s="25">
        <f>IF(EB16,(('Dalyvio prielaidos'!$E$137-(EB21+EB27)/2)*'Dalyvio prielaidos'!$E$147)/12,0)</f>
        <v>0</v>
      </c>
      <c r="EC25" s="25">
        <f>IF(EC16,(('Dalyvio prielaidos'!$E$137-(EC21+EC27)/2)*'Dalyvio prielaidos'!$E$147)/12,0)</f>
        <v>0</v>
      </c>
      <c r="ED25" s="25">
        <f>IF(ED16,(('Dalyvio prielaidos'!$E$137-(ED21+ED27)/2)*'Dalyvio prielaidos'!$E$147)/12,0)</f>
        <v>0</v>
      </c>
      <c r="EE25" s="25">
        <f>IF(EE16,(('Dalyvio prielaidos'!$E$137-(EE21+EE27)/2)*'Dalyvio prielaidos'!$E$147)/12,0)</f>
        <v>0</v>
      </c>
      <c r="EF25" s="25">
        <f>IF(EF16,(('Dalyvio prielaidos'!$E$137-(EF21+EF27)/2)*'Dalyvio prielaidos'!$E$147)/12,0)</f>
        <v>0</v>
      </c>
      <c r="EG25" s="25">
        <f>IF(EG16,(('Dalyvio prielaidos'!$E$137-(EG21+EG27)/2)*'Dalyvio prielaidos'!$E$147)/12,0)</f>
        <v>0</v>
      </c>
      <c r="EH25" s="25">
        <f>IF(EH16,(('Dalyvio prielaidos'!$E$137-(EH21+EH27)/2)*'Dalyvio prielaidos'!$E$147)/12,0)</f>
        <v>0</v>
      </c>
      <c r="EI25" s="25">
        <f>IF(EI16,(('Dalyvio prielaidos'!$E$137-(EI21+EI27)/2)*'Dalyvio prielaidos'!$E$147)/12,0)</f>
        <v>0</v>
      </c>
      <c r="EJ25" s="25">
        <f>IF(EJ16,(('Dalyvio prielaidos'!$E$137-(EJ21+EJ27)/2)*'Dalyvio prielaidos'!$E$147)/12,0)</f>
        <v>0</v>
      </c>
      <c r="EK25" s="25">
        <f>IF(EK16,(('Dalyvio prielaidos'!$E$137-(EK21+EK27)/2)*'Dalyvio prielaidos'!$E$147)/12,0)</f>
        <v>0</v>
      </c>
      <c r="EL25" s="25">
        <f>IF(EL16,(('Dalyvio prielaidos'!$E$137-(EL21+EL27)/2)*'Dalyvio prielaidos'!$E$147)/12,0)</f>
        <v>0</v>
      </c>
      <c r="EM25" s="25">
        <f>IF(EM16,(('Dalyvio prielaidos'!$E$137-(EM21+EM27)/2)*'Dalyvio prielaidos'!$E$147)/12,0)</f>
        <v>0</v>
      </c>
      <c r="EN25" s="25">
        <f t="shared" ref="EN25:EN26" si="232">SUM(EB25:EM25)</f>
        <v>0</v>
      </c>
      <c r="EO25" s="25">
        <f>IF(EO16,(('Dalyvio prielaidos'!$E$137-(EO21+EO27)/2)*'Dalyvio prielaidos'!$E$147)/12,0)</f>
        <v>0</v>
      </c>
      <c r="EP25" s="25">
        <f>IF(EP16,(('Dalyvio prielaidos'!$E$137-(EP21+EP27)/2)*'Dalyvio prielaidos'!$E$147)/12,0)</f>
        <v>0</v>
      </c>
      <c r="EQ25" s="25">
        <f>IF(EQ16,(('Dalyvio prielaidos'!$E$137-(EQ21+EQ27)/2)*'Dalyvio prielaidos'!$E$147)/12,0)</f>
        <v>0</v>
      </c>
      <c r="ER25" s="25">
        <f>IF(ER16,(('Dalyvio prielaidos'!$E$137-(ER21+ER27)/2)*'Dalyvio prielaidos'!$E$147)/12,0)</f>
        <v>0</v>
      </c>
      <c r="ES25" s="25">
        <f>IF(ES16,(('Dalyvio prielaidos'!$E$137-(ES21+ES27)/2)*'Dalyvio prielaidos'!$E$147)/12,0)</f>
        <v>0</v>
      </c>
      <c r="ET25" s="25">
        <f>IF(ET16,(('Dalyvio prielaidos'!$E$137-(ET21+ET27)/2)*'Dalyvio prielaidos'!$E$147)/12,0)</f>
        <v>0</v>
      </c>
      <c r="EU25" s="25">
        <f>IF(EU16,(('Dalyvio prielaidos'!$E$137-(EU21+EU27)/2)*'Dalyvio prielaidos'!$E$147)/12,0)</f>
        <v>0</v>
      </c>
      <c r="EV25" s="25">
        <f>IF(EV16,(('Dalyvio prielaidos'!$E$137-(EV21+EV27)/2)*'Dalyvio prielaidos'!$E$147)/12,0)</f>
        <v>0</v>
      </c>
      <c r="EW25" s="25">
        <f>IF(EW16,(('Dalyvio prielaidos'!$E$137-(EW21+EW27)/2)*'Dalyvio prielaidos'!$E$147)/12,0)</f>
        <v>0</v>
      </c>
      <c r="EX25" s="25">
        <f>IF(EX16,(('Dalyvio prielaidos'!$E$137-(EX21+EX27)/2)*'Dalyvio prielaidos'!$E$147)/12,0)</f>
        <v>0</v>
      </c>
      <c r="EY25" s="25">
        <f>IF(EY16,(('Dalyvio prielaidos'!$E$137-(EY21+EY27)/2)*'Dalyvio prielaidos'!$E$147)/12,0)</f>
        <v>0</v>
      </c>
      <c r="EZ25" s="25">
        <f>IF(EZ16,(('Dalyvio prielaidos'!$E$137-(EZ21+EZ27)/2)*'Dalyvio prielaidos'!$E$147)/12,0)</f>
        <v>0</v>
      </c>
      <c r="FA25" s="25">
        <f t="shared" ref="FA25:FA26" si="233">SUM(EO25:EZ25)</f>
        <v>0</v>
      </c>
      <c r="FB25" s="25">
        <f>IF(FB16,(('Dalyvio prielaidos'!$E$137-(FB21+FB27)/2)*'Dalyvio prielaidos'!$E$147)/12,0)</f>
        <v>0</v>
      </c>
      <c r="FC25" s="25">
        <f>IF(FC16,(('Dalyvio prielaidos'!$E$137-(FC21+FC27)/2)*'Dalyvio prielaidos'!$E$147)/12,0)</f>
        <v>0</v>
      </c>
      <c r="FD25" s="25">
        <f>IF(FD16,(('Dalyvio prielaidos'!$E$137-(FD21+FD27)/2)*'Dalyvio prielaidos'!$E$147)/12,0)</f>
        <v>0</v>
      </c>
      <c r="FE25" s="25">
        <f>IF(FE16,(('Dalyvio prielaidos'!$E$137-(FE21+FE27)/2)*'Dalyvio prielaidos'!$E$147)/12,0)</f>
        <v>0</v>
      </c>
      <c r="FF25" s="25">
        <f>IF(FF16,(('Dalyvio prielaidos'!$E$137-(FF21+FF27)/2)*'Dalyvio prielaidos'!$E$147)/12,0)</f>
        <v>0</v>
      </c>
      <c r="FG25" s="25">
        <f>IF(FG16,(('Dalyvio prielaidos'!$E$137-(FG21+FG27)/2)*'Dalyvio prielaidos'!$E$147)/12,0)</f>
        <v>0</v>
      </c>
      <c r="FH25" s="25">
        <f>IF(FH16,(('Dalyvio prielaidos'!$E$137-(FH21+FH27)/2)*'Dalyvio prielaidos'!$E$147)/12,0)</f>
        <v>0</v>
      </c>
      <c r="FI25" s="25">
        <f>IF(FI16,(('Dalyvio prielaidos'!$E$137-(FI21+FI27)/2)*'Dalyvio prielaidos'!$E$147)/12,0)</f>
        <v>0</v>
      </c>
      <c r="FJ25" s="25">
        <f>IF(FJ16,(('Dalyvio prielaidos'!$E$137-(FJ21+FJ27)/2)*'Dalyvio prielaidos'!$E$147)/12,0)</f>
        <v>0</v>
      </c>
      <c r="FK25" s="25">
        <f>IF(FK16,(('Dalyvio prielaidos'!$E$137-(FK21+FK27)/2)*'Dalyvio prielaidos'!$E$147)/12,0)</f>
        <v>0</v>
      </c>
      <c r="FL25" s="25">
        <f>IF(FL16,(('Dalyvio prielaidos'!$E$137-(FL21+FL27)/2)*'Dalyvio prielaidos'!$E$147)/12,0)</f>
        <v>0</v>
      </c>
      <c r="FM25" s="25">
        <f>IF(FM16,(('Dalyvio prielaidos'!$E$137-(FM21+FM27)/2)*'Dalyvio prielaidos'!$E$147)/12,0)</f>
        <v>0</v>
      </c>
      <c r="FN25" s="25">
        <f t="shared" ref="FN25:FN26" si="234">SUM(FB25:FM25)</f>
        <v>0</v>
      </c>
      <c r="FO25" s="25">
        <f>IF(FO16,(('Dalyvio prielaidos'!$E$137-(FO21+FO27)/2)*'Dalyvio prielaidos'!$E$147)/12,0)</f>
        <v>0</v>
      </c>
      <c r="FP25" s="25">
        <f>IF(FP16,(('Dalyvio prielaidos'!$E$137-(FP21+FP27)/2)*'Dalyvio prielaidos'!$E$147)/12,0)</f>
        <v>0</v>
      </c>
      <c r="FQ25" s="25">
        <f>IF(FQ16,(('Dalyvio prielaidos'!$E$137-(FQ21+FQ27)/2)*'Dalyvio prielaidos'!$E$147)/12,0)</f>
        <v>0</v>
      </c>
      <c r="FR25" s="25">
        <f>IF(FR16,(('Dalyvio prielaidos'!$E$137-(FR21+FR27)/2)*'Dalyvio prielaidos'!$E$147)/12,0)</f>
        <v>0</v>
      </c>
      <c r="FS25" s="25">
        <f>IF(FS16,(('Dalyvio prielaidos'!$E$137-(FS21+FS27)/2)*'Dalyvio prielaidos'!$E$147)/12,0)</f>
        <v>0</v>
      </c>
      <c r="FT25" s="25">
        <f>IF(FT16,(('Dalyvio prielaidos'!$E$137-(FT21+FT27)/2)*'Dalyvio prielaidos'!$E$147)/12,0)</f>
        <v>0</v>
      </c>
      <c r="FU25" s="25">
        <f>IF(FU16,(('Dalyvio prielaidos'!$E$137-(FU21+FU27)/2)*'Dalyvio prielaidos'!$E$147)/12,0)</f>
        <v>0</v>
      </c>
      <c r="FV25" s="25">
        <f>IF(FV16,(('Dalyvio prielaidos'!$E$137-(FV21+FV27)/2)*'Dalyvio prielaidos'!$E$147)/12,0)</f>
        <v>0</v>
      </c>
      <c r="FW25" s="25">
        <f>IF(FW16,(('Dalyvio prielaidos'!$E$137-(FW21+FW27)/2)*'Dalyvio prielaidos'!$E$147)/12,0)</f>
        <v>0</v>
      </c>
      <c r="FX25" s="25">
        <f>IF(FX16,(('Dalyvio prielaidos'!$E$137-(FX21+FX27)/2)*'Dalyvio prielaidos'!$E$147)/12,0)</f>
        <v>0</v>
      </c>
      <c r="FY25" s="25">
        <f>IF(FY16,(('Dalyvio prielaidos'!$E$137-(FY21+FY27)/2)*'Dalyvio prielaidos'!$E$147)/12,0)</f>
        <v>0</v>
      </c>
      <c r="FZ25" s="25">
        <f>IF(FZ16,(('Dalyvio prielaidos'!$E$137-(FZ21+FZ27)/2)*'Dalyvio prielaidos'!$E$147)/12,0)</f>
        <v>0</v>
      </c>
      <c r="GA25" s="25">
        <f t="shared" ref="GA25:GA26" si="235">SUM(FO25:FZ25)</f>
        <v>0</v>
      </c>
      <c r="GB25" s="25">
        <f>IF(GB16,(('Dalyvio prielaidos'!$E$137-(GB21+GB27)/2)*'Dalyvio prielaidos'!$E$147)/12,0)</f>
        <v>0</v>
      </c>
      <c r="GC25" s="25">
        <f>IF(GC16,(('Dalyvio prielaidos'!$E$137-(GC21+GC27)/2)*'Dalyvio prielaidos'!$E$147)/12,0)</f>
        <v>0</v>
      </c>
      <c r="GD25" s="25">
        <f>IF(GD16,(('Dalyvio prielaidos'!$E$137-(GD21+GD27)/2)*'Dalyvio prielaidos'!$E$147)/12,0)</f>
        <v>0</v>
      </c>
      <c r="GE25" s="25">
        <f>IF(GE16,(('Dalyvio prielaidos'!$E$137-(GE21+GE27)/2)*'Dalyvio prielaidos'!$E$147)/12,0)</f>
        <v>0</v>
      </c>
      <c r="GF25" s="25">
        <f>IF(GF16,(('Dalyvio prielaidos'!$E$137-(GF21+GF27)/2)*'Dalyvio prielaidos'!$E$147)/12,0)</f>
        <v>0</v>
      </c>
      <c r="GG25" s="25">
        <f>IF(GG16,(('Dalyvio prielaidos'!$E$137-(GG21+GG27)/2)*'Dalyvio prielaidos'!$E$147)/12,0)</f>
        <v>0</v>
      </c>
      <c r="GH25" s="25">
        <f>IF(GH16,(('Dalyvio prielaidos'!$E$137-(GH21+GH27)/2)*'Dalyvio prielaidos'!$E$147)/12,0)</f>
        <v>0</v>
      </c>
      <c r="GI25" s="25">
        <f>IF(GI16,(('Dalyvio prielaidos'!$E$137-(GI21+GI27)/2)*'Dalyvio prielaidos'!$E$147)/12,0)</f>
        <v>0</v>
      </c>
      <c r="GJ25" s="25">
        <f>IF(GJ16,(('Dalyvio prielaidos'!$E$137-(GJ21+GJ27)/2)*'Dalyvio prielaidos'!$E$147)/12,0)</f>
        <v>0</v>
      </c>
      <c r="GK25" s="25">
        <f>IF(GK16,(('Dalyvio prielaidos'!$E$137-(GK21+GK27)/2)*'Dalyvio prielaidos'!$E$147)/12,0)</f>
        <v>0</v>
      </c>
      <c r="GL25" s="25">
        <f>IF(GL16,(('Dalyvio prielaidos'!$E$137-(GL21+GL27)/2)*'Dalyvio prielaidos'!$E$147)/12,0)</f>
        <v>0</v>
      </c>
      <c r="GM25" s="25">
        <f>IF(GM16,(('Dalyvio prielaidos'!$E$137-(GM21+GM27)/2)*'Dalyvio prielaidos'!$E$147)/12,0)</f>
        <v>0</v>
      </c>
      <c r="GN25" s="25">
        <f t="shared" ref="GN25:GN26" si="236">SUM(GB25:GM25)</f>
        <v>0</v>
      </c>
      <c r="GO25" s="25">
        <f>IF(GO16,(('Dalyvio prielaidos'!$E$137-(GO21+GO27)/2)*'Dalyvio prielaidos'!$E$147)/12,0)</f>
        <v>0</v>
      </c>
      <c r="GP25" s="25">
        <f>IF(GP16,(('Dalyvio prielaidos'!$E$137-(GP21+GP27)/2)*'Dalyvio prielaidos'!$E$147)/12,0)</f>
        <v>0</v>
      </c>
      <c r="GQ25" s="25">
        <f>IF(GQ16,(('Dalyvio prielaidos'!$E$137-(GQ21+GQ27)/2)*'Dalyvio prielaidos'!$E$147)/12,0)</f>
        <v>0</v>
      </c>
      <c r="GR25" s="25">
        <f>IF(GR16,(('Dalyvio prielaidos'!$E$137-(GR21+GR27)/2)*'Dalyvio prielaidos'!$E$147)/12,0)</f>
        <v>0</v>
      </c>
      <c r="GS25" s="25">
        <f>IF(GS16,(('Dalyvio prielaidos'!$E$137-(GS21+GS27)/2)*'Dalyvio prielaidos'!$E$147)/12,0)</f>
        <v>0</v>
      </c>
      <c r="GT25" s="25">
        <f>IF(GT16,(('Dalyvio prielaidos'!$E$137-(GT21+GT27)/2)*'Dalyvio prielaidos'!$E$147)/12,0)</f>
        <v>0</v>
      </c>
      <c r="GU25" s="25">
        <f>IF(GU16,(('Dalyvio prielaidos'!$E$137-(GU21+GU27)/2)*'Dalyvio prielaidos'!$E$147)/12,0)</f>
        <v>0</v>
      </c>
      <c r="GV25" s="25">
        <f>IF(GV16,(('Dalyvio prielaidos'!$E$137-(GV21+GV27)/2)*'Dalyvio prielaidos'!$E$147)/12,0)</f>
        <v>0</v>
      </c>
      <c r="GW25" s="25">
        <f>IF(GW16,(('Dalyvio prielaidos'!$E$137-(GW21+GW27)/2)*'Dalyvio prielaidos'!$E$147)/12,0)</f>
        <v>0</v>
      </c>
      <c r="GX25" s="25">
        <f>IF(GX16,(('Dalyvio prielaidos'!$E$137-(GX21+GX27)/2)*'Dalyvio prielaidos'!$E$147)/12,0)</f>
        <v>0</v>
      </c>
      <c r="GY25" s="25">
        <f>IF(GY16,(('Dalyvio prielaidos'!$E$137-(GY21+GY27)/2)*'Dalyvio prielaidos'!$E$147)/12,0)</f>
        <v>0</v>
      </c>
      <c r="GZ25" s="25">
        <f>IF(GZ16,(('Dalyvio prielaidos'!$E$137-(GZ21+GZ27)/2)*'Dalyvio prielaidos'!$E$147)/12,0)</f>
        <v>0</v>
      </c>
      <c r="HA25" s="25">
        <f t="shared" ref="HA25:HA26" si="237">SUM(GO25:GZ25)</f>
        <v>0</v>
      </c>
      <c r="HB25" s="25">
        <f>IF(HB16,(('Dalyvio prielaidos'!$E$137-(HB21+HB27)/2)*'Dalyvio prielaidos'!$E$147)/12,0)</f>
        <v>0</v>
      </c>
      <c r="HC25" s="25">
        <f>IF(HC16,(('Dalyvio prielaidos'!$E$137-(HC21+HC27)/2)*'Dalyvio prielaidos'!$E$147)/12,0)</f>
        <v>0</v>
      </c>
      <c r="HD25" s="25">
        <f>IF(HD16,(('Dalyvio prielaidos'!$E$137-(HD21+HD27)/2)*'Dalyvio prielaidos'!$E$147)/12,0)</f>
        <v>0</v>
      </c>
      <c r="HE25" s="25">
        <f>IF(HE16,(('Dalyvio prielaidos'!$E$137-(HE21+HE27)/2)*'Dalyvio prielaidos'!$E$147)/12,0)</f>
        <v>0</v>
      </c>
      <c r="HF25" s="25">
        <f>IF(HF16,(('Dalyvio prielaidos'!$E$137-(HF21+HF27)/2)*'Dalyvio prielaidos'!$E$147)/12,0)</f>
        <v>0</v>
      </c>
      <c r="HG25" s="25">
        <f>IF(HG16,(('Dalyvio prielaidos'!$E$137-(HG21+HG27)/2)*'Dalyvio prielaidos'!$E$147)/12,0)</f>
        <v>0</v>
      </c>
      <c r="HH25" s="25">
        <f>IF(HH16,(('Dalyvio prielaidos'!$E$137-(HH21+HH27)/2)*'Dalyvio prielaidos'!$E$147)/12,0)</f>
        <v>0</v>
      </c>
      <c r="HI25" s="25">
        <f>IF(HI16,(('Dalyvio prielaidos'!$E$137-(HI21+HI27)/2)*'Dalyvio prielaidos'!$E$147)/12,0)</f>
        <v>0</v>
      </c>
      <c r="HJ25" s="25">
        <f>IF(HJ16,(('Dalyvio prielaidos'!$E$137-(HJ21+HJ27)/2)*'Dalyvio prielaidos'!$E$147)/12,0)</f>
        <v>0</v>
      </c>
      <c r="HK25" s="25">
        <f>IF(HK16,(('Dalyvio prielaidos'!$E$137-(HK21+HK27)/2)*'Dalyvio prielaidos'!$E$147)/12,0)</f>
        <v>0</v>
      </c>
      <c r="HL25" s="25">
        <f>IF(HL16,(('Dalyvio prielaidos'!$E$137-(HL21+HL27)/2)*'Dalyvio prielaidos'!$E$147)/12,0)</f>
        <v>0</v>
      </c>
      <c r="HM25" s="25">
        <f>IF(HM16,(('Dalyvio prielaidos'!$E$137-(HM21+HM27)/2)*'Dalyvio prielaidos'!$E$147)/12,0)</f>
        <v>0</v>
      </c>
      <c r="HN25" s="25">
        <f t="shared" ref="HN25:HN26" si="238">SUM(HB25:HM25)</f>
        <v>0</v>
      </c>
      <c r="HO25" s="25">
        <f>IF(HO16,(('Dalyvio prielaidos'!$E$137-(HO21+HO27)/2)*'Dalyvio prielaidos'!$E$147)/12,0)</f>
        <v>0</v>
      </c>
      <c r="HP25" s="25">
        <f>IF(HP16,(('Dalyvio prielaidos'!$E$137-(HP21+HP27)/2)*'Dalyvio prielaidos'!$E$147)/12,0)</f>
        <v>0</v>
      </c>
      <c r="HQ25" s="25">
        <f>IF(HQ16,(('Dalyvio prielaidos'!$E$137-(HQ21+HQ27)/2)*'Dalyvio prielaidos'!$E$147)/12,0)</f>
        <v>0</v>
      </c>
      <c r="HR25" s="25">
        <f>IF(HR16,(('Dalyvio prielaidos'!$E$137-(HR21+HR27)/2)*'Dalyvio prielaidos'!$E$147)/12,0)</f>
        <v>0</v>
      </c>
      <c r="HS25" s="25">
        <f>IF(HS16,(('Dalyvio prielaidos'!$E$137-(HS21+HS27)/2)*'Dalyvio prielaidos'!$E$147)/12,0)</f>
        <v>0</v>
      </c>
      <c r="HT25" s="25">
        <f>IF(HT16,(('Dalyvio prielaidos'!$E$137-(HT21+HT27)/2)*'Dalyvio prielaidos'!$E$147)/12,0)</f>
        <v>0</v>
      </c>
      <c r="HU25" s="25">
        <f>IF(HU16,(('Dalyvio prielaidos'!$E$137-(HU21+HU27)/2)*'Dalyvio prielaidos'!$E$147)/12,0)</f>
        <v>0</v>
      </c>
      <c r="HV25" s="25">
        <f>IF(HV16,(('Dalyvio prielaidos'!$E$137-(HV21+HV27)/2)*'Dalyvio prielaidos'!$E$147)/12,0)</f>
        <v>0</v>
      </c>
      <c r="HW25" s="25">
        <f>IF(HW16,(('Dalyvio prielaidos'!$E$137-(HW21+HW27)/2)*'Dalyvio prielaidos'!$E$147)/12,0)</f>
        <v>0</v>
      </c>
      <c r="HX25" s="25">
        <f>IF(HX16,(('Dalyvio prielaidos'!$E$137-(HX21+HX27)/2)*'Dalyvio prielaidos'!$E$147)/12,0)</f>
        <v>0</v>
      </c>
      <c r="HY25" s="25">
        <f>IF(HY16,(('Dalyvio prielaidos'!$E$137-(HY21+HY27)/2)*'Dalyvio prielaidos'!$E$147)/12,0)</f>
        <v>0</v>
      </c>
      <c r="HZ25" s="25">
        <f>IF(HZ16,(('Dalyvio prielaidos'!$E$137-(HZ21+HZ27)/2)*'Dalyvio prielaidos'!$E$147)/12,0)</f>
        <v>0</v>
      </c>
      <c r="IA25" s="25">
        <f t="shared" ref="IA25:IA26" si="239">SUM(HO25:HZ25)</f>
        <v>0</v>
      </c>
      <c r="IB25" s="25">
        <f>IF(IB16,(('Dalyvio prielaidos'!$E$137-(IB21+IB27)/2)*'Dalyvio prielaidos'!$E$147)/12,0)</f>
        <v>0</v>
      </c>
      <c r="IC25" s="25">
        <f>IF(IC16,(('Dalyvio prielaidos'!$E$137-(IC21+IC27)/2)*'Dalyvio prielaidos'!$E$147)/12,0)</f>
        <v>0</v>
      </c>
      <c r="ID25" s="25">
        <f>IF(ID16,(('Dalyvio prielaidos'!$E$137-(ID21+ID27)/2)*'Dalyvio prielaidos'!$E$147)/12,0)</f>
        <v>0</v>
      </c>
      <c r="IE25" s="25">
        <f>IF(IE16,(('Dalyvio prielaidos'!$E$137-(IE21+IE27)/2)*'Dalyvio prielaidos'!$E$147)/12,0)</f>
        <v>0</v>
      </c>
      <c r="IF25" s="25">
        <f>IF(IF16,(('Dalyvio prielaidos'!$E$137-(IF21+IF27)/2)*'Dalyvio prielaidos'!$E$147)/12,0)</f>
        <v>0</v>
      </c>
      <c r="IG25" s="25">
        <f>IF(IG16,(('Dalyvio prielaidos'!$E$137-(IG21+IG27)/2)*'Dalyvio prielaidos'!$E$147)/12,0)</f>
        <v>0</v>
      </c>
      <c r="IH25" s="25">
        <f>IF(IH16,(('Dalyvio prielaidos'!$E$137-(IH21+IH27)/2)*'Dalyvio prielaidos'!$E$147)/12,0)</f>
        <v>0</v>
      </c>
      <c r="II25" s="25">
        <f>IF(II16,(('Dalyvio prielaidos'!$E$137-(II21+II27)/2)*'Dalyvio prielaidos'!$E$147)/12,0)</f>
        <v>0</v>
      </c>
      <c r="IJ25" s="25">
        <f>IF(IJ16,(('Dalyvio prielaidos'!$E$137-(IJ21+IJ27)/2)*'Dalyvio prielaidos'!$E$147)/12,0)</f>
        <v>0</v>
      </c>
      <c r="IK25" s="25">
        <f>IF(IK16,(('Dalyvio prielaidos'!$E$137-(IK21+IK27)/2)*'Dalyvio prielaidos'!$E$147)/12,0)</f>
        <v>0</v>
      </c>
      <c r="IL25" s="25">
        <f>IF(IL16,(('Dalyvio prielaidos'!$E$137-(IL21+IL27)/2)*'Dalyvio prielaidos'!$E$147)/12,0)</f>
        <v>0</v>
      </c>
      <c r="IM25" s="25">
        <f>IF(IM16,(('Dalyvio prielaidos'!$E$137-(IM21+IM27)/2)*'Dalyvio prielaidos'!$E$147)/12,0)</f>
        <v>0</v>
      </c>
      <c r="IN25" s="25">
        <f t="shared" ref="IN25:IN26" si="240">SUM(IB25:IM25)</f>
        <v>0</v>
      </c>
      <c r="IO25" s="25">
        <f>IF(IO16,(('Dalyvio prielaidos'!$E$137-(IO21+IO27)/2)*'Dalyvio prielaidos'!$E$147)/12,0)</f>
        <v>0</v>
      </c>
      <c r="IP25" s="25">
        <f>IF(IP16,(('Dalyvio prielaidos'!$E$137-(IP21+IP27)/2)*'Dalyvio prielaidos'!$E$147)/12,0)</f>
        <v>0</v>
      </c>
      <c r="IQ25" s="25">
        <f>IF(IQ16,(('Dalyvio prielaidos'!$E$137-(IQ21+IQ27)/2)*'Dalyvio prielaidos'!$E$147)/12,0)</f>
        <v>0</v>
      </c>
      <c r="IR25" s="25">
        <f>IF(IR16,(('Dalyvio prielaidos'!$E$137-(IR21+IR27)/2)*'Dalyvio prielaidos'!$E$147)/12,0)</f>
        <v>0</v>
      </c>
      <c r="IS25" s="25">
        <f>IF(IS16,(('Dalyvio prielaidos'!$E$137-(IS21+IS27)/2)*'Dalyvio prielaidos'!$E$147)/12,0)</f>
        <v>0</v>
      </c>
      <c r="IT25" s="25">
        <f>IF(IT16,(('Dalyvio prielaidos'!$E$137-(IT21+IT27)/2)*'Dalyvio prielaidos'!$E$147)/12,0)</f>
        <v>0</v>
      </c>
      <c r="IU25" s="25">
        <f>IF(IU16,(('Dalyvio prielaidos'!$E$137-(IU21+IU27)/2)*'Dalyvio prielaidos'!$E$147)/12,0)</f>
        <v>0</v>
      </c>
      <c r="IV25" s="25">
        <f>IF(IV16,(('Dalyvio prielaidos'!$E$137-(IV21+IV27)/2)*'Dalyvio prielaidos'!$E$147)/12,0)</f>
        <v>0</v>
      </c>
      <c r="IW25" s="25">
        <f>IF(IW16,(('Dalyvio prielaidos'!$E$137-(IW21+IW27)/2)*'Dalyvio prielaidos'!$E$147)/12,0)</f>
        <v>0</v>
      </c>
      <c r="IX25" s="25">
        <f>IF(IX16,(('Dalyvio prielaidos'!$E$137-(IX21+IX27)/2)*'Dalyvio prielaidos'!$E$147)/12,0)</f>
        <v>0</v>
      </c>
      <c r="IY25" s="25">
        <f>IF(IY16,(('Dalyvio prielaidos'!$E$137-(IY21+IY27)/2)*'Dalyvio prielaidos'!$E$147)/12,0)</f>
        <v>0</v>
      </c>
      <c r="IZ25" s="25">
        <f>IF(IZ16,(('Dalyvio prielaidos'!$E$137-(IZ21+IZ27)/2)*'Dalyvio prielaidos'!$E$147)/12,0)</f>
        <v>0</v>
      </c>
      <c r="JA25" s="25">
        <f t="shared" ref="JA25:JA26" si="241">SUM(IO25:IZ25)</f>
        <v>0</v>
      </c>
      <c r="JB25" s="25">
        <f>IF(JB16,(('Dalyvio prielaidos'!$E$137-(JB21+JB27)/2)*'Dalyvio prielaidos'!$E$147)/12,0)</f>
        <v>0</v>
      </c>
      <c r="JC25" s="25">
        <f>IF(JC16,(('Dalyvio prielaidos'!$E$137-(JC21+JC27)/2)*'Dalyvio prielaidos'!$E$147)/12,0)</f>
        <v>0</v>
      </c>
      <c r="JD25" s="25">
        <f>IF(JD16,(('Dalyvio prielaidos'!$E$137-(JD21+JD27)/2)*'Dalyvio prielaidos'!$E$147)/12,0)</f>
        <v>0</v>
      </c>
      <c r="JE25" s="25">
        <f>IF(JE16,(('Dalyvio prielaidos'!$E$137-(JE21+JE27)/2)*'Dalyvio prielaidos'!$E$147)/12,0)</f>
        <v>0</v>
      </c>
      <c r="JF25" s="25">
        <f>IF(JF16,(('Dalyvio prielaidos'!$E$137-(JF21+JF27)/2)*'Dalyvio prielaidos'!$E$147)/12,0)</f>
        <v>0</v>
      </c>
      <c r="JG25" s="25">
        <f>IF(JG16,(('Dalyvio prielaidos'!$E$137-(JG21+JG27)/2)*'Dalyvio prielaidos'!$E$147)/12,0)</f>
        <v>0</v>
      </c>
      <c r="JH25" s="25">
        <f>IF(JH16,(('Dalyvio prielaidos'!$E$137-(JH21+JH27)/2)*'Dalyvio prielaidos'!$E$147)/12,0)</f>
        <v>0</v>
      </c>
      <c r="JI25" s="25">
        <f>IF(JI16,(('Dalyvio prielaidos'!$E$137-(JI21+JI27)/2)*'Dalyvio prielaidos'!$E$147)/12,0)</f>
        <v>0</v>
      </c>
      <c r="JJ25" s="25">
        <f>IF(JJ16,(('Dalyvio prielaidos'!$E$137-(JJ21+JJ27)/2)*'Dalyvio prielaidos'!$E$147)/12,0)</f>
        <v>0</v>
      </c>
      <c r="JK25" s="25">
        <f>IF(JK16,(('Dalyvio prielaidos'!$E$137-(JK21+JK27)/2)*'Dalyvio prielaidos'!$E$147)/12,0)</f>
        <v>0</v>
      </c>
      <c r="JL25" s="25">
        <f>IF(JL16,(('Dalyvio prielaidos'!$E$137-(JL21+JL27)/2)*'Dalyvio prielaidos'!$E$147)/12,0)</f>
        <v>0</v>
      </c>
      <c r="JM25" s="25">
        <f>IF(JM16,(('Dalyvio prielaidos'!$E$137-(JM21+JM27)/2)*'Dalyvio prielaidos'!$E$147)/12,0)</f>
        <v>0</v>
      </c>
      <c r="JN25" s="25">
        <f t="shared" ref="JN25:JN26" si="242">SUM(JB25:JM25)</f>
        <v>0</v>
      </c>
      <c r="JO25" s="25">
        <f>IF(JO16,(('Dalyvio prielaidos'!$E$137-(JO21+JO27)/2)*'Dalyvio prielaidos'!$E$147)/12,0)</f>
        <v>0</v>
      </c>
      <c r="JP25" s="25">
        <f>IF(JP16,(('Dalyvio prielaidos'!$E$137-(JP21+JP27)/2)*'Dalyvio prielaidos'!$E$147)/12,0)</f>
        <v>0</v>
      </c>
      <c r="JQ25" s="25">
        <f>IF(JQ16,(('Dalyvio prielaidos'!$E$137-(JQ21+JQ27)/2)*'Dalyvio prielaidos'!$E$147)/12,0)</f>
        <v>0</v>
      </c>
      <c r="JR25" s="25">
        <f>IF(JR16,(('Dalyvio prielaidos'!$E$137-(JR21+JR27)/2)*'Dalyvio prielaidos'!$E$147)/12,0)</f>
        <v>0</v>
      </c>
      <c r="JS25" s="25">
        <f>IF(JS16,(('Dalyvio prielaidos'!$E$137-(JS21+JS27)/2)*'Dalyvio prielaidos'!$E$147)/12,0)</f>
        <v>0</v>
      </c>
      <c r="JT25" s="25">
        <f>IF(JT16,(('Dalyvio prielaidos'!$E$137-(JT21+JT27)/2)*'Dalyvio prielaidos'!$E$147)/12,0)</f>
        <v>0</v>
      </c>
      <c r="JU25" s="25">
        <f>IF(JU16,(('Dalyvio prielaidos'!$E$137-(JU21+JU27)/2)*'Dalyvio prielaidos'!$E$147)/12,0)</f>
        <v>0</v>
      </c>
      <c r="JV25" s="25">
        <f>IF(JV16,(('Dalyvio prielaidos'!$E$137-(JV21+JV27)/2)*'Dalyvio prielaidos'!$E$147)/12,0)</f>
        <v>0</v>
      </c>
      <c r="JW25" s="25">
        <f>IF(JW16,(('Dalyvio prielaidos'!$E$137-(JW21+JW27)/2)*'Dalyvio prielaidos'!$E$147)/12,0)</f>
        <v>0</v>
      </c>
      <c r="JX25" s="25">
        <f>IF(JX16,(('Dalyvio prielaidos'!$E$137-(JX21+JX27)/2)*'Dalyvio prielaidos'!$E$147)/12,0)</f>
        <v>0</v>
      </c>
      <c r="JY25" s="25">
        <f>IF(JY16,(('Dalyvio prielaidos'!$E$137-(JY21+JY27)/2)*'Dalyvio prielaidos'!$E$147)/12,0)</f>
        <v>0</v>
      </c>
      <c r="JZ25" s="25">
        <f>IF(JZ16,(('Dalyvio prielaidos'!$E$137-(JZ21+JZ27)/2)*'Dalyvio prielaidos'!$E$147)/12,0)</f>
        <v>0</v>
      </c>
      <c r="KA25" s="25">
        <f t="shared" ref="KA25:KA26" si="243">SUM(JO25:JZ25)</f>
        <v>0</v>
      </c>
      <c r="KB25" s="25">
        <f>IF(KB16,(('Dalyvio prielaidos'!$E$137-(KB21+KB27)/2)*'Dalyvio prielaidos'!$E$147)/12,0)</f>
        <v>0</v>
      </c>
      <c r="KC25" s="25">
        <f>IF(KC16,(('Dalyvio prielaidos'!$E$137-(KC21+KC27)/2)*'Dalyvio prielaidos'!$E$147)/12,0)</f>
        <v>0</v>
      </c>
      <c r="KD25" s="25">
        <f>IF(KD16,(('Dalyvio prielaidos'!$E$137-(KD21+KD27)/2)*'Dalyvio prielaidos'!$E$147)/12,0)</f>
        <v>0</v>
      </c>
      <c r="KE25" s="25">
        <f>IF(KE16,(('Dalyvio prielaidos'!$E$137-(KE21+KE27)/2)*'Dalyvio prielaidos'!$E$147)/12,0)</f>
        <v>0</v>
      </c>
      <c r="KF25" s="25">
        <f>IF(KF16,(('Dalyvio prielaidos'!$E$137-(KF21+KF27)/2)*'Dalyvio prielaidos'!$E$147)/12,0)</f>
        <v>0</v>
      </c>
      <c r="KG25" s="25">
        <f>IF(KG16,(('Dalyvio prielaidos'!$E$137-(KG21+KG27)/2)*'Dalyvio prielaidos'!$E$147)/12,0)</f>
        <v>0</v>
      </c>
      <c r="KH25" s="25">
        <f>IF(KH16,(('Dalyvio prielaidos'!$E$137-(KH21+KH27)/2)*'Dalyvio prielaidos'!$E$147)/12,0)</f>
        <v>0</v>
      </c>
      <c r="KI25" s="25">
        <f>IF(KI16,(('Dalyvio prielaidos'!$E$137-(KI21+KI27)/2)*'Dalyvio prielaidos'!$E$147)/12,0)</f>
        <v>0</v>
      </c>
      <c r="KJ25" s="25">
        <f>IF(KJ16,(('Dalyvio prielaidos'!$E$137-(KJ21+KJ27)/2)*'Dalyvio prielaidos'!$E$147)/12,0)</f>
        <v>0</v>
      </c>
      <c r="KK25" s="25">
        <f>IF(KK16,(('Dalyvio prielaidos'!$E$137-(KK21+KK27)/2)*'Dalyvio prielaidos'!$E$147)/12,0)</f>
        <v>0</v>
      </c>
      <c r="KL25" s="25">
        <f>IF(KL16,(('Dalyvio prielaidos'!$E$137-(KL21+KL27)/2)*'Dalyvio prielaidos'!$E$147)/12,0)</f>
        <v>0</v>
      </c>
      <c r="KM25" s="25">
        <f>IF(KM16,(('Dalyvio prielaidos'!$E$137-(KM21+KM27)/2)*'Dalyvio prielaidos'!$E$147)/12,0)</f>
        <v>0</v>
      </c>
      <c r="KN25" s="25">
        <f t="shared" ref="KN25:KN26" si="244">SUM(KB25:KM25)</f>
        <v>0</v>
      </c>
      <c r="KO25" s="25">
        <f>IF(KO16,(('Dalyvio prielaidos'!$E$137-(KO21+KO27)/2)*'Dalyvio prielaidos'!$E$147)/12,0)</f>
        <v>0</v>
      </c>
      <c r="KP25" s="25">
        <f>IF(KP16,(('Dalyvio prielaidos'!$E$137-(KP21+KP27)/2)*'Dalyvio prielaidos'!$E$147)/12,0)</f>
        <v>0</v>
      </c>
      <c r="KQ25" s="25">
        <f>IF(KQ16,(('Dalyvio prielaidos'!$E$137-(KQ21+KQ27)/2)*'Dalyvio prielaidos'!$E$147)/12,0)</f>
        <v>0</v>
      </c>
      <c r="KR25" s="25">
        <f>IF(KR16,(('Dalyvio prielaidos'!$E$137-(KR21+KR27)/2)*'Dalyvio prielaidos'!$E$147)/12,0)</f>
        <v>0</v>
      </c>
      <c r="KS25" s="25">
        <f>IF(KS16,(('Dalyvio prielaidos'!$E$137-(KS21+KS27)/2)*'Dalyvio prielaidos'!$E$147)/12,0)</f>
        <v>0</v>
      </c>
      <c r="KT25" s="25">
        <f>IF(KT16,(('Dalyvio prielaidos'!$E$137-(KT21+KT27)/2)*'Dalyvio prielaidos'!$E$147)/12,0)</f>
        <v>0</v>
      </c>
      <c r="KU25" s="25">
        <f>IF(KU16,(('Dalyvio prielaidos'!$E$137-(KU21+KU27)/2)*'Dalyvio prielaidos'!$E$147)/12,0)</f>
        <v>0</v>
      </c>
      <c r="KV25" s="25">
        <f>IF(KV16,(('Dalyvio prielaidos'!$E$137-(KV21+KV27)/2)*'Dalyvio prielaidos'!$E$147)/12,0)</f>
        <v>0</v>
      </c>
      <c r="KW25" s="25">
        <f>IF(KW16,(('Dalyvio prielaidos'!$E$137-(KW21+KW27)/2)*'Dalyvio prielaidos'!$E$147)/12,0)</f>
        <v>0</v>
      </c>
      <c r="KX25" s="25">
        <f>IF(KX16,(('Dalyvio prielaidos'!$E$137-(KX21+KX27)/2)*'Dalyvio prielaidos'!$E$147)/12,0)</f>
        <v>0</v>
      </c>
      <c r="KY25" s="25">
        <f>IF(KY16,(('Dalyvio prielaidos'!$E$137-(KY21+KY27)/2)*'Dalyvio prielaidos'!$E$147)/12,0)</f>
        <v>0</v>
      </c>
      <c r="KZ25" s="25">
        <f>IF(KZ16,(('Dalyvio prielaidos'!$E$137-(KZ21+KZ27)/2)*'Dalyvio prielaidos'!$E$147)/12,0)</f>
        <v>0</v>
      </c>
      <c r="LA25" s="25">
        <f t="shared" ref="LA25:LA26" si="245">SUM(KO25:KZ25)</f>
        <v>0</v>
      </c>
      <c r="LB25" s="25">
        <f>IF(LB16,(('Dalyvio prielaidos'!$E$137-(LB21+LB27)/2)*'Dalyvio prielaidos'!$E$147)/12,0)</f>
        <v>0</v>
      </c>
      <c r="LC25" s="25">
        <f>IF(LC16,(('Dalyvio prielaidos'!$E$137-(LC21+LC27)/2)*'Dalyvio prielaidos'!$E$147)/12,0)</f>
        <v>0</v>
      </c>
      <c r="LD25" s="25">
        <f>IF(LD16,(('Dalyvio prielaidos'!$E$137-(LD21+LD27)/2)*'Dalyvio prielaidos'!$E$147)/12,0)</f>
        <v>0</v>
      </c>
      <c r="LE25" s="25">
        <f>IF(LE16,(('Dalyvio prielaidos'!$E$137-(LE21+LE27)/2)*'Dalyvio prielaidos'!$E$147)/12,0)</f>
        <v>0</v>
      </c>
      <c r="LF25" s="25">
        <f>IF(LF16,(('Dalyvio prielaidos'!$E$137-(LF21+LF27)/2)*'Dalyvio prielaidos'!$E$147)/12,0)</f>
        <v>0</v>
      </c>
      <c r="LG25" s="25">
        <f>IF(LG16,(('Dalyvio prielaidos'!$E$137-(LG21+LG27)/2)*'Dalyvio prielaidos'!$E$147)/12,0)</f>
        <v>0</v>
      </c>
      <c r="LH25" s="25">
        <f>IF(LH16,(('Dalyvio prielaidos'!$E$137-(LH21+LH27)/2)*'Dalyvio prielaidos'!$E$147)/12,0)</f>
        <v>0</v>
      </c>
      <c r="LI25" s="25">
        <f>IF(LI16,(('Dalyvio prielaidos'!$E$137-(LI21+LI27)/2)*'Dalyvio prielaidos'!$E$147)/12,0)</f>
        <v>0</v>
      </c>
      <c r="LJ25" s="25">
        <f>IF(LJ16,(('Dalyvio prielaidos'!$E$137-(LJ21+LJ27)/2)*'Dalyvio prielaidos'!$E$147)/12,0)</f>
        <v>0</v>
      </c>
      <c r="LK25" s="25">
        <f>IF(LK16,(('Dalyvio prielaidos'!$E$137-(LK21+LK27)/2)*'Dalyvio prielaidos'!$E$147)/12,0)</f>
        <v>0</v>
      </c>
      <c r="LL25" s="25">
        <f>IF(LL16,(('Dalyvio prielaidos'!$E$137-(LL21+LL27)/2)*'Dalyvio prielaidos'!$E$147)/12,0)</f>
        <v>0</v>
      </c>
      <c r="LM25" s="25">
        <f>IF(LM16,(('Dalyvio prielaidos'!$E$137-(LM21+LM27)/2)*'Dalyvio prielaidos'!$E$147)/12,0)</f>
        <v>0</v>
      </c>
      <c r="LN25" s="25">
        <f t="shared" ref="LN25:LN26" si="246">SUM(LB25:LM25)</f>
        <v>0</v>
      </c>
    </row>
    <row r="26" spans="1:326">
      <c r="A26" s="3" t="s">
        <v>289</v>
      </c>
      <c r="B26" s="25">
        <f>IF(B14,-'Dalyvio prielaidos'!$E$137/'Dalyvio prielaidos'!$E$142/12,0)</f>
        <v>0</v>
      </c>
      <c r="C26" s="25">
        <f>IF(C14,-'Dalyvio prielaidos'!$E$137/'Dalyvio prielaidos'!$E$142/12,0)</f>
        <v>0</v>
      </c>
      <c r="D26" s="25">
        <f>IF(D14,-'Dalyvio prielaidos'!$E$137/'Dalyvio prielaidos'!$E$142/12,0)</f>
        <v>0</v>
      </c>
      <c r="E26" s="25">
        <f>IF(E14,-'Dalyvio prielaidos'!$E$137/'Dalyvio prielaidos'!$E$142/12,0)</f>
        <v>0</v>
      </c>
      <c r="F26" s="25">
        <f>IF(F14,-'Dalyvio prielaidos'!$E$137/'Dalyvio prielaidos'!$E$142/12,0)</f>
        <v>0</v>
      </c>
      <c r="G26" s="25">
        <f>IF(G14,-'Dalyvio prielaidos'!$E$137/'Dalyvio prielaidos'!$E$142/12,0)</f>
        <v>0</v>
      </c>
      <c r="H26" s="25">
        <f>IF(H14,-'Dalyvio prielaidos'!$E$137/'Dalyvio prielaidos'!$E$142/12,0)</f>
        <v>0</v>
      </c>
      <c r="I26" s="25">
        <f>IF(I14,-'Dalyvio prielaidos'!$E$137/'Dalyvio prielaidos'!$E$142/12,0)</f>
        <v>0</v>
      </c>
      <c r="J26" s="25">
        <f>IF(J14,-'Dalyvio prielaidos'!$E$137/'Dalyvio prielaidos'!$E$142/12,0)</f>
        <v>0</v>
      </c>
      <c r="K26" s="25">
        <f>IF(K14,-'Dalyvio prielaidos'!$E$137/'Dalyvio prielaidos'!$E$142/12,0)</f>
        <v>0</v>
      </c>
      <c r="L26" s="25">
        <f>IF(L14,-'Dalyvio prielaidos'!$E$137/'Dalyvio prielaidos'!$E$142/12,0)</f>
        <v>0</v>
      </c>
      <c r="M26" s="25">
        <f>IF(M14,-'Dalyvio prielaidos'!$E$137/'Dalyvio prielaidos'!$E$142/12,0)</f>
        <v>0</v>
      </c>
      <c r="N26" s="25">
        <f>SUM(B26:M26)</f>
        <v>0</v>
      </c>
      <c r="O26" s="25">
        <f>IF(O14,-'Dalyvio prielaidos'!$E$137/'Dalyvio prielaidos'!$E$142/12,0)</f>
        <v>0</v>
      </c>
      <c r="P26" s="25">
        <f>IF(P14,-'Dalyvio prielaidos'!$E$137/'Dalyvio prielaidos'!$E$142/12,0)</f>
        <v>0</v>
      </c>
      <c r="Q26" s="25">
        <f>IF(Q14,-'Dalyvio prielaidos'!$E$137/'Dalyvio prielaidos'!$E$142/12,0)</f>
        <v>0</v>
      </c>
      <c r="R26" s="25">
        <f>IF(R14,-'Dalyvio prielaidos'!$E$137/'Dalyvio prielaidos'!$E$142/12,0)</f>
        <v>0</v>
      </c>
      <c r="S26" s="25">
        <f>IF(S14,-'Dalyvio prielaidos'!$E$137/'Dalyvio prielaidos'!$E$142/12,0)</f>
        <v>0</v>
      </c>
      <c r="T26" s="25">
        <f>IF(T14,-'Dalyvio prielaidos'!$E$137/'Dalyvio prielaidos'!$E$142/12,0)</f>
        <v>0</v>
      </c>
      <c r="U26" s="25">
        <f>IF(U14,-'Dalyvio prielaidos'!$E$137/'Dalyvio prielaidos'!$E$142/12,0)</f>
        <v>0</v>
      </c>
      <c r="V26" s="25">
        <f>IF(V14,-'Dalyvio prielaidos'!$E$137/'Dalyvio prielaidos'!$E$142/12,0)</f>
        <v>0</v>
      </c>
      <c r="W26" s="25">
        <f>IF(W14,-'Dalyvio prielaidos'!$E$137/'Dalyvio prielaidos'!$E$142/12,0)</f>
        <v>0</v>
      </c>
      <c r="X26" s="25">
        <f>IF(X14,-'Dalyvio prielaidos'!$E$137/'Dalyvio prielaidos'!$E$142/12,0)</f>
        <v>0</v>
      </c>
      <c r="Y26" s="25">
        <f>IF(Y14,-'Dalyvio prielaidos'!$E$137/'Dalyvio prielaidos'!$E$142/12,0)</f>
        <v>0</v>
      </c>
      <c r="Z26" s="25">
        <f>IF(Z14,-'Dalyvio prielaidos'!$E$137/'Dalyvio prielaidos'!$E$142/12,0)</f>
        <v>0</v>
      </c>
      <c r="AA26" s="25">
        <f>SUM(O26:Z26)</f>
        <v>0</v>
      </c>
      <c r="AB26" s="25">
        <f>IF(AB14,-'Dalyvio prielaidos'!$E$137/'Dalyvio prielaidos'!$E$142/12,0)</f>
        <v>0</v>
      </c>
      <c r="AC26" s="25">
        <f>IF(AC14,-'Dalyvio prielaidos'!$E$137/'Dalyvio prielaidos'!$E$142/12,0)</f>
        <v>0</v>
      </c>
      <c r="AD26" s="25">
        <f>IF(AD14,-'Dalyvio prielaidos'!$E$137/'Dalyvio prielaidos'!$E$142/12,0)</f>
        <v>0</v>
      </c>
      <c r="AE26" s="25">
        <f>IF(AE14,-'Dalyvio prielaidos'!$E$137/'Dalyvio prielaidos'!$E$142/12,0)</f>
        <v>0</v>
      </c>
      <c r="AF26" s="25">
        <f>IF(AF14,-'Dalyvio prielaidos'!$E$137/'Dalyvio prielaidos'!$E$142/12,0)</f>
        <v>0</v>
      </c>
      <c r="AG26" s="25">
        <f>IF(AG14,-'Dalyvio prielaidos'!$E$137/'Dalyvio prielaidos'!$E$142/12,0)</f>
        <v>0</v>
      </c>
      <c r="AH26" s="25">
        <f>IF(AH14,-'Dalyvio prielaidos'!$E$137/'Dalyvio prielaidos'!$E$142/12,0)</f>
        <v>0</v>
      </c>
      <c r="AI26" s="25">
        <f>IF(AI14,-'Dalyvio prielaidos'!$E$137/'Dalyvio prielaidos'!$E$142/12,0)</f>
        <v>0</v>
      </c>
      <c r="AJ26" s="25">
        <f>IF(AJ14,-'Dalyvio prielaidos'!$E$137/'Dalyvio prielaidos'!$E$142/12,0)</f>
        <v>0</v>
      </c>
      <c r="AK26" s="25">
        <f>IF(AK14,-'Dalyvio prielaidos'!$E$137/'Dalyvio prielaidos'!$E$142/12,0)</f>
        <v>0</v>
      </c>
      <c r="AL26" s="25">
        <f>IF(AL14,-'Dalyvio prielaidos'!$E$137/'Dalyvio prielaidos'!$E$142/12,0)</f>
        <v>0</v>
      </c>
      <c r="AM26" s="25">
        <f>IF(AM14,-'Dalyvio prielaidos'!$E$137/'Dalyvio prielaidos'!$E$142/12,0)</f>
        <v>0</v>
      </c>
      <c r="AN26" s="25">
        <f>SUM(AB26:AM26)</f>
        <v>0</v>
      </c>
      <c r="AO26" s="25">
        <f>IF(AO14,-'Dalyvio prielaidos'!$E$137/'Dalyvio prielaidos'!$E$142/12,0)</f>
        <v>-73484.8580202179</v>
      </c>
      <c r="AP26" s="25">
        <f>IF(AP14,-'Dalyvio prielaidos'!$E$137/'Dalyvio prielaidos'!$E$142/12,0)</f>
        <v>-73484.8580202179</v>
      </c>
      <c r="AQ26" s="25">
        <f>IF(AQ14,-'Dalyvio prielaidos'!$E$137/'Dalyvio prielaidos'!$E$142/12,0)</f>
        <v>-73484.8580202179</v>
      </c>
      <c r="AR26" s="25">
        <f>IF(AR14,-'Dalyvio prielaidos'!$E$137/'Dalyvio prielaidos'!$E$142/12,0)</f>
        <v>-73484.8580202179</v>
      </c>
      <c r="AS26" s="25">
        <f>IF(AS14,-'Dalyvio prielaidos'!$E$137/'Dalyvio prielaidos'!$E$142/12,0)</f>
        <v>-73484.8580202179</v>
      </c>
      <c r="AT26" s="25">
        <f>IF(AT14,-'Dalyvio prielaidos'!$E$137/'Dalyvio prielaidos'!$E$142/12,0)</f>
        <v>-73484.8580202179</v>
      </c>
      <c r="AU26" s="25">
        <f>IF(AU14,-'Dalyvio prielaidos'!$E$137/'Dalyvio prielaidos'!$E$142/12,0)</f>
        <v>-73484.8580202179</v>
      </c>
      <c r="AV26" s="25">
        <f>IF(AV14,-'Dalyvio prielaidos'!$E$137/'Dalyvio prielaidos'!$E$142/12,0)</f>
        <v>-73484.8580202179</v>
      </c>
      <c r="AW26" s="25">
        <f>IF(AW14,-'Dalyvio prielaidos'!$E$137/'Dalyvio prielaidos'!$E$142/12,0)</f>
        <v>-73484.8580202179</v>
      </c>
      <c r="AX26" s="25">
        <f>IF(AX14,-'Dalyvio prielaidos'!$E$137/'Dalyvio prielaidos'!$E$142/12,0)</f>
        <v>-73484.8580202179</v>
      </c>
      <c r="AY26" s="25">
        <f>IF(AY14,-'Dalyvio prielaidos'!$E$137/'Dalyvio prielaidos'!$E$142/12,0)</f>
        <v>-73484.8580202179</v>
      </c>
      <c r="AZ26" s="25">
        <f>IF(AZ14,-'Dalyvio prielaidos'!$E$137/'Dalyvio prielaidos'!$E$142/12,0)</f>
        <v>-73484.8580202179</v>
      </c>
      <c r="BA26" s="25">
        <f>SUM(AO26:AZ26)</f>
        <v>-881818.29624261463</v>
      </c>
      <c r="BB26" s="25">
        <f>IF(BB14,-'Dalyvio prielaidos'!$E$137/'Dalyvio prielaidos'!$E$142/12,0)</f>
        <v>-73484.8580202179</v>
      </c>
      <c r="BC26" s="25">
        <f>IF(BC14,-'Dalyvio prielaidos'!$E$137/'Dalyvio prielaidos'!$E$142/12,0)</f>
        <v>-73484.8580202179</v>
      </c>
      <c r="BD26" s="25">
        <f>IF(BD14,-'Dalyvio prielaidos'!$E$137/'Dalyvio prielaidos'!$E$142/12,0)</f>
        <v>-73484.8580202179</v>
      </c>
      <c r="BE26" s="25">
        <f>IF(BE14,-'Dalyvio prielaidos'!$E$137/'Dalyvio prielaidos'!$E$142/12,0)</f>
        <v>-73484.8580202179</v>
      </c>
      <c r="BF26" s="25">
        <f>IF(BF14,-'Dalyvio prielaidos'!$E$137/'Dalyvio prielaidos'!$E$142/12,0)</f>
        <v>-73484.8580202179</v>
      </c>
      <c r="BG26" s="25">
        <f>IF(BG14,-'Dalyvio prielaidos'!$E$137/'Dalyvio prielaidos'!$E$142/12,0)</f>
        <v>-73484.8580202179</v>
      </c>
      <c r="BH26" s="25">
        <f>IF(BH14,-'Dalyvio prielaidos'!$E$137/'Dalyvio prielaidos'!$E$142/12,0)</f>
        <v>-73484.8580202179</v>
      </c>
      <c r="BI26" s="25">
        <f>IF(BI14,-'Dalyvio prielaidos'!$E$137/'Dalyvio prielaidos'!$E$142/12,0)</f>
        <v>-73484.8580202179</v>
      </c>
      <c r="BJ26" s="25">
        <f>IF(BJ14,-'Dalyvio prielaidos'!$E$137/'Dalyvio prielaidos'!$E$142/12,0)</f>
        <v>-73484.8580202179</v>
      </c>
      <c r="BK26" s="25">
        <f>IF(BK14,-'Dalyvio prielaidos'!$E$137/'Dalyvio prielaidos'!$E$142/12,0)</f>
        <v>-73484.8580202179</v>
      </c>
      <c r="BL26" s="25">
        <f>IF(BL14,-'Dalyvio prielaidos'!$E$137/'Dalyvio prielaidos'!$E$142/12,0)</f>
        <v>-73484.8580202179</v>
      </c>
      <c r="BM26" s="25">
        <f>IF(BM14,-'Dalyvio prielaidos'!$E$137/'Dalyvio prielaidos'!$E$142/12,0)</f>
        <v>-73484.8580202179</v>
      </c>
      <c r="BN26" s="25">
        <f>SUM(BB26:BM26)</f>
        <v>-881818.29624261463</v>
      </c>
      <c r="BO26" s="25">
        <f>IF(BO14,-'Dalyvio prielaidos'!$E$137/'Dalyvio prielaidos'!$E$142/12,0)</f>
        <v>-73484.8580202179</v>
      </c>
      <c r="BP26" s="25">
        <f>IF(BP14,-'Dalyvio prielaidos'!$E$137/'Dalyvio prielaidos'!$E$142/12,0)</f>
        <v>-73484.8580202179</v>
      </c>
      <c r="BQ26" s="25">
        <f>IF(BQ14,-'Dalyvio prielaidos'!$E$137/'Dalyvio prielaidos'!$E$142/12,0)</f>
        <v>-73484.8580202179</v>
      </c>
      <c r="BR26" s="25">
        <f>IF(BR14,-'Dalyvio prielaidos'!$E$137/'Dalyvio prielaidos'!$E$142/12,0)</f>
        <v>-73484.8580202179</v>
      </c>
      <c r="BS26" s="25">
        <f>IF(BS14,-'Dalyvio prielaidos'!$E$137/'Dalyvio prielaidos'!$E$142/12,0)</f>
        <v>-73484.8580202179</v>
      </c>
      <c r="BT26" s="25">
        <f>IF(BT14,-'Dalyvio prielaidos'!$E$137/'Dalyvio prielaidos'!$E$142/12,0)</f>
        <v>-73484.8580202179</v>
      </c>
      <c r="BU26" s="25">
        <f>IF(BU14,-'Dalyvio prielaidos'!$E$137/'Dalyvio prielaidos'!$E$142/12,0)</f>
        <v>-73484.8580202179</v>
      </c>
      <c r="BV26" s="25">
        <f>IF(BV14,-'Dalyvio prielaidos'!$E$137/'Dalyvio prielaidos'!$E$142/12,0)</f>
        <v>-73484.8580202179</v>
      </c>
      <c r="BW26" s="25">
        <f>IF(BW14,-'Dalyvio prielaidos'!$E$137/'Dalyvio prielaidos'!$E$142/12,0)</f>
        <v>-73484.8580202179</v>
      </c>
      <c r="BX26" s="25">
        <f>IF(BX14,-'Dalyvio prielaidos'!$E$137/'Dalyvio prielaidos'!$E$142/12,0)</f>
        <v>-73484.8580202179</v>
      </c>
      <c r="BY26" s="25">
        <f>IF(BY14,-'Dalyvio prielaidos'!$E$137/'Dalyvio prielaidos'!$E$142/12,0)</f>
        <v>-73484.8580202179</v>
      </c>
      <c r="BZ26" s="25">
        <f>IF(BZ14,-'Dalyvio prielaidos'!$E$137/'Dalyvio prielaidos'!$E$142/12,0)</f>
        <v>-73484.8580202179</v>
      </c>
      <c r="CA26" s="25">
        <f>SUM(BO26:BZ26)</f>
        <v>-881818.29624261463</v>
      </c>
      <c r="CB26" s="25">
        <f>IF(CB14,-'Dalyvio prielaidos'!$E$137/'Dalyvio prielaidos'!$E$142/12,0)</f>
        <v>-73484.8580202179</v>
      </c>
      <c r="CC26" s="25">
        <f>IF(CC14,-'Dalyvio prielaidos'!$E$137/'Dalyvio prielaidos'!$E$142/12,0)</f>
        <v>-73484.8580202179</v>
      </c>
      <c r="CD26" s="25">
        <f>IF(CD14,-'Dalyvio prielaidos'!$E$137/'Dalyvio prielaidos'!$E$142/12,0)</f>
        <v>-73484.8580202179</v>
      </c>
      <c r="CE26" s="25">
        <f>IF(CE14,-'Dalyvio prielaidos'!$E$137/'Dalyvio prielaidos'!$E$142/12,0)</f>
        <v>-73484.8580202179</v>
      </c>
      <c r="CF26" s="25">
        <f>IF(CF14,-'Dalyvio prielaidos'!$E$137/'Dalyvio prielaidos'!$E$142/12,0)</f>
        <v>-73484.8580202179</v>
      </c>
      <c r="CG26" s="25">
        <f>IF(CG14,-'Dalyvio prielaidos'!$E$137/'Dalyvio prielaidos'!$E$142/12,0)</f>
        <v>-73484.8580202179</v>
      </c>
      <c r="CH26" s="25">
        <f>IF(CH14,-'Dalyvio prielaidos'!$E$137/'Dalyvio prielaidos'!$E$142/12,0)</f>
        <v>-73484.8580202179</v>
      </c>
      <c r="CI26" s="25">
        <f>IF(CI14,-'Dalyvio prielaidos'!$E$137/'Dalyvio prielaidos'!$E$142/12,0)</f>
        <v>-73484.8580202179</v>
      </c>
      <c r="CJ26" s="25">
        <f>IF(CJ14,-'Dalyvio prielaidos'!$E$137/'Dalyvio prielaidos'!$E$142/12,0)</f>
        <v>-73484.8580202179</v>
      </c>
      <c r="CK26" s="25">
        <f>IF(CK14,-'Dalyvio prielaidos'!$E$137/'Dalyvio prielaidos'!$E$142/12,0)</f>
        <v>-73484.8580202179</v>
      </c>
      <c r="CL26" s="25">
        <f>IF(CL14,-'Dalyvio prielaidos'!$E$137/'Dalyvio prielaidos'!$E$142/12,0)</f>
        <v>-73484.8580202179</v>
      </c>
      <c r="CM26" s="25">
        <f>IF(CM14,-'Dalyvio prielaidos'!$E$137/'Dalyvio prielaidos'!$E$142/12,0)</f>
        <v>-73484.8580202179</v>
      </c>
      <c r="CN26" s="25">
        <f>SUM(CB26:CM26)</f>
        <v>-881818.29624261463</v>
      </c>
      <c r="CO26" s="25">
        <f>IF(CO14,-'Dalyvio prielaidos'!$E$137/'Dalyvio prielaidos'!$E$142/12,0)</f>
        <v>-73484.8580202179</v>
      </c>
      <c r="CP26" s="25">
        <f>IF(CP14,-'Dalyvio prielaidos'!$E$137/'Dalyvio prielaidos'!$E$142/12,0)</f>
        <v>-73484.8580202179</v>
      </c>
      <c r="CQ26" s="25">
        <f>IF(CQ14,-'Dalyvio prielaidos'!$E$137/'Dalyvio prielaidos'!$E$142/12,0)</f>
        <v>-73484.8580202179</v>
      </c>
      <c r="CR26" s="25">
        <f>IF(CR14,-'Dalyvio prielaidos'!$E$137/'Dalyvio prielaidos'!$E$142/12,0)</f>
        <v>-73484.8580202179</v>
      </c>
      <c r="CS26" s="25">
        <f>IF(CS14,-'Dalyvio prielaidos'!$E$137/'Dalyvio prielaidos'!$E$142/12,0)</f>
        <v>-73484.8580202179</v>
      </c>
      <c r="CT26" s="25">
        <f>IF(CT14,-'Dalyvio prielaidos'!$E$137/'Dalyvio prielaidos'!$E$142/12,0)</f>
        <v>-73484.8580202179</v>
      </c>
      <c r="CU26" s="25">
        <f>IF(CU14,-'Dalyvio prielaidos'!$E$137/'Dalyvio prielaidos'!$E$142/12,0)</f>
        <v>-73484.8580202179</v>
      </c>
      <c r="CV26" s="25">
        <f>IF(CV14,-'Dalyvio prielaidos'!$E$137/'Dalyvio prielaidos'!$E$142/12,0)</f>
        <v>-73484.8580202179</v>
      </c>
      <c r="CW26" s="25">
        <f>IF(CW14,-'Dalyvio prielaidos'!$E$137/'Dalyvio prielaidos'!$E$142/12,0)</f>
        <v>-73484.8580202179</v>
      </c>
      <c r="CX26" s="25">
        <f>IF(CX14,-'Dalyvio prielaidos'!$E$137/'Dalyvio prielaidos'!$E$142/12,0)</f>
        <v>-73484.8580202179</v>
      </c>
      <c r="CY26" s="25">
        <f>IF(CY14,-'Dalyvio prielaidos'!$E$137/'Dalyvio prielaidos'!$E$142/12,0)</f>
        <v>-73484.8580202179</v>
      </c>
      <c r="CZ26" s="25">
        <f>IF(CZ14,-'Dalyvio prielaidos'!$E$137/'Dalyvio prielaidos'!$E$142/12,0)</f>
        <v>-73484.8580202179</v>
      </c>
      <c r="DA26" s="25">
        <f>SUM(CO26:CZ26)</f>
        <v>-881818.29624261463</v>
      </c>
      <c r="DB26" s="25">
        <f>IF(DB14,-'Dalyvio prielaidos'!$E$137/'Dalyvio prielaidos'!$E$142/12,0)</f>
        <v>-73484.8580202179</v>
      </c>
      <c r="DC26" s="25">
        <f>IF(DC14,-'Dalyvio prielaidos'!$E$137/'Dalyvio prielaidos'!$E$142/12,0)</f>
        <v>-73484.8580202179</v>
      </c>
      <c r="DD26" s="25">
        <f>IF(DD14,-'Dalyvio prielaidos'!$E$137/'Dalyvio prielaidos'!$E$142/12,0)</f>
        <v>-73484.8580202179</v>
      </c>
      <c r="DE26" s="25">
        <f>IF(DE14,-'Dalyvio prielaidos'!$E$137/'Dalyvio prielaidos'!$E$142/12,0)</f>
        <v>-73484.8580202179</v>
      </c>
      <c r="DF26" s="25">
        <f>IF(DF14,-'Dalyvio prielaidos'!$E$137/'Dalyvio prielaidos'!$E$142/12,0)</f>
        <v>-73484.8580202179</v>
      </c>
      <c r="DG26" s="25">
        <f>IF(DG14,-'Dalyvio prielaidos'!$E$137/'Dalyvio prielaidos'!$E$142/12,0)</f>
        <v>-73484.8580202179</v>
      </c>
      <c r="DH26" s="25">
        <f>IF(DH14,-'Dalyvio prielaidos'!$E$137/'Dalyvio prielaidos'!$E$142/12,0)</f>
        <v>-73484.8580202179</v>
      </c>
      <c r="DI26" s="25">
        <f>IF(DI14,-'Dalyvio prielaidos'!$E$137/'Dalyvio prielaidos'!$E$142/12,0)</f>
        <v>-73484.8580202179</v>
      </c>
      <c r="DJ26" s="25">
        <f>IF(DJ14,-'Dalyvio prielaidos'!$E$137/'Dalyvio prielaidos'!$E$142/12,0)</f>
        <v>-73484.8580202179</v>
      </c>
      <c r="DK26" s="25">
        <f>IF(DK14,-'Dalyvio prielaidos'!$E$137/'Dalyvio prielaidos'!$E$142/12,0)</f>
        <v>-73484.8580202179</v>
      </c>
      <c r="DL26" s="25">
        <f>IF(DL14,-'Dalyvio prielaidos'!$E$137/'Dalyvio prielaidos'!$E$142/12,0)</f>
        <v>-73484.8580202179</v>
      </c>
      <c r="DM26" s="25">
        <f>IF(DM14,-'Dalyvio prielaidos'!$E$137/'Dalyvio prielaidos'!$E$142/12,0)</f>
        <v>-73484.8580202179</v>
      </c>
      <c r="DN26" s="25">
        <f>SUM(DB26:DM26)</f>
        <v>-881818.29624261463</v>
      </c>
      <c r="DO26" s="25">
        <f>IF(DO14,-'Dalyvio prielaidos'!$E$137/'Dalyvio prielaidos'!$E$142/12,0)</f>
        <v>-73484.8580202179</v>
      </c>
      <c r="DP26" s="25">
        <f>IF(DP14,-'Dalyvio prielaidos'!$E$137/'Dalyvio prielaidos'!$E$142/12,0)</f>
        <v>-73484.8580202179</v>
      </c>
      <c r="DQ26" s="25">
        <f>IF(DQ14,-'Dalyvio prielaidos'!$E$137/'Dalyvio prielaidos'!$E$142/12,0)</f>
        <v>-73484.8580202179</v>
      </c>
      <c r="DR26" s="25">
        <f>IF(DR14,-'Dalyvio prielaidos'!$E$137/'Dalyvio prielaidos'!$E$142/12,0)</f>
        <v>-73484.8580202179</v>
      </c>
      <c r="DS26" s="25">
        <f>IF(DS14,-'Dalyvio prielaidos'!$E$137/'Dalyvio prielaidos'!$E$142/12,0)</f>
        <v>-73484.8580202179</v>
      </c>
      <c r="DT26" s="25">
        <f>IF(DT14,-'Dalyvio prielaidos'!$E$137/'Dalyvio prielaidos'!$E$142/12,0)</f>
        <v>-73484.8580202179</v>
      </c>
      <c r="DU26" s="25">
        <f>IF(DU14,-'Dalyvio prielaidos'!$E$137/'Dalyvio prielaidos'!$E$142/12,0)</f>
        <v>-73484.8580202179</v>
      </c>
      <c r="DV26" s="25">
        <f>IF(DV14,-'Dalyvio prielaidos'!$E$137/'Dalyvio prielaidos'!$E$142/12,0)</f>
        <v>-73484.8580202179</v>
      </c>
      <c r="DW26" s="25">
        <f>IF(DW14,-'Dalyvio prielaidos'!$E$137/'Dalyvio prielaidos'!$E$142/12,0)</f>
        <v>-73484.8580202179</v>
      </c>
      <c r="DX26" s="25">
        <f>IF(DX14,-'Dalyvio prielaidos'!$E$137/'Dalyvio prielaidos'!$E$142/12,0)</f>
        <v>-73484.8580202179</v>
      </c>
      <c r="DY26" s="25">
        <f>IF(DY14,-'Dalyvio prielaidos'!$E$137/'Dalyvio prielaidos'!$E$142/12,0)</f>
        <v>-73484.8580202179</v>
      </c>
      <c r="DZ26" s="25">
        <f>IF(DZ14,-'Dalyvio prielaidos'!$E$137/'Dalyvio prielaidos'!$E$142/12,0)</f>
        <v>-73484.8580202179</v>
      </c>
      <c r="EA26" s="25">
        <f>SUM(DO26:DZ26)</f>
        <v>-881818.29624261463</v>
      </c>
      <c r="EB26" s="25">
        <f>IF(EB14,-'Dalyvio prielaidos'!$E$137/'Dalyvio prielaidos'!$E$142/12,0)</f>
        <v>-73484.8580202179</v>
      </c>
      <c r="EC26" s="25">
        <f>IF(EC14,-'Dalyvio prielaidos'!$E$137/'Dalyvio prielaidos'!$E$142/12,0)</f>
        <v>-73484.8580202179</v>
      </c>
      <c r="ED26" s="25">
        <f>IF(ED14,-'Dalyvio prielaidos'!$E$137/'Dalyvio prielaidos'!$E$142/12,0)</f>
        <v>-73484.8580202179</v>
      </c>
      <c r="EE26" s="25">
        <f>IF(EE14,-'Dalyvio prielaidos'!$E$137/'Dalyvio prielaidos'!$E$142/12,0)</f>
        <v>-73484.8580202179</v>
      </c>
      <c r="EF26" s="25">
        <f>IF(EF14,-'Dalyvio prielaidos'!$E$137/'Dalyvio prielaidos'!$E$142/12,0)</f>
        <v>-73484.8580202179</v>
      </c>
      <c r="EG26" s="25">
        <f>IF(EG14,-'Dalyvio prielaidos'!$E$137/'Dalyvio prielaidos'!$E$142/12,0)</f>
        <v>-73484.8580202179</v>
      </c>
      <c r="EH26" s="25">
        <f>IF(EH14,-'Dalyvio prielaidos'!$E$137/'Dalyvio prielaidos'!$E$142/12,0)</f>
        <v>-73484.8580202179</v>
      </c>
      <c r="EI26" s="25">
        <f>IF(EI14,-'Dalyvio prielaidos'!$E$137/'Dalyvio prielaidos'!$E$142/12,0)</f>
        <v>-73484.8580202179</v>
      </c>
      <c r="EJ26" s="25">
        <f>IF(EJ14,-'Dalyvio prielaidos'!$E$137/'Dalyvio prielaidos'!$E$142/12,0)</f>
        <v>-73484.8580202179</v>
      </c>
      <c r="EK26" s="25">
        <f>IF(EK14,-'Dalyvio prielaidos'!$E$137/'Dalyvio prielaidos'!$E$142/12,0)</f>
        <v>-73484.8580202179</v>
      </c>
      <c r="EL26" s="25">
        <f>IF(EL14,-'Dalyvio prielaidos'!$E$137/'Dalyvio prielaidos'!$E$142/12,0)</f>
        <v>-73484.8580202179</v>
      </c>
      <c r="EM26" s="25">
        <f>IF(EM14,-'Dalyvio prielaidos'!$E$137/'Dalyvio prielaidos'!$E$142/12,0)</f>
        <v>-73484.8580202179</v>
      </c>
      <c r="EN26" s="25">
        <f t="shared" si="232"/>
        <v>-881818.29624261463</v>
      </c>
      <c r="EO26" s="25">
        <f>IF(EO14,-'Dalyvio prielaidos'!$E$137/'Dalyvio prielaidos'!$E$142/12,0)</f>
        <v>-73484.8580202179</v>
      </c>
      <c r="EP26" s="25">
        <f>IF(EP14,-'Dalyvio prielaidos'!$E$137/'Dalyvio prielaidos'!$E$142/12,0)</f>
        <v>-73484.8580202179</v>
      </c>
      <c r="EQ26" s="25">
        <f>IF(EQ14,-'Dalyvio prielaidos'!$E$137/'Dalyvio prielaidos'!$E$142/12,0)</f>
        <v>-73484.8580202179</v>
      </c>
      <c r="ER26" s="25">
        <f>IF(ER14,-'Dalyvio prielaidos'!$E$137/'Dalyvio prielaidos'!$E$142/12,0)</f>
        <v>-73484.8580202179</v>
      </c>
      <c r="ES26" s="25">
        <f>IF(ES14,-'Dalyvio prielaidos'!$E$137/'Dalyvio prielaidos'!$E$142/12,0)</f>
        <v>-73484.8580202179</v>
      </c>
      <c r="ET26" s="25">
        <f>IF(ET14,-'Dalyvio prielaidos'!$E$137/'Dalyvio prielaidos'!$E$142/12,0)</f>
        <v>-73484.8580202179</v>
      </c>
      <c r="EU26" s="25">
        <f>IF(EU14,-'Dalyvio prielaidos'!$E$137/'Dalyvio prielaidos'!$E$142/12,0)</f>
        <v>-73484.8580202179</v>
      </c>
      <c r="EV26" s="25">
        <f>IF(EV14,-'Dalyvio prielaidos'!$E$137/'Dalyvio prielaidos'!$E$142/12,0)</f>
        <v>-73484.8580202179</v>
      </c>
      <c r="EW26" s="25">
        <f>IF(EW14,-'Dalyvio prielaidos'!$E$137/'Dalyvio prielaidos'!$E$142/12,0)</f>
        <v>-73484.8580202179</v>
      </c>
      <c r="EX26" s="25">
        <f>IF(EX14,-'Dalyvio prielaidos'!$E$137/'Dalyvio prielaidos'!$E$142/12,0)</f>
        <v>-73484.8580202179</v>
      </c>
      <c r="EY26" s="25">
        <f>IF(EY14,-'Dalyvio prielaidos'!$E$137/'Dalyvio prielaidos'!$E$142/12,0)</f>
        <v>-73484.8580202179</v>
      </c>
      <c r="EZ26" s="25">
        <f>IF(EZ14,-'Dalyvio prielaidos'!$E$137/'Dalyvio prielaidos'!$E$142/12,0)</f>
        <v>-73484.8580202179</v>
      </c>
      <c r="FA26" s="25">
        <f t="shared" si="233"/>
        <v>-881818.29624261463</v>
      </c>
      <c r="FB26" s="25">
        <f>IF(FB14,-'Dalyvio prielaidos'!$E$137/'Dalyvio prielaidos'!$E$142/12,0)</f>
        <v>-73484.8580202179</v>
      </c>
      <c r="FC26" s="25">
        <f>IF(FC14,-'Dalyvio prielaidos'!$E$137/'Dalyvio prielaidos'!$E$142/12,0)</f>
        <v>-73484.8580202179</v>
      </c>
      <c r="FD26" s="25">
        <f>IF(FD14,-'Dalyvio prielaidos'!$E$137/'Dalyvio prielaidos'!$E$142/12,0)</f>
        <v>-73484.8580202179</v>
      </c>
      <c r="FE26" s="25">
        <f>IF(FE14,-'Dalyvio prielaidos'!$E$137/'Dalyvio prielaidos'!$E$142/12,0)</f>
        <v>-73484.8580202179</v>
      </c>
      <c r="FF26" s="25">
        <f>IF(FF14,-'Dalyvio prielaidos'!$E$137/'Dalyvio prielaidos'!$E$142/12,0)</f>
        <v>-73484.8580202179</v>
      </c>
      <c r="FG26" s="25">
        <f>IF(FG14,-'Dalyvio prielaidos'!$E$137/'Dalyvio prielaidos'!$E$142/12,0)</f>
        <v>-73484.8580202179</v>
      </c>
      <c r="FH26" s="25">
        <f>IF(FH14,-'Dalyvio prielaidos'!$E$137/'Dalyvio prielaidos'!$E$142/12,0)</f>
        <v>-73484.8580202179</v>
      </c>
      <c r="FI26" s="25">
        <f>IF(FI14,-'Dalyvio prielaidos'!$E$137/'Dalyvio prielaidos'!$E$142/12,0)</f>
        <v>-73484.8580202179</v>
      </c>
      <c r="FJ26" s="25">
        <f>IF(FJ14,-'Dalyvio prielaidos'!$E$137/'Dalyvio prielaidos'!$E$142/12,0)</f>
        <v>-73484.8580202179</v>
      </c>
      <c r="FK26" s="25">
        <f>IF(FK14,-'Dalyvio prielaidos'!$E$137/'Dalyvio prielaidos'!$E$142/12,0)</f>
        <v>-73484.8580202179</v>
      </c>
      <c r="FL26" s="25">
        <f>IF(FL14,-'Dalyvio prielaidos'!$E$137/'Dalyvio prielaidos'!$E$142/12,0)</f>
        <v>-73484.8580202179</v>
      </c>
      <c r="FM26" s="25">
        <f>IF(FM14,-'Dalyvio prielaidos'!$E$137/'Dalyvio prielaidos'!$E$142/12,0)</f>
        <v>-73484.8580202179</v>
      </c>
      <c r="FN26" s="25">
        <f t="shared" si="234"/>
        <v>-881818.29624261463</v>
      </c>
      <c r="FO26" s="25">
        <f>IF(FO14,-'Dalyvio prielaidos'!$E$137/'Dalyvio prielaidos'!$E$142/12,0)</f>
        <v>-73484.8580202179</v>
      </c>
      <c r="FP26" s="25">
        <f>IF(FP14,-'Dalyvio prielaidos'!$E$137/'Dalyvio prielaidos'!$E$142/12,0)</f>
        <v>-73484.8580202179</v>
      </c>
      <c r="FQ26" s="25">
        <f>IF(FQ14,-'Dalyvio prielaidos'!$E$137/'Dalyvio prielaidos'!$E$142/12,0)</f>
        <v>-73484.8580202179</v>
      </c>
      <c r="FR26" s="25">
        <f>IF(FR14,-'Dalyvio prielaidos'!$E$137/'Dalyvio prielaidos'!$E$142/12,0)</f>
        <v>-73484.8580202179</v>
      </c>
      <c r="FS26" s="25">
        <f>IF(FS14,-'Dalyvio prielaidos'!$E$137/'Dalyvio prielaidos'!$E$142/12,0)</f>
        <v>-73484.8580202179</v>
      </c>
      <c r="FT26" s="25">
        <f>IF(FT14,-'Dalyvio prielaidos'!$E$137/'Dalyvio prielaidos'!$E$142/12,0)</f>
        <v>-73484.8580202179</v>
      </c>
      <c r="FU26" s="25">
        <f>IF(FU14,-'Dalyvio prielaidos'!$E$137/'Dalyvio prielaidos'!$E$142/12,0)</f>
        <v>-73484.8580202179</v>
      </c>
      <c r="FV26" s="25">
        <f>IF(FV14,-'Dalyvio prielaidos'!$E$137/'Dalyvio prielaidos'!$E$142/12,0)</f>
        <v>-73484.8580202179</v>
      </c>
      <c r="FW26" s="25">
        <f>IF(FW14,-'Dalyvio prielaidos'!$E$137/'Dalyvio prielaidos'!$E$142/12,0)</f>
        <v>-73484.8580202179</v>
      </c>
      <c r="FX26" s="25">
        <f>IF(FX14,-'Dalyvio prielaidos'!$E$137/'Dalyvio prielaidos'!$E$142/12,0)</f>
        <v>-73484.8580202179</v>
      </c>
      <c r="FY26" s="25">
        <f>IF(FY14,-'Dalyvio prielaidos'!$E$137/'Dalyvio prielaidos'!$E$142/12,0)</f>
        <v>-73484.8580202179</v>
      </c>
      <c r="FZ26" s="25">
        <f>IF(FZ14,-'Dalyvio prielaidos'!$E$137/'Dalyvio prielaidos'!$E$142/12,0)</f>
        <v>-73484.8580202179</v>
      </c>
      <c r="GA26" s="25">
        <f t="shared" si="235"/>
        <v>-881818.29624261463</v>
      </c>
      <c r="GB26" s="25">
        <f>IF(GB14,-'Dalyvio prielaidos'!$E$137/'Dalyvio prielaidos'!$E$142/12,0)</f>
        <v>0</v>
      </c>
      <c r="GC26" s="25">
        <f>IF(GC14,-'Dalyvio prielaidos'!$E$137/'Dalyvio prielaidos'!$E$142/12,0)</f>
        <v>0</v>
      </c>
      <c r="GD26" s="25">
        <f>IF(GD14,-'Dalyvio prielaidos'!$E$137/'Dalyvio prielaidos'!$E$142/12,0)</f>
        <v>0</v>
      </c>
      <c r="GE26" s="25">
        <f>IF(GE14,-'Dalyvio prielaidos'!$E$137/'Dalyvio prielaidos'!$E$142/12,0)</f>
        <v>0</v>
      </c>
      <c r="GF26" s="25">
        <f>IF(GF14,-'Dalyvio prielaidos'!$E$137/'Dalyvio prielaidos'!$E$142/12,0)</f>
        <v>0</v>
      </c>
      <c r="GG26" s="25">
        <f>IF(GG14,-'Dalyvio prielaidos'!$E$137/'Dalyvio prielaidos'!$E$142/12,0)</f>
        <v>0</v>
      </c>
      <c r="GH26" s="25">
        <f>IF(GH14,-'Dalyvio prielaidos'!$E$137/'Dalyvio prielaidos'!$E$142/12,0)</f>
        <v>0</v>
      </c>
      <c r="GI26" s="25">
        <f>IF(GI14,-'Dalyvio prielaidos'!$E$137/'Dalyvio prielaidos'!$E$142/12,0)</f>
        <v>0</v>
      </c>
      <c r="GJ26" s="25">
        <f>IF(GJ14,-'Dalyvio prielaidos'!$E$137/'Dalyvio prielaidos'!$E$142/12,0)</f>
        <v>0</v>
      </c>
      <c r="GK26" s="25">
        <f>IF(GK14,-'Dalyvio prielaidos'!$E$137/'Dalyvio prielaidos'!$E$142/12,0)</f>
        <v>0</v>
      </c>
      <c r="GL26" s="25">
        <f>IF(GL14,-'Dalyvio prielaidos'!$E$137/'Dalyvio prielaidos'!$E$142/12,0)</f>
        <v>0</v>
      </c>
      <c r="GM26" s="25">
        <f>IF(GM14,-'Dalyvio prielaidos'!$E$137/'Dalyvio prielaidos'!$E$142/12,0)</f>
        <v>0</v>
      </c>
      <c r="GN26" s="25">
        <f t="shared" si="236"/>
        <v>0</v>
      </c>
      <c r="GO26" s="25">
        <f>IF(GO14,-'Dalyvio prielaidos'!$E$137/'Dalyvio prielaidos'!$E$142/12,0)</f>
        <v>0</v>
      </c>
      <c r="GP26" s="25">
        <f>IF(GP14,-'Dalyvio prielaidos'!$E$137/'Dalyvio prielaidos'!$E$142/12,0)</f>
        <v>0</v>
      </c>
      <c r="GQ26" s="25">
        <f>IF(GQ14,-'Dalyvio prielaidos'!$E$137/'Dalyvio prielaidos'!$E$142/12,0)</f>
        <v>0</v>
      </c>
      <c r="GR26" s="25">
        <f>IF(GR14,-'Dalyvio prielaidos'!$E$137/'Dalyvio prielaidos'!$E$142/12,0)</f>
        <v>0</v>
      </c>
      <c r="GS26" s="25">
        <f>IF(GS14,-'Dalyvio prielaidos'!$E$137/'Dalyvio prielaidos'!$E$142/12,0)</f>
        <v>0</v>
      </c>
      <c r="GT26" s="25">
        <f>IF(GT14,-'Dalyvio prielaidos'!$E$137/'Dalyvio prielaidos'!$E$142/12,0)</f>
        <v>0</v>
      </c>
      <c r="GU26" s="25">
        <f>IF(GU14,-'Dalyvio prielaidos'!$E$137/'Dalyvio prielaidos'!$E$142/12,0)</f>
        <v>0</v>
      </c>
      <c r="GV26" s="25">
        <f>IF(GV14,-'Dalyvio prielaidos'!$E$137/'Dalyvio prielaidos'!$E$142/12,0)</f>
        <v>0</v>
      </c>
      <c r="GW26" s="25">
        <f>IF(GW14,-'Dalyvio prielaidos'!$E$137/'Dalyvio prielaidos'!$E$142/12,0)</f>
        <v>0</v>
      </c>
      <c r="GX26" s="25">
        <f>IF(GX14,-'Dalyvio prielaidos'!$E$137/'Dalyvio prielaidos'!$E$142/12,0)</f>
        <v>0</v>
      </c>
      <c r="GY26" s="25">
        <f>IF(GY14,-'Dalyvio prielaidos'!$E$137/'Dalyvio prielaidos'!$E$142/12,0)</f>
        <v>0</v>
      </c>
      <c r="GZ26" s="25">
        <f>IF(GZ14,-'Dalyvio prielaidos'!$E$137/'Dalyvio prielaidos'!$E$142/12,0)</f>
        <v>0</v>
      </c>
      <c r="HA26" s="25">
        <f t="shared" si="237"/>
        <v>0</v>
      </c>
      <c r="HB26" s="25">
        <f>IF(HB14,-'Dalyvio prielaidos'!$E$137/'Dalyvio prielaidos'!$E$142/12,0)</f>
        <v>0</v>
      </c>
      <c r="HC26" s="25">
        <f>IF(HC14,-'Dalyvio prielaidos'!$E$137/'Dalyvio prielaidos'!$E$142/12,0)</f>
        <v>0</v>
      </c>
      <c r="HD26" s="25">
        <f>IF(HD14,-'Dalyvio prielaidos'!$E$137/'Dalyvio prielaidos'!$E$142/12,0)</f>
        <v>0</v>
      </c>
      <c r="HE26" s="25">
        <f>IF(HE14,-'Dalyvio prielaidos'!$E$137/'Dalyvio prielaidos'!$E$142/12,0)</f>
        <v>0</v>
      </c>
      <c r="HF26" s="25">
        <f>IF(HF14,-'Dalyvio prielaidos'!$E$137/'Dalyvio prielaidos'!$E$142/12,0)</f>
        <v>0</v>
      </c>
      <c r="HG26" s="25">
        <f>IF(HG14,-'Dalyvio prielaidos'!$E$137/'Dalyvio prielaidos'!$E$142/12,0)</f>
        <v>0</v>
      </c>
      <c r="HH26" s="25">
        <f>IF(HH14,-'Dalyvio prielaidos'!$E$137/'Dalyvio prielaidos'!$E$142/12,0)</f>
        <v>0</v>
      </c>
      <c r="HI26" s="25">
        <f>IF(HI14,-'Dalyvio prielaidos'!$E$137/'Dalyvio prielaidos'!$E$142/12,0)</f>
        <v>0</v>
      </c>
      <c r="HJ26" s="25">
        <f>IF(HJ14,-'Dalyvio prielaidos'!$E$137/'Dalyvio prielaidos'!$E$142/12,0)</f>
        <v>0</v>
      </c>
      <c r="HK26" s="25">
        <f>IF(HK14,-'Dalyvio prielaidos'!$E$137/'Dalyvio prielaidos'!$E$142/12,0)</f>
        <v>0</v>
      </c>
      <c r="HL26" s="25">
        <f>IF(HL14,-'Dalyvio prielaidos'!$E$137/'Dalyvio prielaidos'!$E$142/12,0)</f>
        <v>0</v>
      </c>
      <c r="HM26" s="25">
        <f>IF(HM14,-'Dalyvio prielaidos'!$E$137/'Dalyvio prielaidos'!$E$142/12,0)</f>
        <v>0</v>
      </c>
      <c r="HN26" s="25">
        <f t="shared" si="238"/>
        <v>0</v>
      </c>
      <c r="HO26" s="25">
        <f>IF(HO14,-'Dalyvio prielaidos'!$E$137/'Dalyvio prielaidos'!$E$142/12,0)</f>
        <v>0</v>
      </c>
      <c r="HP26" s="25">
        <f>IF(HP14,-'Dalyvio prielaidos'!$E$137/'Dalyvio prielaidos'!$E$142/12,0)</f>
        <v>0</v>
      </c>
      <c r="HQ26" s="25">
        <f>IF(HQ14,-'Dalyvio prielaidos'!$E$137/'Dalyvio prielaidos'!$E$142/12,0)</f>
        <v>0</v>
      </c>
      <c r="HR26" s="25">
        <f>IF(HR14,-'Dalyvio prielaidos'!$E$137/'Dalyvio prielaidos'!$E$142/12,0)</f>
        <v>0</v>
      </c>
      <c r="HS26" s="25">
        <f>IF(HS14,-'Dalyvio prielaidos'!$E$137/'Dalyvio prielaidos'!$E$142/12,0)</f>
        <v>0</v>
      </c>
      <c r="HT26" s="25">
        <f>IF(HT14,-'Dalyvio prielaidos'!$E$137/'Dalyvio prielaidos'!$E$142/12,0)</f>
        <v>0</v>
      </c>
      <c r="HU26" s="25">
        <f>IF(HU14,-'Dalyvio prielaidos'!$E$137/'Dalyvio prielaidos'!$E$142/12,0)</f>
        <v>0</v>
      </c>
      <c r="HV26" s="25">
        <f>IF(HV14,-'Dalyvio prielaidos'!$E$137/'Dalyvio prielaidos'!$E$142/12,0)</f>
        <v>0</v>
      </c>
      <c r="HW26" s="25">
        <f>IF(HW14,-'Dalyvio prielaidos'!$E$137/'Dalyvio prielaidos'!$E$142/12,0)</f>
        <v>0</v>
      </c>
      <c r="HX26" s="25">
        <f>IF(HX14,-'Dalyvio prielaidos'!$E$137/'Dalyvio prielaidos'!$E$142/12,0)</f>
        <v>0</v>
      </c>
      <c r="HY26" s="25">
        <f>IF(HY14,-'Dalyvio prielaidos'!$E$137/'Dalyvio prielaidos'!$E$142/12,0)</f>
        <v>0</v>
      </c>
      <c r="HZ26" s="25">
        <f>IF(HZ14,-'Dalyvio prielaidos'!$E$137/'Dalyvio prielaidos'!$E$142/12,0)</f>
        <v>0</v>
      </c>
      <c r="IA26" s="25">
        <f t="shared" si="239"/>
        <v>0</v>
      </c>
      <c r="IB26" s="25">
        <f>IF(IB14,-'Dalyvio prielaidos'!$E$137/'Dalyvio prielaidos'!$E$142/12,0)</f>
        <v>0</v>
      </c>
      <c r="IC26" s="25">
        <f>IF(IC14,-'Dalyvio prielaidos'!$E$137/'Dalyvio prielaidos'!$E$142/12,0)</f>
        <v>0</v>
      </c>
      <c r="ID26" s="25">
        <f>IF(ID14,-'Dalyvio prielaidos'!$E$137/'Dalyvio prielaidos'!$E$142/12,0)</f>
        <v>0</v>
      </c>
      <c r="IE26" s="25">
        <f>IF(IE14,-'Dalyvio prielaidos'!$E$137/'Dalyvio prielaidos'!$E$142/12,0)</f>
        <v>0</v>
      </c>
      <c r="IF26" s="25">
        <f>IF(IF14,-'Dalyvio prielaidos'!$E$137/'Dalyvio prielaidos'!$E$142/12,0)</f>
        <v>0</v>
      </c>
      <c r="IG26" s="25">
        <f>IF(IG14,-'Dalyvio prielaidos'!$E$137/'Dalyvio prielaidos'!$E$142/12,0)</f>
        <v>0</v>
      </c>
      <c r="IH26" s="25">
        <f>IF(IH14,-'Dalyvio prielaidos'!$E$137/'Dalyvio prielaidos'!$E$142/12,0)</f>
        <v>0</v>
      </c>
      <c r="II26" s="25">
        <f>IF(II14,-'Dalyvio prielaidos'!$E$137/'Dalyvio prielaidos'!$E$142/12,0)</f>
        <v>0</v>
      </c>
      <c r="IJ26" s="25">
        <f>IF(IJ14,-'Dalyvio prielaidos'!$E$137/'Dalyvio prielaidos'!$E$142/12,0)</f>
        <v>0</v>
      </c>
      <c r="IK26" s="25">
        <f>IF(IK14,-'Dalyvio prielaidos'!$E$137/'Dalyvio prielaidos'!$E$142/12,0)</f>
        <v>0</v>
      </c>
      <c r="IL26" s="25">
        <f>IF(IL14,-'Dalyvio prielaidos'!$E$137/'Dalyvio prielaidos'!$E$142/12,0)</f>
        <v>0</v>
      </c>
      <c r="IM26" s="25">
        <f>IF(IM14,-'Dalyvio prielaidos'!$E$137/'Dalyvio prielaidos'!$E$142/12,0)</f>
        <v>0</v>
      </c>
      <c r="IN26" s="25">
        <f t="shared" si="240"/>
        <v>0</v>
      </c>
      <c r="IO26" s="25">
        <f>IF(IO14,-'Dalyvio prielaidos'!$E$137/'Dalyvio prielaidos'!$E$142/12,0)</f>
        <v>0</v>
      </c>
      <c r="IP26" s="25">
        <f>IF(IP14,-'Dalyvio prielaidos'!$E$137/'Dalyvio prielaidos'!$E$142/12,0)</f>
        <v>0</v>
      </c>
      <c r="IQ26" s="25">
        <f>IF(IQ14,-'Dalyvio prielaidos'!$E$137/'Dalyvio prielaidos'!$E$142/12,0)</f>
        <v>0</v>
      </c>
      <c r="IR26" s="25">
        <f>IF(IR14,-'Dalyvio prielaidos'!$E$137/'Dalyvio prielaidos'!$E$142/12,0)</f>
        <v>0</v>
      </c>
      <c r="IS26" s="25">
        <f>IF(IS14,-'Dalyvio prielaidos'!$E$137/'Dalyvio prielaidos'!$E$142/12,0)</f>
        <v>0</v>
      </c>
      <c r="IT26" s="25">
        <f>IF(IT14,-'Dalyvio prielaidos'!$E$137/'Dalyvio prielaidos'!$E$142/12,0)</f>
        <v>0</v>
      </c>
      <c r="IU26" s="25">
        <f>IF(IU14,-'Dalyvio prielaidos'!$E$137/'Dalyvio prielaidos'!$E$142/12,0)</f>
        <v>0</v>
      </c>
      <c r="IV26" s="25">
        <f>IF(IV14,-'Dalyvio prielaidos'!$E$137/'Dalyvio prielaidos'!$E$142/12,0)</f>
        <v>0</v>
      </c>
      <c r="IW26" s="25">
        <f>IF(IW14,-'Dalyvio prielaidos'!$E$137/'Dalyvio prielaidos'!$E$142/12,0)</f>
        <v>0</v>
      </c>
      <c r="IX26" s="25">
        <f>IF(IX14,-'Dalyvio prielaidos'!$E$137/'Dalyvio prielaidos'!$E$142/12,0)</f>
        <v>0</v>
      </c>
      <c r="IY26" s="25">
        <f>IF(IY14,-'Dalyvio prielaidos'!$E$137/'Dalyvio prielaidos'!$E$142/12,0)</f>
        <v>0</v>
      </c>
      <c r="IZ26" s="25">
        <f>IF(IZ14,-'Dalyvio prielaidos'!$E$137/'Dalyvio prielaidos'!$E$142/12,0)</f>
        <v>0</v>
      </c>
      <c r="JA26" s="25">
        <f t="shared" si="241"/>
        <v>0</v>
      </c>
      <c r="JB26" s="25">
        <f>IF(JB14,-'Dalyvio prielaidos'!$E$137/'Dalyvio prielaidos'!$E$142/12,0)</f>
        <v>0</v>
      </c>
      <c r="JC26" s="25">
        <f>IF(JC14,-'Dalyvio prielaidos'!$E$137/'Dalyvio prielaidos'!$E$142/12,0)</f>
        <v>0</v>
      </c>
      <c r="JD26" s="25">
        <f>IF(JD14,-'Dalyvio prielaidos'!$E$137/'Dalyvio prielaidos'!$E$142/12,0)</f>
        <v>0</v>
      </c>
      <c r="JE26" s="25">
        <f>IF(JE14,-'Dalyvio prielaidos'!$E$137/'Dalyvio prielaidos'!$E$142/12,0)</f>
        <v>0</v>
      </c>
      <c r="JF26" s="25">
        <f>IF(JF14,-'Dalyvio prielaidos'!$E$137/'Dalyvio prielaidos'!$E$142/12,0)</f>
        <v>0</v>
      </c>
      <c r="JG26" s="25">
        <f>IF(JG14,-'Dalyvio prielaidos'!$E$137/'Dalyvio prielaidos'!$E$142/12,0)</f>
        <v>0</v>
      </c>
      <c r="JH26" s="25">
        <f>IF(JH14,-'Dalyvio prielaidos'!$E$137/'Dalyvio prielaidos'!$E$142/12,0)</f>
        <v>0</v>
      </c>
      <c r="JI26" s="25">
        <f>IF(JI14,-'Dalyvio prielaidos'!$E$137/'Dalyvio prielaidos'!$E$142/12,0)</f>
        <v>0</v>
      </c>
      <c r="JJ26" s="25">
        <f>IF(JJ14,-'Dalyvio prielaidos'!$E$137/'Dalyvio prielaidos'!$E$142/12,0)</f>
        <v>0</v>
      </c>
      <c r="JK26" s="25">
        <f>IF(JK14,-'Dalyvio prielaidos'!$E$137/'Dalyvio prielaidos'!$E$142/12,0)</f>
        <v>0</v>
      </c>
      <c r="JL26" s="25">
        <f>IF(JL14,-'Dalyvio prielaidos'!$E$137/'Dalyvio prielaidos'!$E$142/12,0)</f>
        <v>0</v>
      </c>
      <c r="JM26" s="25">
        <f>IF(JM14,-'Dalyvio prielaidos'!$E$137/'Dalyvio prielaidos'!$E$142/12,0)</f>
        <v>0</v>
      </c>
      <c r="JN26" s="25">
        <f t="shared" si="242"/>
        <v>0</v>
      </c>
      <c r="JO26" s="25">
        <f>IF(JO14,-'Dalyvio prielaidos'!$E$137/'Dalyvio prielaidos'!$E$142/12,0)</f>
        <v>0</v>
      </c>
      <c r="JP26" s="25">
        <f>IF(JP14,-'Dalyvio prielaidos'!$E$137/'Dalyvio prielaidos'!$E$142/12,0)</f>
        <v>0</v>
      </c>
      <c r="JQ26" s="25">
        <f>IF(JQ14,-'Dalyvio prielaidos'!$E$137/'Dalyvio prielaidos'!$E$142/12,0)</f>
        <v>0</v>
      </c>
      <c r="JR26" s="25">
        <f>IF(JR14,-'Dalyvio prielaidos'!$E$137/'Dalyvio prielaidos'!$E$142/12,0)</f>
        <v>0</v>
      </c>
      <c r="JS26" s="25">
        <f>IF(JS14,-'Dalyvio prielaidos'!$E$137/'Dalyvio prielaidos'!$E$142/12,0)</f>
        <v>0</v>
      </c>
      <c r="JT26" s="25">
        <f>IF(JT14,-'Dalyvio prielaidos'!$E$137/'Dalyvio prielaidos'!$E$142/12,0)</f>
        <v>0</v>
      </c>
      <c r="JU26" s="25">
        <f>IF(JU14,-'Dalyvio prielaidos'!$E$137/'Dalyvio prielaidos'!$E$142/12,0)</f>
        <v>0</v>
      </c>
      <c r="JV26" s="25">
        <f>IF(JV14,-'Dalyvio prielaidos'!$E$137/'Dalyvio prielaidos'!$E$142/12,0)</f>
        <v>0</v>
      </c>
      <c r="JW26" s="25">
        <f>IF(JW14,-'Dalyvio prielaidos'!$E$137/'Dalyvio prielaidos'!$E$142/12,0)</f>
        <v>0</v>
      </c>
      <c r="JX26" s="25">
        <f>IF(JX14,-'Dalyvio prielaidos'!$E$137/'Dalyvio prielaidos'!$E$142/12,0)</f>
        <v>0</v>
      </c>
      <c r="JY26" s="25">
        <f>IF(JY14,-'Dalyvio prielaidos'!$E$137/'Dalyvio prielaidos'!$E$142/12,0)</f>
        <v>0</v>
      </c>
      <c r="JZ26" s="25">
        <f>IF(JZ14,-'Dalyvio prielaidos'!$E$137/'Dalyvio prielaidos'!$E$142/12,0)</f>
        <v>0</v>
      </c>
      <c r="KA26" s="25">
        <f t="shared" si="243"/>
        <v>0</v>
      </c>
      <c r="KB26" s="25">
        <f>IF(KB14,-'Dalyvio prielaidos'!$E$137/'Dalyvio prielaidos'!$E$142/12,0)</f>
        <v>0</v>
      </c>
      <c r="KC26" s="25">
        <f>IF(KC14,-'Dalyvio prielaidos'!$E$137/'Dalyvio prielaidos'!$E$142/12,0)</f>
        <v>0</v>
      </c>
      <c r="KD26" s="25">
        <f>IF(KD14,-'Dalyvio prielaidos'!$E$137/'Dalyvio prielaidos'!$E$142/12,0)</f>
        <v>0</v>
      </c>
      <c r="KE26" s="25">
        <f>IF(KE14,-'Dalyvio prielaidos'!$E$137/'Dalyvio prielaidos'!$E$142/12,0)</f>
        <v>0</v>
      </c>
      <c r="KF26" s="25">
        <f>IF(KF14,-'Dalyvio prielaidos'!$E$137/'Dalyvio prielaidos'!$E$142/12,0)</f>
        <v>0</v>
      </c>
      <c r="KG26" s="25">
        <f>IF(KG14,-'Dalyvio prielaidos'!$E$137/'Dalyvio prielaidos'!$E$142/12,0)</f>
        <v>0</v>
      </c>
      <c r="KH26" s="25">
        <f>IF(KH14,-'Dalyvio prielaidos'!$E$137/'Dalyvio prielaidos'!$E$142/12,0)</f>
        <v>0</v>
      </c>
      <c r="KI26" s="25">
        <f>IF(KI14,-'Dalyvio prielaidos'!$E$137/'Dalyvio prielaidos'!$E$142/12,0)</f>
        <v>0</v>
      </c>
      <c r="KJ26" s="25">
        <f>IF(KJ14,-'Dalyvio prielaidos'!$E$137/'Dalyvio prielaidos'!$E$142/12,0)</f>
        <v>0</v>
      </c>
      <c r="KK26" s="25">
        <f>IF(KK14,-'Dalyvio prielaidos'!$E$137/'Dalyvio prielaidos'!$E$142/12,0)</f>
        <v>0</v>
      </c>
      <c r="KL26" s="25">
        <f>IF(KL14,-'Dalyvio prielaidos'!$E$137/'Dalyvio prielaidos'!$E$142/12,0)</f>
        <v>0</v>
      </c>
      <c r="KM26" s="25">
        <f>IF(KM14,-'Dalyvio prielaidos'!$E$137/'Dalyvio prielaidos'!$E$142/12,0)</f>
        <v>0</v>
      </c>
      <c r="KN26" s="25">
        <f t="shared" si="244"/>
        <v>0</v>
      </c>
      <c r="KO26" s="25">
        <f>IF(KO14,-'Dalyvio prielaidos'!$E$137/'Dalyvio prielaidos'!$E$142/12,0)</f>
        <v>0</v>
      </c>
      <c r="KP26" s="25">
        <f>IF(KP14,-'Dalyvio prielaidos'!$E$137/'Dalyvio prielaidos'!$E$142/12,0)</f>
        <v>0</v>
      </c>
      <c r="KQ26" s="25">
        <f>IF(KQ14,-'Dalyvio prielaidos'!$E$137/'Dalyvio prielaidos'!$E$142/12,0)</f>
        <v>0</v>
      </c>
      <c r="KR26" s="25">
        <f>IF(KR14,-'Dalyvio prielaidos'!$E$137/'Dalyvio prielaidos'!$E$142/12,0)</f>
        <v>0</v>
      </c>
      <c r="KS26" s="25">
        <f>IF(KS14,-'Dalyvio prielaidos'!$E$137/'Dalyvio prielaidos'!$E$142/12,0)</f>
        <v>0</v>
      </c>
      <c r="KT26" s="25">
        <f>IF(KT14,-'Dalyvio prielaidos'!$E$137/'Dalyvio prielaidos'!$E$142/12,0)</f>
        <v>0</v>
      </c>
      <c r="KU26" s="25">
        <f>IF(KU14,-'Dalyvio prielaidos'!$E$137/'Dalyvio prielaidos'!$E$142/12,0)</f>
        <v>0</v>
      </c>
      <c r="KV26" s="25">
        <f>IF(KV14,-'Dalyvio prielaidos'!$E$137/'Dalyvio prielaidos'!$E$142/12,0)</f>
        <v>0</v>
      </c>
      <c r="KW26" s="25">
        <f>IF(KW14,-'Dalyvio prielaidos'!$E$137/'Dalyvio prielaidos'!$E$142/12,0)</f>
        <v>0</v>
      </c>
      <c r="KX26" s="25">
        <f>IF(KX14,-'Dalyvio prielaidos'!$E$137/'Dalyvio prielaidos'!$E$142/12,0)</f>
        <v>0</v>
      </c>
      <c r="KY26" s="25">
        <f>IF(KY14,-'Dalyvio prielaidos'!$E$137/'Dalyvio prielaidos'!$E$142/12,0)</f>
        <v>0</v>
      </c>
      <c r="KZ26" s="25">
        <f>IF(KZ14,-'Dalyvio prielaidos'!$E$137/'Dalyvio prielaidos'!$E$142/12,0)</f>
        <v>0</v>
      </c>
      <c r="LA26" s="25">
        <f t="shared" si="245"/>
        <v>0</v>
      </c>
      <c r="LB26" s="25">
        <f>IF(LB14,-'Dalyvio prielaidos'!$E$137/'Dalyvio prielaidos'!$E$142/12,0)</f>
        <v>0</v>
      </c>
      <c r="LC26" s="25">
        <f>IF(LC14,-'Dalyvio prielaidos'!$E$137/'Dalyvio prielaidos'!$E$142/12,0)</f>
        <v>0</v>
      </c>
      <c r="LD26" s="25">
        <f>IF(LD14,-'Dalyvio prielaidos'!$E$137/'Dalyvio prielaidos'!$E$142/12,0)</f>
        <v>0</v>
      </c>
      <c r="LE26" s="25">
        <f>IF(LE14,-'Dalyvio prielaidos'!$E$137/'Dalyvio prielaidos'!$E$142/12,0)</f>
        <v>0</v>
      </c>
      <c r="LF26" s="25">
        <f>IF(LF14,-'Dalyvio prielaidos'!$E$137/'Dalyvio prielaidos'!$E$142/12,0)</f>
        <v>0</v>
      </c>
      <c r="LG26" s="25">
        <f>IF(LG14,-'Dalyvio prielaidos'!$E$137/'Dalyvio prielaidos'!$E$142/12,0)</f>
        <v>0</v>
      </c>
      <c r="LH26" s="25">
        <f>IF(LH14,-'Dalyvio prielaidos'!$E$137/'Dalyvio prielaidos'!$E$142/12,0)</f>
        <v>0</v>
      </c>
      <c r="LI26" s="25">
        <f>IF(LI14,-'Dalyvio prielaidos'!$E$137/'Dalyvio prielaidos'!$E$142/12,0)</f>
        <v>0</v>
      </c>
      <c r="LJ26" s="25">
        <f>IF(LJ14,-'Dalyvio prielaidos'!$E$137/'Dalyvio prielaidos'!$E$142/12,0)</f>
        <v>0</v>
      </c>
      <c r="LK26" s="25">
        <f>IF(LK14,-'Dalyvio prielaidos'!$E$137/'Dalyvio prielaidos'!$E$142/12,0)</f>
        <v>0</v>
      </c>
      <c r="LL26" s="25">
        <f>IF(LL14,-'Dalyvio prielaidos'!$E$137/'Dalyvio prielaidos'!$E$142/12,0)</f>
        <v>0</v>
      </c>
      <c r="LM26" s="25">
        <f>IF(LM14,-'Dalyvio prielaidos'!$E$137/'Dalyvio prielaidos'!$E$142/12,0)</f>
        <v>0</v>
      </c>
      <c r="LN26" s="25">
        <f t="shared" si="246"/>
        <v>0</v>
      </c>
    </row>
    <row r="27" spans="1:326">
      <c r="A27" s="3" t="s">
        <v>290</v>
      </c>
      <c r="B27" s="25">
        <f t="shared" ref="B27:M27" si="247">B21+B22+B26</f>
        <v>0</v>
      </c>
      <c r="C27" s="25">
        <f t="shared" si="247"/>
        <v>0</v>
      </c>
      <c r="D27" s="25">
        <f t="shared" si="247"/>
        <v>0</v>
      </c>
      <c r="E27" s="25">
        <f t="shared" si="247"/>
        <v>0</v>
      </c>
      <c r="F27" s="25">
        <f t="shared" si="247"/>
        <v>0</v>
      </c>
      <c r="G27" s="25">
        <f t="shared" si="247"/>
        <v>0</v>
      </c>
      <c r="H27" s="25">
        <f t="shared" si="247"/>
        <v>0</v>
      </c>
      <c r="I27" s="25">
        <f t="shared" si="247"/>
        <v>0</v>
      </c>
      <c r="J27" s="25">
        <f t="shared" si="247"/>
        <v>0</v>
      </c>
      <c r="K27" s="25">
        <f t="shared" si="247"/>
        <v>0</v>
      </c>
      <c r="L27" s="25">
        <f t="shared" si="247"/>
        <v>0</v>
      </c>
      <c r="M27" s="25">
        <f t="shared" si="247"/>
        <v>0</v>
      </c>
      <c r="N27" s="25">
        <f>M27</f>
        <v>0</v>
      </c>
      <c r="O27" s="25">
        <f t="shared" ref="O27:Z27" si="248">O21+O22+O26</f>
        <v>0</v>
      </c>
      <c r="P27" s="25">
        <f t="shared" si="248"/>
        <v>0</v>
      </c>
      <c r="Q27" s="25">
        <f t="shared" si="248"/>
        <v>0</v>
      </c>
      <c r="R27" s="25">
        <f t="shared" si="248"/>
        <v>0</v>
      </c>
      <c r="S27" s="25">
        <f t="shared" si="248"/>
        <v>0</v>
      </c>
      <c r="T27" s="25">
        <f t="shared" si="248"/>
        <v>0</v>
      </c>
      <c r="U27" s="25">
        <f t="shared" si="248"/>
        <v>0</v>
      </c>
      <c r="V27" s="25">
        <f t="shared" si="248"/>
        <v>66453.044120602251</v>
      </c>
      <c r="W27" s="25">
        <f t="shared" si="248"/>
        <v>551181.25453797751</v>
      </c>
      <c r="X27" s="25">
        <f t="shared" si="248"/>
        <v>1035909.4649553527</v>
      </c>
      <c r="Y27" s="25">
        <f t="shared" si="248"/>
        <v>1520637.6753727279</v>
      </c>
      <c r="Z27" s="25">
        <f t="shared" si="248"/>
        <v>2005365.8857901031</v>
      </c>
      <c r="AA27" s="25">
        <f>Z27</f>
        <v>2005365.8857901031</v>
      </c>
      <c r="AB27" s="25">
        <f t="shared" ref="AB27:AM27" si="249">AB21+AB22+AB26</f>
        <v>2646585.5001966576</v>
      </c>
      <c r="AC27" s="25">
        <f t="shared" si="249"/>
        <v>3287805.1146032126</v>
      </c>
      <c r="AD27" s="25">
        <f t="shared" si="249"/>
        <v>3929024.7290097675</v>
      </c>
      <c r="AE27" s="25">
        <f t="shared" si="249"/>
        <v>4570244.343416322</v>
      </c>
      <c r="AF27" s="25">
        <f t="shared" si="249"/>
        <v>5211463.957822877</v>
      </c>
      <c r="AG27" s="25">
        <f t="shared" si="249"/>
        <v>5852683.5722294319</v>
      </c>
      <c r="AH27" s="25">
        <f t="shared" si="249"/>
        <v>6493903.1866359869</v>
      </c>
      <c r="AI27" s="25">
        <f t="shared" si="249"/>
        <v>7135122.8010425419</v>
      </c>
      <c r="AJ27" s="25">
        <f t="shared" si="249"/>
        <v>7776342.4154490968</v>
      </c>
      <c r="AK27" s="25">
        <f t="shared" si="249"/>
        <v>8417562.0298556518</v>
      </c>
      <c r="AL27" s="25">
        <f t="shared" si="249"/>
        <v>9058781.6442622058</v>
      </c>
      <c r="AM27" s="25">
        <f t="shared" si="249"/>
        <v>9700001.2586687598</v>
      </c>
      <c r="AN27" s="25">
        <f>AM27</f>
        <v>9700001.2586687598</v>
      </c>
      <c r="AO27" s="25">
        <f t="shared" ref="AO27:AZ27" si="250">AO21+AO22+AO26</f>
        <v>9626516.4006485417</v>
      </c>
      <c r="AP27" s="25">
        <f t="shared" si="250"/>
        <v>9553031.5426283237</v>
      </c>
      <c r="AQ27" s="25">
        <f t="shared" si="250"/>
        <v>9479546.6846081056</v>
      </c>
      <c r="AR27" s="25">
        <f t="shared" si="250"/>
        <v>9406061.8265878875</v>
      </c>
      <c r="AS27" s="25">
        <f t="shared" si="250"/>
        <v>9332576.9685676694</v>
      </c>
      <c r="AT27" s="25">
        <f t="shared" si="250"/>
        <v>9259092.1105474513</v>
      </c>
      <c r="AU27" s="25">
        <f t="shared" si="250"/>
        <v>9185607.2525272332</v>
      </c>
      <c r="AV27" s="25">
        <f t="shared" si="250"/>
        <v>9112122.3945070151</v>
      </c>
      <c r="AW27" s="25">
        <f t="shared" si="250"/>
        <v>9038637.536486797</v>
      </c>
      <c r="AX27" s="25">
        <f t="shared" si="250"/>
        <v>8965152.6784665789</v>
      </c>
      <c r="AY27" s="25">
        <f t="shared" si="250"/>
        <v>8891667.8204463609</v>
      </c>
      <c r="AZ27" s="25">
        <f t="shared" si="250"/>
        <v>8818182.9624261428</v>
      </c>
      <c r="BA27" s="25">
        <f>AZ27</f>
        <v>8818182.9624261428</v>
      </c>
      <c r="BB27" s="25">
        <f t="shared" ref="BB27:BM27" si="251">BB21+BB22+BB26</f>
        <v>8744698.1044059247</v>
      </c>
      <c r="BC27" s="25">
        <f t="shared" si="251"/>
        <v>8671213.2463857066</v>
      </c>
      <c r="BD27" s="25">
        <f t="shared" si="251"/>
        <v>8597728.3883654885</v>
      </c>
      <c r="BE27" s="25">
        <f t="shared" si="251"/>
        <v>8524243.5303452704</v>
      </c>
      <c r="BF27" s="25">
        <f t="shared" si="251"/>
        <v>8450758.6723250523</v>
      </c>
      <c r="BG27" s="25">
        <f t="shared" si="251"/>
        <v>8377273.8143048342</v>
      </c>
      <c r="BH27" s="25">
        <f t="shared" si="251"/>
        <v>8303788.9562846161</v>
      </c>
      <c r="BI27" s="25">
        <f t="shared" si="251"/>
        <v>8230304.0982643981</v>
      </c>
      <c r="BJ27" s="25">
        <f t="shared" si="251"/>
        <v>8156819.24024418</v>
      </c>
      <c r="BK27" s="25">
        <f t="shared" si="251"/>
        <v>8083334.3822239619</v>
      </c>
      <c r="BL27" s="25">
        <f t="shared" si="251"/>
        <v>8009849.5242037438</v>
      </c>
      <c r="BM27" s="25">
        <f t="shared" si="251"/>
        <v>7936364.6661835257</v>
      </c>
      <c r="BN27" s="25">
        <f>BM27</f>
        <v>7936364.6661835257</v>
      </c>
      <c r="BO27" s="25">
        <f t="shared" ref="BO27:BZ27" si="252">BO21+BO22+BO26</f>
        <v>7862879.8081633076</v>
      </c>
      <c r="BP27" s="25">
        <f t="shared" si="252"/>
        <v>7789394.9501430895</v>
      </c>
      <c r="BQ27" s="25">
        <f t="shared" si="252"/>
        <v>7715910.0921228714</v>
      </c>
      <c r="BR27" s="25">
        <f t="shared" si="252"/>
        <v>7642425.2341026533</v>
      </c>
      <c r="BS27" s="25">
        <f t="shared" si="252"/>
        <v>7568940.3760824353</v>
      </c>
      <c r="BT27" s="25">
        <f t="shared" si="252"/>
        <v>7495455.5180622172</v>
      </c>
      <c r="BU27" s="25">
        <f t="shared" si="252"/>
        <v>7421970.6600419991</v>
      </c>
      <c r="BV27" s="25">
        <f t="shared" si="252"/>
        <v>7348485.802021781</v>
      </c>
      <c r="BW27" s="25">
        <f t="shared" si="252"/>
        <v>7275000.9440015629</v>
      </c>
      <c r="BX27" s="25">
        <f t="shared" si="252"/>
        <v>7201516.0859813448</v>
      </c>
      <c r="BY27" s="25">
        <f t="shared" si="252"/>
        <v>7128031.2279611267</v>
      </c>
      <c r="BZ27" s="25">
        <f t="shared" si="252"/>
        <v>7054546.3699409086</v>
      </c>
      <c r="CA27" s="25">
        <f>BZ27</f>
        <v>7054546.3699409086</v>
      </c>
      <c r="CB27" s="25">
        <f t="shared" ref="CB27:CM27" si="253">CB21+CB22+CB26</f>
        <v>6981061.5119206905</v>
      </c>
      <c r="CC27" s="25">
        <f t="shared" si="253"/>
        <v>6907576.6539004724</v>
      </c>
      <c r="CD27" s="25">
        <f t="shared" si="253"/>
        <v>6834091.7958802544</v>
      </c>
      <c r="CE27" s="25">
        <f t="shared" si="253"/>
        <v>6760606.9378600363</v>
      </c>
      <c r="CF27" s="25">
        <f t="shared" si="253"/>
        <v>6687122.0798398182</v>
      </c>
      <c r="CG27" s="25">
        <f t="shared" si="253"/>
        <v>6613637.2218196001</v>
      </c>
      <c r="CH27" s="25">
        <f t="shared" si="253"/>
        <v>6540152.363799382</v>
      </c>
      <c r="CI27" s="25">
        <f t="shared" si="253"/>
        <v>6466667.5057791639</v>
      </c>
      <c r="CJ27" s="25">
        <f t="shared" si="253"/>
        <v>6393182.6477589458</v>
      </c>
      <c r="CK27" s="25">
        <f t="shared" si="253"/>
        <v>6319697.7897387277</v>
      </c>
      <c r="CL27" s="25">
        <f t="shared" si="253"/>
        <v>6246212.9317185096</v>
      </c>
      <c r="CM27" s="25">
        <f t="shared" si="253"/>
        <v>6172728.0736982916</v>
      </c>
      <c r="CN27" s="25">
        <f>CM27</f>
        <v>6172728.0736982916</v>
      </c>
      <c r="CO27" s="25">
        <f t="shared" ref="CO27:CZ27" si="254">CO21+CO22+CO26</f>
        <v>6099243.2156780735</v>
      </c>
      <c r="CP27" s="25">
        <f t="shared" si="254"/>
        <v>6025758.3576578554</v>
      </c>
      <c r="CQ27" s="25">
        <f t="shared" si="254"/>
        <v>5952273.4996376373</v>
      </c>
      <c r="CR27" s="25">
        <f t="shared" si="254"/>
        <v>5878788.6416174192</v>
      </c>
      <c r="CS27" s="25">
        <f t="shared" si="254"/>
        <v>5805303.7835972011</v>
      </c>
      <c r="CT27" s="25">
        <f t="shared" si="254"/>
        <v>5731818.925576983</v>
      </c>
      <c r="CU27" s="25">
        <f t="shared" si="254"/>
        <v>5658334.0675567649</v>
      </c>
      <c r="CV27" s="25">
        <f t="shared" si="254"/>
        <v>5584849.2095365468</v>
      </c>
      <c r="CW27" s="25">
        <f t="shared" si="254"/>
        <v>5511364.3515163288</v>
      </c>
      <c r="CX27" s="25">
        <f t="shared" si="254"/>
        <v>5437879.4934961107</v>
      </c>
      <c r="CY27" s="25">
        <f t="shared" si="254"/>
        <v>5364394.6354758926</v>
      </c>
      <c r="CZ27" s="25">
        <f t="shared" si="254"/>
        <v>5290909.7774556745</v>
      </c>
      <c r="DA27" s="25">
        <f>CZ27</f>
        <v>5290909.7774556745</v>
      </c>
      <c r="DB27" s="25">
        <f t="shared" ref="DB27:DM27" si="255">DB21+DB22+DB26</f>
        <v>5217424.9194354564</v>
      </c>
      <c r="DC27" s="25">
        <f t="shared" si="255"/>
        <v>5143940.0614152383</v>
      </c>
      <c r="DD27" s="25">
        <f t="shared" si="255"/>
        <v>5070455.2033950202</v>
      </c>
      <c r="DE27" s="25">
        <f t="shared" si="255"/>
        <v>4996970.3453748021</v>
      </c>
      <c r="DF27" s="25">
        <f t="shared" si="255"/>
        <v>4923485.487354584</v>
      </c>
      <c r="DG27" s="25">
        <f t="shared" si="255"/>
        <v>4850000.6293343659</v>
      </c>
      <c r="DH27" s="25">
        <f t="shared" si="255"/>
        <v>4776515.7713141479</v>
      </c>
      <c r="DI27" s="25">
        <f t="shared" si="255"/>
        <v>4703030.9132939298</v>
      </c>
      <c r="DJ27" s="25">
        <f t="shared" si="255"/>
        <v>4629546.0552737117</v>
      </c>
      <c r="DK27" s="25">
        <f t="shared" si="255"/>
        <v>4556061.1972534936</v>
      </c>
      <c r="DL27" s="25">
        <f t="shared" si="255"/>
        <v>4482576.3392332755</v>
      </c>
      <c r="DM27" s="25">
        <f t="shared" si="255"/>
        <v>4409091.4812130574</v>
      </c>
      <c r="DN27" s="25">
        <f>DM27</f>
        <v>4409091.4812130574</v>
      </c>
      <c r="DO27" s="25">
        <f t="shared" ref="DO27:DZ27" si="256">DO21+DO22+DO26</f>
        <v>4335606.6231928393</v>
      </c>
      <c r="DP27" s="25">
        <f t="shared" si="256"/>
        <v>4262121.7651726212</v>
      </c>
      <c r="DQ27" s="25">
        <f t="shared" si="256"/>
        <v>4188636.9071524031</v>
      </c>
      <c r="DR27" s="25">
        <f t="shared" si="256"/>
        <v>4115152.0491321851</v>
      </c>
      <c r="DS27" s="25">
        <f t="shared" si="256"/>
        <v>4041667.191111967</v>
      </c>
      <c r="DT27" s="25">
        <f t="shared" si="256"/>
        <v>3968182.3330917489</v>
      </c>
      <c r="DU27" s="25">
        <f t="shared" si="256"/>
        <v>3894697.4750715308</v>
      </c>
      <c r="DV27" s="25">
        <f t="shared" si="256"/>
        <v>3821212.6170513127</v>
      </c>
      <c r="DW27" s="25">
        <f t="shared" si="256"/>
        <v>3747727.7590310946</v>
      </c>
      <c r="DX27" s="25">
        <f t="shared" si="256"/>
        <v>3674242.9010108765</v>
      </c>
      <c r="DY27" s="25">
        <f t="shared" si="256"/>
        <v>3600758.0429906584</v>
      </c>
      <c r="DZ27" s="25">
        <f t="shared" si="256"/>
        <v>3527273.1849704403</v>
      </c>
      <c r="EA27" s="25">
        <f>DZ27</f>
        <v>3527273.1849704403</v>
      </c>
      <c r="EB27" s="25">
        <f t="shared" ref="EB27:EM27" si="257">EB21+EB22+EB26</f>
        <v>3453788.3269502223</v>
      </c>
      <c r="EC27" s="25">
        <f t="shared" si="257"/>
        <v>3380303.4689300042</v>
      </c>
      <c r="ED27" s="25">
        <f t="shared" si="257"/>
        <v>3306818.6109097861</v>
      </c>
      <c r="EE27" s="25">
        <f t="shared" si="257"/>
        <v>3233333.752889568</v>
      </c>
      <c r="EF27" s="25">
        <f t="shared" si="257"/>
        <v>3159848.8948693499</v>
      </c>
      <c r="EG27" s="25">
        <f t="shared" si="257"/>
        <v>3086364.0368491318</v>
      </c>
      <c r="EH27" s="25">
        <f t="shared" si="257"/>
        <v>3012879.1788289137</v>
      </c>
      <c r="EI27" s="25">
        <f t="shared" si="257"/>
        <v>2939394.3208086956</v>
      </c>
      <c r="EJ27" s="25">
        <f t="shared" si="257"/>
        <v>2865909.4627884775</v>
      </c>
      <c r="EK27" s="25">
        <f t="shared" si="257"/>
        <v>2792424.6047682595</v>
      </c>
      <c r="EL27" s="25">
        <f t="shared" si="257"/>
        <v>2718939.7467480414</v>
      </c>
      <c r="EM27" s="25">
        <f t="shared" si="257"/>
        <v>2645454.8887278233</v>
      </c>
      <c r="EN27" s="25">
        <f>EM27</f>
        <v>2645454.8887278233</v>
      </c>
      <c r="EO27" s="25">
        <f t="shared" ref="EO27:EZ27" si="258">EO21+EO22+EO26</f>
        <v>2571970.0307076052</v>
      </c>
      <c r="EP27" s="25">
        <f t="shared" si="258"/>
        <v>2498485.1726873871</v>
      </c>
      <c r="EQ27" s="25">
        <f t="shared" si="258"/>
        <v>2425000.314667169</v>
      </c>
      <c r="ER27" s="25">
        <f t="shared" si="258"/>
        <v>2351515.4566469509</v>
      </c>
      <c r="ES27" s="25">
        <f t="shared" si="258"/>
        <v>2278030.5986267328</v>
      </c>
      <c r="ET27" s="25">
        <f t="shared" si="258"/>
        <v>2204545.7406065147</v>
      </c>
      <c r="EU27" s="25">
        <f t="shared" si="258"/>
        <v>2131060.8825862966</v>
      </c>
      <c r="EV27" s="25">
        <f t="shared" si="258"/>
        <v>2057576.0245660788</v>
      </c>
      <c r="EW27" s="25">
        <f t="shared" si="258"/>
        <v>1984091.1665458609</v>
      </c>
      <c r="EX27" s="25">
        <f t="shared" si="258"/>
        <v>1910606.3085256431</v>
      </c>
      <c r="EY27" s="25">
        <f t="shared" si="258"/>
        <v>1837121.4505054252</v>
      </c>
      <c r="EZ27" s="25">
        <f t="shared" si="258"/>
        <v>1763636.5924852074</v>
      </c>
      <c r="FA27" s="25">
        <f>EZ27</f>
        <v>1763636.5924852074</v>
      </c>
      <c r="FB27" s="25">
        <f t="shared" ref="FB27:FM27" si="259">FB21+FB22+FB26</f>
        <v>1690151.7344649895</v>
      </c>
      <c r="FC27" s="25">
        <f t="shared" si="259"/>
        <v>1616666.8764447717</v>
      </c>
      <c r="FD27" s="25">
        <f t="shared" si="259"/>
        <v>1543182.0184245538</v>
      </c>
      <c r="FE27" s="25">
        <f t="shared" si="259"/>
        <v>1469697.1604043359</v>
      </c>
      <c r="FF27" s="25">
        <f t="shared" si="259"/>
        <v>1396212.3023841181</v>
      </c>
      <c r="FG27" s="25">
        <f t="shared" si="259"/>
        <v>1322727.4443639002</v>
      </c>
      <c r="FH27" s="25">
        <f t="shared" si="259"/>
        <v>1249242.5863436824</v>
      </c>
      <c r="FI27" s="25">
        <f t="shared" si="259"/>
        <v>1175757.7283234645</v>
      </c>
      <c r="FJ27" s="25">
        <f t="shared" si="259"/>
        <v>1102272.8703032467</v>
      </c>
      <c r="FK27" s="25">
        <f t="shared" si="259"/>
        <v>1028788.0122830288</v>
      </c>
      <c r="FL27" s="25">
        <f t="shared" si="259"/>
        <v>955303.15426281095</v>
      </c>
      <c r="FM27" s="25">
        <f t="shared" si="259"/>
        <v>881818.29624259309</v>
      </c>
      <c r="FN27" s="25">
        <f>FM27</f>
        <v>881818.29624259309</v>
      </c>
      <c r="FO27" s="25">
        <f t="shared" ref="FO27:FZ27" si="260">FO21+FO22+FO26</f>
        <v>808333.43822237523</v>
      </c>
      <c r="FP27" s="25">
        <f t="shared" si="260"/>
        <v>734848.58020215738</v>
      </c>
      <c r="FQ27" s="25">
        <f t="shared" si="260"/>
        <v>661363.72218193952</v>
      </c>
      <c r="FR27" s="25">
        <f t="shared" si="260"/>
        <v>587878.86416172166</v>
      </c>
      <c r="FS27" s="25">
        <f t="shared" si="260"/>
        <v>514394.00614150375</v>
      </c>
      <c r="FT27" s="25">
        <f t="shared" si="260"/>
        <v>440909.14812128583</v>
      </c>
      <c r="FU27" s="25">
        <f t="shared" si="260"/>
        <v>367424.29010106792</v>
      </c>
      <c r="FV27" s="25">
        <f t="shared" si="260"/>
        <v>293939.43208085001</v>
      </c>
      <c r="FW27" s="25">
        <f t="shared" si="260"/>
        <v>220454.57406063209</v>
      </c>
      <c r="FX27" s="25">
        <f t="shared" si="260"/>
        <v>146969.71604041418</v>
      </c>
      <c r="FY27" s="25">
        <f t="shared" si="260"/>
        <v>73484.858020196276</v>
      </c>
      <c r="FZ27" s="25">
        <f t="shared" si="260"/>
        <v>-2.1624146029353142E-8</v>
      </c>
      <c r="GA27" s="25">
        <f>FZ27</f>
        <v>-2.1624146029353142E-8</v>
      </c>
      <c r="GB27" s="25">
        <f t="shared" ref="GB27:GM27" si="261">GB21+GB22+GB26</f>
        <v>-2.1624146029353142E-8</v>
      </c>
      <c r="GC27" s="25">
        <f t="shared" si="261"/>
        <v>-2.1624146029353142E-8</v>
      </c>
      <c r="GD27" s="25">
        <f t="shared" si="261"/>
        <v>-2.1624146029353142E-8</v>
      </c>
      <c r="GE27" s="25">
        <f t="shared" si="261"/>
        <v>-2.1624146029353142E-8</v>
      </c>
      <c r="GF27" s="25">
        <f t="shared" si="261"/>
        <v>-2.1624146029353142E-8</v>
      </c>
      <c r="GG27" s="25">
        <f t="shared" si="261"/>
        <v>-2.1624146029353142E-8</v>
      </c>
      <c r="GH27" s="25">
        <f t="shared" si="261"/>
        <v>-2.1624146029353142E-8</v>
      </c>
      <c r="GI27" s="25">
        <f t="shared" si="261"/>
        <v>-2.1624146029353142E-8</v>
      </c>
      <c r="GJ27" s="25">
        <f t="shared" si="261"/>
        <v>-2.1624146029353142E-8</v>
      </c>
      <c r="GK27" s="25">
        <f t="shared" si="261"/>
        <v>-2.1624146029353142E-8</v>
      </c>
      <c r="GL27" s="25">
        <f t="shared" si="261"/>
        <v>-2.1624146029353142E-8</v>
      </c>
      <c r="GM27" s="25">
        <f t="shared" si="261"/>
        <v>-2.1624146029353142E-8</v>
      </c>
      <c r="GN27" s="25">
        <f>GM27</f>
        <v>-2.1624146029353142E-8</v>
      </c>
      <c r="GO27" s="25">
        <f t="shared" ref="GO27:GZ27" si="262">GO21+GO22+GO26</f>
        <v>-2.1624146029353142E-8</v>
      </c>
      <c r="GP27" s="25">
        <f t="shared" si="262"/>
        <v>-2.1624146029353142E-8</v>
      </c>
      <c r="GQ27" s="25">
        <f t="shared" si="262"/>
        <v>-2.1624146029353142E-8</v>
      </c>
      <c r="GR27" s="25">
        <f t="shared" si="262"/>
        <v>-2.1624146029353142E-8</v>
      </c>
      <c r="GS27" s="25">
        <f t="shared" si="262"/>
        <v>-2.1624146029353142E-8</v>
      </c>
      <c r="GT27" s="25">
        <f t="shared" si="262"/>
        <v>-2.1624146029353142E-8</v>
      </c>
      <c r="GU27" s="25">
        <f t="shared" si="262"/>
        <v>-2.1624146029353142E-8</v>
      </c>
      <c r="GV27" s="25">
        <f t="shared" si="262"/>
        <v>-2.1624146029353142E-8</v>
      </c>
      <c r="GW27" s="25">
        <f t="shared" si="262"/>
        <v>-2.1624146029353142E-8</v>
      </c>
      <c r="GX27" s="25">
        <f t="shared" si="262"/>
        <v>-2.1624146029353142E-8</v>
      </c>
      <c r="GY27" s="25">
        <f t="shared" si="262"/>
        <v>-2.1624146029353142E-8</v>
      </c>
      <c r="GZ27" s="25">
        <f t="shared" si="262"/>
        <v>-2.1624146029353142E-8</v>
      </c>
      <c r="HA27" s="25">
        <f>GZ27</f>
        <v>-2.1624146029353142E-8</v>
      </c>
      <c r="HB27" s="25">
        <f t="shared" ref="HB27:HM27" si="263">HB21+HB22+HB26</f>
        <v>-2.1624146029353142E-8</v>
      </c>
      <c r="HC27" s="25">
        <f t="shared" si="263"/>
        <v>-2.1624146029353142E-8</v>
      </c>
      <c r="HD27" s="25">
        <f t="shared" si="263"/>
        <v>-2.1624146029353142E-8</v>
      </c>
      <c r="HE27" s="25">
        <f t="shared" si="263"/>
        <v>-2.1624146029353142E-8</v>
      </c>
      <c r="HF27" s="25">
        <f t="shared" si="263"/>
        <v>-2.1624146029353142E-8</v>
      </c>
      <c r="HG27" s="25">
        <f t="shared" si="263"/>
        <v>-2.1624146029353142E-8</v>
      </c>
      <c r="HH27" s="25">
        <f t="shared" si="263"/>
        <v>-2.1624146029353142E-8</v>
      </c>
      <c r="HI27" s="25">
        <f t="shared" si="263"/>
        <v>-2.1624146029353142E-8</v>
      </c>
      <c r="HJ27" s="25">
        <f t="shared" si="263"/>
        <v>-2.1624146029353142E-8</v>
      </c>
      <c r="HK27" s="25">
        <f t="shared" si="263"/>
        <v>-2.1624146029353142E-8</v>
      </c>
      <c r="HL27" s="25">
        <f t="shared" si="263"/>
        <v>-2.1624146029353142E-8</v>
      </c>
      <c r="HM27" s="25">
        <f t="shared" si="263"/>
        <v>-2.1624146029353142E-8</v>
      </c>
      <c r="HN27" s="25">
        <f>HM27</f>
        <v>-2.1624146029353142E-8</v>
      </c>
      <c r="HO27" s="25">
        <f t="shared" ref="HO27:HZ27" si="264">HO21+HO22+HO26</f>
        <v>-2.1624146029353142E-8</v>
      </c>
      <c r="HP27" s="25">
        <f t="shared" si="264"/>
        <v>-2.1624146029353142E-8</v>
      </c>
      <c r="HQ27" s="25">
        <f t="shared" si="264"/>
        <v>-2.1624146029353142E-8</v>
      </c>
      <c r="HR27" s="25">
        <f t="shared" si="264"/>
        <v>-2.1624146029353142E-8</v>
      </c>
      <c r="HS27" s="25">
        <f t="shared" si="264"/>
        <v>-2.1624146029353142E-8</v>
      </c>
      <c r="HT27" s="25">
        <f t="shared" si="264"/>
        <v>-2.1624146029353142E-8</v>
      </c>
      <c r="HU27" s="25">
        <f t="shared" si="264"/>
        <v>-2.1624146029353142E-8</v>
      </c>
      <c r="HV27" s="25">
        <f t="shared" si="264"/>
        <v>-2.1624146029353142E-8</v>
      </c>
      <c r="HW27" s="25">
        <f t="shared" si="264"/>
        <v>-2.1624146029353142E-8</v>
      </c>
      <c r="HX27" s="25">
        <f t="shared" si="264"/>
        <v>-2.1624146029353142E-8</v>
      </c>
      <c r="HY27" s="25">
        <f t="shared" si="264"/>
        <v>-2.1624146029353142E-8</v>
      </c>
      <c r="HZ27" s="25">
        <f t="shared" si="264"/>
        <v>-2.1624146029353142E-8</v>
      </c>
      <c r="IA27" s="25">
        <f>HZ27</f>
        <v>-2.1624146029353142E-8</v>
      </c>
      <c r="IB27" s="25">
        <f t="shared" ref="IB27:IM27" si="265">IB21+IB22+IB26</f>
        <v>-2.1624146029353142E-8</v>
      </c>
      <c r="IC27" s="25">
        <f t="shared" si="265"/>
        <v>-2.1624146029353142E-8</v>
      </c>
      <c r="ID27" s="25">
        <f t="shared" si="265"/>
        <v>-2.1624146029353142E-8</v>
      </c>
      <c r="IE27" s="25">
        <f t="shared" si="265"/>
        <v>-2.1624146029353142E-8</v>
      </c>
      <c r="IF27" s="25">
        <f t="shared" si="265"/>
        <v>-2.1624146029353142E-8</v>
      </c>
      <c r="IG27" s="25">
        <f t="shared" si="265"/>
        <v>-2.1624146029353142E-8</v>
      </c>
      <c r="IH27" s="25">
        <f t="shared" si="265"/>
        <v>-2.1624146029353142E-8</v>
      </c>
      <c r="II27" s="25">
        <f t="shared" si="265"/>
        <v>-2.1624146029353142E-8</v>
      </c>
      <c r="IJ27" s="25">
        <f t="shared" si="265"/>
        <v>-2.1624146029353142E-8</v>
      </c>
      <c r="IK27" s="25">
        <f t="shared" si="265"/>
        <v>-2.1624146029353142E-8</v>
      </c>
      <c r="IL27" s="25">
        <f t="shared" si="265"/>
        <v>-2.1624146029353142E-8</v>
      </c>
      <c r="IM27" s="25">
        <f t="shared" si="265"/>
        <v>-2.1624146029353142E-8</v>
      </c>
      <c r="IN27" s="25">
        <f>IM27</f>
        <v>-2.1624146029353142E-8</v>
      </c>
      <c r="IO27" s="25">
        <f t="shared" ref="IO27:IZ27" si="266">IO21+IO22+IO26</f>
        <v>-2.1624146029353142E-8</v>
      </c>
      <c r="IP27" s="25">
        <f t="shared" si="266"/>
        <v>-2.1624146029353142E-8</v>
      </c>
      <c r="IQ27" s="25">
        <f t="shared" si="266"/>
        <v>-2.1624146029353142E-8</v>
      </c>
      <c r="IR27" s="25">
        <f t="shared" si="266"/>
        <v>-2.1624146029353142E-8</v>
      </c>
      <c r="IS27" s="25">
        <f t="shared" si="266"/>
        <v>-2.1624146029353142E-8</v>
      </c>
      <c r="IT27" s="25">
        <f t="shared" si="266"/>
        <v>-2.1624146029353142E-8</v>
      </c>
      <c r="IU27" s="25">
        <f t="shared" si="266"/>
        <v>-2.1624146029353142E-8</v>
      </c>
      <c r="IV27" s="25">
        <f t="shared" si="266"/>
        <v>-2.1624146029353142E-8</v>
      </c>
      <c r="IW27" s="25">
        <f t="shared" si="266"/>
        <v>-2.1624146029353142E-8</v>
      </c>
      <c r="IX27" s="25">
        <f t="shared" si="266"/>
        <v>-2.1624146029353142E-8</v>
      </c>
      <c r="IY27" s="25">
        <f t="shared" si="266"/>
        <v>-2.1624146029353142E-8</v>
      </c>
      <c r="IZ27" s="25">
        <f t="shared" si="266"/>
        <v>-2.1624146029353142E-8</v>
      </c>
      <c r="JA27" s="25">
        <f>IZ27</f>
        <v>-2.1624146029353142E-8</v>
      </c>
      <c r="JB27" s="25">
        <f t="shared" ref="JB27:JM27" si="267">JB21+JB22+JB26</f>
        <v>-2.1624146029353142E-8</v>
      </c>
      <c r="JC27" s="25">
        <f t="shared" si="267"/>
        <v>-2.1624146029353142E-8</v>
      </c>
      <c r="JD27" s="25">
        <f t="shared" si="267"/>
        <v>-2.1624146029353142E-8</v>
      </c>
      <c r="JE27" s="25">
        <f t="shared" si="267"/>
        <v>-2.1624146029353142E-8</v>
      </c>
      <c r="JF27" s="25">
        <f t="shared" si="267"/>
        <v>-2.1624146029353142E-8</v>
      </c>
      <c r="JG27" s="25">
        <f t="shared" si="267"/>
        <v>-2.1624146029353142E-8</v>
      </c>
      <c r="JH27" s="25">
        <f t="shared" si="267"/>
        <v>-2.1624146029353142E-8</v>
      </c>
      <c r="JI27" s="25">
        <f t="shared" si="267"/>
        <v>-2.1624146029353142E-8</v>
      </c>
      <c r="JJ27" s="25">
        <f t="shared" si="267"/>
        <v>-2.1624146029353142E-8</v>
      </c>
      <c r="JK27" s="25">
        <f t="shared" si="267"/>
        <v>-2.1624146029353142E-8</v>
      </c>
      <c r="JL27" s="25">
        <f t="shared" si="267"/>
        <v>-2.1624146029353142E-8</v>
      </c>
      <c r="JM27" s="25">
        <f t="shared" si="267"/>
        <v>-2.1624146029353142E-8</v>
      </c>
      <c r="JN27" s="25">
        <f>JM27</f>
        <v>-2.1624146029353142E-8</v>
      </c>
      <c r="JO27" s="25">
        <f t="shared" ref="JO27:JZ27" si="268">JO21+JO22+JO26</f>
        <v>-2.1624146029353142E-8</v>
      </c>
      <c r="JP27" s="25">
        <f t="shared" si="268"/>
        <v>-2.1624146029353142E-8</v>
      </c>
      <c r="JQ27" s="25">
        <f t="shared" si="268"/>
        <v>-2.1624146029353142E-8</v>
      </c>
      <c r="JR27" s="25">
        <f t="shared" si="268"/>
        <v>-2.1624146029353142E-8</v>
      </c>
      <c r="JS27" s="25">
        <f t="shared" si="268"/>
        <v>-2.1624146029353142E-8</v>
      </c>
      <c r="JT27" s="25">
        <f t="shared" si="268"/>
        <v>-2.1624146029353142E-8</v>
      </c>
      <c r="JU27" s="25">
        <f t="shared" si="268"/>
        <v>-2.1624146029353142E-8</v>
      </c>
      <c r="JV27" s="25">
        <f t="shared" si="268"/>
        <v>-2.1624146029353142E-8</v>
      </c>
      <c r="JW27" s="25">
        <f t="shared" si="268"/>
        <v>-2.1624146029353142E-8</v>
      </c>
      <c r="JX27" s="25">
        <f t="shared" si="268"/>
        <v>-2.1624146029353142E-8</v>
      </c>
      <c r="JY27" s="25">
        <f t="shared" si="268"/>
        <v>-2.1624146029353142E-8</v>
      </c>
      <c r="JZ27" s="25">
        <f t="shared" si="268"/>
        <v>-2.1624146029353142E-8</v>
      </c>
      <c r="KA27" s="25">
        <f>JZ27</f>
        <v>-2.1624146029353142E-8</v>
      </c>
      <c r="KB27" s="25">
        <f t="shared" ref="KB27:KM27" si="269">KB21+KB22+KB26</f>
        <v>-2.1624146029353142E-8</v>
      </c>
      <c r="KC27" s="25">
        <f t="shared" si="269"/>
        <v>-2.1624146029353142E-8</v>
      </c>
      <c r="KD27" s="25">
        <f t="shared" si="269"/>
        <v>-2.1624146029353142E-8</v>
      </c>
      <c r="KE27" s="25">
        <f t="shared" si="269"/>
        <v>-2.1624146029353142E-8</v>
      </c>
      <c r="KF27" s="25">
        <f t="shared" si="269"/>
        <v>-2.1624146029353142E-8</v>
      </c>
      <c r="KG27" s="25">
        <f t="shared" si="269"/>
        <v>-2.1624146029353142E-8</v>
      </c>
      <c r="KH27" s="25">
        <f t="shared" si="269"/>
        <v>-2.1624146029353142E-8</v>
      </c>
      <c r="KI27" s="25">
        <f t="shared" si="269"/>
        <v>-2.1624146029353142E-8</v>
      </c>
      <c r="KJ27" s="25">
        <f t="shared" si="269"/>
        <v>-2.1624146029353142E-8</v>
      </c>
      <c r="KK27" s="25">
        <f t="shared" si="269"/>
        <v>-2.1624146029353142E-8</v>
      </c>
      <c r="KL27" s="25">
        <f t="shared" si="269"/>
        <v>-2.1624146029353142E-8</v>
      </c>
      <c r="KM27" s="25">
        <f t="shared" si="269"/>
        <v>-2.1624146029353142E-8</v>
      </c>
      <c r="KN27" s="25">
        <f>KM27</f>
        <v>-2.1624146029353142E-8</v>
      </c>
      <c r="KO27" s="25">
        <f t="shared" ref="KO27:KZ27" si="270">KO21+KO22+KO26</f>
        <v>-2.1624146029353142E-8</v>
      </c>
      <c r="KP27" s="25">
        <f t="shared" si="270"/>
        <v>-2.1624146029353142E-8</v>
      </c>
      <c r="KQ27" s="25">
        <f t="shared" si="270"/>
        <v>-2.1624146029353142E-8</v>
      </c>
      <c r="KR27" s="25">
        <f t="shared" si="270"/>
        <v>-2.1624146029353142E-8</v>
      </c>
      <c r="KS27" s="25">
        <f t="shared" si="270"/>
        <v>-2.1624146029353142E-8</v>
      </c>
      <c r="KT27" s="25">
        <f t="shared" si="270"/>
        <v>-2.1624146029353142E-8</v>
      </c>
      <c r="KU27" s="25">
        <f t="shared" si="270"/>
        <v>-2.1624146029353142E-8</v>
      </c>
      <c r="KV27" s="25">
        <f t="shared" si="270"/>
        <v>-2.1624146029353142E-8</v>
      </c>
      <c r="KW27" s="25">
        <f t="shared" si="270"/>
        <v>-2.1624146029353142E-8</v>
      </c>
      <c r="KX27" s="25">
        <f t="shared" si="270"/>
        <v>-2.1624146029353142E-8</v>
      </c>
      <c r="KY27" s="25">
        <f t="shared" si="270"/>
        <v>-2.1624146029353142E-8</v>
      </c>
      <c r="KZ27" s="25">
        <f t="shared" si="270"/>
        <v>-2.1624146029353142E-8</v>
      </c>
      <c r="LA27" s="25">
        <f>KZ27</f>
        <v>-2.1624146029353142E-8</v>
      </c>
      <c r="LB27" s="25">
        <f t="shared" ref="LB27:LM27" si="271">LB21+LB22+LB26</f>
        <v>-2.1624146029353142E-8</v>
      </c>
      <c r="LC27" s="25">
        <f t="shared" si="271"/>
        <v>-2.1624146029353142E-8</v>
      </c>
      <c r="LD27" s="25">
        <f t="shared" si="271"/>
        <v>-2.1624146029353142E-8</v>
      </c>
      <c r="LE27" s="25">
        <f t="shared" si="271"/>
        <v>-2.1624146029353142E-8</v>
      </c>
      <c r="LF27" s="25">
        <f t="shared" si="271"/>
        <v>-2.1624146029353142E-8</v>
      </c>
      <c r="LG27" s="25">
        <f t="shared" si="271"/>
        <v>-2.1624146029353142E-8</v>
      </c>
      <c r="LH27" s="25">
        <f t="shared" si="271"/>
        <v>-2.1624146029353142E-8</v>
      </c>
      <c r="LI27" s="25">
        <f t="shared" si="271"/>
        <v>-2.1624146029353142E-8</v>
      </c>
      <c r="LJ27" s="25">
        <f t="shared" si="271"/>
        <v>-2.1624146029353142E-8</v>
      </c>
      <c r="LK27" s="25">
        <f t="shared" si="271"/>
        <v>-2.1624146029353142E-8</v>
      </c>
      <c r="LL27" s="25">
        <f t="shared" si="271"/>
        <v>-2.1624146029353142E-8</v>
      </c>
      <c r="LM27" s="25">
        <f t="shared" si="271"/>
        <v>-2.1624146029353142E-8</v>
      </c>
      <c r="LN27" s="25">
        <f>LM27</f>
        <v>-2.1624146029353142E-8</v>
      </c>
    </row>
    <row r="28" spans="1:326">
      <c r="A28" s="3" t="s">
        <v>291</v>
      </c>
      <c r="B28" s="25">
        <f>+'Dalyvio prielaidos'!E137*'Dalyvio prielaidos'!E148</f>
        <v>38800.00503467505</v>
      </c>
      <c r="C28" s="3"/>
      <c r="D28" s="3"/>
      <c r="E28" s="3"/>
      <c r="F28" s="3"/>
      <c r="G28" s="3"/>
      <c r="H28" s="3"/>
      <c r="I28" s="3"/>
      <c r="J28" s="3"/>
      <c r="K28" s="3"/>
      <c r="L28" s="3"/>
      <c r="M28" s="3"/>
      <c r="N28" s="25">
        <f>SUM(B28:M28)</f>
        <v>38800.00503467505</v>
      </c>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row>
    <row r="29" spans="1:326">
      <c r="N29" s="247"/>
      <c r="O29" s="247"/>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row>
    <row r="30" spans="1:326">
      <c r="A30" s="262" t="s">
        <v>292</v>
      </c>
      <c r="B30" s="25"/>
      <c r="C30" s="25">
        <f>IF(C12,IF(C10='Bazinės prielaidos'!$E$11+'Bazinės prielaidos'!$E$15,'Pelno mokesčio apskaičiavimas'!D14,+'Pelno mokesčio apskaičiavimas'!B14),0)</f>
        <v>0</v>
      </c>
      <c r="D30" s="25">
        <f>IF(D12,IF(D10='Bazinės prielaidos'!$E$11+'Bazinės prielaidos'!$E$15,'Pelno mokesčio apskaičiavimas'!E14,+'Pelno mokesčio apskaičiavimas'!C14),0)</f>
        <v>0</v>
      </c>
      <c r="E30" s="25">
        <f>IF(E12,IF(E10='Bazinės prielaidos'!$E$11+'Bazinės prielaidos'!$E$15,'Pelno mokesčio apskaičiavimas'!F14,+'Pelno mokesčio apskaičiavimas'!D14),0)</f>
        <v>0</v>
      </c>
      <c r="F30" s="25">
        <f>IF(F12,IF(F10='Bazinės prielaidos'!$E$11+'Bazinės prielaidos'!$E$15,'Pelno mokesčio apskaičiavimas'!G14,+'Pelno mokesčio apskaičiavimas'!E14),0)</f>
        <v>0</v>
      </c>
      <c r="G30" s="25">
        <f>IF(G12,IF(G10='Bazinės prielaidos'!$E$11+'Bazinės prielaidos'!$E$15,'Pelno mokesčio apskaičiavimas'!H14,+'Pelno mokesčio apskaičiavimas'!F14),0)</f>
        <v>0</v>
      </c>
      <c r="H30" s="25">
        <f>IF(H12,IF(H10='Bazinės prielaidos'!$E$11+'Bazinės prielaidos'!$E$15,'Pelno mokesčio apskaičiavimas'!I14,+'Pelno mokesčio apskaičiavimas'!G14),0)</f>
        <v>0</v>
      </c>
      <c r="I30" s="25">
        <f>IF(I12,IF(I10='Bazinės prielaidos'!$E$11+'Bazinės prielaidos'!$E$15,'Pelno mokesčio apskaičiavimas'!J14,+'Pelno mokesčio apskaičiavimas'!H14),0)</f>
        <v>0</v>
      </c>
      <c r="J30" s="25">
        <f>IF(J12,IF(J10='Bazinės prielaidos'!$E$11+'Bazinės prielaidos'!$E$15,'Pelno mokesčio apskaičiavimas'!K14,+'Pelno mokesčio apskaičiavimas'!I14),0)</f>
        <v>0</v>
      </c>
      <c r="K30" s="25">
        <f>IF(K12,IF(K10='Bazinės prielaidos'!$E$11+'Bazinės prielaidos'!$E$15,'Pelno mokesčio apskaičiavimas'!L14,+'Pelno mokesčio apskaičiavimas'!J14),0)</f>
        <v>0</v>
      </c>
      <c r="L30" s="25">
        <f>IF(L12,IF(L10='Bazinės prielaidos'!$E$11+'Bazinės prielaidos'!$E$15,'Pelno mokesčio apskaičiavimas'!M14,+'Pelno mokesčio apskaičiavimas'!K14),0)</f>
        <v>0</v>
      </c>
      <c r="M30" s="25">
        <f>IF(M12,IF(M10='Bazinės prielaidos'!$E$11+'Bazinės prielaidos'!$E$15,'Pelno mokesčio apskaičiavimas'!N14,+'Pelno mokesčio apskaičiavimas'!L14),0)</f>
        <v>0</v>
      </c>
      <c r="N30" s="25">
        <f>SUM(B30:M30)</f>
        <v>0</v>
      </c>
      <c r="O30" s="25">
        <f>IF(O12,IF(O10='Bazinės prielaidos'!$E$11+'Bazinės prielaidos'!$E$15,'Pelno mokesčio apskaičiavimas'!P14,+'Pelno mokesčio apskaičiavimas'!N14),0)</f>
        <v>0</v>
      </c>
      <c r="P30" s="25">
        <f>IF(P12,IF(P10='Bazinės prielaidos'!$E$11+'Bazinės prielaidos'!$E$15,'Pelno mokesčio apskaičiavimas'!Q14,+'Pelno mokesčio apskaičiavimas'!O14),0)</f>
        <v>0</v>
      </c>
      <c r="Q30" s="25">
        <f>IF(Q12,IF(Q10='Bazinės prielaidos'!$E$11+'Bazinės prielaidos'!$E$15,'Pelno mokesčio apskaičiavimas'!R14,+'Pelno mokesčio apskaičiavimas'!P14),0)</f>
        <v>0</v>
      </c>
      <c r="R30" s="25">
        <f>IF(R12,IF(R10='Bazinės prielaidos'!$E$11+'Bazinės prielaidos'!$E$15,'Pelno mokesčio apskaičiavimas'!S14,+'Pelno mokesčio apskaičiavimas'!Q14),0)</f>
        <v>0</v>
      </c>
      <c r="S30" s="25">
        <f>IF(S12,IF(S10='Bazinės prielaidos'!$E$11+'Bazinės prielaidos'!$E$15,'Pelno mokesčio apskaičiavimas'!T14,+'Pelno mokesčio apskaičiavimas'!R14),0)</f>
        <v>0</v>
      </c>
      <c r="T30" s="25">
        <f>IF(T12,IF(T10='Bazinės prielaidos'!$E$11+'Bazinės prielaidos'!$E$15,'Pelno mokesčio apskaičiavimas'!U14,+'Pelno mokesčio apskaičiavimas'!S14),0)</f>
        <v>0</v>
      </c>
      <c r="U30" s="25">
        <f>IF(U12,IF(U10='Bazinės prielaidos'!$E$11+'Bazinės prielaidos'!$E$15,'Pelno mokesčio apskaičiavimas'!V14,+'Pelno mokesčio apskaičiavimas'!T14),0)</f>
        <v>0</v>
      </c>
      <c r="V30" s="25">
        <f>IF(V12,IF(V10='Bazinės prielaidos'!$E$11+'Bazinės prielaidos'!$E$15,'Pelno mokesčio apskaičiavimas'!W14,+'Pelno mokesčio apskaičiavimas'!U14),0)</f>
        <v>0</v>
      </c>
      <c r="W30" s="25">
        <f>IF(W12,IF(W10='Bazinės prielaidos'!$E$11+'Bazinės prielaidos'!$E$15,'Pelno mokesčio apskaičiavimas'!X14,+'Pelno mokesčio apskaičiavimas'!V14),0)</f>
        <v>0</v>
      </c>
      <c r="X30" s="25">
        <f>IF(X12,IF(X10='Bazinės prielaidos'!$E$11+'Bazinės prielaidos'!$E$15,'Pelno mokesčio apskaičiavimas'!Y14,+'Pelno mokesčio apskaičiavimas'!W14),0)</f>
        <v>0</v>
      </c>
      <c r="Y30" s="25">
        <f>IF(Y12,IF(Y10='Bazinės prielaidos'!$E$11+'Bazinės prielaidos'!$E$15,'Pelno mokesčio apskaičiavimas'!Z14,+'Pelno mokesčio apskaičiavimas'!X14),0)</f>
        <v>0</v>
      </c>
      <c r="Z30" s="25">
        <f>IF(Z12,IF(Z10='Bazinės prielaidos'!$E$11+'Bazinės prielaidos'!$E$15,'Pelno mokesčio apskaičiavimas'!AA14,+'Pelno mokesčio apskaičiavimas'!Y14),0)</f>
        <v>0</v>
      </c>
      <c r="AA30" s="25">
        <f>SUM(O30:Z30)</f>
        <v>0</v>
      </c>
      <c r="AB30" s="25">
        <f>IF(AB12,IF(AB10='Bazinės prielaidos'!$E$11+'Bazinės prielaidos'!$E$15,'Pelno mokesčio apskaičiavimas'!AC14,+'Pelno mokesčio apskaičiavimas'!AA14),0)</f>
        <v>0</v>
      </c>
      <c r="AC30" s="25">
        <f>IF(AC12,IF(AC10='Bazinės prielaidos'!$E$11+'Bazinės prielaidos'!$E$15,'Pelno mokesčio apskaičiavimas'!AD14,+'Pelno mokesčio apskaičiavimas'!AB14),0)</f>
        <v>0</v>
      </c>
      <c r="AD30" s="25">
        <f>IF(AD12,IF(AD10='Bazinės prielaidos'!$E$11+'Bazinės prielaidos'!$E$15,'Pelno mokesčio apskaičiavimas'!AE14,+'Pelno mokesčio apskaičiavimas'!AC14),0)</f>
        <v>0</v>
      </c>
      <c r="AE30" s="25">
        <f>IF(AE12,IF(AE10='Bazinės prielaidos'!$E$11+'Bazinės prielaidos'!$E$15,'Pelno mokesčio apskaičiavimas'!AF14,+'Pelno mokesčio apskaičiavimas'!AD14),0)</f>
        <v>0</v>
      </c>
      <c r="AF30" s="25">
        <f>IF(AF12,IF(AF10='Bazinės prielaidos'!$E$11+'Bazinės prielaidos'!$E$15,'Pelno mokesčio apskaičiavimas'!AG14,+'Pelno mokesčio apskaičiavimas'!AE14),0)</f>
        <v>0</v>
      </c>
      <c r="AG30" s="25">
        <f>IF(AG12,IF(AG10='Bazinės prielaidos'!$E$11+'Bazinės prielaidos'!$E$15,'Pelno mokesčio apskaičiavimas'!AH14,+'Pelno mokesčio apskaičiavimas'!AF14),0)</f>
        <v>0</v>
      </c>
      <c r="AH30" s="25">
        <f>IF(AH12,IF(AH10='Bazinės prielaidos'!$E$11+'Bazinės prielaidos'!$E$15,'Pelno mokesčio apskaičiavimas'!AI14,+'Pelno mokesčio apskaičiavimas'!AG14),0)</f>
        <v>0</v>
      </c>
      <c r="AI30" s="25">
        <f>IF(AI12,IF(AI10='Bazinės prielaidos'!$E$11+'Bazinės prielaidos'!$E$15,'Pelno mokesčio apskaičiavimas'!AJ14,+'Pelno mokesčio apskaičiavimas'!AH14),0)</f>
        <v>0</v>
      </c>
      <c r="AJ30" s="25">
        <f>IF(AJ12,IF(AJ10='Bazinės prielaidos'!$E$11+'Bazinės prielaidos'!$E$15,'Pelno mokesčio apskaičiavimas'!AK14,+'Pelno mokesčio apskaičiavimas'!AI14),0)</f>
        <v>0</v>
      </c>
      <c r="AK30" s="25">
        <f>IF(AK12,IF(AK10='Bazinės prielaidos'!$E$11+'Bazinės prielaidos'!$E$15,'Pelno mokesčio apskaičiavimas'!AL14,+'Pelno mokesčio apskaičiavimas'!AJ14),0)</f>
        <v>0</v>
      </c>
      <c r="AL30" s="25">
        <f>IF(AL12,IF(AL10='Bazinės prielaidos'!$E$11+'Bazinės prielaidos'!$E$15,'Pelno mokesčio apskaičiavimas'!AM14,+'Pelno mokesčio apskaičiavimas'!AK14),0)</f>
        <v>0</v>
      </c>
      <c r="AM30" s="25">
        <f>IF(AM12,IF(AM10='Bazinės prielaidos'!$E$11+'Bazinės prielaidos'!$E$15,'Pelno mokesčio apskaičiavimas'!AN14,+'Pelno mokesčio apskaičiavimas'!AL14),0)</f>
        <v>0</v>
      </c>
      <c r="AN30" s="25">
        <f>SUM(AB30:AM30)</f>
        <v>0</v>
      </c>
      <c r="AO30" s="25">
        <f>IF(AO12,IF(AO10='Bazinės prielaidos'!$E$11+'Bazinės prielaidos'!$E$15,'Pelno mokesčio apskaičiavimas'!AP14,+'Pelno mokesčio apskaičiavimas'!AN14),0)</f>
        <v>1251.0627655477494</v>
      </c>
      <c r="AP30" s="25">
        <f>IF(AP12,IF(AP10='Bazinės prielaidos'!$E$11+'Bazinės prielaidos'!$E$15,'Pelno mokesčio apskaičiavimas'!AQ14,+'Pelno mokesčio apskaičiavimas'!AO14),0)</f>
        <v>0</v>
      </c>
      <c r="AQ30" s="25">
        <f>IF(AQ12,IF(AQ10='Bazinės prielaidos'!$E$11+'Bazinės prielaidos'!$E$15,'Pelno mokesčio apskaičiavimas'!AR14,+'Pelno mokesčio apskaičiavimas'!AP14),0)</f>
        <v>0</v>
      </c>
      <c r="AR30" s="25">
        <f>IF(AR12,IF(AR10='Bazinės prielaidos'!$E$11+'Bazinės prielaidos'!$E$15,'Pelno mokesčio apskaičiavimas'!AS14,+'Pelno mokesčio apskaičiavimas'!AQ14),0)</f>
        <v>0</v>
      </c>
      <c r="AS30" s="25">
        <f>IF(AS12,IF(AS10='Bazinės prielaidos'!$E$11+'Bazinės prielaidos'!$E$15,'Pelno mokesčio apskaičiavimas'!AT14,+'Pelno mokesčio apskaičiavimas'!AR14),0)</f>
        <v>0</v>
      </c>
      <c r="AT30" s="25">
        <f>IF(AT12,IF(AT10='Bazinės prielaidos'!$E$11+'Bazinės prielaidos'!$E$15,'Pelno mokesčio apskaičiavimas'!AU14,+'Pelno mokesčio apskaičiavimas'!AS14),0)</f>
        <v>0</v>
      </c>
      <c r="AU30" s="25">
        <f>IF(AU12,IF(AU10='Bazinės prielaidos'!$E$11+'Bazinės prielaidos'!$E$15,'Pelno mokesčio apskaičiavimas'!AV14,+'Pelno mokesčio apskaičiavimas'!AT14),0)</f>
        <v>0</v>
      </c>
      <c r="AV30" s="25">
        <f>IF(AV12,IF(AV10='Bazinės prielaidos'!$E$11+'Bazinės prielaidos'!$E$15,'Pelno mokesčio apskaičiavimas'!AW14,+'Pelno mokesčio apskaičiavimas'!AU14),0)</f>
        <v>0</v>
      </c>
      <c r="AW30" s="25">
        <f>IF(AW12,IF(AW10='Bazinės prielaidos'!$E$11+'Bazinės prielaidos'!$E$15,'Pelno mokesčio apskaičiavimas'!AX14,+'Pelno mokesčio apskaičiavimas'!AV14),0)</f>
        <v>0</v>
      </c>
      <c r="AX30" s="25">
        <f>IF(AX12,IF(AX10='Bazinės prielaidos'!$E$11+'Bazinės prielaidos'!$E$15,'Pelno mokesčio apskaičiavimas'!AY14,+'Pelno mokesčio apskaičiavimas'!AW14),0)</f>
        <v>0</v>
      </c>
      <c r="AY30" s="25">
        <f>IF(AY12,IF(AY10='Bazinės prielaidos'!$E$11+'Bazinės prielaidos'!$E$15,'Pelno mokesčio apskaičiavimas'!AZ14,+'Pelno mokesčio apskaičiavimas'!AX14),0)</f>
        <v>0</v>
      </c>
      <c r="AZ30" s="25">
        <f>IF(AZ12,IF(AZ10='Bazinės prielaidos'!$E$11+'Bazinės prielaidos'!$E$15,'Pelno mokesčio apskaičiavimas'!BA14,+'Pelno mokesčio apskaičiavimas'!AY14),0)</f>
        <v>0</v>
      </c>
      <c r="BA30" s="25">
        <f>SUM(AO30:AZ30)</f>
        <v>1251.0627655477494</v>
      </c>
      <c r="BB30" s="25">
        <f>IF(BB12,IF(BB10='Bazinės prielaidos'!$E$11+'Bazinės prielaidos'!$E$15,'Pelno mokesčio apskaičiavimas'!BC14,+'Pelno mokesčio apskaičiavimas'!BA14),0)</f>
        <v>60904.983164272933</v>
      </c>
      <c r="BC30" s="25">
        <f>IF(BC12,IF(BC10='Bazinės prielaidos'!$E$11+'Bazinės prielaidos'!$E$15,'Pelno mokesčio apskaičiavimas'!BD14,+'Pelno mokesčio apskaičiavimas'!BB14),0)</f>
        <v>0</v>
      </c>
      <c r="BD30" s="25">
        <f>IF(BD12,IF(BD10='Bazinės prielaidos'!$E$11+'Bazinės prielaidos'!$E$15,'Pelno mokesčio apskaičiavimas'!BE14,+'Pelno mokesčio apskaičiavimas'!BC14),0)</f>
        <v>0</v>
      </c>
      <c r="BE30" s="25">
        <f>IF(BE12,IF(BE10='Bazinės prielaidos'!$E$11+'Bazinės prielaidos'!$E$15,'Pelno mokesčio apskaičiavimas'!BF14,+'Pelno mokesčio apskaičiavimas'!BD14),0)</f>
        <v>0</v>
      </c>
      <c r="BF30" s="25">
        <f>IF(BF12,IF(BF10='Bazinės prielaidos'!$E$11+'Bazinės prielaidos'!$E$15,'Pelno mokesčio apskaičiavimas'!BG14,+'Pelno mokesčio apskaičiavimas'!BE14),0)</f>
        <v>0</v>
      </c>
      <c r="BG30" s="25">
        <f>IF(BG12,IF(BG10='Bazinės prielaidos'!$E$11+'Bazinės prielaidos'!$E$15,'Pelno mokesčio apskaičiavimas'!BH14,+'Pelno mokesčio apskaičiavimas'!BF14),0)</f>
        <v>0</v>
      </c>
      <c r="BH30" s="25">
        <f>IF(BH12,IF(BH10='Bazinės prielaidos'!$E$11+'Bazinės prielaidos'!$E$15,'Pelno mokesčio apskaičiavimas'!BI14,+'Pelno mokesčio apskaičiavimas'!BG14),0)</f>
        <v>0</v>
      </c>
      <c r="BI30" s="25">
        <f>IF(BI12,IF(BI10='Bazinės prielaidos'!$E$11+'Bazinės prielaidos'!$E$15,'Pelno mokesčio apskaičiavimas'!BJ14,+'Pelno mokesčio apskaičiavimas'!BH14),0)</f>
        <v>0</v>
      </c>
      <c r="BJ30" s="25">
        <f>IF(BJ12,IF(BJ10='Bazinės prielaidos'!$E$11+'Bazinės prielaidos'!$E$15,'Pelno mokesčio apskaičiavimas'!BK14,+'Pelno mokesčio apskaičiavimas'!BI14),0)</f>
        <v>0</v>
      </c>
      <c r="BK30" s="25">
        <f>IF(BK12,IF(BK10='Bazinės prielaidos'!$E$11+'Bazinės prielaidos'!$E$15,'Pelno mokesčio apskaičiavimas'!BL14,+'Pelno mokesčio apskaičiavimas'!BJ14),0)</f>
        <v>0</v>
      </c>
      <c r="BL30" s="25">
        <f>IF(BL12,IF(BL10='Bazinės prielaidos'!$E$11+'Bazinės prielaidos'!$E$15,'Pelno mokesčio apskaičiavimas'!BM14,+'Pelno mokesčio apskaičiavimas'!BK14),0)</f>
        <v>0</v>
      </c>
      <c r="BM30" s="25">
        <f>IF(BM12,IF(BM10='Bazinės prielaidos'!$E$11+'Bazinės prielaidos'!$E$15,'Pelno mokesčio apskaičiavimas'!BN14,+'Pelno mokesčio apskaičiavimas'!BL14),0)</f>
        <v>0</v>
      </c>
      <c r="BN30" s="25">
        <f>SUM(BB30:BM30)</f>
        <v>60904.983164272933</v>
      </c>
      <c r="BO30" s="25">
        <f>IF(BO12,IF(BO10='Bazinės prielaidos'!$E$11+'Bazinės prielaidos'!$E$15,'Pelno mokesčio apskaičiavimas'!BP14,+'Pelno mokesčio apskaičiavimas'!BN14),0)</f>
        <v>101158.93051767511</v>
      </c>
      <c r="BP30" s="25">
        <f>IF(BP12,IF(BP10='Bazinės prielaidos'!$E$11+'Bazinės prielaidos'!$E$15,'Pelno mokesčio apskaičiavimas'!BQ14,+'Pelno mokesčio apskaičiavimas'!BO14),0)</f>
        <v>0</v>
      </c>
      <c r="BQ30" s="25">
        <f>IF(BQ12,IF(BQ10='Bazinės prielaidos'!$E$11+'Bazinės prielaidos'!$E$15,'Pelno mokesčio apskaičiavimas'!BR14,+'Pelno mokesčio apskaičiavimas'!BP14),0)</f>
        <v>0</v>
      </c>
      <c r="BR30" s="25">
        <f>IF(BR12,IF(BR10='Bazinės prielaidos'!$E$11+'Bazinės prielaidos'!$E$15,'Pelno mokesčio apskaičiavimas'!BS14,+'Pelno mokesčio apskaičiavimas'!BQ14),0)</f>
        <v>0</v>
      </c>
      <c r="BS30" s="25">
        <f>IF(BS12,IF(BS10='Bazinės prielaidos'!$E$11+'Bazinės prielaidos'!$E$15,'Pelno mokesčio apskaičiavimas'!BT14,+'Pelno mokesčio apskaičiavimas'!BR14),0)</f>
        <v>0</v>
      </c>
      <c r="BT30" s="25">
        <f>IF(BT12,IF(BT10='Bazinės prielaidos'!$E$11+'Bazinės prielaidos'!$E$15,'Pelno mokesčio apskaičiavimas'!BU14,+'Pelno mokesčio apskaičiavimas'!BS14),0)</f>
        <v>0</v>
      </c>
      <c r="BU30" s="25">
        <f>IF(BU12,IF(BU10='Bazinės prielaidos'!$E$11+'Bazinės prielaidos'!$E$15,'Pelno mokesčio apskaičiavimas'!BV14,+'Pelno mokesčio apskaičiavimas'!BT14),0)</f>
        <v>0</v>
      </c>
      <c r="BV30" s="25">
        <f>IF(BV12,IF(BV10='Bazinės prielaidos'!$E$11+'Bazinės prielaidos'!$E$15,'Pelno mokesčio apskaičiavimas'!BW14,+'Pelno mokesčio apskaičiavimas'!BU14),0)</f>
        <v>0</v>
      </c>
      <c r="BW30" s="25">
        <f>IF(BW12,IF(BW10='Bazinės prielaidos'!$E$11+'Bazinės prielaidos'!$E$15,'Pelno mokesčio apskaičiavimas'!BX14,+'Pelno mokesčio apskaičiavimas'!BV14),0)</f>
        <v>0</v>
      </c>
      <c r="BX30" s="25">
        <f>IF(BX12,IF(BX10='Bazinės prielaidos'!$E$11+'Bazinės prielaidos'!$E$15,'Pelno mokesčio apskaičiavimas'!BY14,+'Pelno mokesčio apskaičiavimas'!BW14),0)</f>
        <v>0</v>
      </c>
      <c r="BY30" s="25">
        <f>IF(BY12,IF(BY10='Bazinės prielaidos'!$E$11+'Bazinės prielaidos'!$E$15,'Pelno mokesčio apskaičiavimas'!BZ14,+'Pelno mokesčio apskaičiavimas'!BX14),0)</f>
        <v>0</v>
      </c>
      <c r="BZ30" s="25">
        <f>IF(BZ12,IF(BZ10='Bazinės prielaidos'!$E$11+'Bazinės prielaidos'!$E$15,'Pelno mokesčio apskaičiavimas'!CA14,+'Pelno mokesčio apskaičiavimas'!BY14),0)</f>
        <v>0</v>
      </c>
      <c r="CA30" s="25">
        <f>SUM(BO30:BZ30)</f>
        <v>101158.93051767511</v>
      </c>
      <c r="CB30" s="25">
        <f>IF(CB12,IF(CB10='Bazinės prielaidos'!$E$11+'Bazinės prielaidos'!$E$15,'Pelno mokesčio apskaičiavimas'!CC14,+'Pelno mokesčio apskaičiavimas'!CA14),0)</f>
        <v>108003.79974661971</v>
      </c>
      <c r="CC30" s="25">
        <f>IF(CC12,IF(CC10='Bazinės prielaidos'!$E$11+'Bazinės prielaidos'!$E$15,'Pelno mokesčio apskaičiavimas'!CD14,+'Pelno mokesčio apskaičiavimas'!CB14),0)</f>
        <v>0</v>
      </c>
      <c r="CD30" s="25">
        <f>IF(CD12,IF(CD10='Bazinės prielaidos'!$E$11+'Bazinės prielaidos'!$E$15,'Pelno mokesčio apskaičiavimas'!CE14,+'Pelno mokesčio apskaičiavimas'!CC14),0)</f>
        <v>0</v>
      </c>
      <c r="CE30" s="25">
        <f>IF(CE12,IF(CE10='Bazinės prielaidos'!$E$11+'Bazinės prielaidos'!$E$15,'Pelno mokesčio apskaičiavimas'!CF14,+'Pelno mokesčio apskaičiavimas'!CD14),0)</f>
        <v>0</v>
      </c>
      <c r="CF30" s="25">
        <f>IF(CF12,IF(CF10='Bazinės prielaidos'!$E$11+'Bazinės prielaidos'!$E$15,'Pelno mokesčio apskaičiavimas'!CG14,+'Pelno mokesčio apskaičiavimas'!CE14),0)</f>
        <v>0</v>
      </c>
      <c r="CG30" s="25">
        <f>IF(CG12,IF(CG10='Bazinės prielaidos'!$E$11+'Bazinės prielaidos'!$E$15,'Pelno mokesčio apskaičiavimas'!CH14,+'Pelno mokesčio apskaičiavimas'!CF14),0)</f>
        <v>0</v>
      </c>
      <c r="CH30" s="25">
        <f>IF(CH12,IF(CH10='Bazinės prielaidos'!$E$11+'Bazinės prielaidos'!$E$15,'Pelno mokesčio apskaičiavimas'!CI14,+'Pelno mokesčio apskaičiavimas'!CG14),0)</f>
        <v>0</v>
      </c>
      <c r="CI30" s="25">
        <f>IF(CI12,IF(CI10='Bazinės prielaidos'!$E$11+'Bazinės prielaidos'!$E$15,'Pelno mokesčio apskaičiavimas'!CJ14,+'Pelno mokesčio apskaičiavimas'!CH14),0)</f>
        <v>0</v>
      </c>
      <c r="CJ30" s="25">
        <f>IF(CJ12,IF(CJ10='Bazinės prielaidos'!$E$11+'Bazinės prielaidos'!$E$15,'Pelno mokesčio apskaičiavimas'!CK14,+'Pelno mokesčio apskaičiavimas'!CI14),0)</f>
        <v>0</v>
      </c>
      <c r="CK30" s="25">
        <f>IF(CK12,IF(CK10='Bazinės prielaidos'!$E$11+'Bazinės prielaidos'!$E$15,'Pelno mokesčio apskaičiavimas'!CL14,+'Pelno mokesčio apskaičiavimas'!CJ14),0)</f>
        <v>0</v>
      </c>
      <c r="CL30" s="25">
        <f>IF(CL12,IF(CL10='Bazinės prielaidos'!$E$11+'Bazinės prielaidos'!$E$15,'Pelno mokesčio apskaičiavimas'!CM14,+'Pelno mokesčio apskaičiavimas'!CK14),0)</f>
        <v>0</v>
      </c>
      <c r="CM30" s="25">
        <f>IF(CM12,IF(CM10='Bazinės prielaidos'!$E$11+'Bazinės prielaidos'!$E$15,'Pelno mokesčio apskaičiavimas'!CN14,+'Pelno mokesčio apskaičiavimas'!CL14),0)</f>
        <v>0</v>
      </c>
      <c r="CN30" s="25">
        <f>SUM(CB30:CM30)</f>
        <v>108003.79974661971</v>
      </c>
      <c r="CO30" s="25">
        <f>IF(CO12,IF(CO10='Bazinės prielaidos'!$E$11+'Bazinės prielaidos'!$E$15,'Pelno mokesčio apskaičiavimas'!CP14,+'Pelno mokesčio apskaičiavimas'!CN14),0)</f>
        <v>107117.63349430509</v>
      </c>
      <c r="CP30" s="25">
        <f>IF(CP12,IF(CP10='Bazinės prielaidos'!$E$11+'Bazinės prielaidos'!$E$15,'Pelno mokesčio apskaičiavimas'!CQ14,+'Pelno mokesčio apskaičiavimas'!CO14),0)</f>
        <v>0</v>
      </c>
      <c r="CQ30" s="25">
        <f>IF(CQ12,IF(CQ10='Bazinės prielaidos'!$E$11+'Bazinės prielaidos'!$E$15,'Pelno mokesčio apskaičiavimas'!CR14,+'Pelno mokesčio apskaičiavimas'!CP14),0)</f>
        <v>0</v>
      </c>
      <c r="CR30" s="25">
        <f>IF(CR12,IF(CR10='Bazinės prielaidos'!$E$11+'Bazinės prielaidos'!$E$15,'Pelno mokesčio apskaičiavimas'!CS14,+'Pelno mokesčio apskaičiavimas'!CQ14),0)</f>
        <v>0</v>
      </c>
      <c r="CS30" s="25">
        <f>IF(CS12,IF(CS10='Bazinės prielaidos'!$E$11+'Bazinės prielaidos'!$E$15,'Pelno mokesčio apskaičiavimas'!CT14,+'Pelno mokesčio apskaičiavimas'!CR14),0)</f>
        <v>0</v>
      </c>
      <c r="CT30" s="25">
        <f>IF(CT12,IF(CT10='Bazinės prielaidos'!$E$11+'Bazinės prielaidos'!$E$15,'Pelno mokesčio apskaičiavimas'!CU14,+'Pelno mokesčio apskaičiavimas'!CS14),0)</f>
        <v>0</v>
      </c>
      <c r="CU30" s="25">
        <f>IF(CU12,IF(CU10='Bazinės prielaidos'!$E$11+'Bazinės prielaidos'!$E$15,'Pelno mokesčio apskaičiavimas'!CV14,+'Pelno mokesčio apskaičiavimas'!CT14),0)</f>
        <v>0</v>
      </c>
      <c r="CV30" s="25">
        <f>IF(CV12,IF(CV10='Bazinės prielaidos'!$E$11+'Bazinės prielaidos'!$E$15,'Pelno mokesčio apskaičiavimas'!CW14,+'Pelno mokesčio apskaičiavimas'!CU14),0)</f>
        <v>0</v>
      </c>
      <c r="CW30" s="25">
        <f>IF(CW12,IF(CW10='Bazinės prielaidos'!$E$11+'Bazinės prielaidos'!$E$15,'Pelno mokesčio apskaičiavimas'!CX14,+'Pelno mokesčio apskaičiavimas'!CV14),0)</f>
        <v>0</v>
      </c>
      <c r="CX30" s="25">
        <f>IF(CX12,IF(CX10='Bazinės prielaidos'!$E$11+'Bazinės prielaidos'!$E$15,'Pelno mokesčio apskaičiavimas'!CY14,+'Pelno mokesčio apskaičiavimas'!CW14),0)</f>
        <v>0</v>
      </c>
      <c r="CY30" s="25">
        <f>IF(CY12,IF(CY10='Bazinės prielaidos'!$E$11+'Bazinės prielaidos'!$E$15,'Pelno mokesčio apskaičiavimas'!CZ14,+'Pelno mokesčio apskaičiavimas'!CX14),0)</f>
        <v>0</v>
      </c>
      <c r="CZ30" s="25">
        <f>IF(CZ12,IF(CZ10='Bazinės prielaidos'!$E$11+'Bazinės prielaidos'!$E$15,'Pelno mokesčio apskaičiavimas'!DA14,+'Pelno mokesčio apskaičiavimas'!CY14),0)</f>
        <v>0</v>
      </c>
      <c r="DA30" s="25">
        <f>SUM(CO30:CZ30)</f>
        <v>107117.63349430509</v>
      </c>
      <c r="DB30" s="25">
        <f>IF(DB12,IF(DB10='Bazinės prielaidos'!$E$11+'Bazinės prielaidos'!$E$15,'Pelno mokesčio apskaičiavimas'!DC14,+'Pelno mokesčio apskaičiavimas'!DA14),0)</f>
        <v>101950.00415337514</v>
      </c>
      <c r="DC30" s="25">
        <f>IF(DC12,IF(DC10='Bazinės prielaidos'!$E$11+'Bazinės prielaidos'!$E$15,'Pelno mokesčio apskaičiavimas'!DD14,+'Pelno mokesčio apskaičiavimas'!DB14),0)</f>
        <v>0</v>
      </c>
      <c r="DD30" s="25">
        <f>IF(DD12,IF(DD10='Bazinės prielaidos'!$E$11+'Bazinės prielaidos'!$E$15,'Pelno mokesčio apskaičiavimas'!DE14,+'Pelno mokesčio apskaičiavimas'!DC14),0)</f>
        <v>0</v>
      </c>
      <c r="DE30" s="25">
        <f>IF(DE12,IF(DE10='Bazinės prielaidos'!$E$11+'Bazinės prielaidos'!$E$15,'Pelno mokesčio apskaičiavimas'!DF14,+'Pelno mokesčio apskaičiavimas'!DD14),0)</f>
        <v>0</v>
      </c>
      <c r="DF30" s="25">
        <f>IF(DF12,IF(DF10='Bazinės prielaidos'!$E$11+'Bazinės prielaidos'!$E$15,'Pelno mokesčio apskaičiavimas'!DG14,+'Pelno mokesčio apskaičiavimas'!DE14),0)</f>
        <v>0</v>
      </c>
      <c r="DG30" s="25">
        <f>IF(DG12,IF(DG10='Bazinės prielaidos'!$E$11+'Bazinės prielaidos'!$E$15,'Pelno mokesčio apskaičiavimas'!DH14,+'Pelno mokesčio apskaičiavimas'!DF14),0)</f>
        <v>0</v>
      </c>
      <c r="DH30" s="25">
        <f>IF(DH12,IF(DH10='Bazinės prielaidos'!$E$11+'Bazinės prielaidos'!$E$15,'Pelno mokesčio apskaičiavimas'!DI14,+'Pelno mokesčio apskaičiavimas'!DG14),0)</f>
        <v>0</v>
      </c>
      <c r="DI30" s="25">
        <f>IF(DI12,IF(DI10='Bazinės prielaidos'!$E$11+'Bazinės prielaidos'!$E$15,'Pelno mokesčio apskaičiavimas'!DJ14,+'Pelno mokesčio apskaičiavimas'!DH14),0)</f>
        <v>0</v>
      </c>
      <c r="DJ30" s="25">
        <f>IF(DJ12,IF(DJ10='Bazinės prielaidos'!$E$11+'Bazinės prielaidos'!$E$15,'Pelno mokesčio apskaičiavimas'!DK14,+'Pelno mokesčio apskaičiavimas'!DI14),0)</f>
        <v>0</v>
      </c>
      <c r="DK30" s="25">
        <f>IF(DK12,IF(DK10='Bazinės prielaidos'!$E$11+'Bazinės prielaidos'!$E$15,'Pelno mokesčio apskaičiavimas'!DL14,+'Pelno mokesčio apskaičiavimas'!DJ14),0)</f>
        <v>0</v>
      </c>
      <c r="DL30" s="25">
        <f>IF(DL12,IF(DL10='Bazinės prielaidos'!$E$11+'Bazinės prielaidos'!$E$15,'Pelno mokesčio apskaičiavimas'!DM14,+'Pelno mokesčio apskaičiavimas'!DK14),0)</f>
        <v>0</v>
      </c>
      <c r="DM30" s="25">
        <f>IF(DM12,IF(DM10='Bazinės prielaidos'!$E$11+'Bazinės prielaidos'!$E$15,'Pelno mokesčio apskaičiavimas'!DN14,+'Pelno mokesčio apskaičiavimas'!DL14),0)</f>
        <v>0</v>
      </c>
      <c r="DN30" s="25">
        <f>SUM(DB30:DM30)</f>
        <v>101950.00415337514</v>
      </c>
      <c r="DO30" s="25">
        <f>IF(DO12,IF(DO10='Bazinės prielaidos'!$E$11+'Bazinės prielaidos'!$E$15,'Pelno mokesčio apskaičiavimas'!DP14,+'Pelno mokesčio apskaičiavimas'!DN14),0)</f>
        <v>95570.505147582546</v>
      </c>
      <c r="DP30" s="25">
        <f>IF(DP12,IF(DP10='Bazinės prielaidos'!$E$11+'Bazinės prielaidos'!$E$15,'Pelno mokesčio apskaičiavimas'!DQ14,+'Pelno mokesčio apskaičiavimas'!DO14),0)</f>
        <v>0</v>
      </c>
      <c r="DQ30" s="25">
        <f>IF(DQ12,IF(DQ10='Bazinės prielaidos'!$E$11+'Bazinės prielaidos'!$E$15,'Pelno mokesčio apskaičiavimas'!DR14,+'Pelno mokesčio apskaičiavimas'!DP14),0)</f>
        <v>0</v>
      </c>
      <c r="DR30" s="25">
        <f>IF(DR12,IF(DR10='Bazinės prielaidos'!$E$11+'Bazinės prielaidos'!$E$15,'Pelno mokesčio apskaičiavimas'!DS14,+'Pelno mokesčio apskaičiavimas'!DQ14),0)</f>
        <v>0</v>
      </c>
      <c r="DS30" s="25">
        <f>IF(DS12,IF(DS10='Bazinės prielaidos'!$E$11+'Bazinės prielaidos'!$E$15,'Pelno mokesčio apskaičiavimas'!DT14,+'Pelno mokesčio apskaičiavimas'!DR14),0)</f>
        <v>0</v>
      </c>
      <c r="DT30" s="25">
        <f>IF(DT12,IF(DT10='Bazinės prielaidos'!$E$11+'Bazinės prielaidos'!$E$15,'Pelno mokesčio apskaičiavimas'!DU14,+'Pelno mokesčio apskaičiavimas'!DS14),0)</f>
        <v>0</v>
      </c>
      <c r="DU30" s="25">
        <f>IF(DU12,IF(DU10='Bazinės prielaidos'!$E$11+'Bazinės prielaidos'!$E$15,'Pelno mokesčio apskaičiavimas'!DV14,+'Pelno mokesčio apskaičiavimas'!DT14),0)</f>
        <v>0</v>
      </c>
      <c r="DV30" s="25">
        <f>IF(DV12,IF(DV10='Bazinės prielaidos'!$E$11+'Bazinės prielaidos'!$E$15,'Pelno mokesčio apskaičiavimas'!DW14,+'Pelno mokesčio apskaičiavimas'!DU14),0)</f>
        <v>0</v>
      </c>
      <c r="DW30" s="25">
        <f>IF(DW12,IF(DW10='Bazinės prielaidos'!$E$11+'Bazinės prielaidos'!$E$15,'Pelno mokesčio apskaičiavimas'!DX14,+'Pelno mokesčio apskaičiavimas'!DV14),0)</f>
        <v>0</v>
      </c>
      <c r="DX30" s="25">
        <f>IF(DX12,IF(DX10='Bazinės prielaidos'!$E$11+'Bazinės prielaidos'!$E$15,'Pelno mokesčio apskaičiavimas'!DY14,+'Pelno mokesčio apskaičiavimas'!DW14),0)</f>
        <v>0</v>
      </c>
      <c r="DY30" s="25">
        <f>IF(DY12,IF(DY10='Bazinės prielaidos'!$E$11+'Bazinės prielaidos'!$E$15,'Pelno mokesčio apskaičiavimas'!DZ14,+'Pelno mokesčio apskaičiavimas'!DX14),0)</f>
        <v>0</v>
      </c>
      <c r="DZ30" s="25">
        <f>IF(DZ12,IF(DZ10='Bazinės prielaidos'!$E$11+'Bazinės prielaidos'!$E$15,'Pelno mokesčio apskaičiavimas'!EA14,+'Pelno mokesčio apskaičiavimas'!DY14),0)</f>
        <v>0</v>
      </c>
      <c r="EA30" s="25">
        <f>SUM(DO30:DZ30)</f>
        <v>95570.505147582546</v>
      </c>
      <c r="EB30" s="25">
        <f>IF(EB12,IF(EB10='Bazinės prielaidos'!$E$11+'Bazinės prielaidos'!$E$15,'Pelno mokesčio apskaičiavimas'!EC14,+'Pelno mokesčio apskaičiavimas'!EA14),0)</f>
        <v>87866.69221253728</v>
      </c>
      <c r="EC30" s="25">
        <f>IF(EC12,IF(EC10='Bazinės prielaidos'!$E$11+'Bazinės prielaidos'!$E$15,'Pelno mokesčio apskaičiavimas'!ED14,+'Pelno mokesčio apskaičiavimas'!EB14),0)</f>
        <v>0</v>
      </c>
      <c r="ED30" s="25">
        <f>IF(ED12,IF(ED10='Bazinės prielaidos'!$E$11+'Bazinės prielaidos'!$E$15,'Pelno mokesčio apskaičiavimas'!EE14,+'Pelno mokesčio apskaičiavimas'!EC14),0)</f>
        <v>0</v>
      </c>
      <c r="EE30" s="25">
        <f>IF(EE12,IF(EE10='Bazinės prielaidos'!$E$11+'Bazinės prielaidos'!$E$15,'Pelno mokesčio apskaičiavimas'!EF14,+'Pelno mokesčio apskaičiavimas'!ED14),0)</f>
        <v>0</v>
      </c>
      <c r="EF30" s="25">
        <f>IF(EF12,IF(EF10='Bazinės prielaidos'!$E$11+'Bazinės prielaidos'!$E$15,'Pelno mokesčio apskaičiavimas'!EG14,+'Pelno mokesčio apskaičiavimas'!EE14),0)</f>
        <v>0</v>
      </c>
      <c r="EG30" s="25">
        <f>IF(EG12,IF(EG10='Bazinės prielaidos'!$E$11+'Bazinės prielaidos'!$E$15,'Pelno mokesčio apskaičiavimas'!EH14,+'Pelno mokesčio apskaičiavimas'!EF14),0)</f>
        <v>0</v>
      </c>
      <c r="EH30" s="25">
        <f>IF(EH12,IF(EH10='Bazinės prielaidos'!$E$11+'Bazinės prielaidos'!$E$15,'Pelno mokesčio apskaičiavimas'!EI14,+'Pelno mokesčio apskaičiavimas'!EG14),0)</f>
        <v>0</v>
      </c>
      <c r="EI30" s="25">
        <f>IF(EI12,IF(EI10='Bazinės prielaidos'!$E$11+'Bazinės prielaidos'!$E$15,'Pelno mokesčio apskaičiavimas'!EJ14,+'Pelno mokesčio apskaičiavimas'!EH14),0)</f>
        <v>0</v>
      </c>
      <c r="EJ30" s="25">
        <f>IF(EJ12,IF(EJ10='Bazinės prielaidos'!$E$11+'Bazinės prielaidos'!$E$15,'Pelno mokesčio apskaičiavimas'!EK14,+'Pelno mokesčio apskaičiavimas'!EI14),0)</f>
        <v>0</v>
      </c>
      <c r="EK30" s="25">
        <f>IF(EK12,IF(EK10='Bazinės prielaidos'!$E$11+'Bazinės prielaidos'!$E$15,'Pelno mokesčio apskaičiavimas'!EL14,+'Pelno mokesčio apskaičiavimas'!EJ14),0)</f>
        <v>0</v>
      </c>
      <c r="EL30" s="25">
        <f>IF(EL12,IF(EL10='Bazinės prielaidos'!$E$11+'Bazinės prielaidos'!$E$15,'Pelno mokesčio apskaičiavimas'!EM14,+'Pelno mokesčio apskaičiavimas'!EK14),0)</f>
        <v>0</v>
      </c>
      <c r="EM30" s="25">
        <f>IF(EM12,IF(EM10='Bazinės prielaidos'!$E$11+'Bazinės prielaidos'!$E$15,'Pelno mokesčio apskaičiavimas'!EN14,+'Pelno mokesčio apskaičiavimas'!EL14),0)</f>
        <v>0</v>
      </c>
      <c r="EN30" s="25">
        <f t="shared" ref="EN30" si="272">SUM(EB30:EM30)</f>
        <v>87866.69221253728</v>
      </c>
      <c r="EO30" s="25">
        <f>IF(EO12,IF(EO10='Bazinės prielaidos'!$E$11+'Bazinės prielaidos'!$E$15,'Pelno mokesčio apskaičiavimas'!EP14,+'Pelno mokesčio apskaičiavimas'!EN14),0)</f>
        <v>79138.710393972724</v>
      </c>
      <c r="EP30" s="25">
        <f>IF(EP12,IF(EP10='Bazinės prielaidos'!$E$11+'Bazinės prielaidos'!$E$15,'Pelno mokesčio apskaičiavimas'!EQ14,+'Pelno mokesčio apskaičiavimas'!EO14),0)</f>
        <v>0</v>
      </c>
      <c r="EQ30" s="25">
        <f>IF(EQ12,IF(EQ10='Bazinės prielaidos'!$E$11+'Bazinės prielaidos'!$E$15,'Pelno mokesčio apskaičiavimas'!ER14,+'Pelno mokesčio apskaičiavimas'!EP14),0)</f>
        <v>0</v>
      </c>
      <c r="ER30" s="25">
        <f>IF(ER12,IF(ER10='Bazinės prielaidos'!$E$11+'Bazinės prielaidos'!$E$15,'Pelno mokesčio apskaičiavimas'!ES14,+'Pelno mokesčio apskaičiavimas'!EQ14),0)</f>
        <v>0</v>
      </c>
      <c r="ES30" s="25">
        <f>IF(ES12,IF(ES10='Bazinės prielaidos'!$E$11+'Bazinės prielaidos'!$E$15,'Pelno mokesčio apskaičiavimas'!ET14,+'Pelno mokesčio apskaičiavimas'!ER14),0)</f>
        <v>0</v>
      </c>
      <c r="ET30" s="25">
        <f>IF(ET12,IF(ET10='Bazinės prielaidos'!$E$11+'Bazinės prielaidos'!$E$15,'Pelno mokesčio apskaičiavimas'!EU14,+'Pelno mokesčio apskaičiavimas'!ES14),0)</f>
        <v>0</v>
      </c>
      <c r="EU30" s="25">
        <f>IF(EU12,IF(EU10='Bazinės prielaidos'!$E$11+'Bazinės prielaidos'!$E$15,'Pelno mokesčio apskaičiavimas'!EV14,+'Pelno mokesčio apskaičiavimas'!ET14),0)</f>
        <v>0</v>
      </c>
      <c r="EV30" s="25">
        <f>IF(EV12,IF(EV10='Bazinės prielaidos'!$E$11+'Bazinės prielaidos'!$E$15,'Pelno mokesčio apskaičiavimas'!EW14,+'Pelno mokesčio apskaičiavimas'!EU14),0)</f>
        <v>0</v>
      </c>
      <c r="EW30" s="25">
        <f>IF(EW12,IF(EW10='Bazinės prielaidos'!$E$11+'Bazinės prielaidos'!$E$15,'Pelno mokesčio apskaičiavimas'!EX14,+'Pelno mokesčio apskaičiavimas'!EV14),0)</f>
        <v>0</v>
      </c>
      <c r="EX30" s="25">
        <f>IF(EX12,IF(EX10='Bazinės prielaidos'!$E$11+'Bazinės prielaidos'!$E$15,'Pelno mokesčio apskaičiavimas'!EY14,+'Pelno mokesčio apskaičiavimas'!EW14),0)</f>
        <v>0</v>
      </c>
      <c r="EY30" s="25">
        <f>IF(EY12,IF(EY10='Bazinės prielaidos'!$E$11+'Bazinės prielaidos'!$E$15,'Pelno mokesčio apskaičiavimas'!EZ14,+'Pelno mokesčio apskaičiavimas'!EX14),0)</f>
        <v>0</v>
      </c>
      <c r="EZ30" s="25">
        <f>IF(EZ12,IF(EZ10='Bazinės prielaidos'!$E$11+'Bazinės prielaidos'!$E$15,'Pelno mokesčio apskaičiavimas'!FA14,+'Pelno mokesčio apskaičiavimas'!EY14),0)</f>
        <v>0</v>
      </c>
      <c r="FA30" s="25">
        <f t="shared" ref="FA30" si="273">SUM(EO30:EZ30)</f>
        <v>79138.710393972724</v>
      </c>
      <c r="FB30" s="25">
        <f>IF(FB12,IF(FB10='Bazinės prielaidos'!$E$11+'Bazinės prielaidos'!$E$15,'Pelno mokesčio apskaičiavimas'!FC14,+'Pelno mokesčio apskaičiavimas'!FA14),0)</f>
        <v>68881.170160479189</v>
      </c>
      <c r="FC30" s="25">
        <f>IF(FC12,IF(FC10='Bazinės prielaidos'!$E$11+'Bazinės prielaidos'!$E$15,'Pelno mokesčio apskaičiavimas'!FD14,+'Pelno mokesčio apskaičiavimas'!FB14),0)</f>
        <v>0</v>
      </c>
      <c r="FD30" s="25">
        <f>IF(FD12,IF(FD10='Bazinės prielaidos'!$E$11+'Bazinės prielaidos'!$E$15,'Pelno mokesčio apskaičiavimas'!FE14,+'Pelno mokesčio apskaičiavimas'!FC14),0)</f>
        <v>0</v>
      </c>
      <c r="FE30" s="25">
        <f>IF(FE12,IF(FE10='Bazinės prielaidos'!$E$11+'Bazinės prielaidos'!$E$15,'Pelno mokesčio apskaičiavimas'!FF14,+'Pelno mokesčio apskaičiavimas'!FD14),0)</f>
        <v>0</v>
      </c>
      <c r="FF30" s="25">
        <f>IF(FF12,IF(FF10='Bazinės prielaidos'!$E$11+'Bazinės prielaidos'!$E$15,'Pelno mokesčio apskaičiavimas'!FG14,+'Pelno mokesčio apskaičiavimas'!FE14),0)</f>
        <v>0</v>
      </c>
      <c r="FG30" s="25">
        <f>IF(FG12,IF(FG10='Bazinės prielaidos'!$E$11+'Bazinės prielaidos'!$E$15,'Pelno mokesčio apskaičiavimas'!FH14,+'Pelno mokesčio apskaičiavimas'!FF14),0)</f>
        <v>0</v>
      </c>
      <c r="FH30" s="25">
        <f>IF(FH12,IF(FH10='Bazinės prielaidos'!$E$11+'Bazinės prielaidos'!$E$15,'Pelno mokesčio apskaičiavimas'!FI14,+'Pelno mokesčio apskaičiavimas'!FG14),0)</f>
        <v>0</v>
      </c>
      <c r="FI30" s="25">
        <f>IF(FI12,IF(FI10='Bazinės prielaidos'!$E$11+'Bazinės prielaidos'!$E$15,'Pelno mokesčio apskaičiavimas'!FJ14,+'Pelno mokesčio apskaičiavimas'!FH14),0)</f>
        <v>0</v>
      </c>
      <c r="FJ30" s="25">
        <f>IF(FJ12,IF(FJ10='Bazinės prielaidos'!$E$11+'Bazinės prielaidos'!$E$15,'Pelno mokesčio apskaičiavimas'!FK14,+'Pelno mokesčio apskaičiavimas'!FI14),0)</f>
        <v>0</v>
      </c>
      <c r="FK30" s="25">
        <f>IF(FK12,IF(FK10='Bazinės prielaidos'!$E$11+'Bazinės prielaidos'!$E$15,'Pelno mokesčio apskaičiavimas'!FL14,+'Pelno mokesčio apskaičiavimas'!FJ14),0)</f>
        <v>0</v>
      </c>
      <c r="FL30" s="25">
        <f>IF(FL12,IF(FL10='Bazinės prielaidos'!$E$11+'Bazinės prielaidos'!$E$15,'Pelno mokesčio apskaičiavimas'!FM14,+'Pelno mokesčio apskaičiavimas'!FK14),0)</f>
        <v>0</v>
      </c>
      <c r="FM30" s="25">
        <f>IF(FM12,IF(FM10='Bazinės prielaidos'!$E$11+'Bazinės prielaidos'!$E$15,'Pelno mokesčio apskaičiavimas'!FN14,+'Pelno mokesčio apskaičiavimas'!FL14),0)</f>
        <v>0</v>
      </c>
      <c r="FN30" s="25">
        <f t="shared" ref="FN30" si="274">SUM(FB30:FM30)</f>
        <v>68881.170160479189</v>
      </c>
      <c r="FO30" s="25">
        <f>IF(FO12,IF(FO10='Bazinės prielaidos'!$E$11+'Bazinės prielaidos'!$E$15,'Pelno mokesčio apskaičiavimas'!FP14,+'Pelno mokesčio apskaičiavimas'!FN14),0)</f>
        <v>56952.563084420493</v>
      </c>
      <c r="FP30" s="25">
        <f>IF(FP12,IF(FP10='Bazinės prielaidos'!$E$11+'Bazinės prielaidos'!$E$15,'Pelno mokesčio apskaičiavimas'!FQ14,+'Pelno mokesčio apskaičiavimas'!FO14),0)</f>
        <v>0</v>
      </c>
      <c r="FQ30" s="25">
        <f>IF(FQ12,IF(FQ10='Bazinės prielaidos'!$E$11+'Bazinės prielaidos'!$E$15,'Pelno mokesčio apskaičiavimas'!FR14,+'Pelno mokesčio apskaičiavimas'!FP14),0)</f>
        <v>0</v>
      </c>
      <c r="FR30" s="25">
        <f>IF(FR12,IF(FR10='Bazinės prielaidos'!$E$11+'Bazinės prielaidos'!$E$15,'Pelno mokesčio apskaičiavimas'!FS14,+'Pelno mokesčio apskaičiavimas'!FQ14),0)</f>
        <v>0</v>
      </c>
      <c r="FS30" s="25">
        <f>IF(FS12,IF(FS10='Bazinės prielaidos'!$E$11+'Bazinės prielaidos'!$E$15,'Pelno mokesčio apskaičiavimas'!FT14,+'Pelno mokesčio apskaičiavimas'!FR14),0)</f>
        <v>0</v>
      </c>
      <c r="FT30" s="25">
        <f>IF(FT12,IF(FT10='Bazinės prielaidos'!$E$11+'Bazinės prielaidos'!$E$15,'Pelno mokesčio apskaičiavimas'!FU14,+'Pelno mokesčio apskaičiavimas'!FS14),0)</f>
        <v>0</v>
      </c>
      <c r="FU30" s="25">
        <f>IF(FU12,IF(FU10='Bazinės prielaidos'!$E$11+'Bazinės prielaidos'!$E$15,'Pelno mokesčio apskaičiavimas'!FV14,+'Pelno mokesčio apskaičiavimas'!FT14),0)</f>
        <v>0</v>
      </c>
      <c r="FV30" s="25">
        <f>IF(FV12,IF(FV10='Bazinės prielaidos'!$E$11+'Bazinės prielaidos'!$E$15,'Pelno mokesčio apskaičiavimas'!FW14,+'Pelno mokesčio apskaičiavimas'!FU14),0)</f>
        <v>0</v>
      </c>
      <c r="FW30" s="25">
        <f>IF(FW12,IF(FW10='Bazinės prielaidos'!$E$11+'Bazinės prielaidos'!$E$15,'Pelno mokesčio apskaičiavimas'!FX14,+'Pelno mokesčio apskaičiavimas'!FV14),0)</f>
        <v>0</v>
      </c>
      <c r="FX30" s="25">
        <f>IF(FX12,IF(FX10='Bazinės prielaidos'!$E$11+'Bazinės prielaidos'!$E$15,'Pelno mokesčio apskaičiavimas'!FY14,+'Pelno mokesčio apskaičiavimas'!FW14),0)</f>
        <v>0</v>
      </c>
      <c r="FY30" s="25">
        <f>IF(FY12,IF(FY10='Bazinės prielaidos'!$E$11+'Bazinės prielaidos'!$E$15,'Pelno mokesčio apskaičiavimas'!FZ14,+'Pelno mokesčio apskaičiavimas'!FX14),0)</f>
        <v>0</v>
      </c>
      <c r="FZ30" s="25">
        <f>IF(FZ12,IF(FZ10='Bazinės prielaidos'!$E$11+'Bazinės prielaidos'!$E$15,'Pelno mokesčio apskaičiavimas'!GA14,+'Pelno mokesčio apskaičiavimas'!FY14),0)</f>
        <v>0</v>
      </c>
      <c r="GA30" s="25">
        <f t="shared" ref="GA30" si="275">SUM(FO30:FZ30)</f>
        <v>56952.563084420493</v>
      </c>
      <c r="GB30" s="25">
        <f>IF(GB12,IF(GB10='Bazinės prielaidos'!$E$11+'Bazinės prielaidos'!$E$15,'Pelno mokesčio apskaičiavimas'!GC14,+'Pelno mokesčio apskaičiavimas'!GA14),0)</f>
        <v>43198.27811516056</v>
      </c>
      <c r="GC30" s="25">
        <f>IF(GC12,IF(GC10='Bazinės prielaidos'!$E$11+'Bazinės prielaidos'!$E$15,'Pelno mokesčio apskaičiavimas'!GD14,+'Pelno mokesčio apskaičiavimas'!GB14),0)</f>
        <v>0</v>
      </c>
      <c r="GD30" s="25">
        <f>IF(GD12,IF(GD10='Bazinės prielaidos'!$E$11+'Bazinės prielaidos'!$E$15,'Pelno mokesčio apskaičiavimas'!GE14,+'Pelno mokesčio apskaičiavimas'!GC14),0)</f>
        <v>0</v>
      </c>
      <c r="GE30" s="25">
        <f>IF(GE12,IF(GE10='Bazinės prielaidos'!$E$11+'Bazinės prielaidos'!$E$15,'Pelno mokesčio apskaičiavimas'!GF14,+'Pelno mokesčio apskaičiavimas'!GD14),0)</f>
        <v>0</v>
      </c>
      <c r="GF30" s="25">
        <f>IF(GF12,IF(GF10='Bazinės prielaidos'!$E$11+'Bazinės prielaidos'!$E$15,'Pelno mokesčio apskaičiavimas'!GG14,+'Pelno mokesčio apskaičiavimas'!GE14),0)</f>
        <v>0</v>
      </c>
      <c r="GG30" s="25">
        <f>IF(GG12,IF(GG10='Bazinės prielaidos'!$E$11+'Bazinės prielaidos'!$E$15,'Pelno mokesčio apskaičiavimas'!GH14,+'Pelno mokesčio apskaičiavimas'!GF14),0)</f>
        <v>0</v>
      </c>
      <c r="GH30" s="25">
        <f>IF(GH12,IF(GH10='Bazinės prielaidos'!$E$11+'Bazinės prielaidos'!$E$15,'Pelno mokesčio apskaičiavimas'!GI14,+'Pelno mokesčio apskaičiavimas'!GG14),0)</f>
        <v>0</v>
      </c>
      <c r="GI30" s="25">
        <f>IF(GI12,IF(GI10='Bazinės prielaidos'!$E$11+'Bazinės prielaidos'!$E$15,'Pelno mokesčio apskaičiavimas'!GJ14,+'Pelno mokesčio apskaičiavimas'!GH14),0)</f>
        <v>0</v>
      </c>
      <c r="GJ30" s="25">
        <f>IF(GJ12,IF(GJ10='Bazinės prielaidos'!$E$11+'Bazinės prielaidos'!$E$15,'Pelno mokesčio apskaičiavimas'!GK14,+'Pelno mokesčio apskaičiavimas'!GI14),0)</f>
        <v>0</v>
      </c>
      <c r="GK30" s="25">
        <f>IF(GK12,IF(GK10='Bazinės prielaidos'!$E$11+'Bazinės prielaidos'!$E$15,'Pelno mokesčio apskaičiavimas'!GL14,+'Pelno mokesčio apskaičiavimas'!GJ14),0)</f>
        <v>0</v>
      </c>
      <c r="GL30" s="25">
        <f>IF(GL12,IF(GL10='Bazinės prielaidos'!$E$11+'Bazinės prielaidos'!$E$15,'Pelno mokesčio apskaičiavimas'!GM14,+'Pelno mokesčio apskaičiavimas'!GK14),0)</f>
        <v>0</v>
      </c>
      <c r="GM30" s="25">
        <f>IF(GM12,IF(GM10='Bazinės prielaidos'!$E$11+'Bazinės prielaidos'!$E$15,'Pelno mokesčio apskaičiavimas'!GN14,+'Pelno mokesčio apskaičiavimas'!GL14),0)</f>
        <v>24605.524042868536</v>
      </c>
      <c r="GN30" s="25">
        <f t="shared" ref="GN30" si="276">SUM(GB30:GM30)</f>
        <v>67803.802158029095</v>
      </c>
      <c r="GO30" s="25">
        <f>IF(GO12,IF(GO10='Bazinės prielaidos'!$E$11+'Bazinės prielaidos'!$E$15,'Pelno mokesčio apskaičiavimas'!GP14,+'Pelno mokesčio apskaičiavimas'!GN14),0)</f>
        <v>0</v>
      </c>
      <c r="GP30" s="25">
        <f>IF(GP12,IF(GP10='Bazinės prielaidos'!$E$11+'Bazinės prielaidos'!$E$15,'Pelno mokesčio apskaičiavimas'!GQ14,+'Pelno mokesčio apskaičiavimas'!GO14),0)</f>
        <v>0</v>
      </c>
      <c r="GQ30" s="25">
        <f>IF(GQ12,IF(GQ10='Bazinės prielaidos'!$E$11+'Bazinės prielaidos'!$E$15,'Pelno mokesčio apskaičiavimas'!GR14,+'Pelno mokesčio apskaičiavimas'!GP14),0)</f>
        <v>0</v>
      </c>
      <c r="GR30" s="25">
        <f>IF(GR12,IF(GR10='Bazinės prielaidos'!$E$11+'Bazinės prielaidos'!$E$15,'Pelno mokesčio apskaičiavimas'!GS14,+'Pelno mokesčio apskaičiavimas'!GQ14),0)</f>
        <v>0</v>
      </c>
      <c r="GS30" s="25">
        <f>IF(GS12,IF(GS10='Bazinės prielaidos'!$E$11+'Bazinės prielaidos'!$E$15,'Pelno mokesčio apskaičiavimas'!GT14,+'Pelno mokesčio apskaičiavimas'!GR14),0)</f>
        <v>0</v>
      </c>
      <c r="GT30" s="25">
        <f>IF(GT12,IF(GT10='Bazinės prielaidos'!$E$11+'Bazinės prielaidos'!$E$15,'Pelno mokesčio apskaičiavimas'!GU14,+'Pelno mokesčio apskaičiavimas'!GS14),0)</f>
        <v>0</v>
      </c>
      <c r="GU30" s="25">
        <f>IF(GU12,IF(GU10='Bazinės prielaidos'!$E$11+'Bazinės prielaidos'!$E$15,'Pelno mokesčio apskaičiavimas'!GV14,+'Pelno mokesčio apskaičiavimas'!GT14),0)</f>
        <v>0</v>
      </c>
      <c r="GV30" s="25">
        <f>IF(GV12,IF(GV10='Bazinės prielaidos'!$E$11+'Bazinės prielaidos'!$E$15,'Pelno mokesčio apskaičiavimas'!GW14,+'Pelno mokesčio apskaičiavimas'!GU14),0)</f>
        <v>0</v>
      </c>
      <c r="GW30" s="25">
        <f>IF(GW12,IF(GW10='Bazinės prielaidos'!$E$11+'Bazinės prielaidos'!$E$15,'Pelno mokesčio apskaičiavimas'!GX14,+'Pelno mokesčio apskaičiavimas'!GV14),0)</f>
        <v>0</v>
      </c>
      <c r="GX30" s="25">
        <f>IF(GX12,IF(GX10='Bazinės prielaidos'!$E$11+'Bazinės prielaidos'!$E$15,'Pelno mokesčio apskaičiavimas'!GY14,+'Pelno mokesčio apskaičiavimas'!GW14),0)</f>
        <v>0</v>
      </c>
      <c r="GY30" s="25">
        <f>IF(GY12,IF(GY10='Bazinės prielaidos'!$E$11+'Bazinės prielaidos'!$E$15,'Pelno mokesčio apskaičiavimas'!GZ14,+'Pelno mokesčio apskaičiavimas'!GX14),0)</f>
        <v>0</v>
      </c>
      <c r="GZ30" s="25">
        <f>IF(GZ12,IF(GZ10='Bazinės prielaidos'!$E$11+'Bazinės prielaidos'!$E$15,'Pelno mokesčio apskaičiavimas'!HA14,+'Pelno mokesčio apskaičiavimas'!GY14),0)</f>
        <v>0</v>
      </c>
      <c r="HA30" s="25">
        <f t="shared" ref="HA30" si="277">SUM(GO30:GZ30)</f>
        <v>0</v>
      </c>
      <c r="HB30" s="25">
        <f>IF(HB12,IF(HB10='Bazinės prielaidos'!$E$11+'Bazinės prielaidos'!$E$15,'Pelno mokesčio apskaičiavimas'!HC14,+'Pelno mokesčio apskaičiavimas'!HA14),0)</f>
        <v>0</v>
      </c>
      <c r="HC30" s="25">
        <f>IF(HC12,IF(HC10='Bazinės prielaidos'!$E$11+'Bazinės prielaidos'!$E$15,'Pelno mokesčio apskaičiavimas'!HD14,+'Pelno mokesčio apskaičiavimas'!HB14),0)</f>
        <v>0</v>
      </c>
      <c r="HD30" s="25">
        <f>IF(HD12,IF(HD10='Bazinės prielaidos'!$E$11+'Bazinės prielaidos'!$E$15,'Pelno mokesčio apskaičiavimas'!HE14,+'Pelno mokesčio apskaičiavimas'!HC14),0)</f>
        <v>0</v>
      </c>
      <c r="HE30" s="25">
        <f>IF(HE12,IF(HE10='Bazinės prielaidos'!$E$11+'Bazinės prielaidos'!$E$15,'Pelno mokesčio apskaičiavimas'!HF14,+'Pelno mokesčio apskaičiavimas'!HD14),0)</f>
        <v>0</v>
      </c>
      <c r="HF30" s="25">
        <f>IF(HF12,IF(HF10='Bazinės prielaidos'!$E$11+'Bazinės prielaidos'!$E$15,'Pelno mokesčio apskaičiavimas'!HG14,+'Pelno mokesčio apskaičiavimas'!HE14),0)</f>
        <v>0</v>
      </c>
      <c r="HG30" s="25">
        <f>IF(HG12,IF(HG10='Bazinės prielaidos'!$E$11+'Bazinės prielaidos'!$E$15,'Pelno mokesčio apskaičiavimas'!HH14,+'Pelno mokesčio apskaičiavimas'!HF14),0)</f>
        <v>0</v>
      </c>
      <c r="HH30" s="25">
        <f>IF(HH12,IF(HH10='Bazinės prielaidos'!$E$11+'Bazinės prielaidos'!$E$15,'Pelno mokesčio apskaičiavimas'!HI14,+'Pelno mokesčio apskaičiavimas'!HG14),0)</f>
        <v>0</v>
      </c>
      <c r="HI30" s="25">
        <f>IF(HI12,IF(HI10='Bazinės prielaidos'!$E$11+'Bazinės prielaidos'!$E$15,'Pelno mokesčio apskaičiavimas'!HJ14,+'Pelno mokesčio apskaičiavimas'!HH14),0)</f>
        <v>0</v>
      </c>
      <c r="HJ30" s="25">
        <f>IF(HJ12,IF(HJ10='Bazinės prielaidos'!$E$11+'Bazinės prielaidos'!$E$15,'Pelno mokesčio apskaičiavimas'!HK14,+'Pelno mokesčio apskaičiavimas'!HI14),0)</f>
        <v>0</v>
      </c>
      <c r="HK30" s="25">
        <f>IF(HK12,IF(HK10='Bazinės prielaidos'!$E$11+'Bazinės prielaidos'!$E$15,'Pelno mokesčio apskaičiavimas'!HL14,+'Pelno mokesčio apskaičiavimas'!HJ14),0)</f>
        <v>0</v>
      </c>
      <c r="HL30" s="25">
        <f>IF(HL12,IF(HL10='Bazinės prielaidos'!$E$11+'Bazinės prielaidos'!$E$15,'Pelno mokesčio apskaičiavimas'!HM14,+'Pelno mokesčio apskaičiavimas'!HK14),0)</f>
        <v>0</v>
      </c>
      <c r="HM30" s="25">
        <f>IF(HM12,IF(HM10='Bazinės prielaidos'!$E$11+'Bazinės prielaidos'!$E$15,'Pelno mokesčio apskaičiavimas'!HN14,+'Pelno mokesčio apskaičiavimas'!HL14),0)</f>
        <v>0</v>
      </c>
      <c r="HN30" s="25">
        <f t="shared" ref="HN30" si="278">SUM(HB30:HM30)</f>
        <v>0</v>
      </c>
      <c r="HO30" s="25">
        <f>IF(HO12,IF(HO10='Bazinės prielaidos'!$E$11+'Bazinės prielaidos'!$E$15,'Pelno mokesčio apskaičiavimas'!HP14,+'Pelno mokesčio apskaičiavimas'!HN14),0)</f>
        <v>0</v>
      </c>
      <c r="HP30" s="25">
        <f>IF(HP12,IF(HP10='Bazinės prielaidos'!$E$11+'Bazinės prielaidos'!$E$15,'Pelno mokesčio apskaičiavimas'!HQ14,+'Pelno mokesčio apskaičiavimas'!HO14),0)</f>
        <v>0</v>
      </c>
      <c r="HQ30" s="25">
        <f>IF(HQ12,IF(HQ10='Bazinės prielaidos'!$E$11+'Bazinės prielaidos'!$E$15,'Pelno mokesčio apskaičiavimas'!HR14,+'Pelno mokesčio apskaičiavimas'!HP14),0)</f>
        <v>0</v>
      </c>
      <c r="HR30" s="25">
        <f>IF(HR12,IF(HR10='Bazinės prielaidos'!$E$11+'Bazinės prielaidos'!$E$15,'Pelno mokesčio apskaičiavimas'!HS14,+'Pelno mokesčio apskaičiavimas'!HQ14),0)</f>
        <v>0</v>
      </c>
      <c r="HS30" s="25">
        <f>IF(HS12,IF(HS10='Bazinės prielaidos'!$E$11+'Bazinės prielaidos'!$E$15,'Pelno mokesčio apskaičiavimas'!HT14,+'Pelno mokesčio apskaičiavimas'!HR14),0)</f>
        <v>0</v>
      </c>
      <c r="HT30" s="25">
        <f>IF(HT12,IF(HT10='Bazinės prielaidos'!$E$11+'Bazinės prielaidos'!$E$15,'Pelno mokesčio apskaičiavimas'!HU14,+'Pelno mokesčio apskaičiavimas'!HS14),0)</f>
        <v>0</v>
      </c>
      <c r="HU30" s="25">
        <f>IF(HU12,IF(HU10='Bazinės prielaidos'!$E$11+'Bazinės prielaidos'!$E$15,'Pelno mokesčio apskaičiavimas'!HV14,+'Pelno mokesčio apskaičiavimas'!HT14),0)</f>
        <v>0</v>
      </c>
      <c r="HV30" s="25">
        <f>IF(HV12,IF(HV10='Bazinės prielaidos'!$E$11+'Bazinės prielaidos'!$E$15,'Pelno mokesčio apskaičiavimas'!HW14,+'Pelno mokesčio apskaičiavimas'!HU14),0)</f>
        <v>0</v>
      </c>
      <c r="HW30" s="25">
        <f>IF(HW12,IF(HW10='Bazinės prielaidos'!$E$11+'Bazinės prielaidos'!$E$15,'Pelno mokesčio apskaičiavimas'!HX14,+'Pelno mokesčio apskaičiavimas'!HV14),0)</f>
        <v>0</v>
      </c>
      <c r="HX30" s="25">
        <f>IF(HX12,IF(HX10='Bazinės prielaidos'!$E$11+'Bazinės prielaidos'!$E$15,'Pelno mokesčio apskaičiavimas'!HY14,+'Pelno mokesčio apskaičiavimas'!HW14),0)</f>
        <v>0</v>
      </c>
      <c r="HY30" s="25">
        <f>IF(HY12,IF(HY10='Bazinės prielaidos'!$E$11+'Bazinės prielaidos'!$E$15,'Pelno mokesčio apskaičiavimas'!HZ14,+'Pelno mokesčio apskaičiavimas'!HX14),0)</f>
        <v>0</v>
      </c>
      <c r="HZ30" s="25">
        <f>IF(HZ12,IF(HZ10='Bazinės prielaidos'!$E$11+'Bazinės prielaidos'!$E$15,'Pelno mokesčio apskaičiavimas'!IA14,+'Pelno mokesčio apskaičiavimas'!HY14),0)</f>
        <v>0</v>
      </c>
      <c r="IA30" s="25">
        <f t="shared" ref="IA30" si="279">SUM(HO30:HZ30)</f>
        <v>0</v>
      </c>
      <c r="IB30" s="25">
        <f>IF(IB12,IF(IB10='Bazinės prielaidos'!$E$11+'Bazinės prielaidos'!$E$15,'Pelno mokesčio apskaičiavimas'!IC14,+'Pelno mokesčio apskaičiavimas'!IA14),0)</f>
        <v>0</v>
      </c>
      <c r="IC30" s="25">
        <f>IF(IC12,IF(IC10='Bazinės prielaidos'!$E$11+'Bazinės prielaidos'!$E$15,'Pelno mokesčio apskaičiavimas'!ID14,+'Pelno mokesčio apskaičiavimas'!IB14),0)</f>
        <v>0</v>
      </c>
      <c r="ID30" s="25">
        <f>IF(ID12,IF(ID10='Bazinės prielaidos'!$E$11+'Bazinės prielaidos'!$E$15,'Pelno mokesčio apskaičiavimas'!IE14,+'Pelno mokesčio apskaičiavimas'!IC14),0)</f>
        <v>0</v>
      </c>
      <c r="IE30" s="25">
        <f>IF(IE12,IF(IE10='Bazinės prielaidos'!$E$11+'Bazinės prielaidos'!$E$15,'Pelno mokesčio apskaičiavimas'!IF14,+'Pelno mokesčio apskaičiavimas'!ID14),0)</f>
        <v>0</v>
      </c>
      <c r="IF30" s="25">
        <f>IF(IF12,IF(IF10='Bazinės prielaidos'!$E$11+'Bazinės prielaidos'!$E$15,'Pelno mokesčio apskaičiavimas'!IG14,+'Pelno mokesčio apskaičiavimas'!IE14),0)</f>
        <v>0</v>
      </c>
      <c r="IG30" s="25">
        <f>IF(IG12,IF(IG10='Bazinės prielaidos'!$E$11+'Bazinės prielaidos'!$E$15,'Pelno mokesčio apskaičiavimas'!IH14,+'Pelno mokesčio apskaičiavimas'!IF14),0)</f>
        <v>0</v>
      </c>
      <c r="IH30" s="25">
        <f>IF(IH12,IF(IH10='Bazinės prielaidos'!$E$11+'Bazinės prielaidos'!$E$15,'Pelno mokesčio apskaičiavimas'!II14,+'Pelno mokesčio apskaičiavimas'!IG14),0)</f>
        <v>0</v>
      </c>
      <c r="II30" s="25">
        <f>IF(II12,IF(II10='Bazinės prielaidos'!$E$11+'Bazinės prielaidos'!$E$15,'Pelno mokesčio apskaičiavimas'!IJ14,+'Pelno mokesčio apskaičiavimas'!IH14),0)</f>
        <v>0</v>
      </c>
      <c r="IJ30" s="25">
        <f>IF(IJ12,IF(IJ10='Bazinės prielaidos'!$E$11+'Bazinės prielaidos'!$E$15,'Pelno mokesčio apskaičiavimas'!IK14,+'Pelno mokesčio apskaičiavimas'!II14),0)</f>
        <v>0</v>
      </c>
      <c r="IK30" s="25">
        <f>IF(IK12,IF(IK10='Bazinės prielaidos'!$E$11+'Bazinės prielaidos'!$E$15,'Pelno mokesčio apskaičiavimas'!IL14,+'Pelno mokesčio apskaičiavimas'!IJ14),0)</f>
        <v>0</v>
      </c>
      <c r="IL30" s="25">
        <f>IF(IL12,IF(IL10='Bazinės prielaidos'!$E$11+'Bazinės prielaidos'!$E$15,'Pelno mokesčio apskaičiavimas'!IM14,+'Pelno mokesčio apskaičiavimas'!IK14),0)</f>
        <v>0</v>
      </c>
      <c r="IM30" s="25">
        <f>IF(IM12,IF(IM10='Bazinės prielaidos'!$E$11+'Bazinės prielaidos'!$E$15,'Pelno mokesčio apskaičiavimas'!IN14,+'Pelno mokesčio apskaičiavimas'!IL14),0)</f>
        <v>0</v>
      </c>
      <c r="IN30" s="25">
        <f t="shared" ref="IN30" si="280">SUM(IB30:IM30)</f>
        <v>0</v>
      </c>
      <c r="IO30" s="25">
        <f>IF(IO12,IF(IO10='Bazinės prielaidos'!$E$11+'Bazinės prielaidos'!$E$15,'Pelno mokesčio apskaičiavimas'!IP14,+'Pelno mokesčio apskaičiavimas'!IN14),0)</f>
        <v>0</v>
      </c>
      <c r="IP30" s="25">
        <f>IF(IP12,IF(IP10='Bazinės prielaidos'!$E$11+'Bazinės prielaidos'!$E$15,'Pelno mokesčio apskaičiavimas'!IQ14,+'Pelno mokesčio apskaičiavimas'!IO14),0)</f>
        <v>0</v>
      </c>
      <c r="IQ30" s="25">
        <f>IF(IQ12,IF(IQ10='Bazinės prielaidos'!$E$11+'Bazinės prielaidos'!$E$15,'Pelno mokesčio apskaičiavimas'!IR14,+'Pelno mokesčio apskaičiavimas'!IP14),0)</f>
        <v>0</v>
      </c>
      <c r="IR30" s="25">
        <f>IF(IR12,IF(IR10='Bazinės prielaidos'!$E$11+'Bazinės prielaidos'!$E$15,'Pelno mokesčio apskaičiavimas'!IS14,+'Pelno mokesčio apskaičiavimas'!IQ14),0)</f>
        <v>0</v>
      </c>
      <c r="IS30" s="25">
        <f>IF(IS12,IF(IS10='Bazinės prielaidos'!$E$11+'Bazinės prielaidos'!$E$15,'Pelno mokesčio apskaičiavimas'!IT14,+'Pelno mokesčio apskaičiavimas'!IR14),0)</f>
        <v>0</v>
      </c>
      <c r="IT30" s="25">
        <f>IF(IT12,IF(IT10='Bazinės prielaidos'!$E$11+'Bazinės prielaidos'!$E$15,'Pelno mokesčio apskaičiavimas'!IU14,+'Pelno mokesčio apskaičiavimas'!IS14),0)</f>
        <v>0</v>
      </c>
      <c r="IU30" s="25">
        <f>IF(IU12,IF(IU10='Bazinės prielaidos'!$E$11+'Bazinės prielaidos'!$E$15,'Pelno mokesčio apskaičiavimas'!IV14,+'Pelno mokesčio apskaičiavimas'!IT14),0)</f>
        <v>0</v>
      </c>
      <c r="IV30" s="25">
        <f>IF(IV12,IF(IV10='Bazinės prielaidos'!$E$11+'Bazinės prielaidos'!$E$15,'Pelno mokesčio apskaičiavimas'!IW14,+'Pelno mokesčio apskaičiavimas'!IU14),0)</f>
        <v>0</v>
      </c>
      <c r="IW30" s="25">
        <f>IF(IW12,IF(IW10='Bazinės prielaidos'!$E$11+'Bazinės prielaidos'!$E$15,'Pelno mokesčio apskaičiavimas'!IX14,+'Pelno mokesčio apskaičiavimas'!IV14),0)</f>
        <v>0</v>
      </c>
      <c r="IX30" s="25">
        <f>IF(IX12,IF(IX10='Bazinės prielaidos'!$E$11+'Bazinės prielaidos'!$E$15,'Pelno mokesčio apskaičiavimas'!IY14,+'Pelno mokesčio apskaičiavimas'!IW14),0)</f>
        <v>0</v>
      </c>
      <c r="IY30" s="25">
        <f>IF(IY12,IF(IY10='Bazinės prielaidos'!$E$11+'Bazinės prielaidos'!$E$15,'Pelno mokesčio apskaičiavimas'!IZ14,+'Pelno mokesčio apskaičiavimas'!IX14),0)</f>
        <v>0</v>
      </c>
      <c r="IZ30" s="25">
        <f>IF(IZ12,IF(IZ10='Bazinės prielaidos'!$E$11+'Bazinės prielaidos'!$E$15,'Pelno mokesčio apskaičiavimas'!JA14,+'Pelno mokesčio apskaičiavimas'!IY14),0)</f>
        <v>0</v>
      </c>
      <c r="JA30" s="25">
        <f t="shared" ref="JA30" si="281">SUM(IO30:IZ30)</f>
        <v>0</v>
      </c>
      <c r="JB30" s="25">
        <f>IF(JB12,IF(JB10='Bazinės prielaidos'!$E$11+'Bazinės prielaidos'!$E$15,'Pelno mokesčio apskaičiavimas'!JC14,+'Pelno mokesčio apskaičiavimas'!JA14),0)</f>
        <v>0</v>
      </c>
      <c r="JC30" s="25">
        <f>IF(JC12,IF(JC10='Bazinės prielaidos'!$E$11+'Bazinės prielaidos'!$E$15,'Pelno mokesčio apskaičiavimas'!JD14,+'Pelno mokesčio apskaičiavimas'!JB14),0)</f>
        <v>0</v>
      </c>
      <c r="JD30" s="25">
        <f>IF(JD12,IF(JD10='Bazinės prielaidos'!$E$11+'Bazinės prielaidos'!$E$15,'Pelno mokesčio apskaičiavimas'!JE14,+'Pelno mokesčio apskaičiavimas'!JC14),0)</f>
        <v>0</v>
      </c>
      <c r="JE30" s="25">
        <f>IF(JE12,IF(JE10='Bazinės prielaidos'!$E$11+'Bazinės prielaidos'!$E$15,'Pelno mokesčio apskaičiavimas'!JF14,+'Pelno mokesčio apskaičiavimas'!JD14),0)</f>
        <v>0</v>
      </c>
      <c r="JF30" s="25">
        <f>IF(JF12,IF(JF10='Bazinės prielaidos'!$E$11+'Bazinės prielaidos'!$E$15,'Pelno mokesčio apskaičiavimas'!JG14,+'Pelno mokesčio apskaičiavimas'!JE14),0)</f>
        <v>0</v>
      </c>
      <c r="JG30" s="25">
        <f>IF(JG12,IF(JG10='Bazinės prielaidos'!$E$11+'Bazinės prielaidos'!$E$15,'Pelno mokesčio apskaičiavimas'!JH14,+'Pelno mokesčio apskaičiavimas'!JF14),0)</f>
        <v>0</v>
      </c>
      <c r="JH30" s="25">
        <f>IF(JH12,IF(JH10='Bazinės prielaidos'!$E$11+'Bazinės prielaidos'!$E$15,'Pelno mokesčio apskaičiavimas'!JI14,+'Pelno mokesčio apskaičiavimas'!JG14),0)</f>
        <v>0</v>
      </c>
      <c r="JI30" s="25">
        <f>IF(JI12,IF(JI10='Bazinės prielaidos'!$E$11+'Bazinės prielaidos'!$E$15,'Pelno mokesčio apskaičiavimas'!JJ14,+'Pelno mokesčio apskaičiavimas'!JH14),0)</f>
        <v>0</v>
      </c>
      <c r="JJ30" s="25">
        <f>IF(JJ12,IF(JJ10='Bazinės prielaidos'!$E$11+'Bazinės prielaidos'!$E$15,'Pelno mokesčio apskaičiavimas'!JK14,+'Pelno mokesčio apskaičiavimas'!JI14),0)</f>
        <v>0</v>
      </c>
      <c r="JK30" s="25">
        <f>IF(JK12,IF(JK10='Bazinės prielaidos'!$E$11+'Bazinės prielaidos'!$E$15,'Pelno mokesčio apskaičiavimas'!JL14,+'Pelno mokesčio apskaičiavimas'!JJ14),0)</f>
        <v>0</v>
      </c>
      <c r="JL30" s="25">
        <f>IF(JL12,IF(JL10='Bazinės prielaidos'!$E$11+'Bazinės prielaidos'!$E$15,'Pelno mokesčio apskaičiavimas'!JM14,+'Pelno mokesčio apskaičiavimas'!JK14),0)</f>
        <v>0</v>
      </c>
      <c r="JM30" s="25">
        <f>IF(JM12,IF(JM10='Bazinės prielaidos'!$E$11+'Bazinės prielaidos'!$E$15,'Pelno mokesčio apskaičiavimas'!JN14,+'Pelno mokesčio apskaičiavimas'!JL14),0)</f>
        <v>0</v>
      </c>
      <c r="JN30" s="25">
        <f t="shared" ref="JN30" si="282">SUM(JB30:JM30)</f>
        <v>0</v>
      </c>
      <c r="JO30" s="25">
        <f>IF(JO12,IF(JO10='Bazinės prielaidos'!$E$11+'Bazinės prielaidos'!$E$15,'Pelno mokesčio apskaičiavimas'!JP14,+'Pelno mokesčio apskaičiavimas'!JN14),0)</f>
        <v>0</v>
      </c>
      <c r="JP30" s="25">
        <f>IF(JP12,IF(JP10='Bazinės prielaidos'!$E$11+'Bazinės prielaidos'!$E$15,'Pelno mokesčio apskaičiavimas'!JQ14,+'Pelno mokesčio apskaičiavimas'!JO14),0)</f>
        <v>0</v>
      </c>
      <c r="JQ30" s="25">
        <f>IF(JQ12,IF(JQ10='Bazinės prielaidos'!$E$11+'Bazinės prielaidos'!$E$15,'Pelno mokesčio apskaičiavimas'!JR14,+'Pelno mokesčio apskaičiavimas'!JP14),0)</f>
        <v>0</v>
      </c>
      <c r="JR30" s="25">
        <f>IF(JR12,IF(JR10='Bazinės prielaidos'!$E$11+'Bazinės prielaidos'!$E$15,'Pelno mokesčio apskaičiavimas'!JS14,+'Pelno mokesčio apskaičiavimas'!JQ14),0)</f>
        <v>0</v>
      </c>
      <c r="JS30" s="25">
        <f>IF(JS12,IF(JS10='Bazinės prielaidos'!$E$11+'Bazinės prielaidos'!$E$15,'Pelno mokesčio apskaičiavimas'!JT14,+'Pelno mokesčio apskaičiavimas'!JR14),0)</f>
        <v>0</v>
      </c>
      <c r="JT30" s="25">
        <f>IF(JT12,IF(JT10='Bazinės prielaidos'!$E$11+'Bazinės prielaidos'!$E$15,'Pelno mokesčio apskaičiavimas'!JU14,+'Pelno mokesčio apskaičiavimas'!JS14),0)</f>
        <v>0</v>
      </c>
      <c r="JU30" s="25">
        <f>IF(JU12,IF(JU10='Bazinės prielaidos'!$E$11+'Bazinės prielaidos'!$E$15,'Pelno mokesčio apskaičiavimas'!JV14,+'Pelno mokesčio apskaičiavimas'!JT14),0)</f>
        <v>0</v>
      </c>
      <c r="JV30" s="25">
        <f>IF(JV12,IF(JV10='Bazinės prielaidos'!$E$11+'Bazinės prielaidos'!$E$15,'Pelno mokesčio apskaičiavimas'!JW14,+'Pelno mokesčio apskaičiavimas'!JU14),0)</f>
        <v>0</v>
      </c>
      <c r="JW30" s="25">
        <f>IF(JW12,IF(JW10='Bazinės prielaidos'!$E$11+'Bazinės prielaidos'!$E$15,'Pelno mokesčio apskaičiavimas'!JX14,+'Pelno mokesčio apskaičiavimas'!JV14),0)</f>
        <v>0</v>
      </c>
      <c r="JX30" s="25">
        <f>IF(JX12,IF(JX10='Bazinės prielaidos'!$E$11+'Bazinės prielaidos'!$E$15,'Pelno mokesčio apskaičiavimas'!JY14,+'Pelno mokesčio apskaičiavimas'!JW14),0)</f>
        <v>0</v>
      </c>
      <c r="JY30" s="25">
        <f>IF(JY12,IF(JY10='Bazinės prielaidos'!$E$11+'Bazinės prielaidos'!$E$15,'Pelno mokesčio apskaičiavimas'!JZ14,+'Pelno mokesčio apskaičiavimas'!JX14),0)</f>
        <v>0</v>
      </c>
      <c r="JZ30" s="25">
        <f>IF(JZ12,IF(JZ10='Bazinės prielaidos'!$E$11+'Bazinės prielaidos'!$E$15,'Pelno mokesčio apskaičiavimas'!KA14,+'Pelno mokesčio apskaičiavimas'!JY14),0)</f>
        <v>0</v>
      </c>
      <c r="KA30" s="25">
        <f t="shared" ref="KA30" si="283">SUM(JO30:JZ30)</f>
        <v>0</v>
      </c>
      <c r="KB30" s="25">
        <f>IF(KB12,IF(KB10='Bazinės prielaidos'!$E$11+'Bazinės prielaidos'!$E$15,'Pelno mokesčio apskaičiavimas'!KC14,+'Pelno mokesčio apskaičiavimas'!KA14),0)</f>
        <v>0</v>
      </c>
      <c r="KC30" s="25">
        <f>IF(KC12,IF(KC10='Bazinės prielaidos'!$E$11+'Bazinės prielaidos'!$E$15,'Pelno mokesčio apskaičiavimas'!KD14,+'Pelno mokesčio apskaičiavimas'!KB14),0)</f>
        <v>0</v>
      </c>
      <c r="KD30" s="25">
        <f>IF(KD12,IF(KD10='Bazinės prielaidos'!$E$11+'Bazinės prielaidos'!$E$15,'Pelno mokesčio apskaičiavimas'!KE14,+'Pelno mokesčio apskaičiavimas'!KC14),0)</f>
        <v>0</v>
      </c>
      <c r="KE30" s="25">
        <f>IF(KE12,IF(KE10='Bazinės prielaidos'!$E$11+'Bazinės prielaidos'!$E$15,'Pelno mokesčio apskaičiavimas'!KF14,+'Pelno mokesčio apskaičiavimas'!KD14),0)</f>
        <v>0</v>
      </c>
      <c r="KF30" s="25">
        <f>IF(KF12,IF(KF10='Bazinės prielaidos'!$E$11+'Bazinės prielaidos'!$E$15,'Pelno mokesčio apskaičiavimas'!KG14,+'Pelno mokesčio apskaičiavimas'!KE14),0)</f>
        <v>0</v>
      </c>
      <c r="KG30" s="25">
        <f>IF(KG12,IF(KG10='Bazinės prielaidos'!$E$11+'Bazinės prielaidos'!$E$15,'Pelno mokesčio apskaičiavimas'!KH14,+'Pelno mokesčio apskaičiavimas'!KF14),0)</f>
        <v>0</v>
      </c>
      <c r="KH30" s="25">
        <f>IF(KH12,IF(KH10='Bazinės prielaidos'!$E$11+'Bazinės prielaidos'!$E$15,'Pelno mokesčio apskaičiavimas'!KI14,+'Pelno mokesčio apskaičiavimas'!KG14),0)</f>
        <v>0</v>
      </c>
      <c r="KI30" s="25">
        <f>IF(KI12,IF(KI10='Bazinės prielaidos'!$E$11+'Bazinės prielaidos'!$E$15,'Pelno mokesčio apskaičiavimas'!KJ14,+'Pelno mokesčio apskaičiavimas'!KH14),0)</f>
        <v>0</v>
      </c>
      <c r="KJ30" s="25">
        <f>IF(KJ12,IF(KJ10='Bazinės prielaidos'!$E$11+'Bazinės prielaidos'!$E$15,'Pelno mokesčio apskaičiavimas'!KK14,+'Pelno mokesčio apskaičiavimas'!KI14),0)</f>
        <v>0</v>
      </c>
      <c r="KK30" s="25">
        <f>IF(KK12,IF(KK10='Bazinės prielaidos'!$E$11+'Bazinės prielaidos'!$E$15,'Pelno mokesčio apskaičiavimas'!KL14,+'Pelno mokesčio apskaičiavimas'!KJ14),0)</f>
        <v>0</v>
      </c>
      <c r="KL30" s="25">
        <f>IF(KL12,IF(KL10='Bazinės prielaidos'!$E$11+'Bazinės prielaidos'!$E$15,'Pelno mokesčio apskaičiavimas'!KM14,+'Pelno mokesčio apskaičiavimas'!KK14),0)</f>
        <v>0</v>
      </c>
      <c r="KM30" s="25">
        <f>IF(KM12,IF(KM10='Bazinės prielaidos'!$E$11+'Bazinės prielaidos'!$E$15,'Pelno mokesčio apskaičiavimas'!KN14,+'Pelno mokesčio apskaičiavimas'!KL14),0)</f>
        <v>0</v>
      </c>
      <c r="KN30" s="25">
        <f t="shared" ref="KN30" si="284">SUM(KB30:KM30)</f>
        <v>0</v>
      </c>
      <c r="KO30" s="25">
        <f>IF(KO12,IF(KO10='Bazinės prielaidos'!$E$11+'Bazinės prielaidos'!$E$15,'Pelno mokesčio apskaičiavimas'!KP14,+'Pelno mokesčio apskaičiavimas'!KN14),0)</f>
        <v>0</v>
      </c>
      <c r="KP30" s="25">
        <f>IF(KP12,IF(KP10='Bazinės prielaidos'!$E$11+'Bazinės prielaidos'!$E$15,'Pelno mokesčio apskaičiavimas'!KQ14,+'Pelno mokesčio apskaičiavimas'!KO14),0)</f>
        <v>0</v>
      </c>
      <c r="KQ30" s="25">
        <f>IF(KQ12,IF(KQ10='Bazinės prielaidos'!$E$11+'Bazinės prielaidos'!$E$15,'Pelno mokesčio apskaičiavimas'!KR14,+'Pelno mokesčio apskaičiavimas'!KP14),0)</f>
        <v>0</v>
      </c>
      <c r="KR30" s="25">
        <f>IF(KR12,IF(KR10='Bazinės prielaidos'!$E$11+'Bazinės prielaidos'!$E$15,'Pelno mokesčio apskaičiavimas'!KS14,+'Pelno mokesčio apskaičiavimas'!KQ14),0)</f>
        <v>0</v>
      </c>
      <c r="KS30" s="25">
        <f>IF(KS12,IF(KS10='Bazinės prielaidos'!$E$11+'Bazinės prielaidos'!$E$15,'Pelno mokesčio apskaičiavimas'!KT14,+'Pelno mokesčio apskaičiavimas'!KR14),0)</f>
        <v>0</v>
      </c>
      <c r="KT30" s="25">
        <f>IF(KT12,IF(KT10='Bazinės prielaidos'!$E$11+'Bazinės prielaidos'!$E$15,'Pelno mokesčio apskaičiavimas'!KU14,+'Pelno mokesčio apskaičiavimas'!KS14),0)</f>
        <v>0</v>
      </c>
      <c r="KU30" s="25">
        <f>IF(KU12,IF(KU10='Bazinės prielaidos'!$E$11+'Bazinės prielaidos'!$E$15,'Pelno mokesčio apskaičiavimas'!KV14,+'Pelno mokesčio apskaičiavimas'!KT14),0)</f>
        <v>0</v>
      </c>
      <c r="KV30" s="25">
        <f>IF(KV12,IF(KV10='Bazinės prielaidos'!$E$11+'Bazinės prielaidos'!$E$15,'Pelno mokesčio apskaičiavimas'!KW14,+'Pelno mokesčio apskaičiavimas'!KU14),0)</f>
        <v>0</v>
      </c>
      <c r="KW30" s="25">
        <f>IF(KW12,IF(KW10='Bazinės prielaidos'!$E$11+'Bazinės prielaidos'!$E$15,'Pelno mokesčio apskaičiavimas'!KX14,+'Pelno mokesčio apskaičiavimas'!KV14),0)</f>
        <v>0</v>
      </c>
      <c r="KX30" s="25">
        <f>IF(KX12,IF(KX10='Bazinės prielaidos'!$E$11+'Bazinės prielaidos'!$E$15,'Pelno mokesčio apskaičiavimas'!KY14,+'Pelno mokesčio apskaičiavimas'!KW14),0)</f>
        <v>0</v>
      </c>
      <c r="KY30" s="25">
        <f>IF(KY12,IF(KY10='Bazinės prielaidos'!$E$11+'Bazinės prielaidos'!$E$15,'Pelno mokesčio apskaičiavimas'!KZ14,+'Pelno mokesčio apskaičiavimas'!KX14),0)</f>
        <v>0</v>
      </c>
      <c r="KZ30" s="25">
        <f>IF(KZ12,IF(KZ10='Bazinės prielaidos'!$E$11+'Bazinės prielaidos'!$E$15,'Pelno mokesčio apskaičiavimas'!LA14,+'Pelno mokesčio apskaičiavimas'!KY14),0)</f>
        <v>0</v>
      </c>
      <c r="LA30" s="25">
        <f t="shared" ref="LA30" si="285">SUM(KO30:KZ30)</f>
        <v>0</v>
      </c>
      <c r="LB30" s="25">
        <f>IF(LB12,IF(LB10='Bazinės prielaidos'!$E$11+'Bazinės prielaidos'!$E$15,'Pelno mokesčio apskaičiavimas'!LC14,+'Pelno mokesčio apskaičiavimas'!LA14),0)</f>
        <v>0</v>
      </c>
      <c r="LC30" s="25">
        <f>IF(LC12,IF(LC10='Bazinės prielaidos'!$E$11+'Bazinės prielaidos'!$E$15,'Pelno mokesčio apskaičiavimas'!LD14,+'Pelno mokesčio apskaičiavimas'!LB14),0)</f>
        <v>0</v>
      </c>
      <c r="LD30" s="25">
        <f>IF(LD12,IF(LD10='Bazinės prielaidos'!$E$11+'Bazinės prielaidos'!$E$15,'Pelno mokesčio apskaičiavimas'!LE14,+'Pelno mokesčio apskaičiavimas'!LC14),0)</f>
        <v>0</v>
      </c>
      <c r="LE30" s="25">
        <f>IF(LE12,IF(LE10='Bazinės prielaidos'!$E$11+'Bazinės prielaidos'!$E$15,'Pelno mokesčio apskaičiavimas'!LF14,+'Pelno mokesčio apskaičiavimas'!LD14),0)</f>
        <v>0</v>
      </c>
      <c r="LF30" s="25">
        <f>IF(LF12,IF(LF10='Bazinės prielaidos'!$E$11+'Bazinės prielaidos'!$E$15,'Pelno mokesčio apskaičiavimas'!LG14,+'Pelno mokesčio apskaičiavimas'!LE14),0)</f>
        <v>0</v>
      </c>
      <c r="LG30" s="25">
        <f>IF(LG12,IF(LG10='Bazinės prielaidos'!$E$11+'Bazinės prielaidos'!$E$15,'Pelno mokesčio apskaičiavimas'!LH14,+'Pelno mokesčio apskaičiavimas'!LF14),0)</f>
        <v>0</v>
      </c>
      <c r="LH30" s="25">
        <f>IF(LH12,IF(LH10='Bazinės prielaidos'!$E$11+'Bazinės prielaidos'!$E$15,'Pelno mokesčio apskaičiavimas'!LI14,+'Pelno mokesčio apskaičiavimas'!LG14),0)</f>
        <v>0</v>
      </c>
      <c r="LI30" s="25">
        <f>IF(LI12,IF(LI10='Bazinės prielaidos'!$E$11+'Bazinės prielaidos'!$E$15,'Pelno mokesčio apskaičiavimas'!LJ14,+'Pelno mokesčio apskaičiavimas'!LH14),0)</f>
        <v>0</v>
      </c>
      <c r="LJ30" s="25">
        <f>IF(LJ12,IF(LJ10='Bazinės prielaidos'!$E$11+'Bazinės prielaidos'!$E$15,'Pelno mokesčio apskaičiavimas'!LK14,+'Pelno mokesčio apskaičiavimas'!LI14),0)</f>
        <v>0</v>
      </c>
      <c r="LK30" s="25">
        <f>IF(LK12,IF(LK10='Bazinės prielaidos'!$E$11+'Bazinės prielaidos'!$E$15,'Pelno mokesčio apskaičiavimas'!LL14,+'Pelno mokesčio apskaičiavimas'!LJ14),0)</f>
        <v>0</v>
      </c>
      <c r="LL30" s="25">
        <f>IF(LL12,IF(LL10='Bazinės prielaidos'!$E$11+'Bazinės prielaidos'!$E$15,'Pelno mokesčio apskaičiavimas'!LM14,+'Pelno mokesčio apskaičiavimas'!LK14),0)</f>
        <v>0</v>
      </c>
      <c r="LM30" s="25">
        <f>IF(LM12,IF(LM10='Bazinės prielaidos'!$E$11+'Bazinės prielaidos'!$E$15,'Pelno mokesčio apskaičiavimas'!LN14,+'Pelno mokesčio apskaičiavimas'!LL14),0)</f>
        <v>0</v>
      </c>
      <c r="LN30" s="25">
        <f t="shared" ref="LN30" si="286">SUM(LB30:LM30)</f>
        <v>0</v>
      </c>
    </row>
    <row r="31" spans="1:326">
      <c r="A31" s="12"/>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376"/>
      <c r="GP31" s="376"/>
      <c r="GQ31" s="376"/>
      <c r="GR31" s="376"/>
      <c r="GS31" s="376"/>
      <c r="GT31" s="376"/>
      <c r="GU31" s="376"/>
      <c r="GV31" s="376"/>
      <c r="GW31" s="376"/>
      <c r="GX31" s="376"/>
      <c r="GY31" s="376"/>
      <c r="GZ31" s="376"/>
      <c r="HA31" s="376"/>
      <c r="HB31" s="376"/>
      <c r="HC31" s="376"/>
      <c r="HD31" s="376"/>
      <c r="HE31" s="376"/>
      <c r="HF31" s="376"/>
      <c r="HG31" s="376"/>
      <c r="HH31" s="376"/>
      <c r="HI31" s="376"/>
      <c r="HJ31" s="376"/>
      <c r="HK31" s="376"/>
      <c r="HL31" s="376"/>
      <c r="HM31" s="376"/>
      <c r="HN31" s="376"/>
      <c r="HO31" s="376"/>
      <c r="HP31" s="376"/>
      <c r="HQ31" s="376"/>
      <c r="HR31" s="376"/>
      <c r="HS31" s="376"/>
      <c r="HT31" s="376"/>
      <c r="HU31" s="376"/>
      <c r="HV31" s="376"/>
      <c r="HW31" s="376"/>
      <c r="HX31" s="376"/>
      <c r="HY31" s="376"/>
      <c r="HZ31" s="376"/>
      <c r="IA31" s="376"/>
      <c r="IB31" s="376"/>
      <c r="IC31" s="376"/>
      <c r="ID31" s="376"/>
      <c r="IE31" s="376"/>
      <c r="IF31" s="376"/>
      <c r="IG31" s="376"/>
      <c r="IH31" s="376"/>
      <c r="II31" s="376"/>
      <c r="IJ31" s="376"/>
      <c r="IK31" s="376"/>
      <c r="IL31" s="376"/>
      <c r="IM31" s="376"/>
      <c r="IN31" s="376"/>
      <c r="IO31" s="376"/>
      <c r="IP31" s="376"/>
      <c r="IQ31" s="376"/>
      <c r="IR31" s="376"/>
      <c r="IS31" s="376"/>
      <c r="IT31" s="376"/>
      <c r="IU31" s="376"/>
      <c r="IV31" s="376"/>
      <c r="IW31" s="376"/>
      <c r="IX31" s="376"/>
      <c r="IY31" s="376"/>
      <c r="IZ31" s="376"/>
      <c r="JA31" s="376"/>
      <c r="JB31" s="376"/>
      <c r="JC31" s="376"/>
      <c r="JD31" s="376"/>
      <c r="JE31" s="376"/>
      <c r="JF31" s="376"/>
      <c r="JG31" s="376"/>
      <c r="JH31" s="376"/>
      <c r="JI31" s="376"/>
      <c r="JJ31" s="376"/>
      <c r="JK31" s="376"/>
      <c r="JL31" s="376"/>
      <c r="JM31" s="376"/>
      <c r="JN31" s="376"/>
      <c r="JO31" s="376"/>
      <c r="JP31" s="376"/>
      <c r="JQ31" s="376"/>
      <c r="JR31" s="376"/>
      <c r="JS31" s="376"/>
      <c r="JT31" s="376"/>
      <c r="JU31" s="376"/>
      <c r="JV31" s="376"/>
      <c r="JW31" s="376"/>
      <c r="JX31" s="376"/>
      <c r="JY31" s="376"/>
      <c r="JZ31" s="376"/>
      <c r="KA31" s="376"/>
      <c r="KB31" s="376"/>
      <c r="KC31" s="376"/>
      <c r="KD31" s="376"/>
      <c r="KE31" s="376"/>
      <c r="KF31" s="376"/>
      <c r="KG31" s="376"/>
      <c r="KH31" s="376"/>
      <c r="KI31" s="376"/>
      <c r="KJ31" s="376"/>
      <c r="KK31" s="376"/>
      <c r="KL31" s="376"/>
      <c r="KM31" s="376"/>
      <c r="KN31" s="376"/>
      <c r="KO31" s="376"/>
      <c r="KP31" s="376"/>
      <c r="KQ31" s="376"/>
      <c r="KR31" s="376"/>
      <c r="KS31" s="376"/>
      <c r="KT31" s="376"/>
      <c r="KU31" s="376"/>
      <c r="KV31" s="376"/>
      <c r="KW31" s="376"/>
      <c r="KX31" s="376"/>
      <c r="KY31" s="376"/>
      <c r="KZ31" s="376"/>
      <c r="LA31" s="376"/>
      <c r="LB31" s="376"/>
      <c r="LC31" s="376"/>
      <c r="LD31" s="376"/>
      <c r="LE31" s="376"/>
      <c r="LF31" s="376"/>
      <c r="LG31" s="376"/>
      <c r="LH31" s="376"/>
      <c r="LI31" s="376"/>
      <c r="LJ31" s="376"/>
      <c r="LK31" s="376"/>
      <c r="LL31" s="376"/>
      <c r="LM31" s="376"/>
      <c r="LN31" s="376"/>
    </row>
    <row r="32" spans="1:326">
      <c r="A32" s="12" t="s">
        <v>293</v>
      </c>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row>
    <row r="33" spans="1:326">
      <c r="A33" s="3" t="s">
        <v>294</v>
      </c>
      <c r="B33" s="25"/>
      <c r="C33" s="25">
        <f t="shared" ref="C33:M33" si="287">B36</f>
        <v>0</v>
      </c>
      <c r="D33" s="25">
        <f t="shared" si="287"/>
        <v>0</v>
      </c>
      <c r="E33" s="25">
        <f t="shared" si="287"/>
        <v>0</v>
      </c>
      <c r="F33" s="25">
        <f t="shared" si="287"/>
        <v>0</v>
      </c>
      <c r="G33" s="25">
        <f t="shared" si="287"/>
        <v>0</v>
      </c>
      <c r="H33" s="25">
        <f t="shared" si="287"/>
        <v>0</v>
      </c>
      <c r="I33" s="25">
        <f t="shared" si="287"/>
        <v>0</v>
      </c>
      <c r="J33" s="25">
        <f t="shared" si="287"/>
        <v>0</v>
      </c>
      <c r="K33" s="25">
        <f t="shared" si="287"/>
        <v>0</v>
      </c>
      <c r="L33" s="25">
        <f t="shared" si="287"/>
        <v>0</v>
      </c>
      <c r="M33" s="25">
        <f t="shared" si="287"/>
        <v>0</v>
      </c>
      <c r="N33" s="25">
        <f>B33</f>
        <v>0</v>
      </c>
      <c r="O33" s="25">
        <f>M36</f>
        <v>0</v>
      </c>
      <c r="P33" s="25">
        <f t="shared" ref="P33:Z33" si="288">O36</f>
        <v>0</v>
      </c>
      <c r="Q33" s="25">
        <f t="shared" si="288"/>
        <v>0</v>
      </c>
      <c r="R33" s="25">
        <f t="shared" si="288"/>
        <v>0</v>
      </c>
      <c r="S33" s="25">
        <f t="shared" si="288"/>
        <v>0</v>
      </c>
      <c r="T33" s="25">
        <f t="shared" si="288"/>
        <v>0</v>
      </c>
      <c r="U33" s="25">
        <f t="shared" si="288"/>
        <v>248684.27376519638</v>
      </c>
      <c r="V33" s="25">
        <f t="shared" si="288"/>
        <v>733412.48418257164</v>
      </c>
      <c r="W33" s="25">
        <f t="shared" si="288"/>
        <v>1151687.6504793447</v>
      </c>
      <c r="X33" s="25">
        <f t="shared" si="288"/>
        <v>1151687.6504793447</v>
      </c>
      <c r="Y33" s="25">
        <f t="shared" si="288"/>
        <v>1151687.6504793447</v>
      </c>
      <c r="Z33" s="25">
        <f t="shared" si="288"/>
        <v>1151687.6504793447</v>
      </c>
      <c r="AA33" s="25">
        <f>O33</f>
        <v>0</v>
      </c>
      <c r="AB33" s="25">
        <f>Z36</f>
        <v>1151687.6504793447</v>
      </c>
      <c r="AC33" s="25">
        <f t="shared" ref="AC33:AM33" si="289">AB36</f>
        <v>1151687.6504793447</v>
      </c>
      <c r="AD33" s="25">
        <f t="shared" si="289"/>
        <v>1151687.6504793447</v>
      </c>
      <c r="AE33" s="25">
        <f t="shared" si="289"/>
        <v>1151687.6504793447</v>
      </c>
      <c r="AF33" s="25">
        <f t="shared" si="289"/>
        <v>1151687.6504793447</v>
      </c>
      <c r="AG33" s="25">
        <f t="shared" si="289"/>
        <v>1151687.6504793447</v>
      </c>
      <c r="AH33" s="25">
        <f t="shared" si="289"/>
        <v>1151687.6504793447</v>
      </c>
      <c r="AI33" s="25">
        <f t="shared" si="289"/>
        <v>1151687.6504793447</v>
      </c>
      <c r="AJ33" s="25">
        <f t="shared" si="289"/>
        <v>1151687.6504793447</v>
      </c>
      <c r="AK33" s="25">
        <f t="shared" si="289"/>
        <v>1151687.6504793447</v>
      </c>
      <c r="AL33" s="25">
        <f t="shared" si="289"/>
        <v>1151687.6504793447</v>
      </c>
      <c r="AM33" s="25">
        <f t="shared" si="289"/>
        <v>1151687.6504793447</v>
      </c>
      <c r="AN33" s="25">
        <f>AB33</f>
        <v>1151687.6504793447</v>
      </c>
      <c r="AO33" s="25">
        <f t="shared" ref="AO33:AZ33" si="290">AN36</f>
        <v>1151687.6504793447</v>
      </c>
      <c r="AP33" s="25">
        <f t="shared" si="290"/>
        <v>1143689.819573238</v>
      </c>
      <c r="AQ33" s="25">
        <f t="shared" si="290"/>
        <v>1135691.9886671314</v>
      </c>
      <c r="AR33" s="25">
        <f t="shared" si="290"/>
        <v>1127694.1577610248</v>
      </c>
      <c r="AS33" s="25">
        <f t="shared" si="290"/>
        <v>1119696.3268549182</v>
      </c>
      <c r="AT33" s="25">
        <f t="shared" si="290"/>
        <v>1111698.4959488115</v>
      </c>
      <c r="AU33" s="25">
        <f t="shared" si="290"/>
        <v>1103700.6650427049</v>
      </c>
      <c r="AV33" s="25">
        <f t="shared" si="290"/>
        <v>1095702.8341365983</v>
      </c>
      <c r="AW33" s="25">
        <f t="shared" si="290"/>
        <v>1087705.0032304917</v>
      </c>
      <c r="AX33" s="25">
        <f t="shared" si="290"/>
        <v>1079707.172324385</v>
      </c>
      <c r="AY33" s="25">
        <f t="shared" si="290"/>
        <v>1071709.3414182784</v>
      </c>
      <c r="AZ33" s="25">
        <f t="shared" si="290"/>
        <v>1063711.5105121718</v>
      </c>
      <c r="BA33" s="25">
        <f>AO33</f>
        <v>1151687.6504793447</v>
      </c>
      <c r="BB33" s="25">
        <f t="shared" ref="BB33:BM33" si="291">BA36</f>
        <v>1055713.6796060652</v>
      </c>
      <c r="BC33" s="25">
        <f t="shared" si="291"/>
        <v>1047715.8486999586</v>
      </c>
      <c r="BD33" s="25">
        <f t="shared" si="291"/>
        <v>1039718.0177938521</v>
      </c>
      <c r="BE33" s="25">
        <f t="shared" si="291"/>
        <v>1031720.1868877456</v>
      </c>
      <c r="BF33" s="25">
        <f t="shared" si="291"/>
        <v>1023722.3559816391</v>
      </c>
      <c r="BG33" s="25">
        <f t="shared" si="291"/>
        <v>1015724.5250755326</v>
      </c>
      <c r="BH33" s="25">
        <f t="shared" si="291"/>
        <v>1007726.6941694261</v>
      </c>
      <c r="BI33" s="25">
        <f t="shared" si="291"/>
        <v>999728.8632633196</v>
      </c>
      <c r="BJ33" s="25">
        <f t="shared" si="291"/>
        <v>991731.03235721309</v>
      </c>
      <c r="BK33" s="25">
        <f t="shared" si="291"/>
        <v>983733.20145110658</v>
      </c>
      <c r="BL33" s="25">
        <f t="shared" si="291"/>
        <v>975735.37054500007</v>
      </c>
      <c r="BM33" s="25">
        <f t="shared" si="291"/>
        <v>967737.53963889356</v>
      </c>
      <c r="BN33" s="25">
        <f>BB33</f>
        <v>1055713.6796060652</v>
      </c>
      <c r="BO33" s="25">
        <f t="shared" ref="BO33:BZ33" si="292">BN36</f>
        <v>959739.70873278705</v>
      </c>
      <c r="BP33" s="25">
        <f t="shared" si="292"/>
        <v>951741.87782668055</v>
      </c>
      <c r="BQ33" s="25">
        <f t="shared" si="292"/>
        <v>943744.04692057404</v>
      </c>
      <c r="BR33" s="25">
        <f t="shared" si="292"/>
        <v>935746.21601446753</v>
      </c>
      <c r="BS33" s="25">
        <f t="shared" si="292"/>
        <v>927748.38510836102</v>
      </c>
      <c r="BT33" s="25">
        <f t="shared" si="292"/>
        <v>919750.55420225451</v>
      </c>
      <c r="BU33" s="25">
        <f t="shared" si="292"/>
        <v>911752.723296148</v>
      </c>
      <c r="BV33" s="25">
        <f t="shared" si="292"/>
        <v>903754.8923900415</v>
      </c>
      <c r="BW33" s="25">
        <f t="shared" si="292"/>
        <v>895757.06148393499</v>
      </c>
      <c r="BX33" s="25">
        <f t="shared" si="292"/>
        <v>887759.23057782848</v>
      </c>
      <c r="BY33" s="25">
        <f t="shared" si="292"/>
        <v>879761.39967172197</v>
      </c>
      <c r="BZ33" s="25">
        <f t="shared" si="292"/>
        <v>871763.56876561546</v>
      </c>
      <c r="CA33" s="25">
        <f>BO33</f>
        <v>959739.70873278705</v>
      </c>
      <c r="CB33" s="25">
        <f t="shared" ref="CB33:CM33" si="293">CA36</f>
        <v>863765.73785950895</v>
      </c>
      <c r="CC33" s="25">
        <f t="shared" si="293"/>
        <v>855767.90695340245</v>
      </c>
      <c r="CD33" s="25">
        <f t="shared" si="293"/>
        <v>847770.07604729594</v>
      </c>
      <c r="CE33" s="25">
        <f t="shared" si="293"/>
        <v>839772.24514118943</v>
      </c>
      <c r="CF33" s="25">
        <f t="shared" si="293"/>
        <v>831774.41423508292</v>
      </c>
      <c r="CG33" s="25">
        <f t="shared" si="293"/>
        <v>823776.58332897641</v>
      </c>
      <c r="CH33" s="25">
        <f t="shared" si="293"/>
        <v>815778.7524228699</v>
      </c>
      <c r="CI33" s="25">
        <f t="shared" si="293"/>
        <v>807780.9215167634</v>
      </c>
      <c r="CJ33" s="25">
        <f t="shared" si="293"/>
        <v>799783.09061065689</v>
      </c>
      <c r="CK33" s="25">
        <f t="shared" si="293"/>
        <v>791785.25970455038</v>
      </c>
      <c r="CL33" s="25">
        <f t="shared" si="293"/>
        <v>783787.42879844387</v>
      </c>
      <c r="CM33" s="25">
        <f t="shared" si="293"/>
        <v>775789.59789233736</v>
      </c>
      <c r="CN33" s="25">
        <f>CB33</f>
        <v>863765.73785950895</v>
      </c>
      <c r="CO33" s="25">
        <f t="shared" ref="CO33:CZ33" si="294">CN36</f>
        <v>767791.76698623085</v>
      </c>
      <c r="CP33" s="25">
        <f t="shared" si="294"/>
        <v>759793.93608012435</v>
      </c>
      <c r="CQ33" s="25">
        <f t="shared" si="294"/>
        <v>751796.10517401784</v>
      </c>
      <c r="CR33" s="25">
        <f t="shared" si="294"/>
        <v>743798.27426791133</v>
      </c>
      <c r="CS33" s="25">
        <f t="shared" si="294"/>
        <v>735800.44336180482</v>
      </c>
      <c r="CT33" s="25">
        <f t="shared" si="294"/>
        <v>727802.61245569831</v>
      </c>
      <c r="CU33" s="25">
        <f t="shared" si="294"/>
        <v>719804.7815495918</v>
      </c>
      <c r="CV33" s="25">
        <f t="shared" si="294"/>
        <v>711806.9506434853</v>
      </c>
      <c r="CW33" s="25">
        <f t="shared" si="294"/>
        <v>703809.11973737879</v>
      </c>
      <c r="CX33" s="25">
        <f t="shared" si="294"/>
        <v>695811.28883127228</v>
      </c>
      <c r="CY33" s="25">
        <f t="shared" si="294"/>
        <v>687813.45792516577</v>
      </c>
      <c r="CZ33" s="25">
        <f t="shared" si="294"/>
        <v>679815.62701905926</v>
      </c>
      <c r="DA33" s="25">
        <f>CO33</f>
        <v>767791.76698623085</v>
      </c>
      <c r="DB33" s="25">
        <f t="shared" ref="DB33:DM33" si="295">DA36</f>
        <v>671817.79611295275</v>
      </c>
      <c r="DC33" s="25">
        <f t="shared" si="295"/>
        <v>663819.96520684625</v>
      </c>
      <c r="DD33" s="25">
        <f t="shared" si="295"/>
        <v>655822.13430073974</v>
      </c>
      <c r="DE33" s="25">
        <f t="shared" si="295"/>
        <v>647824.30339463323</v>
      </c>
      <c r="DF33" s="25">
        <f t="shared" si="295"/>
        <v>639826.47248852672</v>
      </c>
      <c r="DG33" s="25">
        <f t="shared" si="295"/>
        <v>631828.64158242021</v>
      </c>
      <c r="DH33" s="25">
        <f t="shared" si="295"/>
        <v>623830.8106763137</v>
      </c>
      <c r="DI33" s="25">
        <f t="shared" si="295"/>
        <v>615832.9797702072</v>
      </c>
      <c r="DJ33" s="25">
        <f t="shared" si="295"/>
        <v>607835.14886410069</v>
      </c>
      <c r="DK33" s="25">
        <f t="shared" si="295"/>
        <v>599837.31795799418</v>
      </c>
      <c r="DL33" s="25">
        <f t="shared" si="295"/>
        <v>591839.48705188767</v>
      </c>
      <c r="DM33" s="25">
        <f t="shared" si="295"/>
        <v>583841.65614578116</v>
      </c>
      <c r="DN33" s="25">
        <f>DB33</f>
        <v>671817.79611295275</v>
      </c>
      <c r="DO33" s="25">
        <f>DM36</f>
        <v>575843.82523967465</v>
      </c>
      <c r="DP33" s="25">
        <f>DO36</f>
        <v>567845.99433356815</v>
      </c>
      <c r="DQ33" s="25">
        <f t="shared" ref="DQ33:DZ33" si="296">DP36</f>
        <v>559848.16342746164</v>
      </c>
      <c r="DR33" s="25">
        <f t="shared" si="296"/>
        <v>551850.33252135513</v>
      </c>
      <c r="DS33" s="25">
        <f t="shared" si="296"/>
        <v>543852.50161524862</v>
      </c>
      <c r="DT33" s="25">
        <f t="shared" si="296"/>
        <v>535854.67070914211</v>
      </c>
      <c r="DU33" s="25">
        <f t="shared" si="296"/>
        <v>527856.8398030356</v>
      </c>
      <c r="DV33" s="25">
        <f t="shared" si="296"/>
        <v>519859.00889692904</v>
      </c>
      <c r="DW33" s="25">
        <f t="shared" si="296"/>
        <v>511861.17799082247</v>
      </c>
      <c r="DX33" s="25">
        <f t="shared" si="296"/>
        <v>503863.3470847159</v>
      </c>
      <c r="DY33" s="25">
        <f t="shared" si="296"/>
        <v>495865.51617860934</v>
      </c>
      <c r="DZ33" s="25">
        <f t="shared" si="296"/>
        <v>487867.68527250277</v>
      </c>
      <c r="EA33" s="25">
        <f>DO33</f>
        <v>575843.82523967465</v>
      </c>
      <c r="EB33" s="25">
        <f>DZ36</f>
        <v>479869.8543663962</v>
      </c>
      <c r="EC33" s="25">
        <f>EB36</f>
        <v>471872.02346028964</v>
      </c>
      <c r="ED33" s="25">
        <f t="shared" ref="ED33:EM33" si="297">EC36</f>
        <v>463874.19255418307</v>
      </c>
      <c r="EE33" s="25">
        <f t="shared" si="297"/>
        <v>455876.3616480765</v>
      </c>
      <c r="EF33" s="25">
        <f t="shared" si="297"/>
        <v>447878.53074196994</v>
      </c>
      <c r="EG33" s="25">
        <f t="shared" si="297"/>
        <v>439880.69983586337</v>
      </c>
      <c r="EH33" s="25">
        <f t="shared" si="297"/>
        <v>431882.86892975681</v>
      </c>
      <c r="EI33" s="25">
        <f t="shared" si="297"/>
        <v>423885.03802365024</v>
      </c>
      <c r="EJ33" s="25">
        <f t="shared" si="297"/>
        <v>415887.20711754367</v>
      </c>
      <c r="EK33" s="25">
        <f t="shared" si="297"/>
        <v>407889.37621143711</v>
      </c>
      <c r="EL33" s="25">
        <f t="shared" si="297"/>
        <v>399891.54530533054</v>
      </c>
      <c r="EM33" s="25">
        <f t="shared" si="297"/>
        <v>391893.71439922397</v>
      </c>
      <c r="EN33" s="25">
        <f>EB33</f>
        <v>479869.8543663962</v>
      </c>
      <c r="EO33" s="25">
        <f>EM36</f>
        <v>383895.88349311741</v>
      </c>
      <c r="EP33" s="25">
        <f>EO36</f>
        <v>375898.05258701084</v>
      </c>
      <c r="EQ33" s="25">
        <f t="shared" ref="EQ33:EZ33" si="298">EP36</f>
        <v>367900.22168090427</v>
      </c>
      <c r="ER33" s="25">
        <f t="shared" si="298"/>
        <v>359902.39077479771</v>
      </c>
      <c r="ES33" s="25">
        <f t="shared" si="298"/>
        <v>351904.55986869114</v>
      </c>
      <c r="ET33" s="25">
        <f t="shared" si="298"/>
        <v>343906.72896258457</v>
      </c>
      <c r="EU33" s="25">
        <f t="shared" si="298"/>
        <v>335908.89805647801</v>
      </c>
      <c r="EV33" s="25">
        <f t="shared" si="298"/>
        <v>327911.06715037144</v>
      </c>
      <c r="EW33" s="25">
        <f t="shared" si="298"/>
        <v>319913.23624426487</v>
      </c>
      <c r="EX33" s="25">
        <f t="shared" si="298"/>
        <v>311915.40533815831</v>
      </c>
      <c r="EY33" s="25">
        <f t="shared" si="298"/>
        <v>303917.57443205174</v>
      </c>
      <c r="EZ33" s="25">
        <f t="shared" si="298"/>
        <v>295919.74352594517</v>
      </c>
      <c r="FA33" s="25">
        <f>EO33</f>
        <v>383895.88349311741</v>
      </c>
      <c r="FB33" s="25">
        <f>EZ36</f>
        <v>287921.91261983861</v>
      </c>
      <c r="FC33" s="25">
        <f>FB36</f>
        <v>279924.08171373204</v>
      </c>
      <c r="FD33" s="25">
        <f t="shared" ref="FD33:FM33" si="299">FC36</f>
        <v>271926.25080762547</v>
      </c>
      <c r="FE33" s="25">
        <f t="shared" si="299"/>
        <v>263928.41990151891</v>
      </c>
      <c r="FF33" s="25">
        <f t="shared" si="299"/>
        <v>255930.58899541234</v>
      </c>
      <c r="FG33" s="25">
        <f t="shared" si="299"/>
        <v>247932.75808930577</v>
      </c>
      <c r="FH33" s="25">
        <f t="shared" si="299"/>
        <v>239934.92718319921</v>
      </c>
      <c r="FI33" s="25">
        <f t="shared" si="299"/>
        <v>231937.09627709264</v>
      </c>
      <c r="FJ33" s="25">
        <f t="shared" si="299"/>
        <v>223939.26537098608</v>
      </c>
      <c r="FK33" s="25">
        <f t="shared" si="299"/>
        <v>215941.43446487951</v>
      </c>
      <c r="FL33" s="25">
        <f t="shared" si="299"/>
        <v>207943.60355877294</v>
      </c>
      <c r="FM33" s="25">
        <f t="shared" si="299"/>
        <v>199945.77265266638</v>
      </c>
      <c r="FN33" s="25">
        <f>FB33</f>
        <v>287921.91261983861</v>
      </c>
      <c r="FO33" s="25">
        <f>FM36</f>
        <v>191947.94174655981</v>
      </c>
      <c r="FP33" s="25">
        <f>FO36</f>
        <v>183950.11084045324</v>
      </c>
      <c r="FQ33" s="25">
        <f t="shared" ref="FQ33:FZ33" si="300">FP36</f>
        <v>175952.27993434668</v>
      </c>
      <c r="FR33" s="25">
        <f t="shared" si="300"/>
        <v>167954.44902824011</v>
      </c>
      <c r="FS33" s="25">
        <f t="shared" si="300"/>
        <v>159956.61812213354</v>
      </c>
      <c r="FT33" s="25">
        <f t="shared" si="300"/>
        <v>151958.78721602698</v>
      </c>
      <c r="FU33" s="25">
        <f t="shared" si="300"/>
        <v>143960.95630992041</v>
      </c>
      <c r="FV33" s="25">
        <f t="shared" si="300"/>
        <v>135963.12540381384</v>
      </c>
      <c r="FW33" s="25">
        <f t="shared" si="300"/>
        <v>127965.29449770728</v>
      </c>
      <c r="FX33" s="25">
        <f t="shared" si="300"/>
        <v>119967.46359160071</v>
      </c>
      <c r="FY33" s="25">
        <f t="shared" si="300"/>
        <v>111969.63268549414</v>
      </c>
      <c r="FZ33" s="25">
        <f t="shared" si="300"/>
        <v>103971.80177938758</v>
      </c>
      <c r="GA33" s="25">
        <f>FO33</f>
        <v>191947.94174655981</v>
      </c>
      <c r="GB33" s="25">
        <f>FZ36</f>
        <v>95973.97087328101</v>
      </c>
      <c r="GC33" s="25">
        <f>GB36</f>
        <v>87976.139967174444</v>
      </c>
      <c r="GD33" s="25">
        <f t="shared" ref="GD33:GM33" si="301">GC36</f>
        <v>79978.309061067877</v>
      </c>
      <c r="GE33" s="25">
        <f t="shared" si="301"/>
        <v>71980.478154961311</v>
      </c>
      <c r="GF33" s="25">
        <f t="shared" si="301"/>
        <v>63982.647248854752</v>
      </c>
      <c r="GG33" s="25">
        <f t="shared" si="301"/>
        <v>55984.816342748192</v>
      </c>
      <c r="GH33" s="25">
        <f t="shared" si="301"/>
        <v>47986.985436641633</v>
      </c>
      <c r="GI33" s="25">
        <f t="shared" si="301"/>
        <v>39989.154530535074</v>
      </c>
      <c r="GJ33" s="25">
        <f t="shared" si="301"/>
        <v>31991.323624428514</v>
      </c>
      <c r="GK33" s="25">
        <f t="shared" si="301"/>
        <v>23993.492718321955</v>
      </c>
      <c r="GL33" s="25">
        <f t="shared" si="301"/>
        <v>15995.661812215396</v>
      </c>
      <c r="GM33" s="25">
        <f t="shared" si="301"/>
        <v>7997.8309061088357</v>
      </c>
      <c r="GN33" s="25">
        <f>GB33</f>
        <v>95973.97087328101</v>
      </c>
      <c r="GO33" s="25">
        <f>GM36</f>
        <v>2.2755557438358665E-9</v>
      </c>
      <c r="GP33" s="25">
        <f>GO36</f>
        <v>2.2755557438358665E-9</v>
      </c>
      <c r="GQ33" s="25">
        <f t="shared" ref="GQ33" si="302">GP36</f>
        <v>2.2755557438358665E-9</v>
      </c>
      <c r="GR33" s="25">
        <f t="shared" ref="GR33" si="303">GQ36</f>
        <v>2.2755557438358665E-9</v>
      </c>
      <c r="GS33" s="25">
        <f t="shared" ref="GS33" si="304">GR36</f>
        <v>2.2755557438358665E-9</v>
      </c>
      <c r="GT33" s="25">
        <f t="shared" ref="GT33" si="305">GS36</f>
        <v>2.2755557438358665E-9</v>
      </c>
      <c r="GU33" s="25">
        <f t="shared" ref="GU33" si="306">GT36</f>
        <v>2.2755557438358665E-9</v>
      </c>
      <c r="GV33" s="25">
        <f t="shared" ref="GV33" si="307">GU36</f>
        <v>2.2755557438358665E-9</v>
      </c>
      <c r="GW33" s="25">
        <f t="shared" ref="GW33" si="308">GV36</f>
        <v>2.2755557438358665E-9</v>
      </c>
      <c r="GX33" s="25">
        <f t="shared" ref="GX33" si="309">GW36</f>
        <v>2.2755557438358665E-9</v>
      </c>
      <c r="GY33" s="25">
        <f t="shared" ref="GY33" si="310">GX36</f>
        <v>2.2755557438358665E-9</v>
      </c>
      <c r="GZ33" s="25">
        <f t="shared" ref="GZ33" si="311">GY36</f>
        <v>2.2755557438358665E-9</v>
      </c>
      <c r="HA33" s="25">
        <f>GO33</f>
        <v>2.2755557438358665E-9</v>
      </c>
      <c r="HB33" s="25">
        <f>GZ36</f>
        <v>2.2755557438358665E-9</v>
      </c>
      <c r="HC33" s="25">
        <f>HB36</f>
        <v>2.2755557438358665E-9</v>
      </c>
      <c r="HD33" s="25">
        <f t="shared" ref="HD33" si="312">HC36</f>
        <v>2.2755557438358665E-9</v>
      </c>
      <c r="HE33" s="25">
        <f t="shared" ref="HE33" si="313">HD36</f>
        <v>2.2755557438358665E-9</v>
      </c>
      <c r="HF33" s="25">
        <f t="shared" ref="HF33" si="314">HE36</f>
        <v>2.2755557438358665E-9</v>
      </c>
      <c r="HG33" s="25">
        <f t="shared" ref="HG33" si="315">HF36</f>
        <v>2.2755557438358665E-9</v>
      </c>
      <c r="HH33" s="25">
        <f t="shared" ref="HH33" si="316">HG36</f>
        <v>2.2755557438358665E-9</v>
      </c>
      <c r="HI33" s="25">
        <f t="shared" ref="HI33" si="317">HH36</f>
        <v>2.2755557438358665E-9</v>
      </c>
      <c r="HJ33" s="25">
        <f t="shared" ref="HJ33" si="318">HI36</f>
        <v>2.2755557438358665E-9</v>
      </c>
      <c r="HK33" s="25">
        <f t="shared" ref="HK33" si="319">HJ36</f>
        <v>2.2755557438358665E-9</v>
      </c>
      <c r="HL33" s="25">
        <f t="shared" ref="HL33" si="320">HK36</f>
        <v>2.2755557438358665E-9</v>
      </c>
      <c r="HM33" s="25">
        <f t="shared" ref="HM33" si="321">HL36</f>
        <v>2.2755557438358665E-9</v>
      </c>
      <c r="HN33" s="25">
        <f>HB33</f>
        <v>2.2755557438358665E-9</v>
      </c>
      <c r="HO33" s="25">
        <f>HM36</f>
        <v>2.2755557438358665E-9</v>
      </c>
      <c r="HP33" s="25">
        <f>HO36</f>
        <v>2.2755557438358665E-9</v>
      </c>
      <c r="HQ33" s="25">
        <f t="shared" ref="HQ33" si="322">HP36</f>
        <v>2.2755557438358665E-9</v>
      </c>
      <c r="HR33" s="25">
        <f t="shared" ref="HR33" si="323">HQ36</f>
        <v>2.2755557438358665E-9</v>
      </c>
      <c r="HS33" s="25">
        <f t="shared" ref="HS33" si="324">HR36</f>
        <v>2.2755557438358665E-9</v>
      </c>
      <c r="HT33" s="25">
        <f t="shared" ref="HT33" si="325">HS36</f>
        <v>2.2755557438358665E-9</v>
      </c>
      <c r="HU33" s="25">
        <f t="shared" ref="HU33" si="326">HT36</f>
        <v>2.2755557438358665E-9</v>
      </c>
      <c r="HV33" s="25">
        <f t="shared" ref="HV33" si="327">HU36</f>
        <v>2.2755557438358665E-9</v>
      </c>
      <c r="HW33" s="25">
        <f t="shared" ref="HW33" si="328">HV36</f>
        <v>2.2755557438358665E-9</v>
      </c>
      <c r="HX33" s="25">
        <f t="shared" ref="HX33" si="329">HW36</f>
        <v>2.2755557438358665E-9</v>
      </c>
      <c r="HY33" s="25">
        <f t="shared" ref="HY33" si="330">HX36</f>
        <v>2.2755557438358665E-9</v>
      </c>
      <c r="HZ33" s="25">
        <f t="shared" ref="HZ33" si="331">HY36</f>
        <v>2.2755557438358665E-9</v>
      </c>
      <c r="IA33" s="25">
        <f>HO33</f>
        <v>2.2755557438358665E-9</v>
      </c>
      <c r="IB33" s="25">
        <f>HZ36</f>
        <v>2.2755557438358665E-9</v>
      </c>
      <c r="IC33" s="25">
        <f>IB36</f>
        <v>2.2755557438358665E-9</v>
      </c>
      <c r="ID33" s="25">
        <f t="shared" ref="ID33" si="332">IC36</f>
        <v>2.2755557438358665E-9</v>
      </c>
      <c r="IE33" s="25">
        <f t="shared" ref="IE33" si="333">ID36</f>
        <v>2.2755557438358665E-9</v>
      </c>
      <c r="IF33" s="25">
        <f t="shared" ref="IF33" si="334">IE36</f>
        <v>2.2755557438358665E-9</v>
      </c>
      <c r="IG33" s="25">
        <f t="shared" ref="IG33" si="335">IF36</f>
        <v>2.2755557438358665E-9</v>
      </c>
      <c r="IH33" s="25">
        <f t="shared" ref="IH33" si="336">IG36</f>
        <v>2.2755557438358665E-9</v>
      </c>
      <c r="II33" s="25">
        <f t="shared" ref="II33" si="337">IH36</f>
        <v>2.2755557438358665E-9</v>
      </c>
      <c r="IJ33" s="25">
        <f t="shared" ref="IJ33" si="338">II36</f>
        <v>2.2755557438358665E-9</v>
      </c>
      <c r="IK33" s="25">
        <f t="shared" ref="IK33" si="339">IJ36</f>
        <v>2.2755557438358665E-9</v>
      </c>
      <c r="IL33" s="25">
        <f t="shared" ref="IL33" si="340">IK36</f>
        <v>2.2755557438358665E-9</v>
      </c>
      <c r="IM33" s="25">
        <f t="shared" ref="IM33" si="341">IL36</f>
        <v>2.2755557438358665E-9</v>
      </c>
      <c r="IN33" s="25">
        <f>IB33</f>
        <v>2.2755557438358665E-9</v>
      </c>
      <c r="IO33" s="25">
        <f>IM36</f>
        <v>2.2755557438358665E-9</v>
      </c>
      <c r="IP33" s="25">
        <f>IO36</f>
        <v>2.2755557438358665E-9</v>
      </c>
      <c r="IQ33" s="25">
        <f t="shared" ref="IQ33" si="342">IP36</f>
        <v>2.2755557438358665E-9</v>
      </c>
      <c r="IR33" s="25">
        <f t="shared" ref="IR33" si="343">IQ36</f>
        <v>2.2755557438358665E-9</v>
      </c>
      <c r="IS33" s="25">
        <f t="shared" ref="IS33" si="344">IR36</f>
        <v>2.2755557438358665E-9</v>
      </c>
      <c r="IT33" s="25">
        <f t="shared" ref="IT33" si="345">IS36</f>
        <v>2.2755557438358665E-9</v>
      </c>
      <c r="IU33" s="25">
        <f t="shared" ref="IU33" si="346">IT36</f>
        <v>2.2755557438358665E-9</v>
      </c>
      <c r="IV33" s="25">
        <f t="shared" ref="IV33" si="347">IU36</f>
        <v>2.2755557438358665E-9</v>
      </c>
      <c r="IW33" s="25">
        <f t="shared" ref="IW33" si="348">IV36</f>
        <v>2.2755557438358665E-9</v>
      </c>
      <c r="IX33" s="25">
        <f t="shared" ref="IX33" si="349">IW36</f>
        <v>2.2755557438358665E-9</v>
      </c>
      <c r="IY33" s="25">
        <f t="shared" ref="IY33" si="350">IX36</f>
        <v>2.2755557438358665E-9</v>
      </c>
      <c r="IZ33" s="25">
        <f t="shared" ref="IZ33" si="351">IY36</f>
        <v>2.2755557438358665E-9</v>
      </c>
      <c r="JA33" s="25">
        <f>IO33</f>
        <v>2.2755557438358665E-9</v>
      </c>
      <c r="JB33" s="25">
        <f>IZ36</f>
        <v>2.2755557438358665E-9</v>
      </c>
      <c r="JC33" s="25">
        <f>JB36</f>
        <v>2.2755557438358665E-9</v>
      </c>
      <c r="JD33" s="25">
        <f t="shared" ref="JD33" si="352">JC36</f>
        <v>2.2755557438358665E-9</v>
      </c>
      <c r="JE33" s="25">
        <f t="shared" ref="JE33" si="353">JD36</f>
        <v>2.2755557438358665E-9</v>
      </c>
      <c r="JF33" s="25">
        <f t="shared" ref="JF33" si="354">JE36</f>
        <v>2.2755557438358665E-9</v>
      </c>
      <c r="JG33" s="25">
        <f t="shared" ref="JG33" si="355">JF36</f>
        <v>2.2755557438358665E-9</v>
      </c>
      <c r="JH33" s="25">
        <f t="shared" ref="JH33" si="356">JG36</f>
        <v>2.2755557438358665E-9</v>
      </c>
      <c r="JI33" s="25">
        <f t="shared" ref="JI33" si="357">JH36</f>
        <v>2.2755557438358665E-9</v>
      </c>
      <c r="JJ33" s="25">
        <f t="shared" ref="JJ33" si="358">JI36</f>
        <v>2.2755557438358665E-9</v>
      </c>
      <c r="JK33" s="25">
        <f t="shared" ref="JK33" si="359">JJ36</f>
        <v>2.2755557438358665E-9</v>
      </c>
      <c r="JL33" s="25">
        <f t="shared" ref="JL33" si="360">JK36</f>
        <v>2.2755557438358665E-9</v>
      </c>
      <c r="JM33" s="25">
        <f t="shared" ref="JM33" si="361">JL36</f>
        <v>2.2755557438358665E-9</v>
      </c>
      <c r="JN33" s="25">
        <f>JB33</f>
        <v>2.2755557438358665E-9</v>
      </c>
      <c r="JO33" s="25">
        <f>JM36</f>
        <v>2.2755557438358665E-9</v>
      </c>
      <c r="JP33" s="25">
        <f>JO36</f>
        <v>2.2755557438358665E-9</v>
      </c>
      <c r="JQ33" s="25">
        <f t="shared" ref="JQ33" si="362">JP36</f>
        <v>2.2755557438358665E-9</v>
      </c>
      <c r="JR33" s="25">
        <f t="shared" ref="JR33" si="363">JQ36</f>
        <v>2.2755557438358665E-9</v>
      </c>
      <c r="JS33" s="25">
        <f t="shared" ref="JS33" si="364">JR36</f>
        <v>2.2755557438358665E-9</v>
      </c>
      <c r="JT33" s="25">
        <f t="shared" ref="JT33" si="365">JS36</f>
        <v>2.2755557438358665E-9</v>
      </c>
      <c r="JU33" s="25">
        <f t="shared" ref="JU33" si="366">JT36</f>
        <v>2.2755557438358665E-9</v>
      </c>
      <c r="JV33" s="25">
        <f t="shared" ref="JV33" si="367">JU36</f>
        <v>2.2755557438358665E-9</v>
      </c>
      <c r="JW33" s="25">
        <f t="shared" ref="JW33" si="368">JV36</f>
        <v>2.2755557438358665E-9</v>
      </c>
      <c r="JX33" s="25">
        <f t="shared" ref="JX33" si="369">JW36</f>
        <v>2.2755557438358665E-9</v>
      </c>
      <c r="JY33" s="25">
        <f t="shared" ref="JY33" si="370">JX36</f>
        <v>2.2755557438358665E-9</v>
      </c>
      <c r="JZ33" s="25">
        <f t="shared" ref="JZ33" si="371">JY36</f>
        <v>2.2755557438358665E-9</v>
      </c>
      <c r="KA33" s="25">
        <f>JO33</f>
        <v>2.2755557438358665E-9</v>
      </c>
      <c r="KB33" s="25">
        <f>JZ36</f>
        <v>2.2755557438358665E-9</v>
      </c>
      <c r="KC33" s="25">
        <f>KB36</f>
        <v>2.2755557438358665E-9</v>
      </c>
      <c r="KD33" s="25">
        <f t="shared" ref="KD33" si="372">KC36</f>
        <v>2.2755557438358665E-9</v>
      </c>
      <c r="KE33" s="25">
        <f t="shared" ref="KE33" si="373">KD36</f>
        <v>2.2755557438358665E-9</v>
      </c>
      <c r="KF33" s="25">
        <f t="shared" ref="KF33" si="374">KE36</f>
        <v>2.2755557438358665E-9</v>
      </c>
      <c r="KG33" s="25">
        <f t="shared" ref="KG33" si="375">KF36</f>
        <v>2.2755557438358665E-9</v>
      </c>
      <c r="KH33" s="25">
        <f t="shared" ref="KH33" si="376">KG36</f>
        <v>2.2755557438358665E-9</v>
      </c>
      <c r="KI33" s="25">
        <f t="shared" ref="KI33" si="377">KH36</f>
        <v>2.2755557438358665E-9</v>
      </c>
      <c r="KJ33" s="25">
        <f t="shared" ref="KJ33" si="378">KI36</f>
        <v>2.2755557438358665E-9</v>
      </c>
      <c r="KK33" s="25">
        <f t="shared" ref="KK33" si="379">KJ36</f>
        <v>2.2755557438358665E-9</v>
      </c>
      <c r="KL33" s="25">
        <f t="shared" ref="KL33" si="380">KK36</f>
        <v>2.2755557438358665E-9</v>
      </c>
      <c r="KM33" s="25">
        <f t="shared" ref="KM33" si="381">KL36</f>
        <v>2.2755557438358665E-9</v>
      </c>
      <c r="KN33" s="25">
        <f>KB33</f>
        <v>2.2755557438358665E-9</v>
      </c>
      <c r="KO33" s="25">
        <f>KM36</f>
        <v>2.2755557438358665E-9</v>
      </c>
      <c r="KP33" s="25">
        <f>KO36</f>
        <v>2.2755557438358665E-9</v>
      </c>
      <c r="KQ33" s="25">
        <f t="shared" ref="KQ33" si="382">KP36</f>
        <v>2.2755557438358665E-9</v>
      </c>
      <c r="KR33" s="25">
        <f t="shared" ref="KR33" si="383">KQ36</f>
        <v>2.2755557438358665E-9</v>
      </c>
      <c r="KS33" s="25">
        <f t="shared" ref="KS33" si="384">KR36</f>
        <v>2.2755557438358665E-9</v>
      </c>
      <c r="KT33" s="25">
        <f t="shared" ref="KT33" si="385">KS36</f>
        <v>2.2755557438358665E-9</v>
      </c>
      <c r="KU33" s="25">
        <f t="shared" ref="KU33" si="386">KT36</f>
        <v>2.2755557438358665E-9</v>
      </c>
      <c r="KV33" s="25">
        <f t="shared" ref="KV33" si="387">KU36</f>
        <v>2.2755557438358665E-9</v>
      </c>
      <c r="KW33" s="25">
        <f t="shared" ref="KW33" si="388">KV36</f>
        <v>2.2755557438358665E-9</v>
      </c>
      <c r="KX33" s="25">
        <f t="shared" ref="KX33" si="389">KW36</f>
        <v>2.2755557438358665E-9</v>
      </c>
      <c r="KY33" s="25">
        <f t="shared" ref="KY33" si="390">KX36</f>
        <v>2.2755557438358665E-9</v>
      </c>
      <c r="KZ33" s="25">
        <f t="shared" ref="KZ33" si="391">KY36</f>
        <v>2.2755557438358665E-9</v>
      </c>
      <c r="LA33" s="25">
        <f>KO33</f>
        <v>2.2755557438358665E-9</v>
      </c>
      <c r="LB33" s="25">
        <f>KZ36</f>
        <v>2.2755557438358665E-9</v>
      </c>
      <c r="LC33" s="25">
        <f>LB36</f>
        <v>2.2755557438358665E-9</v>
      </c>
      <c r="LD33" s="25">
        <f t="shared" ref="LD33" si="392">LC36</f>
        <v>2.2755557438358665E-9</v>
      </c>
      <c r="LE33" s="25">
        <f t="shared" ref="LE33" si="393">LD36</f>
        <v>2.2755557438358665E-9</v>
      </c>
      <c r="LF33" s="25">
        <f t="shared" ref="LF33" si="394">LE36</f>
        <v>2.2755557438358665E-9</v>
      </c>
      <c r="LG33" s="25">
        <f t="shared" ref="LG33" si="395">LF36</f>
        <v>2.2755557438358665E-9</v>
      </c>
      <c r="LH33" s="25">
        <f t="shared" ref="LH33" si="396">LG36</f>
        <v>2.2755557438358665E-9</v>
      </c>
      <c r="LI33" s="25">
        <f t="shared" ref="LI33" si="397">LH36</f>
        <v>2.2755557438358665E-9</v>
      </c>
      <c r="LJ33" s="25">
        <f t="shared" ref="LJ33" si="398">LI36</f>
        <v>2.2755557438358665E-9</v>
      </c>
      <c r="LK33" s="25">
        <f t="shared" ref="LK33" si="399">LJ36</f>
        <v>2.2755557438358665E-9</v>
      </c>
      <c r="LL33" s="25">
        <f t="shared" ref="LL33" si="400">LK36</f>
        <v>2.2755557438358665E-9</v>
      </c>
      <c r="LM33" s="25">
        <f t="shared" ref="LM33" si="401">LL36</f>
        <v>2.2755557438358665E-9</v>
      </c>
      <c r="LN33" s="25">
        <f>LB33</f>
        <v>2.2755557438358665E-9</v>
      </c>
    </row>
    <row r="34" spans="1:326">
      <c r="A34" s="3" t="s">
        <v>295</v>
      </c>
      <c r="B34" s="25">
        <f>'Infrastruk. sukūrimo sąnaudos'!B14</f>
        <v>0</v>
      </c>
      <c r="C34" s="25">
        <f>'Infrastruk. sukūrimo sąnaudos'!C14</f>
        <v>0</v>
      </c>
      <c r="D34" s="25">
        <f>'Infrastruk. sukūrimo sąnaudos'!D14</f>
        <v>0</v>
      </c>
      <c r="E34" s="25">
        <f>'Infrastruk. sukūrimo sąnaudos'!E14</f>
        <v>0</v>
      </c>
      <c r="F34" s="25">
        <f>'Infrastruk. sukūrimo sąnaudos'!F14</f>
        <v>0</v>
      </c>
      <c r="G34" s="25">
        <f>'Infrastruk. sukūrimo sąnaudos'!G14</f>
        <v>0</v>
      </c>
      <c r="H34" s="25">
        <f>'Infrastruk. sukūrimo sąnaudos'!H14</f>
        <v>0</v>
      </c>
      <c r="I34" s="25">
        <f>'Infrastruk. sukūrimo sąnaudos'!I14</f>
        <v>0</v>
      </c>
      <c r="J34" s="25">
        <f>'Infrastruk. sukūrimo sąnaudos'!J14</f>
        <v>0</v>
      </c>
      <c r="K34" s="25">
        <f>'Infrastruk. sukūrimo sąnaudos'!K14</f>
        <v>0</v>
      </c>
      <c r="L34" s="25">
        <f>'Infrastruk. sukūrimo sąnaudos'!L14</f>
        <v>0</v>
      </c>
      <c r="M34" s="25">
        <f>'Infrastruk. sukūrimo sąnaudos'!M14</f>
        <v>0</v>
      </c>
      <c r="N34" s="25">
        <f>SUM(B34:M34)</f>
        <v>0</v>
      </c>
      <c r="O34" s="25">
        <f>'Infrastruk. sukūrimo sąnaudos'!O14</f>
        <v>0</v>
      </c>
      <c r="P34" s="25">
        <f>'Infrastruk. sukūrimo sąnaudos'!P14</f>
        <v>0</v>
      </c>
      <c r="Q34" s="25">
        <f>'Infrastruk. sukūrimo sąnaudos'!Q14</f>
        <v>0</v>
      </c>
      <c r="R34" s="25">
        <f>'Infrastruk. sukūrimo sąnaudos'!R14</f>
        <v>0</v>
      </c>
      <c r="S34" s="25">
        <f>'Infrastruk. sukūrimo sąnaudos'!S14</f>
        <v>0</v>
      </c>
      <c r="T34" s="25">
        <f>'Infrastruk. sukūrimo sąnaudos'!T14</f>
        <v>248684.27376519638</v>
      </c>
      <c r="U34" s="25">
        <f>'Infrastruk. sukūrimo sąnaudos'!U14</f>
        <v>484728.21041737526</v>
      </c>
      <c r="V34" s="25">
        <f>'Infrastruk. sukūrimo sąnaudos'!V14</f>
        <v>418275.16629677301</v>
      </c>
      <c r="W34" s="25">
        <f>'Infrastruk. sukūrimo sąnaudos'!W14</f>
        <v>0</v>
      </c>
      <c r="X34" s="25">
        <f>'Infrastruk. sukūrimo sąnaudos'!X14</f>
        <v>0</v>
      </c>
      <c r="Y34" s="25">
        <f>'Infrastruk. sukūrimo sąnaudos'!Y14</f>
        <v>0</v>
      </c>
      <c r="Z34" s="25">
        <f>'Infrastruk. sukūrimo sąnaudos'!Z14</f>
        <v>0</v>
      </c>
      <c r="AA34" s="25">
        <f>SUM(O34:Z34)</f>
        <v>1151687.6504793447</v>
      </c>
      <c r="AB34" s="25">
        <f>'Infrastruk. sukūrimo sąnaudos'!AB14</f>
        <v>0</v>
      </c>
      <c r="AC34" s="25">
        <f>'Infrastruk. sukūrimo sąnaudos'!AC14</f>
        <v>0</v>
      </c>
      <c r="AD34" s="25">
        <f>'Infrastruk. sukūrimo sąnaudos'!AD14</f>
        <v>0</v>
      </c>
      <c r="AE34" s="25">
        <f>'Infrastruk. sukūrimo sąnaudos'!AE14</f>
        <v>0</v>
      </c>
      <c r="AF34" s="25">
        <f>'Infrastruk. sukūrimo sąnaudos'!AF14</f>
        <v>0</v>
      </c>
      <c r="AG34" s="25">
        <f>'Infrastruk. sukūrimo sąnaudos'!AG14</f>
        <v>0</v>
      </c>
      <c r="AH34" s="25">
        <f>'Infrastruk. sukūrimo sąnaudos'!AH14</f>
        <v>0</v>
      </c>
      <c r="AI34" s="25">
        <f>'Infrastruk. sukūrimo sąnaudos'!AI14</f>
        <v>0</v>
      </c>
      <c r="AJ34" s="25">
        <f>'Infrastruk. sukūrimo sąnaudos'!AJ14</f>
        <v>0</v>
      </c>
      <c r="AK34" s="25">
        <f>'Infrastruk. sukūrimo sąnaudos'!AK14</f>
        <v>0</v>
      </c>
      <c r="AL34" s="25">
        <f>'Infrastruk. sukūrimo sąnaudos'!AL14</f>
        <v>0</v>
      </c>
      <c r="AM34" s="25">
        <f>'Infrastruk. sukūrimo sąnaudos'!AM14</f>
        <v>0</v>
      </c>
      <c r="AN34" s="25">
        <f>SUM(AB34:AM34)</f>
        <v>0</v>
      </c>
      <c r="AO34" s="25">
        <f>+'Infrastruk. sukūrimo sąnaudos'!AO14</f>
        <v>0</v>
      </c>
      <c r="AP34" s="25">
        <f>+'Infrastruk. sukūrimo sąnaudos'!AP14</f>
        <v>0</v>
      </c>
      <c r="AQ34" s="25">
        <f>+'Infrastruk. sukūrimo sąnaudos'!AQ14</f>
        <v>0</v>
      </c>
      <c r="AR34" s="25">
        <f>+'Infrastruk. sukūrimo sąnaudos'!AR14</f>
        <v>0</v>
      </c>
      <c r="AS34" s="25">
        <f>+'Infrastruk. sukūrimo sąnaudos'!AS14</f>
        <v>0</v>
      </c>
      <c r="AT34" s="25">
        <f>+'Infrastruk. sukūrimo sąnaudos'!AT14</f>
        <v>0</v>
      </c>
      <c r="AU34" s="25">
        <f>+'Infrastruk. sukūrimo sąnaudos'!AU14</f>
        <v>0</v>
      </c>
      <c r="AV34" s="25">
        <f>+'Infrastruk. sukūrimo sąnaudos'!AV14</f>
        <v>0</v>
      </c>
      <c r="AW34" s="25">
        <f>+'Infrastruk. sukūrimo sąnaudos'!AW14</f>
        <v>0</v>
      </c>
      <c r="AX34" s="25">
        <f>+'Infrastruk. sukūrimo sąnaudos'!AX14</f>
        <v>0</v>
      </c>
      <c r="AY34" s="25">
        <f>+'Infrastruk. sukūrimo sąnaudos'!AY14</f>
        <v>0</v>
      </c>
      <c r="AZ34" s="25">
        <f>+'Infrastruk. sukūrimo sąnaudos'!AZ14</f>
        <v>0</v>
      </c>
      <c r="BA34" s="25">
        <f>SUM(AO34:AZ34)</f>
        <v>0</v>
      </c>
      <c r="BB34" s="25">
        <f>+'Infrastruk. sukūrimo sąnaudos'!BB14</f>
        <v>0</v>
      </c>
      <c r="BC34" s="25">
        <f>+'Infrastruk. sukūrimo sąnaudos'!BC14</f>
        <v>0</v>
      </c>
      <c r="BD34" s="25">
        <f>+'Infrastruk. sukūrimo sąnaudos'!BD14</f>
        <v>0</v>
      </c>
      <c r="BE34" s="25">
        <f>+'Infrastruk. sukūrimo sąnaudos'!BE14</f>
        <v>0</v>
      </c>
      <c r="BF34" s="25">
        <f>+'Infrastruk. sukūrimo sąnaudos'!BF14</f>
        <v>0</v>
      </c>
      <c r="BG34" s="25">
        <f>+'Infrastruk. sukūrimo sąnaudos'!BG14</f>
        <v>0</v>
      </c>
      <c r="BH34" s="25">
        <f>+'Infrastruk. sukūrimo sąnaudos'!BH14</f>
        <v>0</v>
      </c>
      <c r="BI34" s="25">
        <f>+'Infrastruk. sukūrimo sąnaudos'!BI14</f>
        <v>0</v>
      </c>
      <c r="BJ34" s="25">
        <f>+'Infrastruk. sukūrimo sąnaudos'!BJ14</f>
        <v>0</v>
      </c>
      <c r="BK34" s="25">
        <f>+'Infrastruk. sukūrimo sąnaudos'!BK14</f>
        <v>0</v>
      </c>
      <c r="BL34" s="25">
        <f>+'Infrastruk. sukūrimo sąnaudos'!BL14</f>
        <v>0</v>
      </c>
      <c r="BM34" s="25">
        <f>+'Infrastruk. sukūrimo sąnaudos'!BM14</f>
        <v>0</v>
      </c>
      <c r="BN34" s="25">
        <f>SUM(BB34:BM34)</f>
        <v>0</v>
      </c>
      <c r="BO34" s="25">
        <f>+'Infrastruk. sukūrimo sąnaudos'!BO14</f>
        <v>0</v>
      </c>
      <c r="BP34" s="25">
        <f>+'Infrastruk. sukūrimo sąnaudos'!BP14</f>
        <v>0</v>
      </c>
      <c r="BQ34" s="25">
        <f>+'Infrastruk. sukūrimo sąnaudos'!BQ14</f>
        <v>0</v>
      </c>
      <c r="BR34" s="25">
        <f>+'Infrastruk. sukūrimo sąnaudos'!BR14</f>
        <v>0</v>
      </c>
      <c r="BS34" s="25">
        <f>+'Infrastruk. sukūrimo sąnaudos'!BS14</f>
        <v>0</v>
      </c>
      <c r="BT34" s="25">
        <f>+'Infrastruk. sukūrimo sąnaudos'!BT14</f>
        <v>0</v>
      </c>
      <c r="BU34" s="25">
        <f>+'Infrastruk. sukūrimo sąnaudos'!BU14</f>
        <v>0</v>
      </c>
      <c r="BV34" s="25">
        <f>+'Infrastruk. sukūrimo sąnaudos'!BV14</f>
        <v>0</v>
      </c>
      <c r="BW34" s="25">
        <f>+'Infrastruk. sukūrimo sąnaudos'!BW14</f>
        <v>0</v>
      </c>
      <c r="BX34" s="25">
        <f>+'Infrastruk. sukūrimo sąnaudos'!BX14</f>
        <v>0</v>
      </c>
      <c r="BY34" s="25">
        <f>+'Infrastruk. sukūrimo sąnaudos'!BY14</f>
        <v>0</v>
      </c>
      <c r="BZ34" s="25">
        <f>+'Infrastruk. sukūrimo sąnaudos'!BZ14</f>
        <v>0</v>
      </c>
      <c r="CA34" s="25">
        <f>SUM(BO34:BZ34)</f>
        <v>0</v>
      </c>
      <c r="CB34" s="25">
        <f>+'Infrastruk. sukūrimo sąnaudos'!CB14</f>
        <v>0</v>
      </c>
      <c r="CC34" s="25">
        <f>+'Infrastruk. sukūrimo sąnaudos'!CC14</f>
        <v>0</v>
      </c>
      <c r="CD34" s="25">
        <f>+'Infrastruk. sukūrimo sąnaudos'!CD14</f>
        <v>0</v>
      </c>
      <c r="CE34" s="25">
        <f>+'Infrastruk. sukūrimo sąnaudos'!CE14</f>
        <v>0</v>
      </c>
      <c r="CF34" s="25">
        <f>+'Infrastruk. sukūrimo sąnaudos'!CF14</f>
        <v>0</v>
      </c>
      <c r="CG34" s="25">
        <f>+'Infrastruk. sukūrimo sąnaudos'!CG14</f>
        <v>0</v>
      </c>
      <c r="CH34" s="25">
        <f>+'Infrastruk. sukūrimo sąnaudos'!CH14</f>
        <v>0</v>
      </c>
      <c r="CI34" s="25">
        <f>+'Infrastruk. sukūrimo sąnaudos'!CI14</f>
        <v>0</v>
      </c>
      <c r="CJ34" s="25">
        <f>+'Infrastruk. sukūrimo sąnaudos'!CJ14</f>
        <v>0</v>
      </c>
      <c r="CK34" s="25">
        <f>+'Infrastruk. sukūrimo sąnaudos'!CK14</f>
        <v>0</v>
      </c>
      <c r="CL34" s="25">
        <f>+'Infrastruk. sukūrimo sąnaudos'!CL14</f>
        <v>0</v>
      </c>
      <c r="CM34" s="25">
        <f>+'Infrastruk. sukūrimo sąnaudos'!CM14</f>
        <v>0</v>
      </c>
      <c r="CN34" s="25">
        <f>SUM(CB34:CM34)</f>
        <v>0</v>
      </c>
      <c r="CO34" s="25">
        <f>+'Infrastruk. sukūrimo sąnaudos'!CO14</f>
        <v>0</v>
      </c>
      <c r="CP34" s="25">
        <f>+'Infrastruk. sukūrimo sąnaudos'!CP14</f>
        <v>0</v>
      </c>
      <c r="CQ34" s="25">
        <f>+'Infrastruk. sukūrimo sąnaudos'!CQ14</f>
        <v>0</v>
      </c>
      <c r="CR34" s="25">
        <f>+'Infrastruk. sukūrimo sąnaudos'!CR14</f>
        <v>0</v>
      </c>
      <c r="CS34" s="25">
        <f>+'Infrastruk. sukūrimo sąnaudos'!CS14</f>
        <v>0</v>
      </c>
      <c r="CT34" s="25">
        <f>+'Infrastruk. sukūrimo sąnaudos'!CT14</f>
        <v>0</v>
      </c>
      <c r="CU34" s="25">
        <f>+'Infrastruk. sukūrimo sąnaudos'!CU14</f>
        <v>0</v>
      </c>
      <c r="CV34" s="25">
        <f>+'Infrastruk. sukūrimo sąnaudos'!CV14</f>
        <v>0</v>
      </c>
      <c r="CW34" s="25">
        <f>+'Infrastruk. sukūrimo sąnaudos'!CW14</f>
        <v>0</v>
      </c>
      <c r="CX34" s="25">
        <f>+'Infrastruk. sukūrimo sąnaudos'!CX14</f>
        <v>0</v>
      </c>
      <c r="CY34" s="25">
        <f>+'Infrastruk. sukūrimo sąnaudos'!CY14</f>
        <v>0</v>
      </c>
      <c r="CZ34" s="25">
        <f>+'Infrastruk. sukūrimo sąnaudos'!CZ14</f>
        <v>0</v>
      </c>
      <c r="DA34" s="25">
        <f>SUM(CO34:CZ34)</f>
        <v>0</v>
      </c>
      <c r="DB34" s="25">
        <f>+'Infrastruk. sukūrimo sąnaudos'!DB14</f>
        <v>0</v>
      </c>
      <c r="DC34" s="25">
        <f>+'Infrastruk. sukūrimo sąnaudos'!DC14</f>
        <v>0</v>
      </c>
      <c r="DD34" s="25">
        <f>+'Infrastruk. sukūrimo sąnaudos'!DD14</f>
        <v>0</v>
      </c>
      <c r="DE34" s="25">
        <f>+'Infrastruk. sukūrimo sąnaudos'!DE14</f>
        <v>0</v>
      </c>
      <c r="DF34" s="25">
        <f>+'Infrastruk. sukūrimo sąnaudos'!DF14</f>
        <v>0</v>
      </c>
      <c r="DG34" s="25">
        <f>+'Infrastruk. sukūrimo sąnaudos'!DG14</f>
        <v>0</v>
      </c>
      <c r="DH34" s="25">
        <f>+'Infrastruk. sukūrimo sąnaudos'!DH14</f>
        <v>0</v>
      </c>
      <c r="DI34" s="25">
        <f>+'Infrastruk. sukūrimo sąnaudos'!DI14</f>
        <v>0</v>
      </c>
      <c r="DJ34" s="25">
        <f>+'Infrastruk. sukūrimo sąnaudos'!DJ14</f>
        <v>0</v>
      </c>
      <c r="DK34" s="25">
        <f>+'Infrastruk. sukūrimo sąnaudos'!DK14</f>
        <v>0</v>
      </c>
      <c r="DL34" s="25">
        <f>+'Infrastruk. sukūrimo sąnaudos'!DL14</f>
        <v>0</v>
      </c>
      <c r="DM34" s="25">
        <f>+'Infrastruk. sukūrimo sąnaudos'!DM14</f>
        <v>0</v>
      </c>
      <c r="DN34" s="25">
        <f>SUM(DB34:DM34)</f>
        <v>0</v>
      </c>
      <c r="DO34" s="25">
        <f>+'Infrastruk. sukūrimo sąnaudos'!DO14</f>
        <v>0</v>
      </c>
      <c r="DP34" s="25">
        <f>+'Infrastruk. sukūrimo sąnaudos'!DP14</f>
        <v>0</v>
      </c>
      <c r="DQ34" s="25">
        <f>+'Infrastruk. sukūrimo sąnaudos'!DQ14</f>
        <v>0</v>
      </c>
      <c r="DR34" s="25">
        <f>+'Infrastruk. sukūrimo sąnaudos'!DR14</f>
        <v>0</v>
      </c>
      <c r="DS34" s="25">
        <f>+'Infrastruk. sukūrimo sąnaudos'!DS14</f>
        <v>0</v>
      </c>
      <c r="DT34" s="25">
        <f>+'Infrastruk. sukūrimo sąnaudos'!DT14</f>
        <v>0</v>
      </c>
      <c r="DU34" s="25">
        <f>+'Infrastruk. sukūrimo sąnaudos'!DU14</f>
        <v>0</v>
      </c>
      <c r="DV34" s="25">
        <f>+'Infrastruk. sukūrimo sąnaudos'!DV14</f>
        <v>0</v>
      </c>
      <c r="DW34" s="25">
        <f>+'Infrastruk. sukūrimo sąnaudos'!DW14</f>
        <v>0</v>
      </c>
      <c r="DX34" s="25">
        <f>+'Infrastruk. sukūrimo sąnaudos'!DX14</f>
        <v>0</v>
      </c>
      <c r="DY34" s="25">
        <f>+'Infrastruk. sukūrimo sąnaudos'!DY14</f>
        <v>0</v>
      </c>
      <c r="DZ34" s="25">
        <f>+'Infrastruk. sukūrimo sąnaudos'!DZ14</f>
        <v>0</v>
      </c>
      <c r="EA34" s="25">
        <f>SUM(DO34:DZ34)</f>
        <v>0</v>
      </c>
      <c r="EB34" s="25">
        <f>+'Infrastruk. sukūrimo sąnaudos'!EB14</f>
        <v>0</v>
      </c>
      <c r="EC34" s="25">
        <f>+'Infrastruk. sukūrimo sąnaudos'!EC14</f>
        <v>0</v>
      </c>
      <c r="ED34" s="25">
        <f>+'Infrastruk. sukūrimo sąnaudos'!ED14</f>
        <v>0</v>
      </c>
      <c r="EE34" s="25">
        <f>+'Infrastruk. sukūrimo sąnaudos'!EE14</f>
        <v>0</v>
      </c>
      <c r="EF34" s="25">
        <f>+'Infrastruk. sukūrimo sąnaudos'!EF14</f>
        <v>0</v>
      </c>
      <c r="EG34" s="25">
        <f>+'Infrastruk. sukūrimo sąnaudos'!EG14</f>
        <v>0</v>
      </c>
      <c r="EH34" s="25">
        <f>+'Infrastruk. sukūrimo sąnaudos'!EH14</f>
        <v>0</v>
      </c>
      <c r="EI34" s="25">
        <f>+'Infrastruk. sukūrimo sąnaudos'!EI14</f>
        <v>0</v>
      </c>
      <c r="EJ34" s="25">
        <f>+'Infrastruk. sukūrimo sąnaudos'!EJ14</f>
        <v>0</v>
      </c>
      <c r="EK34" s="25">
        <f>+'Infrastruk. sukūrimo sąnaudos'!EK14</f>
        <v>0</v>
      </c>
      <c r="EL34" s="25">
        <f>+'Infrastruk. sukūrimo sąnaudos'!EL14</f>
        <v>0</v>
      </c>
      <c r="EM34" s="25">
        <f>+'Infrastruk. sukūrimo sąnaudos'!EM14</f>
        <v>0</v>
      </c>
      <c r="EN34" s="25">
        <f>SUM(EB34:EM34)</f>
        <v>0</v>
      </c>
      <c r="EO34" s="25">
        <f>+'Infrastruk. sukūrimo sąnaudos'!EO14</f>
        <v>0</v>
      </c>
      <c r="EP34" s="25">
        <f>+'Infrastruk. sukūrimo sąnaudos'!EP14</f>
        <v>0</v>
      </c>
      <c r="EQ34" s="25">
        <f>+'Infrastruk. sukūrimo sąnaudos'!EQ14</f>
        <v>0</v>
      </c>
      <c r="ER34" s="25">
        <f>+'Infrastruk. sukūrimo sąnaudos'!ER14</f>
        <v>0</v>
      </c>
      <c r="ES34" s="25">
        <f>+'Infrastruk. sukūrimo sąnaudos'!ES14</f>
        <v>0</v>
      </c>
      <c r="ET34" s="25">
        <f>+'Infrastruk. sukūrimo sąnaudos'!ET14</f>
        <v>0</v>
      </c>
      <c r="EU34" s="25">
        <f>+'Infrastruk. sukūrimo sąnaudos'!EU14</f>
        <v>0</v>
      </c>
      <c r="EV34" s="25">
        <f>+'Infrastruk. sukūrimo sąnaudos'!EV14</f>
        <v>0</v>
      </c>
      <c r="EW34" s="25">
        <f>+'Infrastruk. sukūrimo sąnaudos'!EW14</f>
        <v>0</v>
      </c>
      <c r="EX34" s="25">
        <f>+'Infrastruk. sukūrimo sąnaudos'!EX14</f>
        <v>0</v>
      </c>
      <c r="EY34" s="25">
        <f>+'Infrastruk. sukūrimo sąnaudos'!EY14</f>
        <v>0</v>
      </c>
      <c r="EZ34" s="25">
        <f>+'Infrastruk. sukūrimo sąnaudos'!EZ14</f>
        <v>0</v>
      </c>
      <c r="FA34" s="25">
        <f>SUM(EO34:EZ34)</f>
        <v>0</v>
      </c>
      <c r="FB34" s="25">
        <f>+'Infrastruk. sukūrimo sąnaudos'!FB14</f>
        <v>0</v>
      </c>
      <c r="FC34" s="25">
        <f>+'Infrastruk. sukūrimo sąnaudos'!FC14</f>
        <v>0</v>
      </c>
      <c r="FD34" s="25">
        <f>+'Infrastruk. sukūrimo sąnaudos'!FD14</f>
        <v>0</v>
      </c>
      <c r="FE34" s="25">
        <f>+'Infrastruk. sukūrimo sąnaudos'!FE14</f>
        <v>0</v>
      </c>
      <c r="FF34" s="25">
        <f>+'Infrastruk. sukūrimo sąnaudos'!FF14</f>
        <v>0</v>
      </c>
      <c r="FG34" s="25">
        <f>+'Infrastruk. sukūrimo sąnaudos'!FG14</f>
        <v>0</v>
      </c>
      <c r="FH34" s="25">
        <f>+'Infrastruk. sukūrimo sąnaudos'!FH14</f>
        <v>0</v>
      </c>
      <c r="FI34" s="25">
        <f>+'Infrastruk. sukūrimo sąnaudos'!FI14</f>
        <v>0</v>
      </c>
      <c r="FJ34" s="25">
        <f>+'Infrastruk. sukūrimo sąnaudos'!FJ14</f>
        <v>0</v>
      </c>
      <c r="FK34" s="25">
        <f>+'Infrastruk. sukūrimo sąnaudos'!FK14</f>
        <v>0</v>
      </c>
      <c r="FL34" s="25">
        <f>+'Infrastruk. sukūrimo sąnaudos'!FL14</f>
        <v>0</v>
      </c>
      <c r="FM34" s="25">
        <f>+'Infrastruk. sukūrimo sąnaudos'!FM14</f>
        <v>0</v>
      </c>
      <c r="FN34" s="25">
        <f>SUM(FB34:FM34)</f>
        <v>0</v>
      </c>
      <c r="FO34" s="25">
        <f>+'Infrastruk. sukūrimo sąnaudos'!FO14</f>
        <v>0</v>
      </c>
      <c r="FP34" s="25">
        <f>+'Infrastruk. sukūrimo sąnaudos'!FP14</f>
        <v>0</v>
      </c>
      <c r="FQ34" s="25">
        <f>+'Infrastruk. sukūrimo sąnaudos'!FQ14</f>
        <v>0</v>
      </c>
      <c r="FR34" s="25">
        <f>+'Infrastruk. sukūrimo sąnaudos'!FR14</f>
        <v>0</v>
      </c>
      <c r="FS34" s="25">
        <f>+'Infrastruk. sukūrimo sąnaudos'!FS14</f>
        <v>0</v>
      </c>
      <c r="FT34" s="25">
        <f>+'Infrastruk. sukūrimo sąnaudos'!FT14</f>
        <v>0</v>
      </c>
      <c r="FU34" s="25">
        <f>+'Infrastruk. sukūrimo sąnaudos'!FU14</f>
        <v>0</v>
      </c>
      <c r="FV34" s="25">
        <f>+'Infrastruk. sukūrimo sąnaudos'!FV14</f>
        <v>0</v>
      </c>
      <c r="FW34" s="25">
        <f>+'Infrastruk. sukūrimo sąnaudos'!FW14</f>
        <v>0</v>
      </c>
      <c r="FX34" s="25">
        <f>+'Infrastruk. sukūrimo sąnaudos'!FX14</f>
        <v>0</v>
      </c>
      <c r="FY34" s="25">
        <f>+'Infrastruk. sukūrimo sąnaudos'!FY14</f>
        <v>0</v>
      </c>
      <c r="FZ34" s="25">
        <f>+'Infrastruk. sukūrimo sąnaudos'!FZ14</f>
        <v>0</v>
      </c>
      <c r="GA34" s="25">
        <f>SUM(FO34:FZ34)</f>
        <v>0</v>
      </c>
      <c r="GB34" s="25">
        <f>+'Infrastruk. sukūrimo sąnaudos'!GB14</f>
        <v>0</v>
      </c>
      <c r="GC34" s="25">
        <f>+'Infrastruk. sukūrimo sąnaudos'!GC14</f>
        <v>0</v>
      </c>
      <c r="GD34" s="25">
        <f>+'Infrastruk. sukūrimo sąnaudos'!GD14</f>
        <v>0</v>
      </c>
      <c r="GE34" s="25">
        <f>+'Infrastruk. sukūrimo sąnaudos'!GE14</f>
        <v>0</v>
      </c>
      <c r="GF34" s="25">
        <f>+'Infrastruk. sukūrimo sąnaudos'!GF14</f>
        <v>0</v>
      </c>
      <c r="GG34" s="25">
        <f>+'Infrastruk. sukūrimo sąnaudos'!GG14</f>
        <v>0</v>
      </c>
      <c r="GH34" s="25">
        <f>+'Infrastruk. sukūrimo sąnaudos'!GH14</f>
        <v>0</v>
      </c>
      <c r="GI34" s="25">
        <f>+'Infrastruk. sukūrimo sąnaudos'!GI14</f>
        <v>0</v>
      </c>
      <c r="GJ34" s="25">
        <f>+'Infrastruk. sukūrimo sąnaudos'!GJ14</f>
        <v>0</v>
      </c>
      <c r="GK34" s="25">
        <f>+'Infrastruk. sukūrimo sąnaudos'!GK14</f>
        <v>0</v>
      </c>
      <c r="GL34" s="25">
        <f>+'Infrastruk. sukūrimo sąnaudos'!GL14</f>
        <v>0</v>
      </c>
      <c r="GM34" s="25">
        <f>+'Infrastruk. sukūrimo sąnaudos'!GM14</f>
        <v>0</v>
      </c>
      <c r="GN34" s="25">
        <f>SUM(GB34:GM34)</f>
        <v>0</v>
      </c>
      <c r="GO34" s="25">
        <f>+'Infrastruk. sukūrimo sąnaudos'!GO14</f>
        <v>0</v>
      </c>
      <c r="GP34" s="25">
        <f>+'Infrastruk. sukūrimo sąnaudos'!GP14</f>
        <v>0</v>
      </c>
      <c r="GQ34" s="25">
        <f>+'Infrastruk. sukūrimo sąnaudos'!GQ14</f>
        <v>0</v>
      </c>
      <c r="GR34" s="25">
        <f>+'Infrastruk. sukūrimo sąnaudos'!GR14</f>
        <v>0</v>
      </c>
      <c r="GS34" s="25">
        <f>+'Infrastruk. sukūrimo sąnaudos'!GS14</f>
        <v>0</v>
      </c>
      <c r="GT34" s="25">
        <f>+'Infrastruk. sukūrimo sąnaudos'!GT14</f>
        <v>0</v>
      </c>
      <c r="GU34" s="25">
        <f>+'Infrastruk. sukūrimo sąnaudos'!GU14</f>
        <v>0</v>
      </c>
      <c r="GV34" s="25">
        <f>+'Infrastruk. sukūrimo sąnaudos'!GV14</f>
        <v>0</v>
      </c>
      <c r="GW34" s="25">
        <f>+'Infrastruk. sukūrimo sąnaudos'!GW14</f>
        <v>0</v>
      </c>
      <c r="GX34" s="25">
        <f>+'Infrastruk. sukūrimo sąnaudos'!GX14</f>
        <v>0</v>
      </c>
      <c r="GY34" s="25">
        <f>+'Infrastruk. sukūrimo sąnaudos'!GY14</f>
        <v>0</v>
      </c>
      <c r="GZ34" s="25">
        <f>+'Infrastruk. sukūrimo sąnaudos'!GZ14</f>
        <v>0</v>
      </c>
      <c r="HA34" s="25">
        <f>SUM(GO34:GZ34)</f>
        <v>0</v>
      </c>
      <c r="HB34" s="25">
        <f>+'Infrastruk. sukūrimo sąnaudos'!HB14</f>
        <v>0</v>
      </c>
      <c r="HC34" s="25">
        <f>+'Infrastruk. sukūrimo sąnaudos'!HC14</f>
        <v>0</v>
      </c>
      <c r="HD34" s="25">
        <f>+'Infrastruk. sukūrimo sąnaudos'!HD14</f>
        <v>0</v>
      </c>
      <c r="HE34" s="25">
        <f>+'Infrastruk. sukūrimo sąnaudos'!HE14</f>
        <v>0</v>
      </c>
      <c r="HF34" s="25">
        <f>+'Infrastruk. sukūrimo sąnaudos'!HF14</f>
        <v>0</v>
      </c>
      <c r="HG34" s="25">
        <f>+'Infrastruk. sukūrimo sąnaudos'!HG14</f>
        <v>0</v>
      </c>
      <c r="HH34" s="25">
        <f>+'Infrastruk. sukūrimo sąnaudos'!HH14</f>
        <v>0</v>
      </c>
      <c r="HI34" s="25">
        <f>+'Infrastruk. sukūrimo sąnaudos'!HI14</f>
        <v>0</v>
      </c>
      <c r="HJ34" s="25">
        <f>+'Infrastruk. sukūrimo sąnaudos'!HJ14</f>
        <v>0</v>
      </c>
      <c r="HK34" s="25">
        <f>+'Infrastruk. sukūrimo sąnaudos'!HK14</f>
        <v>0</v>
      </c>
      <c r="HL34" s="25">
        <f>+'Infrastruk. sukūrimo sąnaudos'!HL14</f>
        <v>0</v>
      </c>
      <c r="HM34" s="25">
        <f>+'Infrastruk. sukūrimo sąnaudos'!HM14</f>
        <v>0</v>
      </c>
      <c r="HN34" s="25">
        <f>SUM(HB34:HM34)</f>
        <v>0</v>
      </c>
      <c r="HO34" s="25">
        <f>+'Infrastruk. sukūrimo sąnaudos'!HO14</f>
        <v>0</v>
      </c>
      <c r="HP34" s="25">
        <f>+'Infrastruk. sukūrimo sąnaudos'!HP14</f>
        <v>0</v>
      </c>
      <c r="HQ34" s="25">
        <f>+'Infrastruk. sukūrimo sąnaudos'!HQ14</f>
        <v>0</v>
      </c>
      <c r="HR34" s="25">
        <f>+'Infrastruk. sukūrimo sąnaudos'!HR14</f>
        <v>0</v>
      </c>
      <c r="HS34" s="25">
        <f>+'Infrastruk. sukūrimo sąnaudos'!HS14</f>
        <v>0</v>
      </c>
      <c r="HT34" s="25">
        <f>+'Infrastruk. sukūrimo sąnaudos'!HT14</f>
        <v>0</v>
      </c>
      <c r="HU34" s="25">
        <f>+'Infrastruk. sukūrimo sąnaudos'!HU14</f>
        <v>0</v>
      </c>
      <c r="HV34" s="25">
        <f>+'Infrastruk. sukūrimo sąnaudos'!HV14</f>
        <v>0</v>
      </c>
      <c r="HW34" s="25">
        <f>+'Infrastruk. sukūrimo sąnaudos'!HW14</f>
        <v>0</v>
      </c>
      <c r="HX34" s="25">
        <f>+'Infrastruk. sukūrimo sąnaudos'!HX14</f>
        <v>0</v>
      </c>
      <c r="HY34" s="25">
        <f>+'Infrastruk. sukūrimo sąnaudos'!HY14</f>
        <v>0</v>
      </c>
      <c r="HZ34" s="25">
        <f>+'Infrastruk. sukūrimo sąnaudos'!HZ14</f>
        <v>0</v>
      </c>
      <c r="IA34" s="25">
        <f>SUM(HO34:HZ34)</f>
        <v>0</v>
      </c>
      <c r="IB34" s="25">
        <f>+'Infrastruk. sukūrimo sąnaudos'!IB14</f>
        <v>0</v>
      </c>
      <c r="IC34" s="25">
        <f>+'Infrastruk. sukūrimo sąnaudos'!IC14</f>
        <v>0</v>
      </c>
      <c r="ID34" s="25">
        <f>+'Infrastruk. sukūrimo sąnaudos'!ID14</f>
        <v>0</v>
      </c>
      <c r="IE34" s="25">
        <f>+'Infrastruk. sukūrimo sąnaudos'!IE14</f>
        <v>0</v>
      </c>
      <c r="IF34" s="25">
        <f>+'Infrastruk. sukūrimo sąnaudos'!IF14</f>
        <v>0</v>
      </c>
      <c r="IG34" s="25">
        <f>+'Infrastruk. sukūrimo sąnaudos'!IG14</f>
        <v>0</v>
      </c>
      <c r="IH34" s="25">
        <f>+'Infrastruk. sukūrimo sąnaudos'!IH14</f>
        <v>0</v>
      </c>
      <c r="II34" s="25">
        <f>+'Infrastruk. sukūrimo sąnaudos'!II14</f>
        <v>0</v>
      </c>
      <c r="IJ34" s="25">
        <f>+'Infrastruk. sukūrimo sąnaudos'!IJ14</f>
        <v>0</v>
      </c>
      <c r="IK34" s="25">
        <f>+'Infrastruk. sukūrimo sąnaudos'!IK14</f>
        <v>0</v>
      </c>
      <c r="IL34" s="25">
        <f>+'Infrastruk. sukūrimo sąnaudos'!IL14</f>
        <v>0</v>
      </c>
      <c r="IM34" s="25">
        <f>+'Infrastruk. sukūrimo sąnaudos'!IM14</f>
        <v>0</v>
      </c>
      <c r="IN34" s="25">
        <f>SUM(IB34:IM34)</f>
        <v>0</v>
      </c>
      <c r="IO34" s="25">
        <f>+'Infrastruk. sukūrimo sąnaudos'!IO14</f>
        <v>0</v>
      </c>
      <c r="IP34" s="25">
        <f>+'Infrastruk. sukūrimo sąnaudos'!IP14</f>
        <v>0</v>
      </c>
      <c r="IQ34" s="25">
        <f>+'Infrastruk. sukūrimo sąnaudos'!IQ14</f>
        <v>0</v>
      </c>
      <c r="IR34" s="25">
        <f>+'Infrastruk. sukūrimo sąnaudos'!IR14</f>
        <v>0</v>
      </c>
      <c r="IS34" s="25">
        <f>+'Infrastruk. sukūrimo sąnaudos'!IS14</f>
        <v>0</v>
      </c>
      <c r="IT34" s="25">
        <f>+'Infrastruk. sukūrimo sąnaudos'!IT14</f>
        <v>0</v>
      </c>
      <c r="IU34" s="25">
        <f>+'Infrastruk. sukūrimo sąnaudos'!IU14</f>
        <v>0</v>
      </c>
      <c r="IV34" s="25">
        <f>+'Infrastruk. sukūrimo sąnaudos'!IV14</f>
        <v>0</v>
      </c>
      <c r="IW34" s="25">
        <f>+'Infrastruk. sukūrimo sąnaudos'!IW14</f>
        <v>0</v>
      </c>
      <c r="IX34" s="25">
        <f>+'Infrastruk. sukūrimo sąnaudos'!IX14</f>
        <v>0</v>
      </c>
      <c r="IY34" s="25">
        <f>+'Infrastruk. sukūrimo sąnaudos'!IY14</f>
        <v>0</v>
      </c>
      <c r="IZ34" s="25">
        <f>+'Infrastruk. sukūrimo sąnaudos'!IZ14</f>
        <v>0</v>
      </c>
      <c r="JA34" s="25">
        <f>SUM(IO34:IZ34)</f>
        <v>0</v>
      </c>
      <c r="JB34" s="25">
        <f>+'Infrastruk. sukūrimo sąnaudos'!JB14</f>
        <v>0</v>
      </c>
      <c r="JC34" s="25">
        <f>+'Infrastruk. sukūrimo sąnaudos'!JC14</f>
        <v>0</v>
      </c>
      <c r="JD34" s="25">
        <f>+'Infrastruk. sukūrimo sąnaudos'!JD14</f>
        <v>0</v>
      </c>
      <c r="JE34" s="25">
        <f>+'Infrastruk. sukūrimo sąnaudos'!JE14</f>
        <v>0</v>
      </c>
      <c r="JF34" s="25">
        <f>+'Infrastruk. sukūrimo sąnaudos'!JF14</f>
        <v>0</v>
      </c>
      <c r="JG34" s="25">
        <f>+'Infrastruk. sukūrimo sąnaudos'!JG14</f>
        <v>0</v>
      </c>
      <c r="JH34" s="25">
        <f>+'Infrastruk. sukūrimo sąnaudos'!JH14</f>
        <v>0</v>
      </c>
      <c r="JI34" s="25">
        <f>+'Infrastruk. sukūrimo sąnaudos'!JI14</f>
        <v>0</v>
      </c>
      <c r="JJ34" s="25">
        <f>+'Infrastruk. sukūrimo sąnaudos'!JJ14</f>
        <v>0</v>
      </c>
      <c r="JK34" s="25">
        <f>+'Infrastruk. sukūrimo sąnaudos'!JK14</f>
        <v>0</v>
      </c>
      <c r="JL34" s="25">
        <f>+'Infrastruk. sukūrimo sąnaudos'!JL14</f>
        <v>0</v>
      </c>
      <c r="JM34" s="25">
        <f>+'Infrastruk. sukūrimo sąnaudos'!JM14</f>
        <v>0</v>
      </c>
      <c r="JN34" s="25">
        <f>SUM(JB34:JM34)</f>
        <v>0</v>
      </c>
      <c r="JO34" s="25">
        <f>+'Infrastruk. sukūrimo sąnaudos'!JO14</f>
        <v>0</v>
      </c>
      <c r="JP34" s="25">
        <f>+'Infrastruk. sukūrimo sąnaudos'!JP14</f>
        <v>0</v>
      </c>
      <c r="JQ34" s="25">
        <f>+'Infrastruk. sukūrimo sąnaudos'!JQ14</f>
        <v>0</v>
      </c>
      <c r="JR34" s="25">
        <f>+'Infrastruk. sukūrimo sąnaudos'!JR14</f>
        <v>0</v>
      </c>
      <c r="JS34" s="25">
        <f>+'Infrastruk. sukūrimo sąnaudos'!JS14</f>
        <v>0</v>
      </c>
      <c r="JT34" s="25">
        <f>+'Infrastruk. sukūrimo sąnaudos'!JT14</f>
        <v>0</v>
      </c>
      <c r="JU34" s="25">
        <f>+'Infrastruk. sukūrimo sąnaudos'!JU14</f>
        <v>0</v>
      </c>
      <c r="JV34" s="25">
        <f>+'Infrastruk. sukūrimo sąnaudos'!JV14</f>
        <v>0</v>
      </c>
      <c r="JW34" s="25">
        <f>+'Infrastruk. sukūrimo sąnaudos'!JW14</f>
        <v>0</v>
      </c>
      <c r="JX34" s="25">
        <f>+'Infrastruk. sukūrimo sąnaudos'!JX14</f>
        <v>0</v>
      </c>
      <c r="JY34" s="25">
        <f>+'Infrastruk. sukūrimo sąnaudos'!JY14</f>
        <v>0</v>
      </c>
      <c r="JZ34" s="25">
        <f>+'Infrastruk. sukūrimo sąnaudos'!JZ14</f>
        <v>0</v>
      </c>
      <c r="KA34" s="25">
        <f>SUM(JO34:JZ34)</f>
        <v>0</v>
      </c>
      <c r="KB34" s="25">
        <f>+'Infrastruk. sukūrimo sąnaudos'!KB14</f>
        <v>0</v>
      </c>
      <c r="KC34" s="25">
        <f>+'Infrastruk. sukūrimo sąnaudos'!KC14</f>
        <v>0</v>
      </c>
      <c r="KD34" s="25">
        <f>+'Infrastruk. sukūrimo sąnaudos'!KD14</f>
        <v>0</v>
      </c>
      <c r="KE34" s="25">
        <f>+'Infrastruk. sukūrimo sąnaudos'!KE14</f>
        <v>0</v>
      </c>
      <c r="KF34" s="25">
        <f>+'Infrastruk. sukūrimo sąnaudos'!KF14</f>
        <v>0</v>
      </c>
      <c r="KG34" s="25">
        <f>+'Infrastruk. sukūrimo sąnaudos'!KG14</f>
        <v>0</v>
      </c>
      <c r="KH34" s="25">
        <f>+'Infrastruk. sukūrimo sąnaudos'!KH14</f>
        <v>0</v>
      </c>
      <c r="KI34" s="25">
        <f>+'Infrastruk. sukūrimo sąnaudos'!KI14</f>
        <v>0</v>
      </c>
      <c r="KJ34" s="25">
        <f>+'Infrastruk. sukūrimo sąnaudos'!KJ14</f>
        <v>0</v>
      </c>
      <c r="KK34" s="25">
        <f>+'Infrastruk. sukūrimo sąnaudos'!KK14</f>
        <v>0</v>
      </c>
      <c r="KL34" s="25">
        <f>+'Infrastruk. sukūrimo sąnaudos'!KL14</f>
        <v>0</v>
      </c>
      <c r="KM34" s="25">
        <f>+'Infrastruk. sukūrimo sąnaudos'!KM14</f>
        <v>0</v>
      </c>
      <c r="KN34" s="25">
        <f>SUM(KB34:KM34)</f>
        <v>0</v>
      </c>
      <c r="KO34" s="25">
        <f>+'Infrastruk. sukūrimo sąnaudos'!KO14</f>
        <v>0</v>
      </c>
      <c r="KP34" s="25">
        <f>+'Infrastruk. sukūrimo sąnaudos'!KP14</f>
        <v>0</v>
      </c>
      <c r="KQ34" s="25">
        <f>+'Infrastruk. sukūrimo sąnaudos'!KQ14</f>
        <v>0</v>
      </c>
      <c r="KR34" s="25">
        <f>+'Infrastruk. sukūrimo sąnaudos'!KR14</f>
        <v>0</v>
      </c>
      <c r="KS34" s="25">
        <f>+'Infrastruk. sukūrimo sąnaudos'!KS14</f>
        <v>0</v>
      </c>
      <c r="KT34" s="25">
        <f>+'Infrastruk. sukūrimo sąnaudos'!KT14</f>
        <v>0</v>
      </c>
      <c r="KU34" s="25">
        <f>+'Infrastruk. sukūrimo sąnaudos'!KU14</f>
        <v>0</v>
      </c>
      <c r="KV34" s="25">
        <f>+'Infrastruk. sukūrimo sąnaudos'!KV14</f>
        <v>0</v>
      </c>
      <c r="KW34" s="25">
        <f>+'Infrastruk. sukūrimo sąnaudos'!KW14</f>
        <v>0</v>
      </c>
      <c r="KX34" s="25">
        <f>+'Infrastruk. sukūrimo sąnaudos'!KX14</f>
        <v>0</v>
      </c>
      <c r="KY34" s="25">
        <f>+'Infrastruk. sukūrimo sąnaudos'!KY14</f>
        <v>0</v>
      </c>
      <c r="KZ34" s="25">
        <f>+'Infrastruk. sukūrimo sąnaudos'!KZ14</f>
        <v>0</v>
      </c>
      <c r="LA34" s="25">
        <f>SUM(KO34:KZ34)</f>
        <v>0</v>
      </c>
      <c r="LB34" s="25">
        <f>+'Infrastruk. sukūrimo sąnaudos'!LB14</f>
        <v>0</v>
      </c>
      <c r="LC34" s="25">
        <f>+'Infrastruk. sukūrimo sąnaudos'!LC14</f>
        <v>0</v>
      </c>
      <c r="LD34" s="25">
        <f>+'Infrastruk. sukūrimo sąnaudos'!LD14</f>
        <v>0</v>
      </c>
      <c r="LE34" s="25">
        <f>+'Infrastruk. sukūrimo sąnaudos'!LE14</f>
        <v>0</v>
      </c>
      <c r="LF34" s="25">
        <f>+'Infrastruk. sukūrimo sąnaudos'!LF14</f>
        <v>0</v>
      </c>
      <c r="LG34" s="25">
        <f>+'Infrastruk. sukūrimo sąnaudos'!LG14</f>
        <v>0</v>
      </c>
      <c r="LH34" s="25">
        <f>+'Infrastruk. sukūrimo sąnaudos'!LH14</f>
        <v>0</v>
      </c>
      <c r="LI34" s="25">
        <f>+'Infrastruk. sukūrimo sąnaudos'!LI14</f>
        <v>0</v>
      </c>
      <c r="LJ34" s="25">
        <f>+'Infrastruk. sukūrimo sąnaudos'!LJ14</f>
        <v>0</v>
      </c>
      <c r="LK34" s="25">
        <f>+'Infrastruk. sukūrimo sąnaudos'!LK14</f>
        <v>0</v>
      </c>
      <c r="LL34" s="25">
        <f>+'Infrastruk. sukūrimo sąnaudos'!LL14</f>
        <v>0</v>
      </c>
      <c r="LM34" s="25">
        <f>+'Infrastruk. sukūrimo sąnaudos'!LM14</f>
        <v>0</v>
      </c>
      <c r="LN34" s="25">
        <f>SUM(LB34:LM34)</f>
        <v>0</v>
      </c>
    </row>
    <row r="35" spans="1:326">
      <c r="A35" s="3" t="s">
        <v>296</v>
      </c>
      <c r="B35" s="25">
        <f>IF(B10='Bazinės prielaidos'!$E$11+'Bazinės prielaidos'!$E$15,-B33-B34,IF(B13,IF(AND(B33&gt;0,B18-B55-B59-B60-B61+B48&gt;B33),-B33,IF(B33=0,0,-(B18-B55-B59-B60-B61+B48))),0))</f>
        <v>0</v>
      </c>
      <c r="C35" s="25">
        <f>IF(C10='Bazinės prielaidos'!$E$11+'Bazinės prielaidos'!$E$15,-C33-C34,IF(C13,IF(AND(C33&gt;0,C18-C55-C59-C60-C61+C48&gt;C33),-C33,IF(C33=0,0,-(C18-C55-C59-C60-C61+C48))),0))</f>
        <v>0</v>
      </c>
      <c r="D35" s="25">
        <f>IF(D10='Bazinės prielaidos'!$E$11+'Bazinės prielaidos'!$E$15,-D33-D34,IF(D13,IF(AND(D33&gt;0,D18-D55-D59-D60-D61+D48&gt;D33),-D33,IF(D33=0,0,-(D18-D55-D59-D60-D61+D48))),0))</f>
        <v>0</v>
      </c>
      <c r="E35" s="25">
        <f>IF(E10='Bazinės prielaidos'!$E$11+'Bazinės prielaidos'!$E$15,-E33-E34,IF(E13,IF(AND(E33&gt;0,E18-E55-E59-E60-E61+E48&gt;E33),-E33,IF(E33=0,0,-(E18-E55-E59-E60-E61+E48))),0))</f>
        <v>0</v>
      </c>
      <c r="F35" s="25">
        <f>IF(F10='Bazinės prielaidos'!$E$11+'Bazinės prielaidos'!$E$15,-F33-F34,IF(F13,IF(AND(F33&gt;0,F18-F55-F59-F60-F61+F48&gt;F33),-F33,IF(F33=0,0,-(F18-F55-F59-F60-F61+F48))),0))</f>
        <v>0</v>
      </c>
      <c r="G35" s="25">
        <f>IF(G10='Bazinės prielaidos'!$E$11+'Bazinės prielaidos'!$E$15,-G33-G34,IF(G13,IF(AND(G33&gt;0,G18-G55-G59-G60-G61+G48&gt;G33),-G33,IF(G33=0,0,-(G18-G55-G59-G60-G61+G48))),0))</f>
        <v>0</v>
      </c>
      <c r="H35" s="25">
        <f>IF(H10='Bazinės prielaidos'!$E$11+'Bazinės prielaidos'!$E$15,-H33-H34,IF(H13,IF(AND(H33&gt;0,H18-H55-H59-H60-H61+H48&gt;H33),-H33,IF(H33=0,0,-(H18-H55-H59-H60-H61+H48))),0))</f>
        <v>0</v>
      </c>
      <c r="I35" s="25">
        <f>IF(I10='Bazinės prielaidos'!$E$11+'Bazinės prielaidos'!$E$15,-I33-I34,IF(I13,IF(AND(I33&gt;0,I18-I55-I59-I60-I61+I48&gt;I33),-I33,IF(I33=0,0,-(I18-I55-I59-I60-I61+I48))),0))</f>
        <v>0</v>
      </c>
      <c r="J35" s="25">
        <f>IF(J10='Bazinės prielaidos'!$E$11+'Bazinės prielaidos'!$E$15,-J33-J34,IF(J13,IF(AND(J33&gt;0,J18-J55-J59-J60-J61+J48&gt;J33),-J33,IF(J33=0,0,-(J18-J55-J59-J60-J61+J48))),0))</f>
        <v>0</v>
      </c>
      <c r="K35" s="25">
        <f>IF(K10='Bazinės prielaidos'!$E$11+'Bazinės prielaidos'!$E$15,-K33-K34,IF(K13,IF(AND(K33&gt;0,K18-K55-K59-K60-K61+K48&gt;K33),-K33,IF(K33=0,0,-(K18-K55-K59-K60-K61+K48))),0))</f>
        <v>0</v>
      </c>
      <c r="L35" s="25">
        <f>IF(L10='Bazinės prielaidos'!$E$11+'Bazinės prielaidos'!$E$15,-L33-L34,IF(L13,IF(AND(L33&gt;0,L18-L55-L59-L60-L61+L48&gt;L33),-L33,IF(L33=0,0,-(L18-L55-L59-L60-L61+L48))),0))</f>
        <v>0</v>
      </c>
      <c r="M35" s="25">
        <f>IF(M10='Bazinės prielaidos'!$E$11+'Bazinės prielaidos'!$E$15,-M33-M34,IF(M13,IF(AND(M33&gt;0,M18-M55-M59-M60-M61+M48&gt;M33),-M33,IF(M33=0,0,-(M18-M55-M59-M60-M61+M48))),0))</f>
        <v>0</v>
      </c>
      <c r="N35" s="25">
        <f>SUM(B35:M35)</f>
        <v>0</v>
      </c>
      <c r="O35" s="25">
        <f>IF(O10='Bazinės prielaidos'!$E$11+'Bazinės prielaidos'!$E$15,-O33-O34,IF(O13,IF(AND(O33&gt;0,O18-O55-O59-O60-O61+O48&gt;O33),-O33,IF(O33=0,0,-(O18-O55-O59-O60-O61+O48))),0))</f>
        <v>0</v>
      </c>
      <c r="P35" s="25">
        <f>IF(P10='Bazinės prielaidos'!$E$11+'Bazinės prielaidos'!$E$15,-P33-P34,IF(P13,IF(AND(P33&gt;0,P18-P55-P59-P60-P61+P48&gt;P33),-P33,IF(P33=0,0,-(P18-P55-P59-P60-P61+P48))),0))</f>
        <v>0</v>
      </c>
      <c r="Q35" s="25">
        <f>IF(Q10='Bazinės prielaidos'!$E$11+'Bazinės prielaidos'!$E$15,-Q33-Q34,IF(Q13,IF(AND(Q33&gt;0,Q18-Q55-Q59-Q60-Q61+Q48&gt;Q33),-Q33,IF(Q33=0,0,-(Q18-Q55-Q59-Q60-Q61+Q48))),0))</f>
        <v>0</v>
      </c>
      <c r="R35" s="25">
        <f>IF(R10='Bazinės prielaidos'!$E$11+'Bazinės prielaidos'!$E$15,-R33-R34,IF(R13,IF(AND(R33&gt;0,R18-R55-R59-R60-R61+R48&gt;R33),-R33,IF(R33=0,0,-(R18-R55-R59-R60-R61+R48))),0))</f>
        <v>0</v>
      </c>
      <c r="S35" s="25">
        <f>IF(S10='Bazinės prielaidos'!$E$11+'Bazinės prielaidos'!$E$15,-S33-S34,IF(S13,IF(AND(S33&gt;0,S18-S55-S59-S60-S61+S48&gt;S33),-S33,IF(S33=0,0,-(S18-S55-S59-S60-S61+S48))),0))</f>
        <v>0</v>
      </c>
      <c r="T35" s="25">
        <f>IF(T10='Bazinės prielaidos'!$E$11+'Bazinės prielaidos'!$E$15,-T33-T34,IF(T13,IF(AND(T33&gt;0,T18-T55-T59-T60-T61+T48&gt;T33),-T33,IF(T33=0,0,-(T18-T55-T59-T60-T61+T48))),0))</f>
        <v>0</v>
      </c>
      <c r="U35" s="25">
        <f>IF(U10='Bazinės prielaidos'!$E$11+'Bazinės prielaidos'!$E$15,-U33-U34,IF(U13,IF(AND(U33&gt;0,U18-U55-U59-U60-U61+U48&gt;U33),-U33,IF(U33=0,0,-(U18-U55-U59-U60-U61+U48))),0))</f>
        <v>0</v>
      </c>
      <c r="V35" s="25">
        <f>IF(V10='Bazinės prielaidos'!$E$11+'Bazinės prielaidos'!$E$15,-V33-V34,IF(V13,IF(AND(V33&gt;0,V18-V55-V59-V60-V61+V48&gt;V33),-V33,IF(V33=0,0,-(V18-V55-V59-V60-V61+V48))),0))</f>
        <v>0</v>
      </c>
      <c r="W35" s="25">
        <f>IF(W10='Bazinės prielaidos'!$E$11+'Bazinės prielaidos'!$E$15,-W33-W34,IF(W13,IF(AND(W33&gt;0,W18-W55-W59-W60-W61+W48&gt;W33),-W33,IF(W33=0,0,-(W18-W55-W59-W60-W61+W48))),0))</f>
        <v>0</v>
      </c>
      <c r="X35" s="25">
        <f>IF(X10='Bazinės prielaidos'!$E$11+'Bazinės prielaidos'!$E$15,-X33-X34,IF(X13,IF(AND(X33&gt;0,X18-X55-X59-X60-X61+X48&gt;X33),-X33,IF(X33=0,0,-(X18-X55-X59-X60-X61+X48))),0))</f>
        <v>0</v>
      </c>
      <c r="Y35" s="25">
        <f>IF(Y10='Bazinės prielaidos'!$E$11+'Bazinės prielaidos'!$E$15,-Y33-Y34,IF(Y13,IF(AND(Y33&gt;0,Y18-Y55-Y59-Y60-Y61+Y48&gt;Y33),-Y33,IF(Y33=0,0,-(Y18-Y55-Y59-Y60-Y61+Y48))),0))</f>
        <v>0</v>
      </c>
      <c r="Z35" s="25">
        <f>IF(Z10='Bazinės prielaidos'!$E$11+'Bazinės prielaidos'!$E$15,-Z33-Z34,IF(Z13,IF(AND(Z33&gt;0,Z18-Z55-Z59-Z60-Z61+Z48&gt;Z33),-Z33,IF(Z33=0,0,-(Z18-Z55-Z59-Z60-Z61+Z48))),0))</f>
        <v>0</v>
      </c>
      <c r="AA35" s="25">
        <f>SUM(O35:Z35)</f>
        <v>0</v>
      </c>
      <c r="AB35" s="25">
        <f>IF(AB10='Bazinės prielaidos'!$E$11+'Bazinės prielaidos'!$E$15,-AB33-AB34,IF(AB13,IF(AND(AB33&gt;0,AB18-AB55-AB59-AB60-AB61+AB48&gt;AB33),-AB33,IF(AB33=0,0,-(AB18-AB55-AB59-AB60-AB61+AB48))),0))</f>
        <v>0</v>
      </c>
      <c r="AC35" s="25">
        <f>IF(AC10='Bazinės prielaidos'!$E$11+'Bazinės prielaidos'!$E$15,-AC33-AC34,IF(AC13,IF(AND(AC33&gt;0,AC18-AC55-AC59-AC60-AC61+AC48&gt;AC33),-AC33,IF(AC33=0,0,-(AC18-AC55-AC59-AC60-AC61+AC48))),0))</f>
        <v>0</v>
      </c>
      <c r="AD35" s="25">
        <f>IF(AD10='Bazinės prielaidos'!$E$11+'Bazinės prielaidos'!$E$15,-AD33-AD34,IF(AD13,IF(AND(AD33&gt;0,AD18-AD55-AD59-AD60-AD61+AD48&gt;AD33),-AD33,IF(AD33=0,0,-(AD18-AD55-AD59-AD60-AD61+AD48))),0))</f>
        <v>0</v>
      </c>
      <c r="AE35" s="25">
        <f>IF(AE10='Bazinės prielaidos'!$E$11+'Bazinės prielaidos'!$E$15,-AE33-AE34,IF(AE13,IF(AND(AE33&gt;0,AE18-AE55-AE59-AE60-AE61+AE48&gt;AE33),-AE33,IF(AE33=0,0,-(AE18-AE55-AE59-AE60-AE61+AE48))),0))</f>
        <v>0</v>
      </c>
      <c r="AF35" s="25">
        <f>IF(AF10='Bazinės prielaidos'!$E$11+'Bazinės prielaidos'!$E$15,-AF33-AF34,IF(AF13,IF(AND(AF33&gt;0,AF18-AF55-AF59-AF60-AF61+AF48&gt;AF33),-AF33,IF(AF33=0,0,-(AF18-AF55-AF59-AF60-AF61+AF48))),0))</f>
        <v>0</v>
      </c>
      <c r="AG35" s="25">
        <f>IF(AG10='Bazinės prielaidos'!$E$11+'Bazinės prielaidos'!$E$15,-AG33-AG34,IF(AG13,IF(AND(AG33&gt;0,AG18-AG55-AG59-AG60-AG61+AG48&gt;AG33),-AG33,IF(AG33=0,0,-(AG18-AG55-AG59-AG60-AG61+AG48))),0))</f>
        <v>0</v>
      </c>
      <c r="AH35" s="25">
        <f>IF(AH10='Bazinės prielaidos'!$E$11+'Bazinės prielaidos'!$E$15,-AH33-AH34,IF(AH13,IF(AND(AH33&gt;0,AH18-AH55-AH59-AH60-AH61+AH48&gt;AH33),-AH33,IF(AH33=0,0,-(AH18-AH55-AH59-AH60-AH61+AH48))),0))</f>
        <v>0</v>
      </c>
      <c r="AI35" s="25">
        <f>IF(AI10='Bazinės prielaidos'!$E$11+'Bazinės prielaidos'!$E$15,-AI33-AI34,IF(AI13,IF(AND(AI33&gt;0,AI18-AI55-AI59-AI60-AI61+AI48&gt;AI33),-AI33,IF(AI33=0,0,-(AI18-AI55-AI59-AI60-AI61+AI48))),0))</f>
        <v>0</v>
      </c>
      <c r="AJ35" s="25">
        <f>IF(AJ10='Bazinės prielaidos'!$E$11+'Bazinės prielaidos'!$E$15,-AJ33-AJ34,IF(AJ13,IF(AND(AJ33&gt;0,AJ18-AJ55-AJ59-AJ60-AJ61+AJ48&gt;AJ33),-AJ33,IF(AJ33=0,0,-(AJ18-AJ55-AJ59-AJ60-AJ61+AJ48))),0))</f>
        <v>0</v>
      </c>
      <c r="AK35" s="25">
        <f>IF(AK10='Bazinės prielaidos'!$E$11+'Bazinės prielaidos'!$E$15,-AK33-AK34,IF(AK13,IF(AND(AK33&gt;0,AK18-AK55-AK59-AK60-AK61+AK48&gt;AK33),-AK33,IF(AK33=0,0,-(AK18-AK55-AK59-AK60-AK61+AK48))),0))</f>
        <v>0</v>
      </c>
      <c r="AL35" s="25">
        <f>IF(AL10='Bazinės prielaidos'!$E$11+'Bazinės prielaidos'!$E$15,-AL33-AL34,IF(AL13,IF(AND(AL33&gt;0,AL18-AL55-AL59-AL60-AL61+AL48&gt;AL33),-AL33,IF(AL33=0,0,-(AL18-AL55-AL59-AL60-AL61+AL48))),0))</f>
        <v>0</v>
      </c>
      <c r="AM35" s="25">
        <f>IF(AM10='Bazinės prielaidos'!$E$11+'Bazinės prielaidos'!$E$15,-AM33-AM34,IF(AM13,IF(AND(AM33&gt;0,AM18-AM55-AM59-AM60-AM61+AM48&gt;AM33),-AM33,IF(AM33=0,0,-(AM18-AM55-AM59-AM60-AM61+AM48))),0))</f>
        <v>0</v>
      </c>
      <c r="AN35" s="25">
        <f>SUM(AB35:AM35)</f>
        <v>0</v>
      </c>
      <c r="AO35" s="535">
        <f>-'Dalyvio prielaidos'!$E$163/'Dalyvio prielaidos'!$F$159</f>
        <v>-7997.8309061065602</v>
      </c>
      <c r="AP35" s="535">
        <f>-'Dalyvio prielaidos'!$E$163/'Dalyvio prielaidos'!$F$159</f>
        <v>-7997.8309061065602</v>
      </c>
      <c r="AQ35" s="535">
        <f>-'Dalyvio prielaidos'!$E$163/'Dalyvio prielaidos'!$F$159</f>
        <v>-7997.8309061065602</v>
      </c>
      <c r="AR35" s="535">
        <f>-'Dalyvio prielaidos'!$E$163/'Dalyvio prielaidos'!$F$159</f>
        <v>-7997.8309061065602</v>
      </c>
      <c r="AS35" s="535">
        <f>-'Dalyvio prielaidos'!$E$163/'Dalyvio prielaidos'!$F$159</f>
        <v>-7997.8309061065602</v>
      </c>
      <c r="AT35" s="535">
        <f>-'Dalyvio prielaidos'!$E$163/'Dalyvio prielaidos'!$F$159</f>
        <v>-7997.8309061065602</v>
      </c>
      <c r="AU35" s="535">
        <f>-'Dalyvio prielaidos'!$E$163/'Dalyvio prielaidos'!$F$159</f>
        <v>-7997.8309061065602</v>
      </c>
      <c r="AV35" s="535">
        <f>-'Dalyvio prielaidos'!$E$163/'Dalyvio prielaidos'!$F$159</f>
        <v>-7997.8309061065602</v>
      </c>
      <c r="AW35" s="535">
        <f>-'Dalyvio prielaidos'!$E$163/'Dalyvio prielaidos'!$F$159</f>
        <v>-7997.8309061065602</v>
      </c>
      <c r="AX35" s="535">
        <f>-'Dalyvio prielaidos'!$E$163/'Dalyvio prielaidos'!$F$159</f>
        <v>-7997.8309061065602</v>
      </c>
      <c r="AY35" s="535">
        <f>-'Dalyvio prielaidos'!$E$163/'Dalyvio prielaidos'!$F$159</f>
        <v>-7997.8309061065602</v>
      </c>
      <c r="AZ35" s="535">
        <f>-'Dalyvio prielaidos'!$E$163/'Dalyvio prielaidos'!$F$159</f>
        <v>-7997.8309061065602</v>
      </c>
      <c r="BA35" s="25">
        <f>SUM(AO35:AZ35)</f>
        <v>-95973.97087327874</v>
      </c>
      <c r="BB35" s="535">
        <f>-'Dalyvio prielaidos'!$E$163/'Dalyvio prielaidos'!$F$159</f>
        <v>-7997.8309061065602</v>
      </c>
      <c r="BC35" s="535">
        <f>-'Dalyvio prielaidos'!$E$163/'Dalyvio prielaidos'!$F$159</f>
        <v>-7997.8309061065602</v>
      </c>
      <c r="BD35" s="535">
        <f>-'Dalyvio prielaidos'!$E$163/'Dalyvio prielaidos'!$F$159</f>
        <v>-7997.8309061065602</v>
      </c>
      <c r="BE35" s="535">
        <f>-'Dalyvio prielaidos'!$E$163/'Dalyvio prielaidos'!$F$159</f>
        <v>-7997.8309061065602</v>
      </c>
      <c r="BF35" s="535">
        <f>-'Dalyvio prielaidos'!$E$163/'Dalyvio prielaidos'!$F$159</f>
        <v>-7997.8309061065602</v>
      </c>
      <c r="BG35" s="535">
        <f>-'Dalyvio prielaidos'!$E$163/'Dalyvio prielaidos'!$F$159</f>
        <v>-7997.8309061065602</v>
      </c>
      <c r="BH35" s="535">
        <f>-'Dalyvio prielaidos'!$E$163/'Dalyvio prielaidos'!$F$159</f>
        <v>-7997.8309061065602</v>
      </c>
      <c r="BI35" s="535">
        <f>-'Dalyvio prielaidos'!$E$163/'Dalyvio prielaidos'!$F$159</f>
        <v>-7997.8309061065602</v>
      </c>
      <c r="BJ35" s="535">
        <f>-'Dalyvio prielaidos'!$E$163/'Dalyvio prielaidos'!$F$159</f>
        <v>-7997.8309061065602</v>
      </c>
      <c r="BK35" s="535">
        <f>-'Dalyvio prielaidos'!$E$163/'Dalyvio prielaidos'!$F$159</f>
        <v>-7997.8309061065602</v>
      </c>
      <c r="BL35" s="535">
        <f>-'Dalyvio prielaidos'!$E$163/'Dalyvio prielaidos'!$F$159</f>
        <v>-7997.8309061065602</v>
      </c>
      <c r="BM35" s="535">
        <f>-'Dalyvio prielaidos'!$E$163/'Dalyvio prielaidos'!$F$159</f>
        <v>-7997.8309061065602</v>
      </c>
      <c r="BN35" s="25">
        <f>SUM(BB35:BM35)</f>
        <v>-95973.97087327874</v>
      </c>
      <c r="BO35" s="535">
        <f>-'Dalyvio prielaidos'!$E$163/'Dalyvio prielaidos'!$F$159</f>
        <v>-7997.8309061065602</v>
      </c>
      <c r="BP35" s="535">
        <f>-'Dalyvio prielaidos'!$E$163/'Dalyvio prielaidos'!$F$159</f>
        <v>-7997.8309061065602</v>
      </c>
      <c r="BQ35" s="535">
        <f>-'Dalyvio prielaidos'!$E$163/'Dalyvio prielaidos'!$F$159</f>
        <v>-7997.8309061065602</v>
      </c>
      <c r="BR35" s="535">
        <f>-'Dalyvio prielaidos'!$E$163/'Dalyvio prielaidos'!$F$159</f>
        <v>-7997.8309061065602</v>
      </c>
      <c r="BS35" s="535">
        <f>-'Dalyvio prielaidos'!$E$163/'Dalyvio prielaidos'!$F$159</f>
        <v>-7997.8309061065602</v>
      </c>
      <c r="BT35" s="535">
        <f>-'Dalyvio prielaidos'!$E$163/'Dalyvio prielaidos'!$F$159</f>
        <v>-7997.8309061065602</v>
      </c>
      <c r="BU35" s="535">
        <f>-'Dalyvio prielaidos'!$E$163/'Dalyvio prielaidos'!$F$159</f>
        <v>-7997.8309061065602</v>
      </c>
      <c r="BV35" s="535">
        <f>-'Dalyvio prielaidos'!$E$163/'Dalyvio prielaidos'!$F$159</f>
        <v>-7997.8309061065602</v>
      </c>
      <c r="BW35" s="535">
        <f>-'Dalyvio prielaidos'!$E$163/'Dalyvio prielaidos'!$F$159</f>
        <v>-7997.8309061065602</v>
      </c>
      <c r="BX35" s="535">
        <f>-'Dalyvio prielaidos'!$E$163/'Dalyvio prielaidos'!$F$159</f>
        <v>-7997.8309061065602</v>
      </c>
      <c r="BY35" s="535">
        <f>-'Dalyvio prielaidos'!$E$163/'Dalyvio prielaidos'!$F$159</f>
        <v>-7997.8309061065602</v>
      </c>
      <c r="BZ35" s="535">
        <f>-'Dalyvio prielaidos'!$E$163/'Dalyvio prielaidos'!$F$159</f>
        <v>-7997.8309061065602</v>
      </c>
      <c r="CA35" s="25">
        <f>SUM(BO35:BZ35)</f>
        <v>-95973.97087327874</v>
      </c>
      <c r="CB35" s="535">
        <f>-'Dalyvio prielaidos'!$E$163/'Dalyvio prielaidos'!$F$159</f>
        <v>-7997.8309061065602</v>
      </c>
      <c r="CC35" s="535">
        <f>-'Dalyvio prielaidos'!$E$163/'Dalyvio prielaidos'!$F$159</f>
        <v>-7997.8309061065602</v>
      </c>
      <c r="CD35" s="535">
        <f>-'Dalyvio prielaidos'!$E$163/'Dalyvio prielaidos'!$F$159</f>
        <v>-7997.8309061065602</v>
      </c>
      <c r="CE35" s="535">
        <f>-'Dalyvio prielaidos'!$E$163/'Dalyvio prielaidos'!$F$159</f>
        <v>-7997.8309061065602</v>
      </c>
      <c r="CF35" s="535">
        <f>-'Dalyvio prielaidos'!$E$163/'Dalyvio prielaidos'!$F$159</f>
        <v>-7997.8309061065602</v>
      </c>
      <c r="CG35" s="535">
        <f>-'Dalyvio prielaidos'!$E$163/'Dalyvio prielaidos'!$F$159</f>
        <v>-7997.8309061065602</v>
      </c>
      <c r="CH35" s="535">
        <f>-'Dalyvio prielaidos'!$E$163/'Dalyvio prielaidos'!$F$159</f>
        <v>-7997.8309061065602</v>
      </c>
      <c r="CI35" s="535">
        <f>-'Dalyvio prielaidos'!$E$163/'Dalyvio prielaidos'!$F$159</f>
        <v>-7997.8309061065602</v>
      </c>
      <c r="CJ35" s="535">
        <f>-'Dalyvio prielaidos'!$E$163/'Dalyvio prielaidos'!$F$159</f>
        <v>-7997.8309061065602</v>
      </c>
      <c r="CK35" s="535">
        <f>-'Dalyvio prielaidos'!$E$163/'Dalyvio prielaidos'!$F$159</f>
        <v>-7997.8309061065602</v>
      </c>
      <c r="CL35" s="535">
        <f>-'Dalyvio prielaidos'!$E$163/'Dalyvio prielaidos'!$F$159</f>
        <v>-7997.8309061065602</v>
      </c>
      <c r="CM35" s="535">
        <f>-'Dalyvio prielaidos'!$E$163/'Dalyvio prielaidos'!$F$159</f>
        <v>-7997.8309061065602</v>
      </c>
      <c r="CN35" s="25">
        <f>SUM(CB35:CM35)</f>
        <v>-95973.97087327874</v>
      </c>
      <c r="CO35" s="535">
        <f>-'Dalyvio prielaidos'!$E$163/'Dalyvio prielaidos'!$F$159</f>
        <v>-7997.8309061065602</v>
      </c>
      <c r="CP35" s="535">
        <f>-'Dalyvio prielaidos'!$E$163/'Dalyvio prielaidos'!$F$159</f>
        <v>-7997.8309061065602</v>
      </c>
      <c r="CQ35" s="535">
        <f>-'Dalyvio prielaidos'!$E$163/'Dalyvio prielaidos'!$F$159</f>
        <v>-7997.8309061065602</v>
      </c>
      <c r="CR35" s="535">
        <f>-'Dalyvio prielaidos'!$E$163/'Dalyvio prielaidos'!$F$159</f>
        <v>-7997.8309061065602</v>
      </c>
      <c r="CS35" s="535">
        <f>-'Dalyvio prielaidos'!$E$163/'Dalyvio prielaidos'!$F$159</f>
        <v>-7997.8309061065602</v>
      </c>
      <c r="CT35" s="535">
        <f>-'Dalyvio prielaidos'!$E$163/'Dalyvio prielaidos'!$F$159</f>
        <v>-7997.8309061065602</v>
      </c>
      <c r="CU35" s="535">
        <f>-'Dalyvio prielaidos'!$E$163/'Dalyvio prielaidos'!$F$159</f>
        <v>-7997.8309061065602</v>
      </c>
      <c r="CV35" s="535">
        <f>-'Dalyvio prielaidos'!$E$163/'Dalyvio prielaidos'!$F$159</f>
        <v>-7997.8309061065602</v>
      </c>
      <c r="CW35" s="535">
        <f>-'Dalyvio prielaidos'!$E$163/'Dalyvio prielaidos'!$F$159</f>
        <v>-7997.8309061065602</v>
      </c>
      <c r="CX35" s="535">
        <f>-'Dalyvio prielaidos'!$E$163/'Dalyvio prielaidos'!$F$159</f>
        <v>-7997.8309061065602</v>
      </c>
      <c r="CY35" s="535">
        <f>-'Dalyvio prielaidos'!$E$163/'Dalyvio prielaidos'!$F$159</f>
        <v>-7997.8309061065602</v>
      </c>
      <c r="CZ35" s="535">
        <f>-'Dalyvio prielaidos'!$E$163/'Dalyvio prielaidos'!$F$159</f>
        <v>-7997.8309061065602</v>
      </c>
      <c r="DA35" s="25">
        <f>SUM(CO35:CZ35)</f>
        <v>-95973.97087327874</v>
      </c>
      <c r="DB35" s="535">
        <f>-'Dalyvio prielaidos'!$E$163/'Dalyvio prielaidos'!$F$159</f>
        <v>-7997.8309061065602</v>
      </c>
      <c r="DC35" s="535">
        <f>-'Dalyvio prielaidos'!$E$163/'Dalyvio prielaidos'!$F$159</f>
        <v>-7997.8309061065602</v>
      </c>
      <c r="DD35" s="535">
        <f>-'Dalyvio prielaidos'!$E$163/'Dalyvio prielaidos'!$F$159</f>
        <v>-7997.8309061065602</v>
      </c>
      <c r="DE35" s="535">
        <f>-'Dalyvio prielaidos'!$E$163/'Dalyvio prielaidos'!$F$159</f>
        <v>-7997.8309061065602</v>
      </c>
      <c r="DF35" s="535">
        <f>-'Dalyvio prielaidos'!$E$163/'Dalyvio prielaidos'!$F$159</f>
        <v>-7997.8309061065602</v>
      </c>
      <c r="DG35" s="535">
        <f>-'Dalyvio prielaidos'!$E$163/'Dalyvio prielaidos'!$F$159</f>
        <v>-7997.8309061065602</v>
      </c>
      <c r="DH35" s="535">
        <f>-'Dalyvio prielaidos'!$E$163/'Dalyvio prielaidos'!$F$159</f>
        <v>-7997.8309061065602</v>
      </c>
      <c r="DI35" s="535">
        <f>-'Dalyvio prielaidos'!$E$163/'Dalyvio prielaidos'!$F$159</f>
        <v>-7997.8309061065602</v>
      </c>
      <c r="DJ35" s="535">
        <f>-'Dalyvio prielaidos'!$E$163/'Dalyvio prielaidos'!$F$159</f>
        <v>-7997.8309061065602</v>
      </c>
      <c r="DK35" s="535">
        <f>-'Dalyvio prielaidos'!$E$163/'Dalyvio prielaidos'!$F$159</f>
        <v>-7997.8309061065602</v>
      </c>
      <c r="DL35" s="535">
        <f>-'Dalyvio prielaidos'!$E$163/'Dalyvio prielaidos'!$F$159</f>
        <v>-7997.8309061065602</v>
      </c>
      <c r="DM35" s="535">
        <f>-'Dalyvio prielaidos'!$E$163/'Dalyvio prielaidos'!$F$159</f>
        <v>-7997.8309061065602</v>
      </c>
      <c r="DN35" s="25">
        <f>SUM(DB35:DM35)</f>
        <v>-95973.97087327874</v>
      </c>
      <c r="DO35" s="535">
        <f>-'Dalyvio prielaidos'!$E$163/'Dalyvio prielaidos'!$F$159</f>
        <v>-7997.8309061065602</v>
      </c>
      <c r="DP35" s="535">
        <f>-'Dalyvio prielaidos'!$E$163/'Dalyvio prielaidos'!$F$159</f>
        <v>-7997.8309061065602</v>
      </c>
      <c r="DQ35" s="535">
        <f>-'Dalyvio prielaidos'!$E$163/'Dalyvio prielaidos'!$F$159</f>
        <v>-7997.8309061065602</v>
      </c>
      <c r="DR35" s="535">
        <f>-'Dalyvio prielaidos'!$E$163/'Dalyvio prielaidos'!$F$159</f>
        <v>-7997.8309061065602</v>
      </c>
      <c r="DS35" s="535">
        <f>-'Dalyvio prielaidos'!$E$163/'Dalyvio prielaidos'!$F$159</f>
        <v>-7997.8309061065602</v>
      </c>
      <c r="DT35" s="535">
        <f>-'Dalyvio prielaidos'!$E$163/'Dalyvio prielaidos'!$F$159</f>
        <v>-7997.8309061065602</v>
      </c>
      <c r="DU35" s="535">
        <f>-'Dalyvio prielaidos'!$E$163/'Dalyvio prielaidos'!$F$159</f>
        <v>-7997.8309061065602</v>
      </c>
      <c r="DV35" s="535">
        <f>-'Dalyvio prielaidos'!$E$163/'Dalyvio prielaidos'!$F$159</f>
        <v>-7997.8309061065602</v>
      </c>
      <c r="DW35" s="535">
        <f>-'Dalyvio prielaidos'!$E$163/'Dalyvio prielaidos'!$F$159</f>
        <v>-7997.8309061065602</v>
      </c>
      <c r="DX35" s="535">
        <f>-'Dalyvio prielaidos'!$E$163/'Dalyvio prielaidos'!$F$159</f>
        <v>-7997.8309061065602</v>
      </c>
      <c r="DY35" s="535">
        <f>-'Dalyvio prielaidos'!$E$163/'Dalyvio prielaidos'!$F$159</f>
        <v>-7997.8309061065602</v>
      </c>
      <c r="DZ35" s="535">
        <f>-'Dalyvio prielaidos'!$E$163/'Dalyvio prielaidos'!$F$159</f>
        <v>-7997.8309061065602</v>
      </c>
      <c r="EA35" s="25">
        <f>SUM(DO35:DZ35)</f>
        <v>-95973.97087327874</v>
      </c>
      <c r="EB35" s="535">
        <f>-'Dalyvio prielaidos'!$E$163/'Dalyvio prielaidos'!$F$159</f>
        <v>-7997.8309061065602</v>
      </c>
      <c r="EC35" s="535">
        <f>-'Dalyvio prielaidos'!$E$163/'Dalyvio prielaidos'!$F$159</f>
        <v>-7997.8309061065602</v>
      </c>
      <c r="ED35" s="535">
        <f>-'Dalyvio prielaidos'!$E$163/'Dalyvio prielaidos'!$F$159</f>
        <v>-7997.8309061065602</v>
      </c>
      <c r="EE35" s="535">
        <f>-'Dalyvio prielaidos'!$E$163/'Dalyvio prielaidos'!$F$159</f>
        <v>-7997.8309061065602</v>
      </c>
      <c r="EF35" s="535">
        <f>-'Dalyvio prielaidos'!$E$163/'Dalyvio prielaidos'!$F$159</f>
        <v>-7997.8309061065602</v>
      </c>
      <c r="EG35" s="535">
        <f>-'Dalyvio prielaidos'!$E$163/'Dalyvio prielaidos'!$F$159</f>
        <v>-7997.8309061065602</v>
      </c>
      <c r="EH35" s="535">
        <f>-'Dalyvio prielaidos'!$E$163/'Dalyvio prielaidos'!$F$159</f>
        <v>-7997.8309061065602</v>
      </c>
      <c r="EI35" s="535">
        <f>-'Dalyvio prielaidos'!$E$163/'Dalyvio prielaidos'!$F$159</f>
        <v>-7997.8309061065602</v>
      </c>
      <c r="EJ35" s="535">
        <f>-'Dalyvio prielaidos'!$E$163/'Dalyvio prielaidos'!$F$159</f>
        <v>-7997.8309061065602</v>
      </c>
      <c r="EK35" s="535">
        <f>-'Dalyvio prielaidos'!$E$163/'Dalyvio prielaidos'!$F$159</f>
        <v>-7997.8309061065602</v>
      </c>
      <c r="EL35" s="535">
        <f>-'Dalyvio prielaidos'!$E$163/'Dalyvio prielaidos'!$F$159</f>
        <v>-7997.8309061065602</v>
      </c>
      <c r="EM35" s="535">
        <f>-'Dalyvio prielaidos'!$E$163/'Dalyvio prielaidos'!$F$159</f>
        <v>-7997.8309061065602</v>
      </c>
      <c r="EN35" s="25">
        <f>SUM(EB35:EM35)</f>
        <v>-95973.97087327874</v>
      </c>
      <c r="EO35" s="535">
        <f>-'Dalyvio prielaidos'!$E$163/'Dalyvio prielaidos'!$F$159</f>
        <v>-7997.8309061065602</v>
      </c>
      <c r="EP35" s="535">
        <f>-'Dalyvio prielaidos'!$E$163/'Dalyvio prielaidos'!$F$159</f>
        <v>-7997.8309061065602</v>
      </c>
      <c r="EQ35" s="535">
        <f>-'Dalyvio prielaidos'!$E$163/'Dalyvio prielaidos'!$F$159</f>
        <v>-7997.8309061065602</v>
      </c>
      <c r="ER35" s="535">
        <f>-'Dalyvio prielaidos'!$E$163/'Dalyvio prielaidos'!$F$159</f>
        <v>-7997.8309061065602</v>
      </c>
      <c r="ES35" s="535">
        <f>-'Dalyvio prielaidos'!$E$163/'Dalyvio prielaidos'!$F$159</f>
        <v>-7997.8309061065602</v>
      </c>
      <c r="ET35" s="535">
        <f>-'Dalyvio prielaidos'!$E$163/'Dalyvio prielaidos'!$F$159</f>
        <v>-7997.8309061065602</v>
      </c>
      <c r="EU35" s="535">
        <f>-'Dalyvio prielaidos'!$E$163/'Dalyvio prielaidos'!$F$159</f>
        <v>-7997.8309061065602</v>
      </c>
      <c r="EV35" s="535">
        <f>-'Dalyvio prielaidos'!$E$163/'Dalyvio prielaidos'!$F$159</f>
        <v>-7997.8309061065602</v>
      </c>
      <c r="EW35" s="535">
        <f>-'Dalyvio prielaidos'!$E$163/'Dalyvio prielaidos'!$F$159</f>
        <v>-7997.8309061065602</v>
      </c>
      <c r="EX35" s="535">
        <f>-'Dalyvio prielaidos'!$E$163/'Dalyvio prielaidos'!$F$159</f>
        <v>-7997.8309061065602</v>
      </c>
      <c r="EY35" s="535">
        <f>-'Dalyvio prielaidos'!$E$163/'Dalyvio prielaidos'!$F$159</f>
        <v>-7997.8309061065602</v>
      </c>
      <c r="EZ35" s="535">
        <f>-'Dalyvio prielaidos'!$E$163/'Dalyvio prielaidos'!$F$159</f>
        <v>-7997.8309061065602</v>
      </c>
      <c r="FA35" s="25">
        <f>SUM(EO35:EZ35)</f>
        <v>-95973.97087327874</v>
      </c>
      <c r="FB35" s="535">
        <f>-'Dalyvio prielaidos'!$E$163/'Dalyvio prielaidos'!$F$159</f>
        <v>-7997.8309061065602</v>
      </c>
      <c r="FC35" s="535">
        <f>-'Dalyvio prielaidos'!$E$163/'Dalyvio prielaidos'!$F$159</f>
        <v>-7997.8309061065602</v>
      </c>
      <c r="FD35" s="535">
        <f>-'Dalyvio prielaidos'!$E$163/'Dalyvio prielaidos'!$F$159</f>
        <v>-7997.8309061065602</v>
      </c>
      <c r="FE35" s="535">
        <f>-'Dalyvio prielaidos'!$E$163/'Dalyvio prielaidos'!$F$159</f>
        <v>-7997.8309061065602</v>
      </c>
      <c r="FF35" s="535">
        <f>-'Dalyvio prielaidos'!$E$163/'Dalyvio prielaidos'!$F$159</f>
        <v>-7997.8309061065602</v>
      </c>
      <c r="FG35" s="535">
        <f>-'Dalyvio prielaidos'!$E$163/'Dalyvio prielaidos'!$F$159</f>
        <v>-7997.8309061065602</v>
      </c>
      <c r="FH35" s="535">
        <f>-'Dalyvio prielaidos'!$E$163/'Dalyvio prielaidos'!$F$159</f>
        <v>-7997.8309061065602</v>
      </c>
      <c r="FI35" s="535">
        <f>-'Dalyvio prielaidos'!$E$163/'Dalyvio prielaidos'!$F$159</f>
        <v>-7997.8309061065602</v>
      </c>
      <c r="FJ35" s="535">
        <f>-'Dalyvio prielaidos'!$E$163/'Dalyvio prielaidos'!$F$159</f>
        <v>-7997.8309061065602</v>
      </c>
      <c r="FK35" s="535">
        <f>-'Dalyvio prielaidos'!$E$163/'Dalyvio prielaidos'!$F$159</f>
        <v>-7997.8309061065602</v>
      </c>
      <c r="FL35" s="535">
        <f>-'Dalyvio prielaidos'!$E$163/'Dalyvio prielaidos'!$F$159</f>
        <v>-7997.8309061065602</v>
      </c>
      <c r="FM35" s="535">
        <f>-'Dalyvio prielaidos'!$E$163/'Dalyvio prielaidos'!$F$159</f>
        <v>-7997.8309061065602</v>
      </c>
      <c r="FN35" s="25">
        <f>SUM(FB35:FM35)</f>
        <v>-95973.97087327874</v>
      </c>
      <c r="FO35" s="535">
        <f>-'Dalyvio prielaidos'!$E$163/'Dalyvio prielaidos'!$F$159</f>
        <v>-7997.8309061065602</v>
      </c>
      <c r="FP35" s="535">
        <f>-'Dalyvio prielaidos'!$E$163/'Dalyvio prielaidos'!$F$159</f>
        <v>-7997.8309061065602</v>
      </c>
      <c r="FQ35" s="535">
        <f>-'Dalyvio prielaidos'!$E$163/'Dalyvio prielaidos'!$F$159</f>
        <v>-7997.8309061065602</v>
      </c>
      <c r="FR35" s="535">
        <f>-'Dalyvio prielaidos'!$E$163/'Dalyvio prielaidos'!$F$159</f>
        <v>-7997.8309061065602</v>
      </c>
      <c r="FS35" s="535">
        <f>-'Dalyvio prielaidos'!$E$163/'Dalyvio prielaidos'!$F$159</f>
        <v>-7997.8309061065602</v>
      </c>
      <c r="FT35" s="535">
        <f>-'Dalyvio prielaidos'!$E$163/'Dalyvio prielaidos'!$F$159</f>
        <v>-7997.8309061065602</v>
      </c>
      <c r="FU35" s="535">
        <f>-'Dalyvio prielaidos'!$E$163/'Dalyvio prielaidos'!$F$159</f>
        <v>-7997.8309061065602</v>
      </c>
      <c r="FV35" s="535">
        <f>-'Dalyvio prielaidos'!$E$163/'Dalyvio prielaidos'!$F$159</f>
        <v>-7997.8309061065602</v>
      </c>
      <c r="FW35" s="535">
        <f>-'Dalyvio prielaidos'!$E$163/'Dalyvio prielaidos'!$F$159</f>
        <v>-7997.8309061065602</v>
      </c>
      <c r="FX35" s="535">
        <f>-'Dalyvio prielaidos'!$E$163/'Dalyvio prielaidos'!$F$159</f>
        <v>-7997.8309061065602</v>
      </c>
      <c r="FY35" s="535">
        <f>-'Dalyvio prielaidos'!$E$163/'Dalyvio prielaidos'!$F$159</f>
        <v>-7997.8309061065602</v>
      </c>
      <c r="FZ35" s="535">
        <f>-'Dalyvio prielaidos'!$E$163/'Dalyvio prielaidos'!$F$159</f>
        <v>-7997.8309061065602</v>
      </c>
      <c r="GA35" s="25">
        <f>SUM(FO35:FZ35)</f>
        <v>-95973.97087327874</v>
      </c>
      <c r="GB35" s="535">
        <f>-'Dalyvio prielaidos'!$E$163/'Dalyvio prielaidos'!$F$159</f>
        <v>-7997.8309061065602</v>
      </c>
      <c r="GC35" s="535">
        <f>-'Dalyvio prielaidos'!$E$163/'Dalyvio prielaidos'!$F$159</f>
        <v>-7997.8309061065602</v>
      </c>
      <c r="GD35" s="535">
        <f>-'Dalyvio prielaidos'!$E$163/'Dalyvio prielaidos'!$F$159</f>
        <v>-7997.8309061065602</v>
      </c>
      <c r="GE35" s="535">
        <f>-'Dalyvio prielaidos'!$E$163/'Dalyvio prielaidos'!$F$159</f>
        <v>-7997.8309061065602</v>
      </c>
      <c r="GF35" s="535">
        <f>-'Dalyvio prielaidos'!$E$163/'Dalyvio prielaidos'!$F$159</f>
        <v>-7997.8309061065602</v>
      </c>
      <c r="GG35" s="535">
        <f>-'Dalyvio prielaidos'!$E$163/'Dalyvio prielaidos'!$F$159</f>
        <v>-7997.8309061065602</v>
      </c>
      <c r="GH35" s="535">
        <f>-'Dalyvio prielaidos'!$E$163/'Dalyvio prielaidos'!$F$159</f>
        <v>-7997.8309061065602</v>
      </c>
      <c r="GI35" s="535">
        <f>-'Dalyvio prielaidos'!$E$163/'Dalyvio prielaidos'!$F$159</f>
        <v>-7997.8309061065602</v>
      </c>
      <c r="GJ35" s="535">
        <f>-'Dalyvio prielaidos'!$E$163/'Dalyvio prielaidos'!$F$159</f>
        <v>-7997.8309061065602</v>
      </c>
      <c r="GK35" s="535">
        <f>-'Dalyvio prielaidos'!$E$163/'Dalyvio prielaidos'!$F$159</f>
        <v>-7997.8309061065602</v>
      </c>
      <c r="GL35" s="535">
        <f>-'Dalyvio prielaidos'!$E$163/'Dalyvio prielaidos'!$F$159</f>
        <v>-7997.8309061065602</v>
      </c>
      <c r="GM35" s="535">
        <f>-'Dalyvio prielaidos'!$E$163/'Dalyvio prielaidos'!$F$159</f>
        <v>-7997.8309061065602</v>
      </c>
      <c r="GN35" s="25">
        <f>SUM(GB35:GM35)</f>
        <v>-95973.97087327874</v>
      </c>
      <c r="GO35" s="25">
        <f>IF(GO10='Bazinės prielaidos'!$E$11+'Bazinės prielaidos'!$E$15,-GO33-GO34,IF(GO13,IF(AND(GO33&gt;0,GO18-GO55-GO59-GO60-GO61+GO48&gt;GO33),-GO33,IF(GO33=0,0,-(GO18-GO55-GO59-GO60-GO61+GO48))),0))</f>
        <v>0</v>
      </c>
      <c r="GP35" s="25">
        <f>IF(GP10='Bazinės prielaidos'!$E$11+'Bazinės prielaidos'!$E$15,-GP33-GP34,IF(GP13,IF(AND(GP33&gt;0,GP18-GP55-GP59-GP60-GP61+GP48&gt;GP33),-GP33,IF(GP33=0,0,-(GP18-GP55-GP59-GP60-GP61+GP48))),0))</f>
        <v>0</v>
      </c>
      <c r="GQ35" s="25">
        <f>IF(GQ10='Bazinės prielaidos'!$E$11+'Bazinės prielaidos'!$E$15,-GQ33-GQ34,IF(GQ13,IF(AND(GQ33&gt;0,GQ18-GQ55-GQ59-GQ60-GQ61+GQ48&gt;GQ33),-GQ33,IF(GQ33=0,0,-(GQ18-GQ55-GQ59-GQ60-GQ61+GQ48))),0))</f>
        <v>0</v>
      </c>
      <c r="GR35" s="25">
        <f>IF(GR10='Bazinės prielaidos'!$E$11+'Bazinės prielaidos'!$E$15,-GR33-GR34,IF(GR13,IF(AND(GR33&gt;0,GR18-GR55-GR59-GR60-GR61+GR48&gt;GR33),-GR33,IF(GR33=0,0,-(GR18-GR55-GR59-GR60-GR61+GR48))),0))</f>
        <v>0</v>
      </c>
      <c r="GS35" s="25">
        <f>IF(GS10='Bazinės prielaidos'!$E$11+'Bazinės prielaidos'!$E$15,-GS33-GS34,IF(GS13,IF(AND(GS33&gt;0,GS18-GS55-GS59-GS60-GS61+GS48&gt;GS33),-GS33,IF(GS33=0,0,-(GS18-GS55-GS59-GS60-GS61+GS48))),0))</f>
        <v>0</v>
      </c>
      <c r="GT35" s="25">
        <f>IF(GT10='Bazinės prielaidos'!$E$11+'Bazinės prielaidos'!$E$15,-GT33-GT34,IF(GT13,IF(AND(GT33&gt;0,GT18-GT55-GT59-GT60-GT61+GT48&gt;GT33),-GT33,IF(GT33=0,0,-(GT18-GT55-GT59-GT60-GT61+GT48))),0))</f>
        <v>0</v>
      </c>
      <c r="GU35" s="25">
        <f>IF(GU10='Bazinės prielaidos'!$E$11+'Bazinės prielaidos'!$E$15,-GU33-GU34,IF(GU13,IF(AND(GU33&gt;0,GU18-GU55-GU59-GU60-GU61+GU48&gt;GU33),-GU33,IF(GU33=0,0,-(GU18-GU55-GU59-GU60-GU61+GU48))),0))</f>
        <v>0</v>
      </c>
      <c r="GV35" s="25">
        <f>IF(GV10='Bazinės prielaidos'!$E$11+'Bazinės prielaidos'!$E$15,-GV33-GV34,IF(GV13,IF(AND(GV33&gt;0,GV18-GV55-GV59-GV60-GV61+GV48&gt;GV33),-GV33,IF(GV33=0,0,-(GV18-GV55-GV59-GV60-GV61+GV48))),0))</f>
        <v>0</v>
      </c>
      <c r="GW35" s="25">
        <f>IF(GW10='Bazinės prielaidos'!$E$11+'Bazinės prielaidos'!$E$15,-GW33-GW34,IF(GW13,IF(AND(GW33&gt;0,GW18-GW55-GW59-GW60-GW61+GW48&gt;GW33),-GW33,IF(GW33=0,0,-(GW18-GW55-GW59-GW60-GW61+GW48))),0))</f>
        <v>0</v>
      </c>
      <c r="GX35" s="25">
        <f>IF(GX10='Bazinės prielaidos'!$E$11+'Bazinės prielaidos'!$E$15,-GX33-GX34,IF(GX13,IF(AND(GX33&gt;0,GX18-GX55-GX59-GX60-GX61+GX48&gt;GX33),-GX33,IF(GX33=0,0,-(GX18-GX55-GX59-GX60-GX61+GX48))),0))</f>
        <v>0</v>
      </c>
      <c r="GY35" s="25">
        <f>IF(GY10='Bazinės prielaidos'!$E$11+'Bazinės prielaidos'!$E$15,-GY33-GY34,IF(GY13,IF(AND(GY33&gt;0,GY18-GY55-GY59-GY60-GY61+GY48&gt;GY33),-GY33,IF(GY33=0,0,-(GY18-GY55-GY59-GY60-GY61+GY48))),0))</f>
        <v>0</v>
      </c>
      <c r="GZ35" s="25">
        <f>IF(GZ10='Bazinės prielaidos'!$E$11+'Bazinės prielaidos'!$E$15,-GZ33-GZ34,IF(GZ13,IF(AND(GZ33&gt;0,GZ18-GZ55-GZ59-GZ60-GZ61+GZ48&gt;GZ33),-GZ33,IF(GZ33=0,0,-(GZ18-GZ55-GZ59-GZ60-GZ61+GZ48))),0))</f>
        <v>0</v>
      </c>
      <c r="HA35" s="25">
        <f>SUM(GO35:GZ35)</f>
        <v>0</v>
      </c>
      <c r="HB35" s="25">
        <f>IF(HB10='Bazinės prielaidos'!$E$11+'Bazinės prielaidos'!$E$15,-HB33-HB34,IF(HB13,IF(AND(HB33&gt;0,HB18-HB55-HB59-HB60-HB61+HB48&gt;HB33),-HB33,IF(HB33=0,0,-(HB18-HB55-HB59-HB60-HB61+HB48))),0))</f>
        <v>0</v>
      </c>
      <c r="HC35" s="25">
        <f>IF(HC10='Bazinės prielaidos'!$E$11+'Bazinės prielaidos'!$E$15,-HC33-HC34,IF(HC13,IF(AND(HC33&gt;0,HC18-HC55-HC59-HC60-HC61+HC48&gt;HC33),-HC33,IF(HC33=0,0,-(HC18-HC55-HC59-HC60-HC61+HC48))),0))</f>
        <v>0</v>
      </c>
      <c r="HD35" s="25">
        <f>IF(HD10='Bazinės prielaidos'!$E$11+'Bazinės prielaidos'!$E$15,-HD33-HD34,IF(HD13,IF(AND(HD33&gt;0,HD18-HD55-HD59-HD60-HD61+HD48&gt;HD33),-HD33,IF(HD33=0,0,-(HD18-HD55-HD59-HD60-HD61+HD48))),0))</f>
        <v>0</v>
      </c>
      <c r="HE35" s="25">
        <f>IF(HE10='Bazinės prielaidos'!$E$11+'Bazinės prielaidos'!$E$15,-HE33-HE34,IF(HE13,IF(AND(HE33&gt;0,HE18-HE55-HE59-HE60-HE61+HE48&gt;HE33),-HE33,IF(HE33=0,0,-(HE18-HE55-HE59-HE60-HE61+HE48))),0))</f>
        <v>0</v>
      </c>
      <c r="HF35" s="25">
        <f>IF(HF10='Bazinės prielaidos'!$E$11+'Bazinės prielaidos'!$E$15,-HF33-HF34,IF(HF13,IF(AND(HF33&gt;0,HF18-HF55-HF59-HF60-HF61+HF48&gt;HF33),-HF33,IF(HF33=0,0,-(HF18-HF55-HF59-HF60-HF61+HF48))),0))</f>
        <v>0</v>
      </c>
      <c r="HG35" s="25">
        <f>IF(HG10='Bazinės prielaidos'!$E$11+'Bazinės prielaidos'!$E$15,-HG33-HG34,IF(HG13,IF(AND(HG33&gt;0,HG18-HG55-HG59-HG60-HG61+HG48&gt;HG33),-HG33,IF(HG33=0,0,-(HG18-HG55-HG59-HG60-HG61+HG48))),0))</f>
        <v>0</v>
      </c>
      <c r="HH35" s="25">
        <f>IF(HH10='Bazinės prielaidos'!$E$11+'Bazinės prielaidos'!$E$15,-HH33-HH34,IF(HH13,IF(AND(HH33&gt;0,HH18-HH55-HH59-HH60-HH61+HH48&gt;HH33),-HH33,IF(HH33=0,0,-(HH18-HH55-HH59-HH60-HH61+HH48))),0))</f>
        <v>0</v>
      </c>
      <c r="HI35" s="25">
        <f>IF(HI10='Bazinės prielaidos'!$E$11+'Bazinės prielaidos'!$E$15,-HI33-HI34,IF(HI13,IF(AND(HI33&gt;0,HI18-HI55-HI59-HI60-HI61+HI48&gt;HI33),-HI33,IF(HI33=0,0,-(HI18-HI55-HI59-HI60-HI61+HI48))),0))</f>
        <v>0</v>
      </c>
      <c r="HJ35" s="25">
        <f>IF(HJ10='Bazinės prielaidos'!$E$11+'Bazinės prielaidos'!$E$15,-HJ33-HJ34,IF(HJ13,IF(AND(HJ33&gt;0,HJ18-HJ55-HJ59-HJ60-HJ61+HJ48&gt;HJ33),-HJ33,IF(HJ33=0,0,-(HJ18-HJ55-HJ59-HJ60-HJ61+HJ48))),0))</f>
        <v>0</v>
      </c>
      <c r="HK35" s="25">
        <f>IF(HK10='Bazinės prielaidos'!$E$11+'Bazinės prielaidos'!$E$15,-HK33-HK34,IF(HK13,IF(AND(HK33&gt;0,HK18-HK55-HK59-HK60-HK61+HK48&gt;HK33),-HK33,IF(HK33=0,0,-(HK18-HK55-HK59-HK60-HK61+HK48))),0))</f>
        <v>0</v>
      </c>
      <c r="HL35" s="25">
        <f>IF(HL10='Bazinės prielaidos'!$E$11+'Bazinės prielaidos'!$E$15,-HL33-HL34,IF(HL13,IF(AND(HL33&gt;0,HL18-HL55-HL59-HL60-HL61+HL48&gt;HL33),-HL33,IF(HL33=0,0,-(HL18-HL55-HL59-HL60-HL61+HL48))),0))</f>
        <v>0</v>
      </c>
      <c r="HM35" s="25">
        <f>IF(HM10='Bazinės prielaidos'!$E$11+'Bazinės prielaidos'!$E$15,-HM33-HM34,IF(HM13,IF(AND(HM33&gt;0,HM18-HM55-HM59-HM60-HM61+HM48&gt;HM33),-HM33,IF(HM33=0,0,-(HM18-HM55-HM59-HM60-HM61+HM48))),0))</f>
        <v>0</v>
      </c>
      <c r="HN35" s="25">
        <f>SUM(HB35:HM35)</f>
        <v>0</v>
      </c>
      <c r="HO35" s="25">
        <f>IF(HO10='Bazinės prielaidos'!$E$11+'Bazinės prielaidos'!$E$15,-HO33-HO34,IF(HO13,IF(AND(HO33&gt;0,HO18-HO55-HO59-HO60-HO61+HO48&gt;HO33),-HO33,IF(HO33=0,0,-(HO18-HO55-HO59-HO60-HO61+HO48))),0))</f>
        <v>0</v>
      </c>
      <c r="HP35" s="25">
        <f>IF(HP10='Bazinės prielaidos'!$E$11+'Bazinės prielaidos'!$E$15,-HP33-HP34,IF(HP13,IF(AND(HP33&gt;0,HP18-HP55-HP59-HP60-HP61+HP48&gt;HP33),-HP33,IF(HP33=0,0,-(HP18-HP55-HP59-HP60-HP61+HP48))),0))</f>
        <v>0</v>
      </c>
      <c r="HQ35" s="25">
        <f>IF(HQ10='Bazinės prielaidos'!$E$11+'Bazinės prielaidos'!$E$15,-HQ33-HQ34,IF(HQ13,IF(AND(HQ33&gt;0,HQ18-HQ55-HQ59-HQ60-HQ61+HQ48&gt;HQ33),-HQ33,IF(HQ33=0,0,-(HQ18-HQ55-HQ59-HQ60-HQ61+HQ48))),0))</f>
        <v>0</v>
      </c>
      <c r="HR35" s="25">
        <f>IF(HR10='Bazinės prielaidos'!$E$11+'Bazinės prielaidos'!$E$15,-HR33-HR34,IF(HR13,IF(AND(HR33&gt;0,HR18-HR55-HR59-HR60-HR61+HR48&gt;HR33),-HR33,IF(HR33=0,0,-(HR18-HR55-HR59-HR60-HR61+HR48))),0))</f>
        <v>0</v>
      </c>
      <c r="HS35" s="25">
        <f>IF(HS10='Bazinės prielaidos'!$E$11+'Bazinės prielaidos'!$E$15,-HS33-HS34,IF(HS13,IF(AND(HS33&gt;0,HS18-HS55-HS59-HS60-HS61+HS48&gt;HS33),-HS33,IF(HS33=0,0,-(HS18-HS55-HS59-HS60-HS61+HS48))),0))</f>
        <v>0</v>
      </c>
      <c r="HT35" s="25">
        <f>IF(HT10='Bazinės prielaidos'!$E$11+'Bazinės prielaidos'!$E$15,-HT33-HT34,IF(HT13,IF(AND(HT33&gt;0,HT18-HT55-HT59-HT60-HT61+HT48&gt;HT33),-HT33,IF(HT33=0,0,-(HT18-HT55-HT59-HT60-HT61+HT48))),0))</f>
        <v>0</v>
      </c>
      <c r="HU35" s="25">
        <f>IF(HU10='Bazinės prielaidos'!$E$11+'Bazinės prielaidos'!$E$15,-HU33-HU34,IF(HU13,IF(AND(HU33&gt;0,HU18-HU55-HU59-HU60-HU61+HU48&gt;HU33),-HU33,IF(HU33=0,0,-(HU18-HU55-HU59-HU60-HU61+HU48))),0))</f>
        <v>0</v>
      </c>
      <c r="HV35" s="25">
        <f>IF(HV10='Bazinės prielaidos'!$E$11+'Bazinės prielaidos'!$E$15,-HV33-HV34,IF(HV13,IF(AND(HV33&gt;0,HV18-HV55-HV59-HV60-HV61+HV48&gt;HV33),-HV33,IF(HV33=0,0,-(HV18-HV55-HV59-HV60-HV61+HV48))),0))</f>
        <v>0</v>
      </c>
      <c r="HW35" s="25">
        <f>IF(HW10='Bazinės prielaidos'!$E$11+'Bazinės prielaidos'!$E$15,-HW33-HW34,IF(HW13,IF(AND(HW33&gt;0,HW18-HW55-HW59-HW60-HW61+HW48&gt;HW33),-HW33,IF(HW33=0,0,-(HW18-HW55-HW59-HW60-HW61+HW48))),0))</f>
        <v>0</v>
      </c>
      <c r="HX35" s="25">
        <f>IF(HX10='Bazinės prielaidos'!$E$11+'Bazinės prielaidos'!$E$15,-HX33-HX34,IF(HX13,IF(AND(HX33&gt;0,HX18-HX55-HX59-HX60-HX61+HX48&gt;HX33),-HX33,IF(HX33=0,0,-(HX18-HX55-HX59-HX60-HX61+HX48))),0))</f>
        <v>0</v>
      </c>
      <c r="HY35" s="25">
        <f>IF(HY10='Bazinės prielaidos'!$E$11+'Bazinės prielaidos'!$E$15,-HY33-HY34,IF(HY13,IF(AND(HY33&gt;0,HY18-HY55-HY59-HY60-HY61+HY48&gt;HY33),-HY33,IF(HY33=0,0,-(HY18-HY55-HY59-HY60-HY61+HY48))),0))</f>
        <v>0</v>
      </c>
      <c r="HZ35" s="25">
        <f>IF(HZ10='Bazinės prielaidos'!$E$11+'Bazinės prielaidos'!$E$15,-HZ33-HZ34,IF(HZ13,IF(AND(HZ33&gt;0,HZ18-HZ55-HZ59-HZ60-HZ61+HZ48&gt;HZ33),-HZ33,IF(HZ33=0,0,-(HZ18-HZ55-HZ59-HZ60-HZ61+HZ48))),0))</f>
        <v>0</v>
      </c>
      <c r="IA35" s="25">
        <f>SUM(HO35:HZ35)</f>
        <v>0</v>
      </c>
      <c r="IB35" s="25">
        <f>IF(IB10='Bazinės prielaidos'!$E$11+'Bazinės prielaidos'!$E$15,-IB33-IB34,IF(IB13,IF(AND(IB33&gt;0,IB18-IB55-IB59-IB60-IB61+IB48&gt;IB33),-IB33,IF(IB33=0,0,-(IB18-IB55-IB59-IB60-IB61+IB48))),0))</f>
        <v>0</v>
      </c>
      <c r="IC35" s="25">
        <f>IF(IC10='Bazinės prielaidos'!$E$11+'Bazinės prielaidos'!$E$15,-IC33-IC34,IF(IC13,IF(AND(IC33&gt;0,IC18-IC55-IC59-IC60-IC61+IC48&gt;IC33),-IC33,IF(IC33=0,0,-(IC18-IC55-IC59-IC60-IC61+IC48))),0))</f>
        <v>0</v>
      </c>
      <c r="ID35" s="25">
        <f>IF(ID10='Bazinės prielaidos'!$E$11+'Bazinės prielaidos'!$E$15,-ID33-ID34,IF(ID13,IF(AND(ID33&gt;0,ID18-ID55-ID59-ID60-ID61+ID48&gt;ID33),-ID33,IF(ID33=0,0,-(ID18-ID55-ID59-ID60-ID61+ID48))),0))</f>
        <v>0</v>
      </c>
      <c r="IE35" s="25">
        <f>IF(IE10='Bazinės prielaidos'!$E$11+'Bazinės prielaidos'!$E$15,-IE33-IE34,IF(IE13,IF(AND(IE33&gt;0,IE18-IE55-IE59-IE60-IE61+IE48&gt;IE33),-IE33,IF(IE33=0,0,-(IE18-IE55-IE59-IE60-IE61+IE48))),0))</f>
        <v>0</v>
      </c>
      <c r="IF35" s="25">
        <f>IF(IF10='Bazinės prielaidos'!$E$11+'Bazinės prielaidos'!$E$15,-IF33-IF34,IF(IF13,IF(AND(IF33&gt;0,IF18-IF55-IF59-IF60-IF61+IF48&gt;IF33),-IF33,IF(IF33=0,0,-(IF18-IF55-IF59-IF60-IF61+IF48))),0))</f>
        <v>0</v>
      </c>
      <c r="IG35" s="25">
        <f>IF(IG10='Bazinės prielaidos'!$E$11+'Bazinės prielaidos'!$E$15,-IG33-IG34,IF(IG13,IF(AND(IG33&gt;0,IG18-IG55-IG59-IG60-IG61+IG48&gt;IG33),-IG33,IF(IG33=0,0,-(IG18-IG55-IG59-IG60-IG61+IG48))),0))</f>
        <v>0</v>
      </c>
      <c r="IH35" s="25">
        <f>IF(IH10='Bazinės prielaidos'!$E$11+'Bazinės prielaidos'!$E$15,-IH33-IH34,IF(IH13,IF(AND(IH33&gt;0,IH18-IH55-IH59-IH60-IH61+IH48&gt;IH33),-IH33,IF(IH33=0,0,-(IH18-IH55-IH59-IH60-IH61+IH48))),0))</f>
        <v>0</v>
      </c>
      <c r="II35" s="25">
        <f>IF(II10='Bazinės prielaidos'!$E$11+'Bazinės prielaidos'!$E$15,-II33-II34,IF(II13,IF(AND(II33&gt;0,II18-II55-II59-II60-II61+II48&gt;II33),-II33,IF(II33=0,0,-(II18-II55-II59-II60-II61+II48))),0))</f>
        <v>0</v>
      </c>
      <c r="IJ35" s="25">
        <f>IF(IJ10='Bazinės prielaidos'!$E$11+'Bazinės prielaidos'!$E$15,-IJ33-IJ34,IF(IJ13,IF(AND(IJ33&gt;0,IJ18-IJ55-IJ59-IJ60-IJ61+IJ48&gt;IJ33),-IJ33,IF(IJ33=0,0,-(IJ18-IJ55-IJ59-IJ60-IJ61+IJ48))),0))</f>
        <v>0</v>
      </c>
      <c r="IK35" s="25">
        <f>IF(IK10='Bazinės prielaidos'!$E$11+'Bazinės prielaidos'!$E$15,-IK33-IK34,IF(IK13,IF(AND(IK33&gt;0,IK18-IK55-IK59-IK60-IK61+IK48&gt;IK33),-IK33,IF(IK33=0,0,-(IK18-IK55-IK59-IK60-IK61+IK48))),0))</f>
        <v>0</v>
      </c>
      <c r="IL35" s="25">
        <f>IF(IL10='Bazinės prielaidos'!$E$11+'Bazinės prielaidos'!$E$15,-IL33-IL34,IF(IL13,IF(AND(IL33&gt;0,IL18-IL55-IL59-IL60-IL61+IL48&gt;IL33),-IL33,IF(IL33=0,0,-(IL18-IL55-IL59-IL60-IL61+IL48))),0))</f>
        <v>0</v>
      </c>
      <c r="IM35" s="25">
        <f>IF(IM10='Bazinės prielaidos'!$E$11+'Bazinės prielaidos'!$E$15,-IM33-IM34,IF(IM13,IF(AND(IM33&gt;0,IM18-IM55-IM59-IM60-IM61+IM48&gt;IM33),-IM33,IF(IM33=0,0,-(IM18-IM55-IM59-IM60-IM61+IM48))),0))</f>
        <v>0</v>
      </c>
      <c r="IN35" s="25">
        <f>SUM(IB35:IM35)</f>
        <v>0</v>
      </c>
      <c r="IO35" s="25">
        <f>IF(IO10='Bazinės prielaidos'!$E$11+'Bazinės prielaidos'!$E$15,-IO33-IO34,IF(IO13,IF(AND(IO33&gt;0,IO18-IO55-IO59-IO60-IO61+IO48&gt;IO33),-IO33,IF(IO33=0,0,-(IO18-IO55-IO59-IO60-IO61+IO48))),0))</f>
        <v>0</v>
      </c>
      <c r="IP35" s="25">
        <f>IF(IP10='Bazinės prielaidos'!$E$11+'Bazinės prielaidos'!$E$15,-IP33-IP34,IF(IP13,IF(AND(IP33&gt;0,IP18-IP55-IP59-IP60-IP61+IP48&gt;IP33),-IP33,IF(IP33=0,0,-(IP18-IP55-IP59-IP60-IP61+IP48))),0))</f>
        <v>0</v>
      </c>
      <c r="IQ35" s="25">
        <f>IF(IQ10='Bazinės prielaidos'!$E$11+'Bazinės prielaidos'!$E$15,-IQ33-IQ34,IF(IQ13,IF(AND(IQ33&gt;0,IQ18-IQ55-IQ59-IQ60-IQ61+IQ48&gt;IQ33),-IQ33,IF(IQ33=0,0,-(IQ18-IQ55-IQ59-IQ60-IQ61+IQ48))),0))</f>
        <v>0</v>
      </c>
      <c r="IR35" s="25">
        <f>IF(IR10='Bazinės prielaidos'!$E$11+'Bazinės prielaidos'!$E$15,-IR33-IR34,IF(IR13,IF(AND(IR33&gt;0,IR18-IR55-IR59-IR60-IR61+IR48&gt;IR33),-IR33,IF(IR33=0,0,-(IR18-IR55-IR59-IR60-IR61+IR48))),0))</f>
        <v>0</v>
      </c>
      <c r="IS35" s="25">
        <f>IF(IS10='Bazinės prielaidos'!$E$11+'Bazinės prielaidos'!$E$15,-IS33-IS34,IF(IS13,IF(AND(IS33&gt;0,IS18-IS55-IS59-IS60-IS61+IS48&gt;IS33),-IS33,IF(IS33=0,0,-(IS18-IS55-IS59-IS60-IS61+IS48))),0))</f>
        <v>0</v>
      </c>
      <c r="IT35" s="25">
        <f>IF(IT10='Bazinės prielaidos'!$E$11+'Bazinės prielaidos'!$E$15,-IT33-IT34,IF(IT13,IF(AND(IT33&gt;0,IT18-IT55-IT59-IT60-IT61+IT48&gt;IT33),-IT33,IF(IT33=0,0,-(IT18-IT55-IT59-IT60-IT61+IT48))),0))</f>
        <v>0</v>
      </c>
      <c r="IU35" s="25">
        <f>IF(IU10='Bazinės prielaidos'!$E$11+'Bazinės prielaidos'!$E$15,-IU33-IU34,IF(IU13,IF(AND(IU33&gt;0,IU18-IU55-IU59-IU60-IU61+IU48&gt;IU33),-IU33,IF(IU33=0,0,-(IU18-IU55-IU59-IU60-IU61+IU48))),0))</f>
        <v>0</v>
      </c>
      <c r="IV35" s="25">
        <f>IF(IV10='Bazinės prielaidos'!$E$11+'Bazinės prielaidos'!$E$15,-IV33-IV34,IF(IV13,IF(AND(IV33&gt;0,IV18-IV55-IV59-IV60-IV61+IV48&gt;IV33),-IV33,IF(IV33=0,0,-(IV18-IV55-IV59-IV60-IV61+IV48))),0))</f>
        <v>0</v>
      </c>
      <c r="IW35" s="25">
        <f>IF(IW10='Bazinės prielaidos'!$E$11+'Bazinės prielaidos'!$E$15,-IW33-IW34,IF(IW13,IF(AND(IW33&gt;0,IW18-IW55-IW59-IW60-IW61+IW48&gt;IW33),-IW33,IF(IW33=0,0,-(IW18-IW55-IW59-IW60-IW61+IW48))),0))</f>
        <v>0</v>
      </c>
      <c r="IX35" s="25">
        <f>IF(IX10='Bazinės prielaidos'!$E$11+'Bazinės prielaidos'!$E$15,-IX33-IX34,IF(IX13,IF(AND(IX33&gt;0,IX18-IX55-IX59-IX60-IX61+IX48&gt;IX33),-IX33,IF(IX33=0,0,-(IX18-IX55-IX59-IX60-IX61+IX48))),0))</f>
        <v>0</v>
      </c>
      <c r="IY35" s="25">
        <f>IF(IY10='Bazinės prielaidos'!$E$11+'Bazinės prielaidos'!$E$15,-IY33-IY34,IF(IY13,IF(AND(IY33&gt;0,IY18-IY55-IY59-IY60-IY61+IY48&gt;IY33),-IY33,IF(IY33=0,0,-(IY18-IY55-IY59-IY60-IY61+IY48))),0))</f>
        <v>0</v>
      </c>
      <c r="IZ35" s="25">
        <f>IF(IZ10='Bazinės prielaidos'!$E$11+'Bazinės prielaidos'!$E$15,-IZ33-IZ34,IF(IZ13,IF(AND(IZ33&gt;0,IZ18-IZ55-IZ59-IZ60-IZ61+IZ48&gt;IZ33),-IZ33,IF(IZ33=0,0,-(IZ18-IZ55-IZ59-IZ60-IZ61+IZ48))),0))</f>
        <v>0</v>
      </c>
      <c r="JA35" s="25">
        <f>SUM(IO35:IZ35)</f>
        <v>0</v>
      </c>
      <c r="JB35" s="25">
        <f>IF(JB10='Bazinės prielaidos'!$E$11+'Bazinės prielaidos'!$E$15,-JB33-JB34,IF(JB13,IF(AND(JB33&gt;0,JB18-JB55-JB59-JB60-JB61+JB48&gt;JB33),-JB33,IF(JB33=0,0,-(JB18-JB55-JB59-JB60-JB61+JB48))),0))</f>
        <v>0</v>
      </c>
      <c r="JC35" s="25">
        <f>IF(JC10='Bazinės prielaidos'!$E$11+'Bazinės prielaidos'!$E$15,-JC33-JC34,IF(JC13,IF(AND(JC33&gt;0,JC18-JC55-JC59-JC60-JC61+JC48&gt;JC33),-JC33,IF(JC33=0,0,-(JC18-JC55-JC59-JC60-JC61+JC48))),0))</f>
        <v>0</v>
      </c>
      <c r="JD35" s="25">
        <f>IF(JD10='Bazinės prielaidos'!$E$11+'Bazinės prielaidos'!$E$15,-JD33-JD34,IF(JD13,IF(AND(JD33&gt;0,JD18-JD55-JD59-JD60-JD61+JD48&gt;JD33),-JD33,IF(JD33=0,0,-(JD18-JD55-JD59-JD60-JD61+JD48))),0))</f>
        <v>0</v>
      </c>
      <c r="JE35" s="25">
        <f>IF(JE10='Bazinės prielaidos'!$E$11+'Bazinės prielaidos'!$E$15,-JE33-JE34,IF(JE13,IF(AND(JE33&gt;0,JE18-JE55-JE59-JE60-JE61+JE48&gt;JE33),-JE33,IF(JE33=0,0,-(JE18-JE55-JE59-JE60-JE61+JE48))),0))</f>
        <v>0</v>
      </c>
      <c r="JF35" s="25">
        <f>IF(JF10='Bazinės prielaidos'!$E$11+'Bazinės prielaidos'!$E$15,-JF33-JF34,IF(JF13,IF(AND(JF33&gt;0,JF18-JF55-JF59-JF60-JF61+JF48&gt;JF33),-JF33,IF(JF33=0,0,-(JF18-JF55-JF59-JF60-JF61+JF48))),0))</f>
        <v>0</v>
      </c>
      <c r="JG35" s="25">
        <f>IF(JG10='Bazinės prielaidos'!$E$11+'Bazinės prielaidos'!$E$15,-JG33-JG34,IF(JG13,IF(AND(JG33&gt;0,JG18-JG55-JG59-JG60-JG61+JG48&gt;JG33),-JG33,IF(JG33=0,0,-(JG18-JG55-JG59-JG60-JG61+JG48))),0))</f>
        <v>0</v>
      </c>
      <c r="JH35" s="25">
        <f>IF(JH10='Bazinės prielaidos'!$E$11+'Bazinės prielaidos'!$E$15,-JH33-JH34,IF(JH13,IF(AND(JH33&gt;0,JH18-JH55-JH59-JH60-JH61+JH48&gt;JH33),-JH33,IF(JH33=0,0,-(JH18-JH55-JH59-JH60-JH61+JH48))),0))</f>
        <v>0</v>
      </c>
      <c r="JI35" s="25">
        <f>IF(JI10='Bazinės prielaidos'!$E$11+'Bazinės prielaidos'!$E$15,-JI33-JI34,IF(JI13,IF(AND(JI33&gt;0,JI18-JI55-JI59-JI60-JI61+JI48&gt;JI33),-JI33,IF(JI33=0,0,-(JI18-JI55-JI59-JI60-JI61+JI48))),0))</f>
        <v>0</v>
      </c>
      <c r="JJ35" s="25">
        <f>IF(JJ10='Bazinės prielaidos'!$E$11+'Bazinės prielaidos'!$E$15,-JJ33-JJ34,IF(JJ13,IF(AND(JJ33&gt;0,JJ18-JJ55-JJ59-JJ60-JJ61+JJ48&gt;JJ33),-JJ33,IF(JJ33=0,0,-(JJ18-JJ55-JJ59-JJ60-JJ61+JJ48))),0))</f>
        <v>0</v>
      </c>
      <c r="JK35" s="25">
        <f>IF(JK10='Bazinės prielaidos'!$E$11+'Bazinės prielaidos'!$E$15,-JK33-JK34,IF(JK13,IF(AND(JK33&gt;0,JK18-JK55-JK59-JK60-JK61+JK48&gt;JK33),-JK33,IF(JK33=0,0,-(JK18-JK55-JK59-JK60-JK61+JK48))),0))</f>
        <v>0</v>
      </c>
      <c r="JL35" s="25">
        <f>IF(JL10='Bazinės prielaidos'!$E$11+'Bazinės prielaidos'!$E$15,-JL33-JL34,IF(JL13,IF(AND(JL33&gt;0,JL18-JL55-JL59-JL60-JL61+JL48&gt;JL33),-JL33,IF(JL33=0,0,-(JL18-JL55-JL59-JL60-JL61+JL48))),0))</f>
        <v>0</v>
      </c>
      <c r="JM35" s="25">
        <f>IF(JM10='Bazinės prielaidos'!$E$11+'Bazinės prielaidos'!$E$15,-JM33-JM34,IF(JM13,IF(AND(JM33&gt;0,JM18-JM55-JM59-JM60-JM61+JM48&gt;JM33),-JM33,IF(JM33=0,0,-(JM18-JM55-JM59-JM60-JM61+JM48))),0))</f>
        <v>0</v>
      </c>
      <c r="JN35" s="25">
        <f>SUM(JB35:JM35)</f>
        <v>0</v>
      </c>
      <c r="JO35" s="25">
        <f>IF(JO10='Bazinės prielaidos'!$E$11+'Bazinės prielaidos'!$E$15,-JO33-JO34,IF(JO13,IF(AND(JO33&gt;0,JO18-JO55-JO59-JO60-JO61+JO48&gt;JO33),-JO33,IF(JO33=0,0,-(JO18-JO55-JO59-JO60-JO61+JO48))),0))</f>
        <v>0</v>
      </c>
      <c r="JP35" s="25">
        <f>IF(JP10='Bazinės prielaidos'!$E$11+'Bazinės prielaidos'!$E$15,-JP33-JP34,IF(JP13,IF(AND(JP33&gt;0,JP18-JP55-JP59-JP60-JP61+JP48&gt;JP33),-JP33,IF(JP33=0,0,-(JP18-JP55-JP59-JP60-JP61+JP48))),0))</f>
        <v>0</v>
      </c>
      <c r="JQ35" s="25">
        <f>IF(JQ10='Bazinės prielaidos'!$E$11+'Bazinės prielaidos'!$E$15,-JQ33-JQ34,IF(JQ13,IF(AND(JQ33&gt;0,JQ18-JQ55-JQ59-JQ60-JQ61+JQ48&gt;JQ33),-JQ33,IF(JQ33=0,0,-(JQ18-JQ55-JQ59-JQ60-JQ61+JQ48))),0))</f>
        <v>0</v>
      </c>
      <c r="JR35" s="25">
        <f>IF(JR10='Bazinės prielaidos'!$E$11+'Bazinės prielaidos'!$E$15,-JR33-JR34,IF(JR13,IF(AND(JR33&gt;0,JR18-JR55-JR59-JR60-JR61+JR48&gt;JR33),-JR33,IF(JR33=0,0,-(JR18-JR55-JR59-JR60-JR61+JR48))),0))</f>
        <v>0</v>
      </c>
      <c r="JS35" s="25">
        <f>IF(JS10='Bazinės prielaidos'!$E$11+'Bazinės prielaidos'!$E$15,-JS33-JS34,IF(JS13,IF(AND(JS33&gt;0,JS18-JS55-JS59-JS60-JS61+JS48&gt;JS33),-JS33,IF(JS33=0,0,-(JS18-JS55-JS59-JS60-JS61+JS48))),0))</f>
        <v>0</v>
      </c>
      <c r="JT35" s="25">
        <f>IF(JT10='Bazinės prielaidos'!$E$11+'Bazinės prielaidos'!$E$15,-JT33-JT34,IF(JT13,IF(AND(JT33&gt;0,JT18-JT55-JT59-JT60-JT61+JT48&gt;JT33),-JT33,IF(JT33=0,0,-(JT18-JT55-JT59-JT60-JT61+JT48))),0))</f>
        <v>0</v>
      </c>
      <c r="JU35" s="25">
        <f>IF(JU10='Bazinės prielaidos'!$E$11+'Bazinės prielaidos'!$E$15,-JU33-JU34,IF(JU13,IF(AND(JU33&gt;0,JU18-JU55-JU59-JU60-JU61+JU48&gt;JU33),-JU33,IF(JU33=0,0,-(JU18-JU55-JU59-JU60-JU61+JU48))),0))</f>
        <v>0</v>
      </c>
      <c r="JV35" s="25">
        <f>IF(JV10='Bazinės prielaidos'!$E$11+'Bazinės prielaidos'!$E$15,-JV33-JV34,IF(JV13,IF(AND(JV33&gt;0,JV18-JV55-JV59-JV60-JV61+JV48&gt;JV33),-JV33,IF(JV33=0,0,-(JV18-JV55-JV59-JV60-JV61+JV48))),0))</f>
        <v>0</v>
      </c>
      <c r="JW35" s="25">
        <f>IF(JW10='Bazinės prielaidos'!$E$11+'Bazinės prielaidos'!$E$15,-JW33-JW34,IF(JW13,IF(AND(JW33&gt;0,JW18-JW55-JW59-JW60-JW61+JW48&gt;JW33),-JW33,IF(JW33=0,0,-(JW18-JW55-JW59-JW60-JW61+JW48))),0))</f>
        <v>0</v>
      </c>
      <c r="JX35" s="25">
        <f>IF(JX10='Bazinės prielaidos'!$E$11+'Bazinės prielaidos'!$E$15,-JX33-JX34,IF(JX13,IF(AND(JX33&gt;0,JX18-JX55-JX59-JX60-JX61+JX48&gt;JX33),-JX33,IF(JX33=0,0,-(JX18-JX55-JX59-JX60-JX61+JX48))),0))</f>
        <v>0</v>
      </c>
      <c r="JY35" s="25">
        <f>IF(JY10='Bazinės prielaidos'!$E$11+'Bazinės prielaidos'!$E$15,-JY33-JY34,IF(JY13,IF(AND(JY33&gt;0,JY18-JY55-JY59-JY60-JY61+JY48&gt;JY33),-JY33,IF(JY33=0,0,-(JY18-JY55-JY59-JY60-JY61+JY48))),0))</f>
        <v>0</v>
      </c>
      <c r="JZ35" s="25">
        <f>IF(JZ10='Bazinės prielaidos'!$E$11+'Bazinės prielaidos'!$E$15,-JZ33-JZ34,IF(JZ13,IF(AND(JZ33&gt;0,JZ18-JZ55-JZ59-JZ60-JZ61+JZ48&gt;JZ33),-JZ33,IF(JZ33=0,0,-(JZ18-JZ55-JZ59-JZ60-JZ61+JZ48))),0))</f>
        <v>0</v>
      </c>
      <c r="KA35" s="25">
        <f>SUM(JO35:JZ35)</f>
        <v>0</v>
      </c>
      <c r="KB35" s="25">
        <f>IF(KB10='Bazinės prielaidos'!$E$11+'Bazinės prielaidos'!$E$15,-KB33-KB34,IF(KB13,IF(AND(KB33&gt;0,KB18-KB55-KB59-KB60-KB61+KB48&gt;KB33),-KB33,IF(KB33=0,0,-(KB18-KB55-KB59-KB60-KB61+KB48))),0))</f>
        <v>0</v>
      </c>
      <c r="KC35" s="25">
        <f>IF(KC10='Bazinės prielaidos'!$E$11+'Bazinės prielaidos'!$E$15,-KC33-KC34,IF(KC13,IF(AND(KC33&gt;0,KC18-KC55-KC59-KC60-KC61+KC48&gt;KC33),-KC33,IF(KC33=0,0,-(KC18-KC55-KC59-KC60-KC61+KC48))),0))</f>
        <v>0</v>
      </c>
      <c r="KD35" s="25">
        <f>IF(KD10='Bazinės prielaidos'!$E$11+'Bazinės prielaidos'!$E$15,-KD33-KD34,IF(KD13,IF(AND(KD33&gt;0,KD18-KD55-KD59-KD60-KD61+KD48&gt;KD33),-KD33,IF(KD33=0,0,-(KD18-KD55-KD59-KD60-KD61+KD48))),0))</f>
        <v>0</v>
      </c>
      <c r="KE35" s="25">
        <f>IF(KE10='Bazinės prielaidos'!$E$11+'Bazinės prielaidos'!$E$15,-KE33-KE34,IF(KE13,IF(AND(KE33&gt;0,KE18-KE55-KE59-KE60-KE61+KE48&gt;KE33),-KE33,IF(KE33=0,0,-(KE18-KE55-KE59-KE60-KE61+KE48))),0))</f>
        <v>0</v>
      </c>
      <c r="KF35" s="25">
        <f>IF(KF10='Bazinės prielaidos'!$E$11+'Bazinės prielaidos'!$E$15,-KF33-KF34,IF(KF13,IF(AND(KF33&gt;0,KF18-KF55-KF59-KF60-KF61+KF48&gt;KF33),-KF33,IF(KF33=0,0,-(KF18-KF55-KF59-KF60-KF61+KF48))),0))</f>
        <v>0</v>
      </c>
      <c r="KG35" s="25">
        <f>IF(KG10='Bazinės prielaidos'!$E$11+'Bazinės prielaidos'!$E$15,-KG33-KG34,IF(KG13,IF(AND(KG33&gt;0,KG18-KG55-KG59-KG60-KG61+KG48&gt;KG33),-KG33,IF(KG33=0,0,-(KG18-KG55-KG59-KG60-KG61+KG48))),0))</f>
        <v>0</v>
      </c>
      <c r="KH35" s="25">
        <f>IF(KH10='Bazinės prielaidos'!$E$11+'Bazinės prielaidos'!$E$15,-KH33-KH34,IF(KH13,IF(AND(KH33&gt;0,KH18-KH55-KH59-KH60-KH61+KH48&gt;KH33),-KH33,IF(KH33=0,0,-(KH18-KH55-KH59-KH60-KH61+KH48))),0))</f>
        <v>0</v>
      </c>
      <c r="KI35" s="25">
        <f>IF(KI10='Bazinės prielaidos'!$E$11+'Bazinės prielaidos'!$E$15,-KI33-KI34,IF(KI13,IF(AND(KI33&gt;0,KI18-KI55-KI59-KI60-KI61+KI48&gt;KI33),-KI33,IF(KI33=0,0,-(KI18-KI55-KI59-KI60-KI61+KI48))),0))</f>
        <v>0</v>
      </c>
      <c r="KJ35" s="25">
        <f>IF(KJ10='Bazinės prielaidos'!$E$11+'Bazinės prielaidos'!$E$15,-KJ33-KJ34,IF(KJ13,IF(AND(KJ33&gt;0,KJ18-KJ55-KJ59-KJ60-KJ61+KJ48&gt;KJ33),-KJ33,IF(KJ33=0,0,-(KJ18-KJ55-KJ59-KJ60-KJ61+KJ48))),0))</f>
        <v>0</v>
      </c>
      <c r="KK35" s="25">
        <f>IF(KK10='Bazinės prielaidos'!$E$11+'Bazinės prielaidos'!$E$15,-KK33-KK34,IF(KK13,IF(AND(KK33&gt;0,KK18-KK55-KK59-KK60-KK61+KK48&gt;KK33),-KK33,IF(KK33=0,0,-(KK18-KK55-KK59-KK60-KK61+KK48))),0))</f>
        <v>0</v>
      </c>
      <c r="KL35" s="25">
        <f>IF(KL10='Bazinės prielaidos'!$E$11+'Bazinės prielaidos'!$E$15,-KL33-KL34,IF(KL13,IF(AND(KL33&gt;0,KL18-KL55-KL59-KL60-KL61+KL48&gt;KL33),-KL33,IF(KL33=0,0,-(KL18-KL55-KL59-KL60-KL61+KL48))),0))</f>
        <v>0</v>
      </c>
      <c r="KM35" s="25">
        <f>IF(KM10='Bazinės prielaidos'!$E$11+'Bazinės prielaidos'!$E$15,-KM33-KM34,IF(KM13,IF(AND(KM33&gt;0,KM18-KM55-KM59-KM60-KM61+KM48&gt;KM33),-KM33,IF(KM33=0,0,-(KM18-KM55-KM59-KM60-KM61+KM48))),0))</f>
        <v>0</v>
      </c>
      <c r="KN35" s="25">
        <f>SUM(KB35:KM35)</f>
        <v>0</v>
      </c>
      <c r="KO35" s="25">
        <f>IF(KO10='Bazinės prielaidos'!$E$11+'Bazinės prielaidos'!$E$15,-KO33-KO34,IF(KO13,IF(AND(KO33&gt;0,KO18-KO55-KO59-KO60-KO61+KO48&gt;KO33),-KO33,IF(KO33=0,0,-(KO18-KO55-KO59-KO60-KO61+KO48))),0))</f>
        <v>0</v>
      </c>
      <c r="KP35" s="25">
        <f>IF(KP10='Bazinės prielaidos'!$E$11+'Bazinės prielaidos'!$E$15,-KP33-KP34,IF(KP13,IF(AND(KP33&gt;0,KP18-KP55-KP59-KP60-KP61+KP48&gt;KP33),-KP33,IF(KP33=0,0,-(KP18-KP55-KP59-KP60-KP61+KP48))),0))</f>
        <v>0</v>
      </c>
      <c r="KQ35" s="25">
        <f>IF(KQ10='Bazinės prielaidos'!$E$11+'Bazinės prielaidos'!$E$15,-KQ33-KQ34,IF(KQ13,IF(AND(KQ33&gt;0,KQ18-KQ55-KQ59-KQ60-KQ61+KQ48&gt;KQ33),-KQ33,IF(KQ33=0,0,-(KQ18-KQ55-KQ59-KQ60-KQ61+KQ48))),0))</f>
        <v>0</v>
      </c>
      <c r="KR35" s="25">
        <f>IF(KR10='Bazinės prielaidos'!$E$11+'Bazinės prielaidos'!$E$15,-KR33-KR34,IF(KR13,IF(AND(KR33&gt;0,KR18-KR55-KR59-KR60-KR61+KR48&gt;KR33),-KR33,IF(KR33=0,0,-(KR18-KR55-KR59-KR60-KR61+KR48))),0))</f>
        <v>0</v>
      </c>
      <c r="KS35" s="25">
        <f>IF(KS10='Bazinės prielaidos'!$E$11+'Bazinės prielaidos'!$E$15,-KS33-KS34,IF(KS13,IF(AND(KS33&gt;0,KS18-KS55-KS59-KS60-KS61+KS48&gt;KS33),-KS33,IF(KS33=0,0,-(KS18-KS55-KS59-KS60-KS61+KS48))),0))</f>
        <v>0</v>
      </c>
      <c r="KT35" s="25">
        <f>IF(KT10='Bazinės prielaidos'!$E$11+'Bazinės prielaidos'!$E$15,-KT33-KT34,IF(KT13,IF(AND(KT33&gt;0,KT18-KT55-KT59-KT60-KT61+KT48&gt;KT33),-KT33,IF(KT33=0,0,-(KT18-KT55-KT59-KT60-KT61+KT48))),0))</f>
        <v>0</v>
      </c>
      <c r="KU35" s="25">
        <f>IF(KU10='Bazinės prielaidos'!$E$11+'Bazinės prielaidos'!$E$15,-KU33-KU34,IF(KU13,IF(AND(KU33&gt;0,KU18-KU55-KU59-KU60-KU61+KU48&gt;KU33),-KU33,IF(KU33=0,0,-(KU18-KU55-KU59-KU60-KU61+KU48))),0))</f>
        <v>0</v>
      </c>
      <c r="KV35" s="25">
        <f>IF(KV10='Bazinės prielaidos'!$E$11+'Bazinės prielaidos'!$E$15,-KV33-KV34,IF(KV13,IF(AND(KV33&gt;0,KV18-KV55-KV59-KV60-KV61+KV48&gt;KV33),-KV33,IF(KV33=0,0,-(KV18-KV55-KV59-KV60-KV61+KV48))),0))</f>
        <v>0</v>
      </c>
      <c r="KW35" s="25">
        <f>IF(KW10='Bazinės prielaidos'!$E$11+'Bazinės prielaidos'!$E$15,-KW33-KW34,IF(KW13,IF(AND(KW33&gt;0,KW18-KW55-KW59-KW60-KW61+KW48&gt;KW33),-KW33,IF(KW33=0,0,-(KW18-KW55-KW59-KW60-KW61+KW48))),0))</f>
        <v>0</v>
      </c>
      <c r="KX35" s="25">
        <f>IF(KX10='Bazinės prielaidos'!$E$11+'Bazinės prielaidos'!$E$15,-KX33-KX34,IF(KX13,IF(AND(KX33&gt;0,KX18-KX55-KX59-KX60-KX61+KX48&gt;KX33),-KX33,IF(KX33=0,0,-(KX18-KX55-KX59-KX60-KX61+KX48))),0))</f>
        <v>0</v>
      </c>
      <c r="KY35" s="25">
        <f>IF(KY10='Bazinės prielaidos'!$E$11+'Bazinės prielaidos'!$E$15,-KY33-KY34,IF(KY13,IF(AND(KY33&gt;0,KY18-KY55-KY59-KY60-KY61+KY48&gt;KY33),-KY33,IF(KY33=0,0,-(KY18-KY55-KY59-KY60-KY61+KY48))),0))</f>
        <v>0</v>
      </c>
      <c r="KZ35" s="25">
        <f>IF(KZ10='Bazinės prielaidos'!$E$11+'Bazinės prielaidos'!$E$15,-KZ33-KZ34,IF(KZ13,IF(AND(KZ33&gt;0,KZ18-KZ55-KZ59-KZ60-KZ61+KZ48&gt;KZ33),-KZ33,IF(KZ33=0,0,-(KZ18-KZ55-KZ59-KZ60-KZ61+KZ48))),0))</f>
        <v>0</v>
      </c>
      <c r="LA35" s="25">
        <f>SUM(KO35:KZ35)</f>
        <v>0</v>
      </c>
      <c r="LB35" s="25">
        <f>IF(LB10='Bazinės prielaidos'!$E$11+'Bazinės prielaidos'!$E$15,-LB33-LB34,IF(LB13,IF(AND(LB33&gt;0,LB18-LB55-LB59-LB60-LB61+LB48&gt;LB33),-LB33,IF(LB33=0,0,-(LB18-LB55-LB59-LB60-LB61+LB48))),0))</f>
        <v>0</v>
      </c>
      <c r="LC35" s="25">
        <f>IF(LC10='Bazinės prielaidos'!$E$11+'Bazinės prielaidos'!$E$15,-LC33-LC34,IF(LC13,IF(AND(LC33&gt;0,LC18-LC55-LC59-LC60-LC61+LC48&gt;LC33),-LC33,IF(LC33=0,0,-(LC18-LC55-LC59-LC60-LC61+LC48))),0))</f>
        <v>0</v>
      </c>
      <c r="LD35" s="25">
        <f>IF(LD10='Bazinės prielaidos'!$E$11+'Bazinės prielaidos'!$E$15,-LD33-LD34,IF(LD13,IF(AND(LD33&gt;0,LD18-LD55-LD59-LD60-LD61+LD48&gt;LD33),-LD33,IF(LD33=0,0,-(LD18-LD55-LD59-LD60-LD61+LD48))),0))</f>
        <v>0</v>
      </c>
      <c r="LE35" s="25">
        <f>IF(LE10='Bazinės prielaidos'!$E$11+'Bazinės prielaidos'!$E$15,-LE33-LE34,IF(LE13,IF(AND(LE33&gt;0,LE18-LE55-LE59-LE60-LE61+LE48&gt;LE33),-LE33,IF(LE33=0,0,-(LE18-LE55-LE59-LE60-LE61+LE48))),0))</f>
        <v>0</v>
      </c>
      <c r="LF35" s="25">
        <f>IF(LF10='Bazinės prielaidos'!$E$11+'Bazinės prielaidos'!$E$15,-LF33-LF34,IF(LF13,IF(AND(LF33&gt;0,LF18-LF55-LF59-LF60-LF61+LF48&gt;LF33),-LF33,IF(LF33=0,0,-(LF18-LF55-LF59-LF60-LF61+LF48))),0))</f>
        <v>0</v>
      </c>
      <c r="LG35" s="25">
        <f>IF(LG10='Bazinės prielaidos'!$E$11+'Bazinės prielaidos'!$E$15,-LG33-LG34,IF(LG13,IF(AND(LG33&gt;0,LG18-LG55-LG59-LG60-LG61+LG48&gt;LG33),-LG33,IF(LG33=0,0,-(LG18-LG55-LG59-LG60-LG61+LG48))),0))</f>
        <v>0</v>
      </c>
      <c r="LH35" s="25">
        <f>IF(LH10='Bazinės prielaidos'!$E$11+'Bazinės prielaidos'!$E$15,-LH33-LH34,IF(LH13,IF(AND(LH33&gt;0,LH18-LH55-LH59-LH60-LH61+LH48&gt;LH33),-LH33,IF(LH33=0,0,-(LH18-LH55-LH59-LH60-LH61+LH48))),0))</f>
        <v>0</v>
      </c>
      <c r="LI35" s="25">
        <f>IF(LI10='Bazinės prielaidos'!$E$11+'Bazinės prielaidos'!$E$15,-LI33-LI34,IF(LI13,IF(AND(LI33&gt;0,LI18-LI55-LI59-LI60-LI61+LI48&gt;LI33),-LI33,IF(LI33=0,0,-(LI18-LI55-LI59-LI60-LI61+LI48))),0))</f>
        <v>0</v>
      </c>
      <c r="LJ35" s="25">
        <f>IF(LJ10='Bazinės prielaidos'!$E$11+'Bazinės prielaidos'!$E$15,-LJ33-LJ34,IF(LJ13,IF(AND(LJ33&gt;0,LJ18-LJ55-LJ59-LJ60-LJ61+LJ48&gt;LJ33),-LJ33,IF(LJ33=0,0,-(LJ18-LJ55-LJ59-LJ60-LJ61+LJ48))),0))</f>
        <v>0</v>
      </c>
      <c r="LK35" s="25">
        <f>IF(LK10='Bazinės prielaidos'!$E$11+'Bazinės prielaidos'!$E$15,-LK33-LK34,IF(LK13,IF(AND(LK33&gt;0,LK18-LK55-LK59-LK60-LK61+LK48&gt;LK33),-LK33,IF(LK33=0,0,-(LK18-LK55-LK59-LK60-LK61+LK48))),0))</f>
        <v>0</v>
      </c>
      <c r="LL35" s="25">
        <f>IF(LL10='Bazinės prielaidos'!$E$11+'Bazinės prielaidos'!$E$15,-LL33-LL34,IF(LL13,IF(AND(LL33&gt;0,LL18-LL55-LL59-LL60-LL61+LL48&gt;LL33),-LL33,IF(LL33=0,0,-(LL18-LL55-LL59-LL60-LL61+LL48))),0))</f>
        <v>0</v>
      </c>
      <c r="LM35" s="25">
        <f>IF(LM10='Bazinės prielaidos'!$E$11+'Bazinės prielaidos'!$E$15,-LM33-LM34,IF(LM13,IF(AND(LM33&gt;0,LM18-LM55-LM59-LM60-LM61+LM48&gt;LM33),-LM33,IF(LM33=0,0,-(LM18-LM55-LM59-LM60-LM61+LM48))),0))</f>
        <v>0</v>
      </c>
      <c r="LN35" s="25">
        <f>SUM(LB35:LM35)</f>
        <v>0</v>
      </c>
    </row>
    <row r="36" spans="1:326">
      <c r="A36" s="3" t="s">
        <v>297</v>
      </c>
      <c r="B36" s="25">
        <f t="shared" ref="B36:M36" si="402">B33+B34+B35</f>
        <v>0</v>
      </c>
      <c r="C36" s="25">
        <f t="shared" si="402"/>
        <v>0</v>
      </c>
      <c r="D36" s="25">
        <f t="shared" si="402"/>
        <v>0</v>
      </c>
      <c r="E36" s="25">
        <f t="shared" si="402"/>
        <v>0</v>
      </c>
      <c r="F36" s="25">
        <f t="shared" si="402"/>
        <v>0</v>
      </c>
      <c r="G36" s="25">
        <f t="shared" si="402"/>
        <v>0</v>
      </c>
      <c r="H36" s="25">
        <f t="shared" si="402"/>
        <v>0</v>
      </c>
      <c r="I36" s="25">
        <f t="shared" si="402"/>
        <v>0</v>
      </c>
      <c r="J36" s="25">
        <f t="shared" si="402"/>
        <v>0</v>
      </c>
      <c r="K36" s="25">
        <f t="shared" si="402"/>
        <v>0</v>
      </c>
      <c r="L36" s="25">
        <f t="shared" si="402"/>
        <v>0</v>
      </c>
      <c r="M36" s="25">
        <f t="shared" si="402"/>
        <v>0</v>
      </c>
      <c r="N36" s="25">
        <f>M36</f>
        <v>0</v>
      </c>
      <c r="O36" s="25">
        <f t="shared" ref="O36:Z36" si="403">O33+O34+O35</f>
        <v>0</v>
      </c>
      <c r="P36" s="25">
        <f t="shared" si="403"/>
        <v>0</v>
      </c>
      <c r="Q36" s="25">
        <f t="shared" si="403"/>
        <v>0</v>
      </c>
      <c r="R36" s="25">
        <f t="shared" si="403"/>
        <v>0</v>
      </c>
      <c r="S36" s="25">
        <f t="shared" si="403"/>
        <v>0</v>
      </c>
      <c r="T36" s="25">
        <f t="shared" si="403"/>
        <v>248684.27376519638</v>
      </c>
      <c r="U36" s="25">
        <f t="shared" si="403"/>
        <v>733412.48418257164</v>
      </c>
      <c r="V36" s="25">
        <f t="shared" si="403"/>
        <v>1151687.6504793447</v>
      </c>
      <c r="W36" s="25">
        <f t="shared" si="403"/>
        <v>1151687.6504793447</v>
      </c>
      <c r="X36" s="25">
        <f t="shared" si="403"/>
        <v>1151687.6504793447</v>
      </c>
      <c r="Y36" s="25">
        <f t="shared" si="403"/>
        <v>1151687.6504793447</v>
      </c>
      <c r="Z36" s="25">
        <f t="shared" si="403"/>
        <v>1151687.6504793447</v>
      </c>
      <c r="AA36" s="25">
        <f>Z36</f>
        <v>1151687.6504793447</v>
      </c>
      <c r="AB36" s="25">
        <f t="shared" ref="AB36:AM36" si="404">AB33+AB34+AB35</f>
        <v>1151687.6504793447</v>
      </c>
      <c r="AC36" s="25">
        <f t="shared" si="404"/>
        <v>1151687.6504793447</v>
      </c>
      <c r="AD36" s="25">
        <f t="shared" si="404"/>
        <v>1151687.6504793447</v>
      </c>
      <c r="AE36" s="25">
        <f t="shared" si="404"/>
        <v>1151687.6504793447</v>
      </c>
      <c r="AF36" s="25">
        <f t="shared" si="404"/>
        <v>1151687.6504793447</v>
      </c>
      <c r="AG36" s="25">
        <f t="shared" si="404"/>
        <v>1151687.6504793447</v>
      </c>
      <c r="AH36" s="25">
        <f t="shared" si="404"/>
        <v>1151687.6504793447</v>
      </c>
      <c r="AI36" s="25">
        <f t="shared" si="404"/>
        <v>1151687.6504793447</v>
      </c>
      <c r="AJ36" s="25">
        <f t="shared" si="404"/>
        <v>1151687.6504793447</v>
      </c>
      <c r="AK36" s="25">
        <f t="shared" si="404"/>
        <v>1151687.6504793447</v>
      </c>
      <c r="AL36" s="25">
        <f t="shared" si="404"/>
        <v>1151687.6504793447</v>
      </c>
      <c r="AM36" s="25">
        <f t="shared" si="404"/>
        <v>1151687.6504793447</v>
      </c>
      <c r="AN36" s="25">
        <f>AM36</f>
        <v>1151687.6504793447</v>
      </c>
      <c r="AO36" s="25">
        <f t="shared" ref="AO36:AZ36" si="405">AO33+AO34+AO35</f>
        <v>1143689.819573238</v>
      </c>
      <c r="AP36" s="25">
        <f t="shared" si="405"/>
        <v>1135691.9886671314</v>
      </c>
      <c r="AQ36" s="25">
        <f t="shared" si="405"/>
        <v>1127694.1577610248</v>
      </c>
      <c r="AR36" s="25">
        <f t="shared" si="405"/>
        <v>1119696.3268549182</v>
      </c>
      <c r="AS36" s="25">
        <f t="shared" si="405"/>
        <v>1111698.4959488115</v>
      </c>
      <c r="AT36" s="25">
        <f t="shared" si="405"/>
        <v>1103700.6650427049</v>
      </c>
      <c r="AU36" s="25">
        <f t="shared" si="405"/>
        <v>1095702.8341365983</v>
      </c>
      <c r="AV36" s="25">
        <f t="shared" si="405"/>
        <v>1087705.0032304917</v>
      </c>
      <c r="AW36" s="25">
        <f t="shared" si="405"/>
        <v>1079707.172324385</v>
      </c>
      <c r="AX36" s="25">
        <f t="shared" si="405"/>
        <v>1071709.3414182784</v>
      </c>
      <c r="AY36" s="25">
        <f t="shared" si="405"/>
        <v>1063711.5105121718</v>
      </c>
      <c r="AZ36" s="25">
        <f t="shared" si="405"/>
        <v>1055713.6796060652</v>
      </c>
      <c r="BA36" s="25">
        <f>AZ36</f>
        <v>1055713.6796060652</v>
      </c>
      <c r="BB36" s="25">
        <f t="shared" ref="BB36:BM36" si="406">BB33+BB34+BB35</f>
        <v>1047715.8486999586</v>
      </c>
      <c r="BC36" s="25">
        <f t="shared" si="406"/>
        <v>1039718.0177938521</v>
      </c>
      <c r="BD36" s="25">
        <f t="shared" si="406"/>
        <v>1031720.1868877456</v>
      </c>
      <c r="BE36" s="25">
        <f t="shared" si="406"/>
        <v>1023722.3559816391</v>
      </c>
      <c r="BF36" s="25">
        <f t="shared" si="406"/>
        <v>1015724.5250755326</v>
      </c>
      <c r="BG36" s="25">
        <f t="shared" si="406"/>
        <v>1007726.6941694261</v>
      </c>
      <c r="BH36" s="25">
        <f t="shared" si="406"/>
        <v>999728.8632633196</v>
      </c>
      <c r="BI36" s="25">
        <f t="shared" si="406"/>
        <v>991731.03235721309</v>
      </c>
      <c r="BJ36" s="25">
        <f t="shared" si="406"/>
        <v>983733.20145110658</v>
      </c>
      <c r="BK36" s="25">
        <f t="shared" si="406"/>
        <v>975735.37054500007</v>
      </c>
      <c r="BL36" s="25">
        <f t="shared" si="406"/>
        <v>967737.53963889356</v>
      </c>
      <c r="BM36" s="25">
        <f t="shared" si="406"/>
        <v>959739.70873278705</v>
      </c>
      <c r="BN36" s="25">
        <f>BM36</f>
        <v>959739.70873278705</v>
      </c>
      <c r="BO36" s="25">
        <f t="shared" ref="BO36:BZ36" si="407">BO33+BO34+BO35</f>
        <v>951741.87782668055</v>
      </c>
      <c r="BP36" s="25">
        <f t="shared" si="407"/>
        <v>943744.04692057404</v>
      </c>
      <c r="BQ36" s="25">
        <f t="shared" si="407"/>
        <v>935746.21601446753</v>
      </c>
      <c r="BR36" s="25">
        <f t="shared" si="407"/>
        <v>927748.38510836102</v>
      </c>
      <c r="BS36" s="25">
        <f t="shared" si="407"/>
        <v>919750.55420225451</v>
      </c>
      <c r="BT36" s="25">
        <f t="shared" si="407"/>
        <v>911752.723296148</v>
      </c>
      <c r="BU36" s="25">
        <f t="shared" si="407"/>
        <v>903754.8923900415</v>
      </c>
      <c r="BV36" s="25">
        <f t="shared" si="407"/>
        <v>895757.06148393499</v>
      </c>
      <c r="BW36" s="25">
        <f t="shared" si="407"/>
        <v>887759.23057782848</v>
      </c>
      <c r="BX36" s="25">
        <f t="shared" si="407"/>
        <v>879761.39967172197</v>
      </c>
      <c r="BY36" s="25">
        <f t="shared" si="407"/>
        <v>871763.56876561546</v>
      </c>
      <c r="BZ36" s="25">
        <f t="shared" si="407"/>
        <v>863765.73785950895</v>
      </c>
      <c r="CA36" s="25">
        <f>BZ36</f>
        <v>863765.73785950895</v>
      </c>
      <c r="CB36" s="25">
        <f t="shared" ref="CB36:CM36" si="408">CB33+CB34+CB35</f>
        <v>855767.90695340245</v>
      </c>
      <c r="CC36" s="25">
        <f t="shared" si="408"/>
        <v>847770.07604729594</v>
      </c>
      <c r="CD36" s="25">
        <f t="shared" si="408"/>
        <v>839772.24514118943</v>
      </c>
      <c r="CE36" s="25">
        <f t="shared" si="408"/>
        <v>831774.41423508292</v>
      </c>
      <c r="CF36" s="25">
        <f t="shared" si="408"/>
        <v>823776.58332897641</v>
      </c>
      <c r="CG36" s="25">
        <f t="shared" si="408"/>
        <v>815778.7524228699</v>
      </c>
      <c r="CH36" s="25">
        <f t="shared" si="408"/>
        <v>807780.9215167634</v>
      </c>
      <c r="CI36" s="25">
        <f t="shared" si="408"/>
        <v>799783.09061065689</v>
      </c>
      <c r="CJ36" s="25">
        <f t="shared" si="408"/>
        <v>791785.25970455038</v>
      </c>
      <c r="CK36" s="25">
        <f t="shared" si="408"/>
        <v>783787.42879844387</v>
      </c>
      <c r="CL36" s="25">
        <f t="shared" si="408"/>
        <v>775789.59789233736</v>
      </c>
      <c r="CM36" s="25">
        <f t="shared" si="408"/>
        <v>767791.76698623085</v>
      </c>
      <c r="CN36" s="25">
        <f>CM36</f>
        <v>767791.76698623085</v>
      </c>
      <c r="CO36" s="25">
        <f t="shared" ref="CO36:CZ36" si="409">CO33+CO34+CO35</f>
        <v>759793.93608012435</v>
      </c>
      <c r="CP36" s="25">
        <f t="shared" si="409"/>
        <v>751796.10517401784</v>
      </c>
      <c r="CQ36" s="25">
        <f t="shared" si="409"/>
        <v>743798.27426791133</v>
      </c>
      <c r="CR36" s="25">
        <f t="shared" si="409"/>
        <v>735800.44336180482</v>
      </c>
      <c r="CS36" s="25">
        <f t="shared" si="409"/>
        <v>727802.61245569831</v>
      </c>
      <c r="CT36" s="25">
        <f t="shared" si="409"/>
        <v>719804.7815495918</v>
      </c>
      <c r="CU36" s="25">
        <f t="shared" si="409"/>
        <v>711806.9506434853</v>
      </c>
      <c r="CV36" s="25">
        <f t="shared" si="409"/>
        <v>703809.11973737879</v>
      </c>
      <c r="CW36" s="25">
        <f t="shared" si="409"/>
        <v>695811.28883127228</v>
      </c>
      <c r="CX36" s="25">
        <f t="shared" si="409"/>
        <v>687813.45792516577</v>
      </c>
      <c r="CY36" s="25">
        <f t="shared" si="409"/>
        <v>679815.62701905926</v>
      </c>
      <c r="CZ36" s="25">
        <f t="shared" si="409"/>
        <v>671817.79611295275</v>
      </c>
      <c r="DA36" s="25">
        <f>CZ36</f>
        <v>671817.79611295275</v>
      </c>
      <c r="DB36" s="25">
        <f t="shared" ref="DB36:DM36" si="410">DB33+DB34+DB35</f>
        <v>663819.96520684625</v>
      </c>
      <c r="DC36" s="25">
        <f t="shared" si="410"/>
        <v>655822.13430073974</v>
      </c>
      <c r="DD36" s="25">
        <f t="shared" si="410"/>
        <v>647824.30339463323</v>
      </c>
      <c r="DE36" s="25">
        <f t="shared" si="410"/>
        <v>639826.47248852672</v>
      </c>
      <c r="DF36" s="25">
        <f t="shared" si="410"/>
        <v>631828.64158242021</v>
      </c>
      <c r="DG36" s="25">
        <f t="shared" si="410"/>
        <v>623830.8106763137</v>
      </c>
      <c r="DH36" s="25">
        <f t="shared" si="410"/>
        <v>615832.9797702072</v>
      </c>
      <c r="DI36" s="25">
        <f t="shared" si="410"/>
        <v>607835.14886410069</v>
      </c>
      <c r="DJ36" s="25">
        <f t="shared" si="410"/>
        <v>599837.31795799418</v>
      </c>
      <c r="DK36" s="25">
        <f t="shared" si="410"/>
        <v>591839.48705188767</v>
      </c>
      <c r="DL36" s="25">
        <f t="shared" si="410"/>
        <v>583841.65614578116</v>
      </c>
      <c r="DM36" s="25">
        <f t="shared" si="410"/>
        <v>575843.82523967465</v>
      </c>
      <c r="DN36" s="25">
        <f>DM36</f>
        <v>575843.82523967465</v>
      </c>
      <c r="DO36" s="25">
        <f>DO33+DO34+DO35</f>
        <v>567845.99433356815</v>
      </c>
      <c r="DP36" s="25">
        <f t="shared" ref="DP36" si="411">DP33+DP34+DP35</f>
        <v>559848.16342746164</v>
      </c>
      <c r="DQ36" s="25">
        <f t="shared" ref="DQ36" si="412">DQ33+DQ34+DQ35</f>
        <v>551850.33252135513</v>
      </c>
      <c r="DR36" s="25">
        <f t="shared" ref="DR36" si="413">DR33+DR34+DR35</f>
        <v>543852.50161524862</v>
      </c>
      <c r="DS36" s="25">
        <f t="shared" ref="DS36" si="414">DS33+DS34+DS35</f>
        <v>535854.67070914211</v>
      </c>
      <c r="DT36" s="25">
        <f t="shared" ref="DT36" si="415">DT33+DT34+DT35</f>
        <v>527856.8398030356</v>
      </c>
      <c r="DU36" s="25">
        <f t="shared" ref="DU36" si="416">DU33+DU34+DU35</f>
        <v>519859.00889692904</v>
      </c>
      <c r="DV36" s="25">
        <f t="shared" ref="DV36" si="417">DV33+DV34+DV35</f>
        <v>511861.17799082247</v>
      </c>
      <c r="DW36" s="25">
        <f t="shared" ref="DW36" si="418">DW33+DW34+DW35</f>
        <v>503863.3470847159</v>
      </c>
      <c r="DX36" s="25">
        <f t="shared" ref="DX36" si="419">DX33+DX34+DX35</f>
        <v>495865.51617860934</v>
      </c>
      <c r="DY36" s="25">
        <f t="shared" ref="DY36" si="420">DY33+DY34+DY35</f>
        <v>487867.68527250277</v>
      </c>
      <c r="DZ36" s="25">
        <f t="shared" ref="DZ36" si="421">DZ33+DZ34+DZ35</f>
        <v>479869.8543663962</v>
      </c>
      <c r="EA36" s="25">
        <f>DZ36</f>
        <v>479869.8543663962</v>
      </c>
      <c r="EB36" s="25">
        <f>EB33+EB34+EB35</f>
        <v>471872.02346028964</v>
      </c>
      <c r="EC36" s="25">
        <f t="shared" ref="EC36" si="422">EC33+EC34+EC35</f>
        <v>463874.19255418307</v>
      </c>
      <c r="ED36" s="25">
        <f t="shared" ref="ED36" si="423">ED33+ED34+ED35</f>
        <v>455876.3616480765</v>
      </c>
      <c r="EE36" s="25">
        <f t="shared" ref="EE36" si="424">EE33+EE34+EE35</f>
        <v>447878.53074196994</v>
      </c>
      <c r="EF36" s="25">
        <f t="shared" ref="EF36" si="425">EF33+EF34+EF35</f>
        <v>439880.69983586337</v>
      </c>
      <c r="EG36" s="25">
        <f t="shared" ref="EG36" si="426">EG33+EG34+EG35</f>
        <v>431882.86892975681</v>
      </c>
      <c r="EH36" s="25">
        <f t="shared" ref="EH36" si="427">EH33+EH34+EH35</f>
        <v>423885.03802365024</v>
      </c>
      <c r="EI36" s="25">
        <f t="shared" ref="EI36" si="428">EI33+EI34+EI35</f>
        <v>415887.20711754367</v>
      </c>
      <c r="EJ36" s="25">
        <f t="shared" ref="EJ36" si="429">EJ33+EJ34+EJ35</f>
        <v>407889.37621143711</v>
      </c>
      <c r="EK36" s="25">
        <f t="shared" ref="EK36" si="430">EK33+EK34+EK35</f>
        <v>399891.54530533054</v>
      </c>
      <c r="EL36" s="25">
        <f t="shared" ref="EL36" si="431">EL33+EL34+EL35</f>
        <v>391893.71439922397</v>
      </c>
      <c r="EM36" s="25">
        <f t="shared" ref="EM36" si="432">EM33+EM34+EM35</f>
        <v>383895.88349311741</v>
      </c>
      <c r="EN36" s="25">
        <f>EM36</f>
        <v>383895.88349311741</v>
      </c>
      <c r="EO36" s="25">
        <f>EO33+EO34+EO35</f>
        <v>375898.05258701084</v>
      </c>
      <c r="EP36" s="25">
        <f t="shared" ref="EP36" si="433">EP33+EP34+EP35</f>
        <v>367900.22168090427</v>
      </c>
      <c r="EQ36" s="25">
        <f t="shared" ref="EQ36" si="434">EQ33+EQ34+EQ35</f>
        <v>359902.39077479771</v>
      </c>
      <c r="ER36" s="25">
        <f t="shared" ref="ER36" si="435">ER33+ER34+ER35</f>
        <v>351904.55986869114</v>
      </c>
      <c r="ES36" s="25">
        <f t="shared" ref="ES36" si="436">ES33+ES34+ES35</f>
        <v>343906.72896258457</v>
      </c>
      <c r="ET36" s="25">
        <f t="shared" ref="ET36" si="437">ET33+ET34+ET35</f>
        <v>335908.89805647801</v>
      </c>
      <c r="EU36" s="25">
        <f t="shared" ref="EU36" si="438">EU33+EU34+EU35</f>
        <v>327911.06715037144</v>
      </c>
      <c r="EV36" s="25">
        <f t="shared" ref="EV36" si="439">EV33+EV34+EV35</f>
        <v>319913.23624426487</v>
      </c>
      <c r="EW36" s="25">
        <f t="shared" ref="EW36" si="440">EW33+EW34+EW35</f>
        <v>311915.40533815831</v>
      </c>
      <c r="EX36" s="25">
        <f t="shared" ref="EX36" si="441">EX33+EX34+EX35</f>
        <v>303917.57443205174</v>
      </c>
      <c r="EY36" s="25">
        <f t="shared" ref="EY36" si="442">EY33+EY34+EY35</f>
        <v>295919.74352594517</v>
      </c>
      <c r="EZ36" s="25">
        <f t="shared" ref="EZ36" si="443">EZ33+EZ34+EZ35</f>
        <v>287921.91261983861</v>
      </c>
      <c r="FA36" s="25">
        <f>EZ36</f>
        <v>287921.91261983861</v>
      </c>
      <c r="FB36" s="25">
        <f>FB33+FB34+FB35</f>
        <v>279924.08171373204</v>
      </c>
      <c r="FC36" s="25">
        <f t="shared" ref="FC36" si="444">FC33+FC34+FC35</f>
        <v>271926.25080762547</v>
      </c>
      <c r="FD36" s="25">
        <f t="shared" ref="FD36" si="445">FD33+FD34+FD35</f>
        <v>263928.41990151891</v>
      </c>
      <c r="FE36" s="25">
        <f t="shared" ref="FE36" si="446">FE33+FE34+FE35</f>
        <v>255930.58899541234</v>
      </c>
      <c r="FF36" s="25">
        <f t="shared" ref="FF36" si="447">FF33+FF34+FF35</f>
        <v>247932.75808930577</v>
      </c>
      <c r="FG36" s="25">
        <f t="shared" ref="FG36" si="448">FG33+FG34+FG35</f>
        <v>239934.92718319921</v>
      </c>
      <c r="FH36" s="25">
        <f t="shared" ref="FH36" si="449">FH33+FH34+FH35</f>
        <v>231937.09627709264</v>
      </c>
      <c r="FI36" s="25">
        <f t="shared" ref="FI36" si="450">FI33+FI34+FI35</f>
        <v>223939.26537098608</v>
      </c>
      <c r="FJ36" s="25">
        <f t="shared" ref="FJ36" si="451">FJ33+FJ34+FJ35</f>
        <v>215941.43446487951</v>
      </c>
      <c r="FK36" s="25">
        <f t="shared" ref="FK36" si="452">FK33+FK34+FK35</f>
        <v>207943.60355877294</v>
      </c>
      <c r="FL36" s="25">
        <f t="shared" ref="FL36" si="453">FL33+FL34+FL35</f>
        <v>199945.77265266638</v>
      </c>
      <c r="FM36" s="25">
        <f t="shared" ref="FM36" si="454">FM33+FM34+FM35</f>
        <v>191947.94174655981</v>
      </c>
      <c r="FN36" s="25">
        <f>FM36</f>
        <v>191947.94174655981</v>
      </c>
      <c r="FO36" s="25">
        <f>FO33+FO34+FO35</f>
        <v>183950.11084045324</v>
      </c>
      <c r="FP36" s="25">
        <f t="shared" ref="FP36" si="455">FP33+FP34+FP35</f>
        <v>175952.27993434668</v>
      </c>
      <c r="FQ36" s="25">
        <f t="shared" ref="FQ36" si="456">FQ33+FQ34+FQ35</f>
        <v>167954.44902824011</v>
      </c>
      <c r="FR36" s="25">
        <f t="shared" ref="FR36" si="457">FR33+FR34+FR35</f>
        <v>159956.61812213354</v>
      </c>
      <c r="FS36" s="25">
        <f t="shared" ref="FS36" si="458">FS33+FS34+FS35</f>
        <v>151958.78721602698</v>
      </c>
      <c r="FT36" s="25">
        <f t="shared" ref="FT36" si="459">FT33+FT34+FT35</f>
        <v>143960.95630992041</v>
      </c>
      <c r="FU36" s="25">
        <f t="shared" ref="FU36" si="460">FU33+FU34+FU35</f>
        <v>135963.12540381384</v>
      </c>
      <c r="FV36" s="25">
        <f t="shared" ref="FV36" si="461">FV33+FV34+FV35</f>
        <v>127965.29449770728</v>
      </c>
      <c r="FW36" s="25">
        <f t="shared" ref="FW36" si="462">FW33+FW34+FW35</f>
        <v>119967.46359160071</v>
      </c>
      <c r="FX36" s="25">
        <f t="shared" ref="FX36" si="463">FX33+FX34+FX35</f>
        <v>111969.63268549414</v>
      </c>
      <c r="FY36" s="25">
        <f t="shared" ref="FY36" si="464">FY33+FY34+FY35</f>
        <v>103971.80177938758</v>
      </c>
      <c r="FZ36" s="25">
        <f t="shared" ref="FZ36" si="465">FZ33+FZ34+FZ35</f>
        <v>95973.97087328101</v>
      </c>
      <c r="GA36" s="25">
        <f>FZ36</f>
        <v>95973.97087328101</v>
      </c>
      <c r="GB36" s="25">
        <f>GB33+GB34+GB35</f>
        <v>87976.139967174444</v>
      </c>
      <c r="GC36" s="25">
        <f t="shared" ref="GC36" si="466">GC33+GC34+GC35</f>
        <v>79978.309061067877</v>
      </c>
      <c r="GD36" s="25">
        <f t="shared" ref="GD36" si="467">GD33+GD34+GD35</f>
        <v>71980.478154961311</v>
      </c>
      <c r="GE36" s="25">
        <f t="shared" ref="GE36" si="468">GE33+GE34+GE35</f>
        <v>63982.647248854752</v>
      </c>
      <c r="GF36" s="25">
        <f t="shared" ref="GF36" si="469">GF33+GF34+GF35</f>
        <v>55984.816342748192</v>
      </c>
      <c r="GG36" s="25">
        <f t="shared" ref="GG36" si="470">GG33+GG34+GG35</f>
        <v>47986.985436641633</v>
      </c>
      <c r="GH36" s="25">
        <f t="shared" ref="GH36" si="471">GH33+GH34+GH35</f>
        <v>39989.154530535074</v>
      </c>
      <c r="GI36" s="25">
        <f t="shared" ref="GI36" si="472">GI33+GI34+GI35</f>
        <v>31991.323624428514</v>
      </c>
      <c r="GJ36" s="25">
        <f t="shared" ref="GJ36" si="473">GJ33+GJ34+GJ35</f>
        <v>23993.492718321955</v>
      </c>
      <c r="GK36" s="25">
        <f t="shared" ref="GK36" si="474">GK33+GK34+GK35</f>
        <v>15995.661812215396</v>
      </c>
      <c r="GL36" s="25">
        <f t="shared" ref="GL36" si="475">GL33+GL34+GL35</f>
        <v>7997.8309061088357</v>
      </c>
      <c r="GM36" s="25">
        <f t="shared" ref="GM36" si="476">GM33+GM34+GM35</f>
        <v>2.2755557438358665E-9</v>
      </c>
      <c r="GN36" s="25">
        <f>GM36</f>
        <v>2.2755557438358665E-9</v>
      </c>
      <c r="GO36" s="25">
        <f>GO33+GO34+GO35</f>
        <v>2.2755557438358665E-9</v>
      </c>
      <c r="GP36" s="25">
        <f t="shared" ref="GP36:GZ36" si="477">GP33+GP34+GP35</f>
        <v>2.2755557438358665E-9</v>
      </c>
      <c r="GQ36" s="25">
        <f t="shared" si="477"/>
        <v>2.2755557438358665E-9</v>
      </c>
      <c r="GR36" s="25">
        <f t="shared" si="477"/>
        <v>2.2755557438358665E-9</v>
      </c>
      <c r="GS36" s="25">
        <f t="shared" si="477"/>
        <v>2.2755557438358665E-9</v>
      </c>
      <c r="GT36" s="25">
        <f t="shared" si="477"/>
        <v>2.2755557438358665E-9</v>
      </c>
      <c r="GU36" s="25">
        <f t="shared" si="477"/>
        <v>2.2755557438358665E-9</v>
      </c>
      <c r="GV36" s="25">
        <f t="shared" si="477"/>
        <v>2.2755557438358665E-9</v>
      </c>
      <c r="GW36" s="25">
        <f t="shared" si="477"/>
        <v>2.2755557438358665E-9</v>
      </c>
      <c r="GX36" s="25">
        <f t="shared" si="477"/>
        <v>2.2755557438358665E-9</v>
      </c>
      <c r="GY36" s="25">
        <f t="shared" si="477"/>
        <v>2.2755557438358665E-9</v>
      </c>
      <c r="GZ36" s="25">
        <f t="shared" si="477"/>
        <v>2.2755557438358665E-9</v>
      </c>
      <c r="HA36" s="25">
        <f>GZ36</f>
        <v>2.2755557438358665E-9</v>
      </c>
      <c r="HB36" s="25">
        <f>HB33+HB34+HB35</f>
        <v>2.2755557438358665E-9</v>
      </c>
      <c r="HC36" s="25">
        <f t="shared" ref="HC36:HM36" si="478">HC33+HC34+HC35</f>
        <v>2.2755557438358665E-9</v>
      </c>
      <c r="HD36" s="25">
        <f t="shared" si="478"/>
        <v>2.2755557438358665E-9</v>
      </c>
      <c r="HE36" s="25">
        <f t="shared" si="478"/>
        <v>2.2755557438358665E-9</v>
      </c>
      <c r="HF36" s="25">
        <f t="shared" si="478"/>
        <v>2.2755557438358665E-9</v>
      </c>
      <c r="HG36" s="25">
        <f t="shared" si="478"/>
        <v>2.2755557438358665E-9</v>
      </c>
      <c r="HH36" s="25">
        <f t="shared" si="478"/>
        <v>2.2755557438358665E-9</v>
      </c>
      <c r="HI36" s="25">
        <f t="shared" si="478"/>
        <v>2.2755557438358665E-9</v>
      </c>
      <c r="HJ36" s="25">
        <f t="shared" si="478"/>
        <v>2.2755557438358665E-9</v>
      </c>
      <c r="HK36" s="25">
        <f t="shared" si="478"/>
        <v>2.2755557438358665E-9</v>
      </c>
      <c r="HL36" s="25">
        <f t="shared" si="478"/>
        <v>2.2755557438358665E-9</v>
      </c>
      <c r="HM36" s="25">
        <f t="shared" si="478"/>
        <v>2.2755557438358665E-9</v>
      </c>
      <c r="HN36" s="25">
        <f>HM36</f>
        <v>2.2755557438358665E-9</v>
      </c>
      <c r="HO36" s="25">
        <f>HO33+HO34+HO35</f>
        <v>2.2755557438358665E-9</v>
      </c>
      <c r="HP36" s="25">
        <f t="shared" ref="HP36:HZ36" si="479">HP33+HP34+HP35</f>
        <v>2.2755557438358665E-9</v>
      </c>
      <c r="HQ36" s="25">
        <f t="shared" si="479"/>
        <v>2.2755557438358665E-9</v>
      </c>
      <c r="HR36" s="25">
        <f t="shared" si="479"/>
        <v>2.2755557438358665E-9</v>
      </c>
      <c r="HS36" s="25">
        <f t="shared" si="479"/>
        <v>2.2755557438358665E-9</v>
      </c>
      <c r="HT36" s="25">
        <f t="shared" si="479"/>
        <v>2.2755557438358665E-9</v>
      </c>
      <c r="HU36" s="25">
        <f t="shared" si="479"/>
        <v>2.2755557438358665E-9</v>
      </c>
      <c r="HV36" s="25">
        <f t="shared" si="479"/>
        <v>2.2755557438358665E-9</v>
      </c>
      <c r="HW36" s="25">
        <f t="shared" si="479"/>
        <v>2.2755557438358665E-9</v>
      </c>
      <c r="HX36" s="25">
        <f t="shared" si="479"/>
        <v>2.2755557438358665E-9</v>
      </c>
      <c r="HY36" s="25">
        <f t="shared" si="479"/>
        <v>2.2755557438358665E-9</v>
      </c>
      <c r="HZ36" s="25">
        <f t="shared" si="479"/>
        <v>2.2755557438358665E-9</v>
      </c>
      <c r="IA36" s="25">
        <f>HZ36</f>
        <v>2.2755557438358665E-9</v>
      </c>
      <c r="IB36" s="25">
        <f>IB33+IB34+IB35</f>
        <v>2.2755557438358665E-9</v>
      </c>
      <c r="IC36" s="25">
        <f t="shared" ref="IC36:IM36" si="480">IC33+IC34+IC35</f>
        <v>2.2755557438358665E-9</v>
      </c>
      <c r="ID36" s="25">
        <f t="shared" si="480"/>
        <v>2.2755557438358665E-9</v>
      </c>
      <c r="IE36" s="25">
        <f t="shared" si="480"/>
        <v>2.2755557438358665E-9</v>
      </c>
      <c r="IF36" s="25">
        <f t="shared" si="480"/>
        <v>2.2755557438358665E-9</v>
      </c>
      <c r="IG36" s="25">
        <f t="shared" si="480"/>
        <v>2.2755557438358665E-9</v>
      </c>
      <c r="IH36" s="25">
        <f t="shared" si="480"/>
        <v>2.2755557438358665E-9</v>
      </c>
      <c r="II36" s="25">
        <f t="shared" si="480"/>
        <v>2.2755557438358665E-9</v>
      </c>
      <c r="IJ36" s="25">
        <f t="shared" si="480"/>
        <v>2.2755557438358665E-9</v>
      </c>
      <c r="IK36" s="25">
        <f t="shared" si="480"/>
        <v>2.2755557438358665E-9</v>
      </c>
      <c r="IL36" s="25">
        <f t="shared" si="480"/>
        <v>2.2755557438358665E-9</v>
      </c>
      <c r="IM36" s="25">
        <f t="shared" si="480"/>
        <v>2.2755557438358665E-9</v>
      </c>
      <c r="IN36" s="25">
        <f>IM36</f>
        <v>2.2755557438358665E-9</v>
      </c>
      <c r="IO36" s="25">
        <f>IO33+IO34+IO35</f>
        <v>2.2755557438358665E-9</v>
      </c>
      <c r="IP36" s="25">
        <f t="shared" ref="IP36:IZ36" si="481">IP33+IP34+IP35</f>
        <v>2.2755557438358665E-9</v>
      </c>
      <c r="IQ36" s="25">
        <f t="shared" si="481"/>
        <v>2.2755557438358665E-9</v>
      </c>
      <c r="IR36" s="25">
        <f t="shared" si="481"/>
        <v>2.2755557438358665E-9</v>
      </c>
      <c r="IS36" s="25">
        <f t="shared" si="481"/>
        <v>2.2755557438358665E-9</v>
      </c>
      <c r="IT36" s="25">
        <f t="shared" si="481"/>
        <v>2.2755557438358665E-9</v>
      </c>
      <c r="IU36" s="25">
        <f t="shared" si="481"/>
        <v>2.2755557438358665E-9</v>
      </c>
      <c r="IV36" s="25">
        <f t="shared" si="481"/>
        <v>2.2755557438358665E-9</v>
      </c>
      <c r="IW36" s="25">
        <f t="shared" si="481"/>
        <v>2.2755557438358665E-9</v>
      </c>
      <c r="IX36" s="25">
        <f t="shared" si="481"/>
        <v>2.2755557438358665E-9</v>
      </c>
      <c r="IY36" s="25">
        <f t="shared" si="481"/>
        <v>2.2755557438358665E-9</v>
      </c>
      <c r="IZ36" s="25">
        <f t="shared" si="481"/>
        <v>2.2755557438358665E-9</v>
      </c>
      <c r="JA36" s="25">
        <f>IZ36</f>
        <v>2.2755557438358665E-9</v>
      </c>
      <c r="JB36" s="25">
        <f>JB33+JB34+JB35</f>
        <v>2.2755557438358665E-9</v>
      </c>
      <c r="JC36" s="25">
        <f t="shared" ref="JC36:JM36" si="482">JC33+JC34+JC35</f>
        <v>2.2755557438358665E-9</v>
      </c>
      <c r="JD36" s="25">
        <f t="shared" si="482"/>
        <v>2.2755557438358665E-9</v>
      </c>
      <c r="JE36" s="25">
        <f t="shared" si="482"/>
        <v>2.2755557438358665E-9</v>
      </c>
      <c r="JF36" s="25">
        <f t="shared" si="482"/>
        <v>2.2755557438358665E-9</v>
      </c>
      <c r="JG36" s="25">
        <f t="shared" si="482"/>
        <v>2.2755557438358665E-9</v>
      </c>
      <c r="JH36" s="25">
        <f t="shared" si="482"/>
        <v>2.2755557438358665E-9</v>
      </c>
      <c r="JI36" s="25">
        <f t="shared" si="482"/>
        <v>2.2755557438358665E-9</v>
      </c>
      <c r="JJ36" s="25">
        <f t="shared" si="482"/>
        <v>2.2755557438358665E-9</v>
      </c>
      <c r="JK36" s="25">
        <f t="shared" si="482"/>
        <v>2.2755557438358665E-9</v>
      </c>
      <c r="JL36" s="25">
        <f t="shared" si="482"/>
        <v>2.2755557438358665E-9</v>
      </c>
      <c r="JM36" s="25">
        <f t="shared" si="482"/>
        <v>2.2755557438358665E-9</v>
      </c>
      <c r="JN36" s="25">
        <f>JM36</f>
        <v>2.2755557438358665E-9</v>
      </c>
      <c r="JO36" s="25">
        <f>JO33+JO34+JO35</f>
        <v>2.2755557438358665E-9</v>
      </c>
      <c r="JP36" s="25">
        <f t="shared" ref="JP36:JZ36" si="483">JP33+JP34+JP35</f>
        <v>2.2755557438358665E-9</v>
      </c>
      <c r="JQ36" s="25">
        <f t="shared" si="483"/>
        <v>2.2755557438358665E-9</v>
      </c>
      <c r="JR36" s="25">
        <f t="shared" si="483"/>
        <v>2.2755557438358665E-9</v>
      </c>
      <c r="JS36" s="25">
        <f t="shared" si="483"/>
        <v>2.2755557438358665E-9</v>
      </c>
      <c r="JT36" s="25">
        <f t="shared" si="483"/>
        <v>2.2755557438358665E-9</v>
      </c>
      <c r="JU36" s="25">
        <f t="shared" si="483"/>
        <v>2.2755557438358665E-9</v>
      </c>
      <c r="JV36" s="25">
        <f t="shared" si="483"/>
        <v>2.2755557438358665E-9</v>
      </c>
      <c r="JW36" s="25">
        <f t="shared" si="483"/>
        <v>2.2755557438358665E-9</v>
      </c>
      <c r="JX36" s="25">
        <f t="shared" si="483"/>
        <v>2.2755557438358665E-9</v>
      </c>
      <c r="JY36" s="25">
        <f t="shared" si="483"/>
        <v>2.2755557438358665E-9</v>
      </c>
      <c r="JZ36" s="25">
        <f t="shared" si="483"/>
        <v>2.2755557438358665E-9</v>
      </c>
      <c r="KA36" s="25">
        <f>JZ36</f>
        <v>2.2755557438358665E-9</v>
      </c>
      <c r="KB36" s="25">
        <f>KB33+KB34+KB35</f>
        <v>2.2755557438358665E-9</v>
      </c>
      <c r="KC36" s="25">
        <f t="shared" ref="KC36:KM36" si="484">KC33+KC34+KC35</f>
        <v>2.2755557438358665E-9</v>
      </c>
      <c r="KD36" s="25">
        <f t="shared" si="484"/>
        <v>2.2755557438358665E-9</v>
      </c>
      <c r="KE36" s="25">
        <f t="shared" si="484"/>
        <v>2.2755557438358665E-9</v>
      </c>
      <c r="KF36" s="25">
        <f t="shared" si="484"/>
        <v>2.2755557438358665E-9</v>
      </c>
      <c r="KG36" s="25">
        <f t="shared" si="484"/>
        <v>2.2755557438358665E-9</v>
      </c>
      <c r="KH36" s="25">
        <f t="shared" si="484"/>
        <v>2.2755557438358665E-9</v>
      </c>
      <c r="KI36" s="25">
        <f t="shared" si="484"/>
        <v>2.2755557438358665E-9</v>
      </c>
      <c r="KJ36" s="25">
        <f t="shared" si="484"/>
        <v>2.2755557438358665E-9</v>
      </c>
      <c r="KK36" s="25">
        <f t="shared" si="484"/>
        <v>2.2755557438358665E-9</v>
      </c>
      <c r="KL36" s="25">
        <f t="shared" si="484"/>
        <v>2.2755557438358665E-9</v>
      </c>
      <c r="KM36" s="25">
        <f t="shared" si="484"/>
        <v>2.2755557438358665E-9</v>
      </c>
      <c r="KN36" s="25">
        <f>KM36</f>
        <v>2.2755557438358665E-9</v>
      </c>
      <c r="KO36" s="25">
        <f>KO33+KO34+KO35</f>
        <v>2.2755557438358665E-9</v>
      </c>
      <c r="KP36" s="25">
        <f t="shared" ref="KP36:KZ36" si="485">KP33+KP34+KP35</f>
        <v>2.2755557438358665E-9</v>
      </c>
      <c r="KQ36" s="25">
        <f t="shared" si="485"/>
        <v>2.2755557438358665E-9</v>
      </c>
      <c r="KR36" s="25">
        <f t="shared" si="485"/>
        <v>2.2755557438358665E-9</v>
      </c>
      <c r="KS36" s="25">
        <f t="shared" si="485"/>
        <v>2.2755557438358665E-9</v>
      </c>
      <c r="KT36" s="25">
        <f t="shared" si="485"/>
        <v>2.2755557438358665E-9</v>
      </c>
      <c r="KU36" s="25">
        <f t="shared" si="485"/>
        <v>2.2755557438358665E-9</v>
      </c>
      <c r="KV36" s="25">
        <f t="shared" si="485"/>
        <v>2.2755557438358665E-9</v>
      </c>
      <c r="KW36" s="25">
        <f t="shared" si="485"/>
        <v>2.2755557438358665E-9</v>
      </c>
      <c r="KX36" s="25">
        <f t="shared" si="485"/>
        <v>2.2755557438358665E-9</v>
      </c>
      <c r="KY36" s="25">
        <f t="shared" si="485"/>
        <v>2.2755557438358665E-9</v>
      </c>
      <c r="KZ36" s="25">
        <f t="shared" si="485"/>
        <v>2.2755557438358665E-9</v>
      </c>
      <c r="LA36" s="25">
        <f>KZ36</f>
        <v>2.2755557438358665E-9</v>
      </c>
      <c r="LB36" s="25">
        <f>LB33+LB34+LB35</f>
        <v>2.2755557438358665E-9</v>
      </c>
      <c r="LC36" s="25">
        <f t="shared" ref="LC36:LM36" si="486">LC33+LC34+LC35</f>
        <v>2.2755557438358665E-9</v>
      </c>
      <c r="LD36" s="25">
        <f t="shared" si="486"/>
        <v>2.2755557438358665E-9</v>
      </c>
      <c r="LE36" s="25">
        <f t="shared" si="486"/>
        <v>2.2755557438358665E-9</v>
      </c>
      <c r="LF36" s="25">
        <f t="shared" si="486"/>
        <v>2.2755557438358665E-9</v>
      </c>
      <c r="LG36" s="25">
        <f t="shared" si="486"/>
        <v>2.2755557438358665E-9</v>
      </c>
      <c r="LH36" s="25">
        <f t="shared" si="486"/>
        <v>2.2755557438358665E-9</v>
      </c>
      <c r="LI36" s="25">
        <f t="shared" si="486"/>
        <v>2.2755557438358665E-9</v>
      </c>
      <c r="LJ36" s="25">
        <f t="shared" si="486"/>
        <v>2.2755557438358665E-9</v>
      </c>
      <c r="LK36" s="25">
        <f t="shared" si="486"/>
        <v>2.2755557438358665E-9</v>
      </c>
      <c r="LL36" s="25">
        <f t="shared" si="486"/>
        <v>2.2755557438358665E-9</v>
      </c>
      <c r="LM36" s="25">
        <f t="shared" si="486"/>
        <v>2.2755557438358665E-9</v>
      </c>
      <c r="LN36" s="25">
        <f>LM36</f>
        <v>2.2755557438358665E-9</v>
      </c>
    </row>
    <row r="37" spans="1:326">
      <c r="A37" s="3" t="s">
        <v>298</v>
      </c>
      <c r="B37" s="25"/>
      <c r="C37" s="25">
        <f>+B36*'Dalyvio prielaidos'!$E$160/12</f>
        <v>0</v>
      </c>
      <c r="D37" s="25">
        <f>+C36*'Dalyvio prielaidos'!$E$160/12</f>
        <v>0</v>
      </c>
      <c r="E37" s="25">
        <f>+D36*'Dalyvio prielaidos'!$E$160/12</f>
        <v>0</v>
      </c>
      <c r="F37" s="25">
        <f>+E36*'Dalyvio prielaidos'!$E$160/12</f>
        <v>0</v>
      </c>
      <c r="G37" s="25">
        <f>+F36*'Dalyvio prielaidos'!$E$160/12</f>
        <v>0</v>
      </c>
      <c r="H37" s="25">
        <f>+G36*'Dalyvio prielaidos'!$E$160/12</f>
        <v>0</v>
      </c>
      <c r="I37" s="25">
        <f>+H36*'Dalyvio prielaidos'!$E$160/12</f>
        <v>0</v>
      </c>
      <c r="J37" s="25">
        <f>+I36*'Dalyvio prielaidos'!$E$160/12</f>
        <v>0</v>
      </c>
      <c r="K37" s="25">
        <f>+J36*'Dalyvio prielaidos'!$E$160/12</f>
        <v>0</v>
      </c>
      <c r="L37" s="25">
        <f>+K36*'Dalyvio prielaidos'!$E$160/12</f>
        <v>0</v>
      </c>
      <c r="M37" s="25">
        <f>+L36*'Dalyvio prielaidos'!$E$160/12</f>
        <v>0</v>
      </c>
      <c r="N37" s="25">
        <f>SUM(B37:M37)</f>
        <v>0</v>
      </c>
      <c r="O37" s="25">
        <f>+N36*'Dalyvio prielaidos'!$E$160/12</f>
        <v>0</v>
      </c>
      <c r="P37" s="25">
        <f>+O36*'Dalyvio prielaidos'!$E$160/12</f>
        <v>0</v>
      </c>
      <c r="Q37" s="25">
        <f>+P36*'Dalyvio prielaidos'!$E$160/12</f>
        <v>0</v>
      </c>
      <c r="R37" s="25">
        <f>+Q36*'Dalyvio prielaidos'!$E$160/12</f>
        <v>0</v>
      </c>
      <c r="S37" s="25">
        <f>+R36*'Dalyvio prielaidos'!$E$160/12</f>
        <v>0</v>
      </c>
      <c r="T37" s="25">
        <f>+S36*'Dalyvio prielaidos'!$E$160/12</f>
        <v>0</v>
      </c>
      <c r="U37" s="25">
        <f>+T36*'Dalyvio prielaidos'!$E$160/12</f>
        <v>3108.5534220649547</v>
      </c>
      <c r="V37" s="25">
        <f>+U36*'Dalyvio prielaidos'!$E$160/12</f>
        <v>9167.6560522821455</v>
      </c>
      <c r="W37" s="25">
        <f>+V36*'Dalyvio prielaidos'!$E$160/12</f>
        <v>14396.095630991809</v>
      </c>
      <c r="X37" s="25">
        <f>+W36*'Dalyvio prielaidos'!$E$160/12</f>
        <v>14396.095630991809</v>
      </c>
      <c r="Y37" s="25">
        <f>+X36*'Dalyvio prielaidos'!$E$160/12</f>
        <v>14396.095630991809</v>
      </c>
      <c r="Z37" s="25">
        <f>+Y36*'Dalyvio prielaidos'!$E$160/12</f>
        <v>14396.095630991809</v>
      </c>
      <c r="AA37" s="25">
        <f>SUM(O37:Z37)</f>
        <v>69860.591998314339</v>
      </c>
      <c r="AB37" s="25">
        <f>+AA36*'Dalyvio prielaidos'!$E$160/12</f>
        <v>14396.095630991809</v>
      </c>
      <c r="AC37" s="25">
        <f>+AB36*'Dalyvio prielaidos'!$E$160/12</f>
        <v>14396.095630991809</v>
      </c>
      <c r="AD37" s="25">
        <f>+AC36*'Dalyvio prielaidos'!$E$160/12</f>
        <v>14396.095630991809</v>
      </c>
      <c r="AE37" s="25">
        <f>+AD36*'Dalyvio prielaidos'!$E$160/12</f>
        <v>14396.095630991809</v>
      </c>
      <c r="AF37" s="25">
        <f>+AE36*'Dalyvio prielaidos'!$E$160/12</f>
        <v>14396.095630991809</v>
      </c>
      <c r="AG37" s="25">
        <f>+AF36*'Dalyvio prielaidos'!$E$160/12</f>
        <v>14396.095630991809</v>
      </c>
      <c r="AH37" s="25">
        <f>+AG36*'Dalyvio prielaidos'!$E$160/12</f>
        <v>14396.095630991809</v>
      </c>
      <c r="AI37" s="25">
        <f>+AH36*'Dalyvio prielaidos'!$E$160/12</f>
        <v>14396.095630991809</v>
      </c>
      <c r="AJ37" s="25">
        <f>+AI36*'Dalyvio prielaidos'!$E$160/12</f>
        <v>14396.095630991809</v>
      </c>
      <c r="AK37" s="25">
        <f>+AJ36*'Dalyvio prielaidos'!$E$160/12</f>
        <v>14396.095630991809</v>
      </c>
      <c r="AL37" s="25">
        <f>+AK36*'Dalyvio prielaidos'!$E$160/12</f>
        <v>14396.095630991809</v>
      </c>
      <c r="AM37" s="25">
        <f>+AL36*'Dalyvio prielaidos'!$E$160/12</f>
        <v>14396.095630991809</v>
      </c>
      <c r="AN37" s="25">
        <f>SUM(AB37:AM37)</f>
        <v>172753.14757190167</v>
      </c>
      <c r="AO37" s="25">
        <f>+AN36*'Dalyvio prielaidos'!$E$160/12</f>
        <v>14396.095630991809</v>
      </c>
      <c r="AP37" s="25">
        <f>+AO36*'Dalyvio prielaidos'!$E$160/12</f>
        <v>14296.122744665474</v>
      </c>
      <c r="AQ37" s="25">
        <f>+AP36*'Dalyvio prielaidos'!$E$160/12</f>
        <v>14196.149858339142</v>
      </c>
      <c r="AR37" s="25">
        <f>+AQ36*'Dalyvio prielaidos'!$E$160/12</f>
        <v>14096.176972012809</v>
      </c>
      <c r="AS37" s="25">
        <f>+AR36*'Dalyvio prielaidos'!$E$160/12</f>
        <v>13996.204085686477</v>
      </c>
      <c r="AT37" s="25">
        <f>+AS36*'Dalyvio prielaidos'!$E$160/12</f>
        <v>13896.231199360145</v>
      </c>
      <c r="AU37" s="25">
        <f>+AT36*'Dalyvio prielaidos'!$E$160/12</f>
        <v>13796.25831303381</v>
      </c>
      <c r="AV37" s="25">
        <f>+AU36*'Dalyvio prielaidos'!$E$160/12</f>
        <v>13696.285426707478</v>
      </c>
      <c r="AW37" s="25">
        <f>+AV36*'Dalyvio prielaidos'!$E$160/12</f>
        <v>13596.312540381145</v>
      </c>
      <c r="AX37" s="25">
        <f>+AW36*'Dalyvio prielaidos'!$E$160/12</f>
        <v>13496.339654054813</v>
      </c>
      <c r="AY37" s="25">
        <f>+AX36*'Dalyvio prielaidos'!$E$160/12</f>
        <v>13396.366767728481</v>
      </c>
      <c r="AZ37" s="25">
        <f>+AY36*'Dalyvio prielaidos'!$E$160/12</f>
        <v>13296.393881402146</v>
      </c>
      <c r="BA37" s="25">
        <f>SUM(AO37:AZ37)</f>
        <v>166154.9370743637</v>
      </c>
      <c r="BB37" s="25">
        <f>+BA36*'Dalyvio prielaidos'!$E$160/12</f>
        <v>13196.420995075814</v>
      </c>
      <c r="BC37" s="25">
        <f>+BB36*'Dalyvio prielaidos'!$E$160/12</f>
        <v>13096.448108749484</v>
      </c>
      <c r="BD37" s="25">
        <f>+BC36*'Dalyvio prielaidos'!$E$160/12</f>
        <v>12996.475222423151</v>
      </c>
      <c r="BE37" s="25">
        <f>+BD36*'Dalyvio prielaidos'!$E$160/12</f>
        <v>12896.502336096819</v>
      </c>
      <c r="BF37" s="25">
        <f>+BE36*'Dalyvio prielaidos'!$E$160/12</f>
        <v>12796.529449770489</v>
      </c>
      <c r="BG37" s="25">
        <f>+BF36*'Dalyvio prielaidos'!$E$160/12</f>
        <v>12696.556563444157</v>
      </c>
      <c r="BH37" s="25">
        <f>+BG36*'Dalyvio prielaidos'!$E$160/12</f>
        <v>12596.583677117827</v>
      </c>
      <c r="BI37" s="25">
        <f>+BH36*'Dalyvio prielaidos'!$E$160/12</f>
        <v>12496.610790791494</v>
      </c>
      <c r="BJ37" s="25">
        <f>+BI36*'Dalyvio prielaidos'!$E$160/12</f>
        <v>12396.637904465162</v>
      </c>
      <c r="BK37" s="25">
        <f>+BJ36*'Dalyvio prielaidos'!$E$160/12</f>
        <v>12296.665018138832</v>
      </c>
      <c r="BL37" s="25">
        <f>+BK36*'Dalyvio prielaidos'!$E$160/12</f>
        <v>12196.692131812501</v>
      </c>
      <c r="BM37" s="25">
        <f>+BL36*'Dalyvio prielaidos'!$E$160/12</f>
        <v>12096.719245486171</v>
      </c>
      <c r="BN37" s="25">
        <f>SUM(BB37:BM37)</f>
        <v>151758.8414433719</v>
      </c>
      <c r="BO37" s="25">
        <f>+BN36*'Dalyvio prielaidos'!$E$160/12</f>
        <v>11996.746359159837</v>
      </c>
      <c r="BP37" s="25">
        <f>+BO36*'Dalyvio prielaidos'!$E$160/12</f>
        <v>11896.773472833505</v>
      </c>
      <c r="BQ37" s="25">
        <f>+BP36*'Dalyvio prielaidos'!$E$160/12</f>
        <v>11796.800586507175</v>
      </c>
      <c r="BR37" s="25">
        <f>+BQ36*'Dalyvio prielaidos'!$E$160/12</f>
        <v>11696.827700180844</v>
      </c>
      <c r="BS37" s="25">
        <f>+BR36*'Dalyvio prielaidos'!$E$160/12</f>
        <v>11596.854813854514</v>
      </c>
      <c r="BT37" s="25">
        <f>+BS36*'Dalyvio prielaidos'!$E$160/12</f>
        <v>11496.88192752818</v>
      </c>
      <c r="BU37" s="25">
        <f>+BT36*'Dalyvio prielaidos'!$E$160/12</f>
        <v>11396.909041201849</v>
      </c>
      <c r="BV37" s="25">
        <f>+BU36*'Dalyvio prielaidos'!$E$160/12</f>
        <v>11296.936154875519</v>
      </c>
      <c r="BW37" s="25">
        <f>+BV36*'Dalyvio prielaidos'!$E$160/12</f>
        <v>11196.963268549187</v>
      </c>
      <c r="BX37" s="25">
        <f>+BW36*'Dalyvio prielaidos'!$E$160/12</f>
        <v>11096.990382222857</v>
      </c>
      <c r="BY37" s="25">
        <f>+BX36*'Dalyvio prielaidos'!$E$160/12</f>
        <v>10997.017495896524</v>
      </c>
      <c r="BZ37" s="25">
        <f>+BY36*'Dalyvio prielaidos'!$E$160/12</f>
        <v>10897.044609570194</v>
      </c>
      <c r="CA37" s="25">
        <f>SUM(BO37:BZ37)</f>
        <v>137362.74581238019</v>
      </c>
      <c r="CB37" s="25">
        <f>+CA36*'Dalyvio prielaidos'!$E$160/12</f>
        <v>10797.071723243862</v>
      </c>
      <c r="CC37" s="25">
        <f>+CB36*'Dalyvio prielaidos'!$E$160/12</f>
        <v>10697.09883691753</v>
      </c>
      <c r="CD37" s="25">
        <f>+CC36*'Dalyvio prielaidos'!$E$160/12</f>
        <v>10597.125950591198</v>
      </c>
      <c r="CE37" s="25">
        <f>+CD36*'Dalyvio prielaidos'!$E$160/12</f>
        <v>10497.153064264867</v>
      </c>
      <c r="CF37" s="25">
        <f>+CE36*'Dalyvio prielaidos'!$E$160/12</f>
        <v>10397.180177938537</v>
      </c>
      <c r="CG37" s="25">
        <f>+CF36*'Dalyvio prielaidos'!$E$160/12</f>
        <v>10297.207291612205</v>
      </c>
      <c r="CH37" s="25">
        <f>+CG36*'Dalyvio prielaidos'!$E$160/12</f>
        <v>10197.234405285873</v>
      </c>
      <c r="CI37" s="25">
        <f>+CH36*'Dalyvio prielaidos'!$E$160/12</f>
        <v>10097.261518959542</v>
      </c>
      <c r="CJ37" s="25">
        <f>+CI36*'Dalyvio prielaidos'!$E$160/12</f>
        <v>9997.28863263321</v>
      </c>
      <c r="CK37" s="25">
        <f>+CJ36*'Dalyvio prielaidos'!$E$160/12</f>
        <v>9897.3157463068801</v>
      </c>
      <c r="CL37" s="25">
        <f>+CK36*'Dalyvio prielaidos'!$E$160/12</f>
        <v>9797.3428599805484</v>
      </c>
      <c r="CM37" s="25">
        <f>+CL36*'Dalyvio prielaidos'!$E$160/12</f>
        <v>9697.3699736542167</v>
      </c>
      <c r="CN37" s="25">
        <f>SUM(CB37:CM37)</f>
        <v>122966.65018138847</v>
      </c>
      <c r="CO37" s="25">
        <f>+CN36*'Dalyvio prielaidos'!$E$160/12</f>
        <v>9597.3970873278849</v>
      </c>
      <c r="CP37" s="25">
        <f>+CO36*'Dalyvio prielaidos'!$E$160/12</f>
        <v>9497.4242010015532</v>
      </c>
      <c r="CQ37" s="25">
        <f>+CP36*'Dalyvio prielaidos'!$E$160/12</f>
        <v>9397.4513146752233</v>
      </c>
      <c r="CR37" s="25">
        <f>+CQ36*'Dalyvio prielaidos'!$E$160/12</f>
        <v>9297.4784283488916</v>
      </c>
      <c r="CS37" s="25">
        <f>+CR36*'Dalyvio prielaidos'!$E$160/12</f>
        <v>9197.5055420225599</v>
      </c>
      <c r="CT37" s="25">
        <f>+CS36*'Dalyvio prielaidos'!$E$160/12</f>
        <v>9097.5326556962282</v>
      </c>
      <c r="CU37" s="25">
        <f>+CT36*'Dalyvio prielaidos'!$E$160/12</f>
        <v>8997.5597693698965</v>
      </c>
      <c r="CV37" s="25">
        <f>+CU36*'Dalyvio prielaidos'!$E$160/12</f>
        <v>8897.5868830435666</v>
      </c>
      <c r="CW37" s="25">
        <f>+CV36*'Dalyvio prielaidos'!$E$160/12</f>
        <v>8797.6139967172348</v>
      </c>
      <c r="CX37" s="25">
        <f>+CW36*'Dalyvio prielaidos'!$E$160/12</f>
        <v>8697.6411103909031</v>
      </c>
      <c r="CY37" s="25">
        <f>+CX36*'Dalyvio prielaidos'!$E$160/12</f>
        <v>8597.6682240645714</v>
      </c>
      <c r="CZ37" s="25">
        <f>+CY36*'Dalyvio prielaidos'!$E$160/12</f>
        <v>8497.6953377382397</v>
      </c>
      <c r="DA37" s="25">
        <f>SUM(CO37:CZ37)</f>
        <v>108570.55455039676</v>
      </c>
      <c r="DB37" s="25">
        <f>+DA36*'Dalyvio prielaidos'!$E$160/12</f>
        <v>8397.7224514119098</v>
      </c>
      <c r="DC37" s="25">
        <f>+DB36*'Dalyvio prielaidos'!$E$160/12</f>
        <v>8297.7495650855781</v>
      </c>
      <c r="DD37" s="25">
        <f>+DC36*'Dalyvio prielaidos'!$E$160/12</f>
        <v>8197.7766787592464</v>
      </c>
      <c r="DE37" s="25">
        <f>+DD36*'Dalyvio prielaidos'!$E$160/12</f>
        <v>8097.8037924329146</v>
      </c>
      <c r="DF37" s="25">
        <f>+DE36*'Dalyvio prielaidos'!$E$160/12</f>
        <v>7997.8309061065838</v>
      </c>
      <c r="DG37" s="25">
        <f>+DF36*'Dalyvio prielaidos'!$E$160/12</f>
        <v>7897.8580197802521</v>
      </c>
      <c r="DH37" s="25">
        <f>+DG36*'Dalyvio prielaidos'!$E$160/12</f>
        <v>7797.8851334539213</v>
      </c>
      <c r="DI37" s="25">
        <f>+DH36*'Dalyvio prielaidos'!$E$160/12</f>
        <v>7697.9122471275905</v>
      </c>
      <c r="DJ37" s="25">
        <f>+DI36*'Dalyvio prielaidos'!$E$160/12</f>
        <v>7597.9393608012579</v>
      </c>
      <c r="DK37" s="25">
        <f>+DJ36*'Dalyvio prielaidos'!$E$160/12</f>
        <v>7497.9664744749271</v>
      </c>
      <c r="DL37" s="25">
        <f>+DK36*'Dalyvio prielaidos'!$E$160/12</f>
        <v>7397.9935881485953</v>
      </c>
      <c r="DM37" s="25">
        <f>+DL36*'Dalyvio prielaidos'!$E$160/12</f>
        <v>7298.0207018222645</v>
      </c>
      <c r="DN37" s="25">
        <f>SUM(DB37:DM37)</f>
        <v>94174.458919405064</v>
      </c>
      <c r="DO37" s="25">
        <f>+DN36*'Dalyvio prielaidos'!$E$160/12</f>
        <v>7198.0478154959337</v>
      </c>
      <c r="DP37" s="25">
        <f>+DO36*'Dalyvio prielaidos'!$E$160/12</f>
        <v>7098.0749291696011</v>
      </c>
      <c r="DQ37" s="25">
        <f>+DP36*'Dalyvio prielaidos'!$E$160/12</f>
        <v>6998.1020428432703</v>
      </c>
      <c r="DR37" s="25">
        <f>+DQ36*'Dalyvio prielaidos'!$E$160/12</f>
        <v>6898.1291565169386</v>
      </c>
      <c r="DS37" s="25">
        <f>+DR36*'Dalyvio prielaidos'!$E$160/12</f>
        <v>6798.1562701906078</v>
      </c>
      <c r="DT37" s="25">
        <f>+DS36*'Dalyvio prielaidos'!$E$160/12</f>
        <v>6698.1833838642769</v>
      </c>
      <c r="DU37" s="25">
        <f>+DT36*'Dalyvio prielaidos'!$E$160/12</f>
        <v>6598.2104975379443</v>
      </c>
      <c r="DV37" s="25">
        <f>+DU36*'Dalyvio prielaidos'!$E$160/12</f>
        <v>6498.2376112116135</v>
      </c>
      <c r="DW37" s="25">
        <f>+DV36*'Dalyvio prielaidos'!$E$160/12</f>
        <v>6398.2647248852809</v>
      </c>
      <c r="DX37" s="25">
        <f>+DW36*'Dalyvio prielaidos'!$E$160/12</f>
        <v>6298.2918385589483</v>
      </c>
      <c r="DY37" s="25">
        <f>+DX36*'Dalyvio prielaidos'!$E$160/12</f>
        <v>6198.3189522326165</v>
      </c>
      <c r="DZ37" s="25">
        <f>+DY36*'Dalyvio prielaidos'!$E$160/12</f>
        <v>6098.3460659062839</v>
      </c>
      <c r="EA37" s="25">
        <f>SUM(DO37:DZ37)</f>
        <v>79778.363288413311</v>
      </c>
      <c r="EB37" s="25">
        <f>+EA36*'Dalyvio prielaidos'!$E$160/12</f>
        <v>5998.3731795799531</v>
      </c>
      <c r="EC37" s="25">
        <f>+EB36*'Dalyvio prielaidos'!$E$160/12</f>
        <v>5898.4002932536205</v>
      </c>
      <c r="ED37" s="25">
        <f>+EC36*'Dalyvio prielaidos'!$E$160/12</f>
        <v>5798.4274069272878</v>
      </c>
      <c r="EE37" s="25">
        <f>+ED36*'Dalyvio prielaidos'!$E$160/12</f>
        <v>5698.4545206009561</v>
      </c>
      <c r="EF37" s="25">
        <f>+EE36*'Dalyvio prielaidos'!$E$160/12</f>
        <v>5598.4816342746235</v>
      </c>
      <c r="EG37" s="25">
        <f>+EF36*'Dalyvio prielaidos'!$E$160/12</f>
        <v>5498.5087479482927</v>
      </c>
      <c r="EH37" s="25">
        <f>+EG36*'Dalyvio prielaidos'!$E$160/12</f>
        <v>5398.5358616219601</v>
      </c>
      <c r="EI37" s="25">
        <f>+EH36*'Dalyvio prielaidos'!$E$160/12</f>
        <v>5298.5629752956274</v>
      </c>
      <c r="EJ37" s="25">
        <f>+EI36*'Dalyvio prielaidos'!$E$160/12</f>
        <v>5198.5900889692957</v>
      </c>
      <c r="EK37" s="25">
        <f>+EJ36*'Dalyvio prielaidos'!$E$160/12</f>
        <v>5098.617202642964</v>
      </c>
      <c r="EL37" s="25">
        <f>+EK36*'Dalyvio prielaidos'!$E$160/12</f>
        <v>4998.6443163166314</v>
      </c>
      <c r="EM37" s="25">
        <f>+EL36*'Dalyvio prielaidos'!$E$160/12</f>
        <v>4898.6714299902997</v>
      </c>
      <c r="EN37" s="25">
        <f>SUM(EB37:EM37)</f>
        <v>65382.267657421515</v>
      </c>
      <c r="EO37" s="25">
        <f>+EN36*'Dalyvio prielaidos'!$E$160/12</f>
        <v>4798.698543663967</v>
      </c>
      <c r="EP37" s="25">
        <f>+EO36*'Dalyvio prielaidos'!$E$160/12</f>
        <v>4698.7256573376353</v>
      </c>
      <c r="EQ37" s="25">
        <f>+EP36*'Dalyvio prielaidos'!$E$160/12</f>
        <v>4598.7527710113036</v>
      </c>
      <c r="ER37" s="25">
        <f>+EQ36*'Dalyvio prielaidos'!$E$160/12</f>
        <v>4498.779884684971</v>
      </c>
      <c r="ES37" s="25">
        <f>+ER36*'Dalyvio prielaidos'!$E$160/12</f>
        <v>4398.8069983586392</v>
      </c>
      <c r="ET37" s="25">
        <f>+ES36*'Dalyvio prielaidos'!$E$160/12</f>
        <v>4298.8341120323066</v>
      </c>
      <c r="EU37" s="25">
        <f>+ET36*'Dalyvio prielaidos'!$E$160/12</f>
        <v>4198.8612257059749</v>
      </c>
      <c r="EV37" s="25">
        <f>+EU36*'Dalyvio prielaidos'!$E$160/12</f>
        <v>4098.8883393796432</v>
      </c>
      <c r="EW37" s="25">
        <f>+EV36*'Dalyvio prielaidos'!$E$160/12</f>
        <v>3998.9154530533106</v>
      </c>
      <c r="EX37" s="25">
        <f>+EW36*'Dalyvio prielaidos'!$E$160/12</f>
        <v>3898.9425667269788</v>
      </c>
      <c r="EY37" s="25">
        <f>+EX36*'Dalyvio prielaidos'!$E$160/12</f>
        <v>3798.9696804006467</v>
      </c>
      <c r="EZ37" s="25">
        <f>+EY36*'Dalyvio prielaidos'!$E$160/12</f>
        <v>3698.9967940743149</v>
      </c>
      <c r="FA37" s="25">
        <f>SUM(EO37:EZ37)</f>
        <v>50986.172026429689</v>
      </c>
      <c r="FB37" s="25">
        <f>+FA36*'Dalyvio prielaidos'!$E$160/12</f>
        <v>3599.0239077479823</v>
      </c>
      <c r="FC37" s="25">
        <f>+FB36*'Dalyvio prielaidos'!$E$160/12</f>
        <v>3499.0510214216501</v>
      </c>
      <c r="FD37" s="25">
        <f>+FC36*'Dalyvio prielaidos'!$E$160/12</f>
        <v>3399.0781350953184</v>
      </c>
      <c r="FE37" s="25">
        <f>+FD36*'Dalyvio prielaidos'!$E$160/12</f>
        <v>3299.1052487689863</v>
      </c>
      <c r="FF37" s="25">
        <f>+FE36*'Dalyvio prielaidos'!$E$160/12</f>
        <v>3199.1323624426545</v>
      </c>
      <c r="FG37" s="25">
        <f>+FF36*'Dalyvio prielaidos'!$E$160/12</f>
        <v>3099.1594761163219</v>
      </c>
      <c r="FH37" s="25">
        <f>+FG36*'Dalyvio prielaidos'!$E$160/12</f>
        <v>2999.1865897899897</v>
      </c>
      <c r="FI37" s="25">
        <f>+FH36*'Dalyvio prielaidos'!$E$160/12</f>
        <v>2899.213703463658</v>
      </c>
      <c r="FJ37" s="25">
        <f>+FI36*'Dalyvio prielaidos'!$E$160/12</f>
        <v>2799.2408171373258</v>
      </c>
      <c r="FK37" s="25">
        <f>+FJ36*'Dalyvio prielaidos'!$E$160/12</f>
        <v>2699.2679308109937</v>
      </c>
      <c r="FL37" s="25">
        <f>+FK36*'Dalyvio prielaidos'!$E$160/12</f>
        <v>2599.2950444846615</v>
      </c>
      <c r="FM37" s="25">
        <f>+FL36*'Dalyvio prielaidos'!$E$160/12</f>
        <v>2499.3221581583298</v>
      </c>
      <c r="FN37" s="25">
        <f>SUM(FB37:FM37)</f>
        <v>36590.076395437871</v>
      </c>
      <c r="FO37" s="25">
        <f>+FN36*'Dalyvio prielaidos'!$E$160/12</f>
        <v>2399.3492718319976</v>
      </c>
      <c r="FP37" s="25">
        <f>+FO36*'Dalyvio prielaidos'!$E$160/12</f>
        <v>2299.3763855056654</v>
      </c>
      <c r="FQ37" s="25">
        <f>+FP36*'Dalyvio prielaidos'!$E$160/12</f>
        <v>2199.4034991793333</v>
      </c>
      <c r="FR37" s="25">
        <f>+FQ36*'Dalyvio prielaidos'!$E$160/12</f>
        <v>2099.4306128530011</v>
      </c>
      <c r="FS37" s="25">
        <f>+FR36*'Dalyvio prielaidos'!$E$160/12</f>
        <v>1999.4577265266691</v>
      </c>
      <c r="FT37" s="25">
        <f>+FS36*'Dalyvio prielaidos'!$E$160/12</f>
        <v>1899.4848402003372</v>
      </c>
      <c r="FU37" s="25">
        <f>+FT36*'Dalyvio prielaidos'!$E$160/12</f>
        <v>1799.5119538740053</v>
      </c>
      <c r="FV37" s="25">
        <f>+FU36*'Dalyvio prielaidos'!$E$160/12</f>
        <v>1699.5390675476729</v>
      </c>
      <c r="FW37" s="25">
        <f>+FV36*'Dalyvio prielaidos'!$E$160/12</f>
        <v>1599.5661812213409</v>
      </c>
      <c r="FX37" s="25">
        <f>+FW36*'Dalyvio prielaidos'!$E$160/12</f>
        <v>1499.5932948950087</v>
      </c>
      <c r="FY37" s="25">
        <f>+FX36*'Dalyvio prielaidos'!$E$160/12</f>
        <v>1399.6204085686768</v>
      </c>
      <c r="FZ37" s="25">
        <f>+FY36*'Dalyvio prielaidos'!$E$160/12</f>
        <v>1299.6475222423446</v>
      </c>
      <c r="GA37" s="25">
        <f>SUM(FO37:FZ37)</f>
        <v>22193.980764446052</v>
      </c>
      <c r="GB37" s="25">
        <f>+GA36*'Dalyvio prielaidos'!$E$160/12</f>
        <v>1199.6746359160127</v>
      </c>
      <c r="GC37" s="25">
        <f>+GB36*'Dalyvio prielaidos'!$E$160/12</f>
        <v>1099.7017495896805</v>
      </c>
      <c r="GD37" s="25">
        <f>+GC36*'Dalyvio prielaidos'!$E$160/12</f>
        <v>999.72886326334844</v>
      </c>
      <c r="GE37" s="25">
        <f>+GD36*'Dalyvio prielaidos'!$E$160/12</f>
        <v>899.75597693701638</v>
      </c>
      <c r="GF37" s="25">
        <f>+GE36*'Dalyvio prielaidos'!$E$160/12</f>
        <v>799.78309061068433</v>
      </c>
      <c r="GG37" s="25">
        <f>+GF36*'Dalyvio prielaidos'!$E$160/12</f>
        <v>699.81020428435238</v>
      </c>
      <c r="GH37" s="25">
        <f>+GG36*'Dalyvio prielaidos'!$E$160/12</f>
        <v>599.83731795802044</v>
      </c>
      <c r="GI37" s="25">
        <f>+GH36*'Dalyvio prielaidos'!$E$160/12</f>
        <v>499.86443163168838</v>
      </c>
      <c r="GJ37" s="25">
        <f>+GI36*'Dalyvio prielaidos'!$E$160/12</f>
        <v>399.89154530535643</v>
      </c>
      <c r="GK37" s="25">
        <f>+GJ36*'Dalyvio prielaidos'!$E$160/12</f>
        <v>299.91865897902443</v>
      </c>
      <c r="GL37" s="25">
        <f>+GK36*'Dalyvio prielaidos'!$E$160/12</f>
        <v>199.94577265269243</v>
      </c>
      <c r="GM37" s="25">
        <f>+GL36*'Dalyvio prielaidos'!$E$160/12</f>
        <v>99.972886326360438</v>
      </c>
      <c r="GN37" s="25">
        <f>SUM(GB37:GM37)</f>
        <v>7797.8851334542378</v>
      </c>
      <c r="GO37" s="25">
        <f>+GN36*'Dalyvio prielaidos'!$E$160/12</f>
        <v>2.8444446797948333E-11</v>
      </c>
      <c r="GP37" s="25">
        <f>+GO36*'Dalyvio prielaidos'!$E$160/12</f>
        <v>2.8444446797948333E-11</v>
      </c>
      <c r="GQ37" s="25">
        <f>+GP36*'Dalyvio prielaidos'!$E$160/12</f>
        <v>2.8444446797948333E-11</v>
      </c>
      <c r="GR37" s="25">
        <f>+GQ36*'Dalyvio prielaidos'!$E$160/12</f>
        <v>2.8444446797948333E-11</v>
      </c>
      <c r="GS37" s="25">
        <f>+GR36*'Dalyvio prielaidos'!$E$160/12</f>
        <v>2.8444446797948333E-11</v>
      </c>
      <c r="GT37" s="25">
        <f>+GS36*'Dalyvio prielaidos'!$E$160/12</f>
        <v>2.8444446797948333E-11</v>
      </c>
      <c r="GU37" s="25">
        <f>+GT36*'Dalyvio prielaidos'!$E$160/12</f>
        <v>2.8444446797948333E-11</v>
      </c>
      <c r="GV37" s="25">
        <f>+GU36*'Dalyvio prielaidos'!$E$160/12</f>
        <v>2.8444446797948333E-11</v>
      </c>
      <c r="GW37" s="25">
        <f>+GV36*'Dalyvio prielaidos'!$E$160/12</f>
        <v>2.8444446797948333E-11</v>
      </c>
      <c r="GX37" s="25">
        <f>+GW36*'Dalyvio prielaidos'!$E$160/12</f>
        <v>2.8444446797948333E-11</v>
      </c>
      <c r="GY37" s="25">
        <f>+GX36*'Dalyvio prielaidos'!$E$160/12</f>
        <v>2.8444446797948333E-11</v>
      </c>
      <c r="GZ37" s="25">
        <f>+GY36*'Dalyvio prielaidos'!$E$160/12</f>
        <v>2.8444446797948333E-11</v>
      </c>
      <c r="HA37" s="25">
        <f>SUM(GO37:GZ37)</f>
        <v>3.4133336157537993E-10</v>
      </c>
      <c r="HB37" s="25">
        <f>+HA36*'Dalyvio prielaidos'!$E$160/12</f>
        <v>2.8444446797948333E-11</v>
      </c>
      <c r="HC37" s="25">
        <f>+HB36*'Dalyvio prielaidos'!$E$160/12</f>
        <v>2.8444446797948333E-11</v>
      </c>
      <c r="HD37" s="25">
        <f>+HC36*'Dalyvio prielaidos'!$E$160/12</f>
        <v>2.8444446797948333E-11</v>
      </c>
      <c r="HE37" s="25">
        <f>+HD36*'Dalyvio prielaidos'!$E$160/12</f>
        <v>2.8444446797948333E-11</v>
      </c>
      <c r="HF37" s="25">
        <f>+HE36*'Dalyvio prielaidos'!$E$160/12</f>
        <v>2.8444446797948333E-11</v>
      </c>
      <c r="HG37" s="25">
        <f>+HF36*'Dalyvio prielaidos'!$E$160/12</f>
        <v>2.8444446797948333E-11</v>
      </c>
      <c r="HH37" s="25">
        <f>+HG36*'Dalyvio prielaidos'!$E$160/12</f>
        <v>2.8444446797948333E-11</v>
      </c>
      <c r="HI37" s="25">
        <f>+HH36*'Dalyvio prielaidos'!$E$160/12</f>
        <v>2.8444446797948333E-11</v>
      </c>
      <c r="HJ37" s="25">
        <f>+HI36*'Dalyvio prielaidos'!$E$160/12</f>
        <v>2.8444446797948333E-11</v>
      </c>
      <c r="HK37" s="25">
        <f>+HJ36*'Dalyvio prielaidos'!$E$160/12</f>
        <v>2.8444446797948333E-11</v>
      </c>
      <c r="HL37" s="25">
        <f>+HK36*'Dalyvio prielaidos'!$E$160/12</f>
        <v>2.8444446797948333E-11</v>
      </c>
      <c r="HM37" s="25">
        <f>+HL36*'Dalyvio prielaidos'!$E$160/12</f>
        <v>2.8444446797948333E-11</v>
      </c>
      <c r="HN37" s="25">
        <f>SUM(HB37:HM37)</f>
        <v>3.4133336157537993E-10</v>
      </c>
      <c r="HO37" s="25">
        <f>+HN36*'Dalyvio prielaidos'!$E$160/12</f>
        <v>2.8444446797948333E-11</v>
      </c>
      <c r="HP37" s="25">
        <f>+HO36*'Dalyvio prielaidos'!$E$160/12</f>
        <v>2.8444446797948333E-11</v>
      </c>
      <c r="HQ37" s="25">
        <f>+HP36*'Dalyvio prielaidos'!$E$160/12</f>
        <v>2.8444446797948333E-11</v>
      </c>
      <c r="HR37" s="25">
        <f>+HQ36*'Dalyvio prielaidos'!$E$160/12</f>
        <v>2.8444446797948333E-11</v>
      </c>
      <c r="HS37" s="25">
        <f>+HR36*'Dalyvio prielaidos'!$E$160/12</f>
        <v>2.8444446797948333E-11</v>
      </c>
      <c r="HT37" s="25">
        <f>+HS36*'Dalyvio prielaidos'!$E$160/12</f>
        <v>2.8444446797948333E-11</v>
      </c>
      <c r="HU37" s="25">
        <f>+HT36*'Dalyvio prielaidos'!$E$160/12</f>
        <v>2.8444446797948333E-11</v>
      </c>
      <c r="HV37" s="25">
        <f>+HU36*'Dalyvio prielaidos'!$E$160/12</f>
        <v>2.8444446797948333E-11</v>
      </c>
      <c r="HW37" s="25">
        <f>+HV36*'Dalyvio prielaidos'!$E$160/12</f>
        <v>2.8444446797948333E-11</v>
      </c>
      <c r="HX37" s="25">
        <f>+HW36*'Dalyvio prielaidos'!$E$160/12</f>
        <v>2.8444446797948333E-11</v>
      </c>
      <c r="HY37" s="25">
        <f>+HX36*'Dalyvio prielaidos'!$E$160/12</f>
        <v>2.8444446797948333E-11</v>
      </c>
      <c r="HZ37" s="25">
        <f>+HY36*'Dalyvio prielaidos'!$E$160/12</f>
        <v>2.8444446797948333E-11</v>
      </c>
      <c r="IA37" s="25">
        <f>SUM(HO37:HZ37)</f>
        <v>3.4133336157537993E-10</v>
      </c>
      <c r="IB37" s="25">
        <f>+IA36*'Dalyvio prielaidos'!$E$160/12</f>
        <v>2.8444446797948333E-11</v>
      </c>
      <c r="IC37" s="25">
        <f>+IB36*'Dalyvio prielaidos'!$E$160/12</f>
        <v>2.8444446797948333E-11</v>
      </c>
      <c r="ID37" s="25">
        <f>+IC36*'Dalyvio prielaidos'!$E$160/12</f>
        <v>2.8444446797948333E-11</v>
      </c>
      <c r="IE37" s="25">
        <f>+ID36*'Dalyvio prielaidos'!$E$160/12</f>
        <v>2.8444446797948333E-11</v>
      </c>
      <c r="IF37" s="25">
        <f>+IE36*'Dalyvio prielaidos'!$E$160/12</f>
        <v>2.8444446797948333E-11</v>
      </c>
      <c r="IG37" s="25">
        <f>+IF36*'Dalyvio prielaidos'!$E$160/12</f>
        <v>2.8444446797948333E-11</v>
      </c>
      <c r="IH37" s="25">
        <f>+IG36*'Dalyvio prielaidos'!$E$160/12</f>
        <v>2.8444446797948333E-11</v>
      </c>
      <c r="II37" s="25">
        <f>+IH36*'Dalyvio prielaidos'!$E$160/12</f>
        <v>2.8444446797948333E-11</v>
      </c>
      <c r="IJ37" s="25">
        <f>+II36*'Dalyvio prielaidos'!$E$160/12</f>
        <v>2.8444446797948333E-11</v>
      </c>
      <c r="IK37" s="25">
        <f>+IJ36*'Dalyvio prielaidos'!$E$160/12</f>
        <v>2.8444446797948333E-11</v>
      </c>
      <c r="IL37" s="25">
        <f>+IK36*'Dalyvio prielaidos'!$E$160/12</f>
        <v>2.8444446797948333E-11</v>
      </c>
      <c r="IM37" s="25">
        <f>+IL36*'Dalyvio prielaidos'!$E$160/12</f>
        <v>2.8444446797948333E-11</v>
      </c>
      <c r="IN37" s="25">
        <f>SUM(IB37:IM37)</f>
        <v>3.4133336157537993E-10</v>
      </c>
      <c r="IO37" s="25">
        <f>+IN36*'Dalyvio prielaidos'!$E$160/12</f>
        <v>2.8444446797948333E-11</v>
      </c>
      <c r="IP37" s="25">
        <f>+IO36*'Dalyvio prielaidos'!$E$160/12</f>
        <v>2.8444446797948333E-11</v>
      </c>
      <c r="IQ37" s="25">
        <f>+IP36*'Dalyvio prielaidos'!$E$160/12</f>
        <v>2.8444446797948333E-11</v>
      </c>
      <c r="IR37" s="25">
        <f>+IQ36*'Dalyvio prielaidos'!$E$160/12</f>
        <v>2.8444446797948333E-11</v>
      </c>
      <c r="IS37" s="25">
        <f>+IR36*'Dalyvio prielaidos'!$E$160/12</f>
        <v>2.8444446797948333E-11</v>
      </c>
      <c r="IT37" s="25">
        <f>+IS36*'Dalyvio prielaidos'!$E$160/12</f>
        <v>2.8444446797948333E-11</v>
      </c>
      <c r="IU37" s="25">
        <f>+IT36*'Dalyvio prielaidos'!$E$160/12</f>
        <v>2.8444446797948333E-11</v>
      </c>
      <c r="IV37" s="25">
        <f>+IU36*'Dalyvio prielaidos'!$E$160/12</f>
        <v>2.8444446797948333E-11</v>
      </c>
      <c r="IW37" s="25">
        <f>+IV36*'Dalyvio prielaidos'!$E$160/12</f>
        <v>2.8444446797948333E-11</v>
      </c>
      <c r="IX37" s="25">
        <f>+IW36*'Dalyvio prielaidos'!$E$160/12</f>
        <v>2.8444446797948333E-11</v>
      </c>
      <c r="IY37" s="25">
        <f>+IX36*'Dalyvio prielaidos'!$E$160/12</f>
        <v>2.8444446797948333E-11</v>
      </c>
      <c r="IZ37" s="25">
        <f>+IY36*'Dalyvio prielaidos'!$E$160/12</f>
        <v>2.8444446797948333E-11</v>
      </c>
      <c r="JA37" s="25">
        <f>SUM(IO37:IZ37)</f>
        <v>3.4133336157537993E-10</v>
      </c>
      <c r="JB37" s="25">
        <f>+JA36*'Dalyvio prielaidos'!$E$160/12</f>
        <v>2.8444446797948333E-11</v>
      </c>
      <c r="JC37" s="25">
        <f>+JB36*'Dalyvio prielaidos'!$E$160/12</f>
        <v>2.8444446797948333E-11</v>
      </c>
      <c r="JD37" s="25">
        <f>+JC36*'Dalyvio prielaidos'!$E$160/12</f>
        <v>2.8444446797948333E-11</v>
      </c>
      <c r="JE37" s="25">
        <f>+JD36*'Dalyvio prielaidos'!$E$160/12</f>
        <v>2.8444446797948333E-11</v>
      </c>
      <c r="JF37" s="25">
        <f>+JE36*'Dalyvio prielaidos'!$E$160/12</f>
        <v>2.8444446797948333E-11</v>
      </c>
      <c r="JG37" s="25">
        <f>+JF36*'Dalyvio prielaidos'!$E$160/12</f>
        <v>2.8444446797948333E-11</v>
      </c>
      <c r="JH37" s="25">
        <f>+JG36*'Dalyvio prielaidos'!$E$160/12</f>
        <v>2.8444446797948333E-11</v>
      </c>
      <c r="JI37" s="25">
        <f>+JH36*'Dalyvio prielaidos'!$E$160/12</f>
        <v>2.8444446797948333E-11</v>
      </c>
      <c r="JJ37" s="25">
        <f>+JI36*'Dalyvio prielaidos'!$E$160/12</f>
        <v>2.8444446797948333E-11</v>
      </c>
      <c r="JK37" s="25">
        <f>+JJ36*'Dalyvio prielaidos'!$E$160/12</f>
        <v>2.8444446797948333E-11</v>
      </c>
      <c r="JL37" s="25">
        <f>+JK36*'Dalyvio prielaidos'!$E$160/12</f>
        <v>2.8444446797948333E-11</v>
      </c>
      <c r="JM37" s="25">
        <f>+JL36*'Dalyvio prielaidos'!$E$160/12</f>
        <v>2.8444446797948333E-11</v>
      </c>
      <c r="JN37" s="25">
        <f>SUM(JB37:JM37)</f>
        <v>3.4133336157537993E-10</v>
      </c>
      <c r="JO37" s="25">
        <f>+JN36*'Dalyvio prielaidos'!$E$160/12</f>
        <v>2.8444446797948333E-11</v>
      </c>
      <c r="JP37" s="25">
        <f>+JO36*'Dalyvio prielaidos'!$E$160/12</f>
        <v>2.8444446797948333E-11</v>
      </c>
      <c r="JQ37" s="25">
        <f>+JP36*'Dalyvio prielaidos'!$E$160/12</f>
        <v>2.8444446797948333E-11</v>
      </c>
      <c r="JR37" s="25">
        <f>+JQ36*'Dalyvio prielaidos'!$E$160/12</f>
        <v>2.8444446797948333E-11</v>
      </c>
      <c r="JS37" s="25">
        <f>+JR36*'Dalyvio prielaidos'!$E$160/12</f>
        <v>2.8444446797948333E-11</v>
      </c>
      <c r="JT37" s="25">
        <f>+JS36*'Dalyvio prielaidos'!$E$160/12</f>
        <v>2.8444446797948333E-11</v>
      </c>
      <c r="JU37" s="25">
        <f>+JT36*'Dalyvio prielaidos'!$E$160/12</f>
        <v>2.8444446797948333E-11</v>
      </c>
      <c r="JV37" s="25">
        <f>+JU36*'Dalyvio prielaidos'!$E$160/12</f>
        <v>2.8444446797948333E-11</v>
      </c>
      <c r="JW37" s="25">
        <f>+JV36*'Dalyvio prielaidos'!$E$160/12</f>
        <v>2.8444446797948333E-11</v>
      </c>
      <c r="JX37" s="25">
        <f>+JW36*'Dalyvio prielaidos'!$E$160/12</f>
        <v>2.8444446797948333E-11</v>
      </c>
      <c r="JY37" s="25">
        <f>+JX36*'Dalyvio prielaidos'!$E$160/12</f>
        <v>2.8444446797948333E-11</v>
      </c>
      <c r="JZ37" s="25">
        <f>+JY36*'Dalyvio prielaidos'!$E$160/12</f>
        <v>2.8444446797948333E-11</v>
      </c>
      <c r="KA37" s="25">
        <f>SUM(JO37:JZ37)</f>
        <v>3.4133336157537993E-10</v>
      </c>
      <c r="KB37" s="25">
        <f>+KA36*'Dalyvio prielaidos'!$E$160/12</f>
        <v>2.8444446797948333E-11</v>
      </c>
      <c r="KC37" s="25">
        <f>+KB36*'Dalyvio prielaidos'!$E$160/12</f>
        <v>2.8444446797948333E-11</v>
      </c>
      <c r="KD37" s="25">
        <f>+KC36*'Dalyvio prielaidos'!$E$160/12</f>
        <v>2.8444446797948333E-11</v>
      </c>
      <c r="KE37" s="25">
        <f>+KD36*'Dalyvio prielaidos'!$E$160/12</f>
        <v>2.8444446797948333E-11</v>
      </c>
      <c r="KF37" s="25">
        <f>+KE36*'Dalyvio prielaidos'!$E$160/12</f>
        <v>2.8444446797948333E-11</v>
      </c>
      <c r="KG37" s="25">
        <f>+KF36*'Dalyvio prielaidos'!$E$160/12</f>
        <v>2.8444446797948333E-11</v>
      </c>
      <c r="KH37" s="25">
        <f>+KG36*'Dalyvio prielaidos'!$E$160/12</f>
        <v>2.8444446797948333E-11</v>
      </c>
      <c r="KI37" s="25">
        <f>+KH36*'Dalyvio prielaidos'!$E$160/12</f>
        <v>2.8444446797948333E-11</v>
      </c>
      <c r="KJ37" s="25">
        <f>+KI36*'Dalyvio prielaidos'!$E$160/12</f>
        <v>2.8444446797948333E-11</v>
      </c>
      <c r="KK37" s="25">
        <f>+KJ36*'Dalyvio prielaidos'!$E$160/12</f>
        <v>2.8444446797948333E-11</v>
      </c>
      <c r="KL37" s="25">
        <f>+KK36*'Dalyvio prielaidos'!$E$160/12</f>
        <v>2.8444446797948333E-11</v>
      </c>
      <c r="KM37" s="25">
        <f>+KL36*'Dalyvio prielaidos'!$E$160/12</f>
        <v>2.8444446797948333E-11</v>
      </c>
      <c r="KN37" s="25">
        <f>SUM(KB37:KM37)</f>
        <v>3.4133336157537993E-10</v>
      </c>
      <c r="KO37" s="25">
        <f>+KN36*'Dalyvio prielaidos'!$E$160/12</f>
        <v>2.8444446797948333E-11</v>
      </c>
      <c r="KP37" s="25">
        <f>+KO36*'Dalyvio prielaidos'!$E$160/12</f>
        <v>2.8444446797948333E-11</v>
      </c>
      <c r="KQ37" s="25">
        <f>+KP36*'Dalyvio prielaidos'!$E$160/12</f>
        <v>2.8444446797948333E-11</v>
      </c>
      <c r="KR37" s="25">
        <f>+KQ36*'Dalyvio prielaidos'!$E$160/12</f>
        <v>2.8444446797948333E-11</v>
      </c>
      <c r="KS37" s="25">
        <f>+KR36*'Dalyvio prielaidos'!$E$160/12</f>
        <v>2.8444446797948333E-11</v>
      </c>
      <c r="KT37" s="25">
        <f>+KS36*'Dalyvio prielaidos'!$E$160/12</f>
        <v>2.8444446797948333E-11</v>
      </c>
      <c r="KU37" s="25">
        <f>+KT36*'Dalyvio prielaidos'!$E$160/12</f>
        <v>2.8444446797948333E-11</v>
      </c>
      <c r="KV37" s="25">
        <f>+KU36*'Dalyvio prielaidos'!$E$160/12</f>
        <v>2.8444446797948333E-11</v>
      </c>
      <c r="KW37" s="25">
        <f>+KV36*'Dalyvio prielaidos'!$E$160/12</f>
        <v>2.8444446797948333E-11</v>
      </c>
      <c r="KX37" s="25">
        <f>+KW36*'Dalyvio prielaidos'!$E$160/12</f>
        <v>2.8444446797948333E-11</v>
      </c>
      <c r="KY37" s="25">
        <f>+KX36*'Dalyvio prielaidos'!$E$160/12</f>
        <v>2.8444446797948333E-11</v>
      </c>
      <c r="KZ37" s="25">
        <f>+KY36*'Dalyvio prielaidos'!$E$160/12</f>
        <v>2.8444446797948333E-11</v>
      </c>
      <c r="LA37" s="25">
        <f>SUM(KO37:KZ37)</f>
        <v>3.4133336157537993E-10</v>
      </c>
      <c r="LB37" s="25">
        <f>+LA36*'Dalyvio prielaidos'!$E$160/12</f>
        <v>2.8444446797948333E-11</v>
      </c>
      <c r="LC37" s="25">
        <f>+LB36*'Dalyvio prielaidos'!$E$160/12</f>
        <v>2.8444446797948333E-11</v>
      </c>
      <c r="LD37" s="25">
        <f>+LC36*'Dalyvio prielaidos'!$E$160/12</f>
        <v>2.8444446797948333E-11</v>
      </c>
      <c r="LE37" s="25">
        <f>+LD36*'Dalyvio prielaidos'!$E$160/12</f>
        <v>2.8444446797948333E-11</v>
      </c>
      <c r="LF37" s="25">
        <f>+LE36*'Dalyvio prielaidos'!$E$160/12</f>
        <v>2.8444446797948333E-11</v>
      </c>
      <c r="LG37" s="25">
        <f>+LF36*'Dalyvio prielaidos'!$E$160/12</f>
        <v>2.8444446797948333E-11</v>
      </c>
      <c r="LH37" s="25">
        <f>+LG36*'Dalyvio prielaidos'!$E$160/12</f>
        <v>2.8444446797948333E-11</v>
      </c>
      <c r="LI37" s="25">
        <f>+LH36*'Dalyvio prielaidos'!$E$160/12</f>
        <v>2.8444446797948333E-11</v>
      </c>
      <c r="LJ37" s="25">
        <f>+LI36*'Dalyvio prielaidos'!$E$160/12</f>
        <v>2.8444446797948333E-11</v>
      </c>
      <c r="LK37" s="25">
        <f>+LJ36*'Dalyvio prielaidos'!$E$160/12</f>
        <v>2.8444446797948333E-11</v>
      </c>
      <c r="LL37" s="25">
        <f>+LK36*'Dalyvio prielaidos'!$E$160/12</f>
        <v>2.8444446797948333E-11</v>
      </c>
      <c r="LM37" s="25">
        <f>+LL36*'Dalyvio prielaidos'!$E$160/12</f>
        <v>2.8444446797948333E-11</v>
      </c>
      <c r="LN37" s="25">
        <f>SUM(LB37:LM37)</f>
        <v>3.4133336157537993E-10</v>
      </c>
    </row>
    <row r="38" spans="1:326">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c r="IX38" s="15"/>
      <c r="IY38" s="15"/>
      <c r="IZ38" s="15"/>
      <c r="JA38" s="15"/>
      <c r="JB38" s="15"/>
      <c r="JC38" s="15"/>
      <c r="JD38" s="15"/>
      <c r="JE38" s="15"/>
      <c r="JF38" s="15"/>
      <c r="JG38" s="15"/>
      <c r="JH38" s="15"/>
      <c r="JI38" s="15"/>
      <c r="JJ38" s="15"/>
      <c r="JK38" s="15"/>
      <c r="JL38" s="15"/>
      <c r="JM38" s="15"/>
      <c r="JN38" s="15"/>
      <c r="JO38" s="15"/>
      <c r="JP38" s="15"/>
      <c r="JQ38" s="15"/>
      <c r="JR38" s="15"/>
      <c r="JS38" s="15"/>
      <c r="JT38" s="15"/>
      <c r="JU38" s="15"/>
      <c r="JV38" s="15"/>
      <c r="JW38" s="15"/>
      <c r="JX38" s="15"/>
      <c r="JY38" s="15"/>
      <c r="JZ38" s="15"/>
      <c r="KA38" s="15"/>
      <c r="KB38" s="15"/>
      <c r="KC38" s="15"/>
      <c r="KD38" s="15"/>
      <c r="KE38" s="15"/>
      <c r="KF38" s="15"/>
      <c r="KG38" s="15"/>
      <c r="KH38" s="15"/>
      <c r="KI38" s="15"/>
      <c r="KJ38" s="15"/>
      <c r="KK38" s="15"/>
      <c r="KL38" s="15"/>
      <c r="KM38" s="15"/>
      <c r="KN38" s="15"/>
      <c r="KO38" s="15"/>
      <c r="KP38" s="15"/>
      <c r="KQ38" s="15"/>
      <c r="KR38" s="15"/>
      <c r="KS38" s="15"/>
      <c r="KT38" s="15"/>
      <c r="KU38" s="15"/>
      <c r="KV38" s="15"/>
      <c r="KW38" s="15"/>
      <c r="KX38" s="15"/>
      <c r="KY38" s="15"/>
      <c r="KZ38" s="15"/>
      <c r="LA38" s="15"/>
      <c r="LB38" s="15"/>
      <c r="LC38" s="15"/>
      <c r="LD38" s="15"/>
      <c r="LE38" s="15"/>
      <c r="LF38" s="15"/>
      <c r="LG38" s="15"/>
      <c r="LH38" s="15"/>
      <c r="LI38" s="15"/>
      <c r="LJ38" s="15"/>
      <c r="LK38" s="15"/>
      <c r="LL38" s="15"/>
      <c r="LM38" s="15"/>
      <c r="LN38" s="15"/>
    </row>
    <row r="39" spans="1:326" ht="15.75" thickBot="1">
      <c r="A39" s="12" t="s">
        <v>299</v>
      </c>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row>
    <row r="40" spans="1:326">
      <c r="A40" s="3" t="s">
        <v>294</v>
      </c>
      <c r="B40" s="25"/>
      <c r="C40" s="25">
        <f t="shared" ref="C40:M40" si="487">B42</f>
        <v>0</v>
      </c>
      <c r="D40" s="25">
        <f t="shared" si="487"/>
        <v>0</v>
      </c>
      <c r="E40" s="25">
        <f t="shared" si="487"/>
        <v>0</v>
      </c>
      <c r="F40" s="25">
        <f t="shared" si="487"/>
        <v>0</v>
      </c>
      <c r="G40" s="25">
        <f t="shared" si="487"/>
        <v>0</v>
      </c>
      <c r="H40" s="25">
        <f t="shared" si="487"/>
        <v>0</v>
      </c>
      <c r="I40" s="25">
        <f t="shared" si="487"/>
        <v>0</v>
      </c>
      <c r="J40" s="25">
        <f t="shared" si="487"/>
        <v>0</v>
      </c>
      <c r="K40" s="25">
        <f t="shared" si="487"/>
        <v>0</v>
      </c>
      <c r="L40" s="25">
        <f t="shared" si="487"/>
        <v>0</v>
      </c>
      <c r="M40" s="25">
        <f t="shared" si="487"/>
        <v>0</v>
      </c>
      <c r="N40" s="25">
        <f>B40</f>
        <v>0</v>
      </c>
      <c r="O40" s="25">
        <f t="shared" ref="O40:Z40" si="488">N42</f>
        <v>111000</v>
      </c>
      <c r="P40" s="25">
        <f t="shared" si="488"/>
        <v>111000</v>
      </c>
      <c r="Q40" s="25">
        <f t="shared" si="488"/>
        <v>111000</v>
      </c>
      <c r="R40" s="25">
        <f t="shared" si="488"/>
        <v>111000</v>
      </c>
      <c r="S40" s="25">
        <f t="shared" si="488"/>
        <v>111000</v>
      </c>
      <c r="T40" s="25">
        <f t="shared" si="488"/>
        <v>111000</v>
      </c>
      <c r="U40" s="25">
        <f t="shared" si="488"/>
        <v>111000</v>
      </c>
      <c r="V40" s="25">
        <f t="shared" si="488"/>
        <v>111000</v>
      </c>
      <c r="W40" s="25">
        <f t="shared" si="488"/>
        <v>111000</v>
      </c>
      <c r="X40" s="25">
        <f t="shared" si="488"/>
        <v>111000</v>
      </c>
      <c r="Y40" s="25">
        <f t="shared" si="488"/>
        <v>111000</v>
      </c>
      <c r="Z40" s="25">
        <f t="shared" si="488"/>
        <v>190000</v>
      </c>
      <c r="AA40" s="25">
        <f>O40</f>
        <v>111000</v>
      </c>
      <c r="AB40" s="25">
        <f t="shared" ref="AB40:AM40" si="489">AA42</f>
        <v>290000</v>
      </c>
      <c r="AC40" s="25">
        <f t="shared" si="489"/>
        <v>290000</v>
      </c>
      <c r="AD40" s="25">
        <f t="shared" si="489"/>
        <v>290000</v>
      </c>
      <c r="AE40" s="25">
        <f t="shared" si="489"/>
        <v>290000</v>
      </c>
      <c r="AF40" s="25">
        <f t="shared" si="489"/>
        <v>290000</v>
      </c>
      <c r="AG40" s="25">
        <f t="shared" si="489"/>
        <v>290000</v>
      </c>
      <c r="AH40" s="25">
        <f t="shared" si="489"/>
        <v>410000</v>
      </c>
      <c r="AI40" s="25">
        <f t="shared" si="489"/>
        <v>410000</v>
      </c>
      <c r="AJ40" s="25">
        <f t="shared" si="489"/>
        <v>410000</v>
      </c>
      <c r="AK40" s="25">
        <f t="shared" si="489"/>
        <v>499000</v>
      </c>
      <c r="AL40" s="25">
        <f t="shared" si="489"/>
        <v>499000</v>
      </c>
      <c r="AM40" s="25">
        <f t="shared" si="489"/>
        <v>499000</v>
      </c>
      <c r="AN40" s="25">
        <f>AB40</f>
        <v>290000</v>
      </c>
      <c r="AO40" s="25">
        <f t="shared" ref="AO40:AZ40" si="490">AN42</f>
        <v>836000</v>
      </c>
      <c r="AP40" s="25">
        <f t="shared" si="490"/>
        <v>836000</v>
      </c>
      <c r="AQ40" s="25">
        <f t="shared" si="490"/>
        <v>836000</v>
      </c>
      <c r="AR40" s="25">
        <f t="shared" si="490"/>
        <v>836000</v>
      </c>
      <c r="AS40" s="25">
        <f t="shared" si="490"/>
        <v>836000</v>
      </c>
      <c r="AT40" s="25">
        <f t="shared" si="490"/>
        <v>836000</v>
      </c>
      <c r="AU40" s="25">
        <f t="shared" si="490"/>
        <v>836000</v>
      </c>
      <c r="AV40" s="25">
        <f t="shared" si="490"/>
        <v>836000</v>
      </c>
      <c r="AW40" s="25">
        <f t="shared" si="490"/>
        <v>836000</v>
      </c>
      <c r="AX40" s="25">
        <f t="shared" si="490"/>
        <v>836000</v>
      </c>
      <c r="AY40" s="25">
        <f t="shared" si="490"/>
        <v>836000</v>
      </c>
      <c r="AZ40" s="25">
        <f t="shared" si="490"/>
        <v>836000</v>
      </c>
      <c r="BA40" s="25">
        <f>AO40</f>
        <v>836000</v>
      </c>
      <c r="BB40" s="25">
        <f t="shared" ref="BB40:BM40" si="491">BA42</f>
        <v>670000</v>
      </c>
      <c r="BC40" s="25">
        <f t="shared" si="491"/>
        <v>670000</v>
      </c>
      <c r="BD40" s="25">
        <f t="shared" si="491"/>
        <v>670000</v>
      </c>
      <c r="BE40" s="25">
        <f t="shared" si="491"/>
        <v>670000</v>
      </c>
      <c r="BF40" s="25">
        <f t="shared" si="491"/>
        <v>670000</v>
      </c>
      <c r="BG40" s="25">
        <f t="shared" si="491"/>
        <v>670000</v>
      </c>
      <c r="BH40" s="25">
        <f t="shared" si="491"/>
        <v>491000</v>
      </c>
      <c r="BI40" s="25">
        <f t="shared" si="491"/>
        <v>491000</v>
      </c>
      <c r="BJ40" s="25">
        <f t="shared" si="491"/>
        <v>491000</v>
      </c>
      <c r="BK40" s="25">
        <f t="shared" si="491"/>
        <v>491000</v>
      </c>
      <c r="BL40" s="25">
        <f t="shared" si="491"/>
        <v>491000</v>
      </c>
      <c r="BM40" s="25">
        <f t="shared" si="491"/>
        <v>491000</v>
      </c>
      <c r="BN40" s="25">
        <f>BB40</f>
        <v>670000</v>
      </c>
      <c r="BO40" s="25">
        <f t="shared" ref="BO40:BZ40" si="492">BN42</f>
        <v>253000</v>
      </c>
      <c r="BP40" s="25">
        <f t="shared" si="492"/>
        <v>253000</v>
      </c>
      <c r="BQ40" s="25">
        <f t="shared" si="492"/>
        <v>253000</v>
      </c>
      <c r="BR40" s="25">
        <f t="shared" si="492"/>
        <v>253000</v>
      </c>
      <c r="BS40" s="25">
        <f t="shared" si="492"/>
        <v>253000</v>
      </c>
      <c r="BT40" s="25">
        <f t="shared" si="492"/>
        <v>253000</v>
      </c>
      <c r="BU40" s="25">
        <f t="shared" si="492"/>
        <v>58000</v>
      </c>
      <c r="BV40" s="25">
        <f t="shared" si="492"/>
        <v>58000</v>
      </c>
      <c r="BW40" s="25">
        <f t="shared" si="492"/>
        <v>58000</v>
      </c>
      <c r="BX40" s="25">
        <f t="shared" si="492"/>
        <v>0</v>
      </c>
      <c r="BY40" s="25">
        <f t="shared" si="492"/>
        <v>0</v>
      </c>
      <c r="BZ40" s="25">
        <f t="shared" si="492"/>
        <v>0</v>
      </c>
      <c r="CA40" s="25">
        <f>BO40</f>
        <v>253000</v>
      </c>
      <c r="CB40" s="25">
        <f t="shared" ref="CB40:CM40" si="493">CA42</f>
        <v>0</v>
      </c>
      <c r="CC40" s="25">
        <f t="shared" si="493"/>
        <v>0</v>
      </c>
      <c r="CD40" s="25">
        <f t="shared" si="493"/>
        <v>0</v>
      </c>
      <c r="CE40" s="25">
        <f t="shared" si="493"/>
        <v>0</v>
      </c>
      <c r="CF40" s="25">
        <f t="shared" si="493"/>
        <v>0</v>
      </c>
      <c r="CG40" s="25">
        <f t="shared" si="493"/>
        <v>0</v>
      </c>
      <c r="CH40" s="25">
        <f t="shared" si="493"/>
        <v>0</v>
      </c>
      <c r="CI40" s="25">
        <f t="shared" si="493"/>
        <v>0</v>
      </c>
      <c r="CJ40" s="25">
        <f t="shared" si="493"/>
        <v>0</v>
      </c>
      <c r="CK40" s="25">
        <f t="shared" si="493"/>
        <v>0</v>
      </c>
      <c r="CL40" s="25">
        <f t="shared" si="493"/>
        <v>0</v>
      </c>
      <c r="CM40" s="25">
        <f t="shared" si="493"/>
        <v>0</v>
      </c>
      <c r="CN40" s="25">
        <f>CB40</f>
        <v>0</v>
      </c>
      <c r="CO40" s="25">
        <f t="shared" ref="CO40:CZ40" si="494">CN42</f>
        <v>0</v>
      </c>
      <c r="CP40" s="25">
        <f t="shared" si="494"/>
        <v>0</v>
      </c>
      <c r="CQ40" s="25">
        <f t="shared" si="494"/>
        <v>0</v>
      </c>
      <c r="CR40" s="25">
        <f t="shared" si="494"/>
        <v>0</v>
      </c>
      <c r="CS40" s="25">
        <f t="shared" si="494"/>
        <v>0</v>
      </c>
      <c r="CT40" s="25">
        <f t="shared" si="494"/>
        <v>0</v>
      </c>
      <c r="CU40" s="25">
        <f t="shared" si="494"/>
        <v>0</v>
      </c>
      <c r="CV40" s="25">
        <f t="shared" si="494"/>
        <v>0</v>
      </c>
      <c r="CW40" s="25">
        <f t="shared" si="494"/>
        <v>0</v>
      </c>
      <c r="CX40" s="25">
        <f t="shared" si="494"/>
        <v>0</v>
      </c>
      <c r="CY40" s="25">
        <f t="shared" si="494"/>
        <v>0</v>
      </c>
      <c r="CZ40" s="25">
        <f t="shared" si="494"/>
        <v>0</v>
      </c>
      <c r="DA40" s="25">
        <f>CO40</f>
        <v>0</v>
      </c>
      <c r="DB40" s="25">
        <f t="shared" ref="DB40:DM40" si="495">DA42</f>
        <v>0</v>
      </c>
      <c r="DC40" s="25">
        <f t="shared" si="495"/>
        <v>0</v>
      </c>
      <c r="DD40" s="25">
        <f t="shared" si="495"/>
        <v>0</v>
      </c>
      <c r="DE40" s="25">
        <f t="shared" si="495"/>
        <v>0</v>
      </c>
      <c r="DF40" s="25">
        <f t="shared" si="495"/>
        <v>0</v>
      </c>
      <c r="DG40" s="25">
        <f t="shared" si="495"/>
        <v>0</v>
      </c>
      <c r="DH40" s="25">
        <f t="shared" si="495"/>
        <v>0</v>
      </c>
      <c r="DI40" s="25">
        <f t="shared" si="495"/>
        <v>0</v>
      </c>
      <c r="DJ40" s="25">
        <f t="shared" si="495"/>
        <v>0</v>
      </c>
      <c r="DK40" s="25">
        <f t="shared" si="495"/>
        <v>0</v>
      </c>
      <c r="DL40" s="25">
        <f t="shared" si="495"/>
        <v>0</v>
      </c>
      <c r="DM40" s="25">
        <f t="shared" si="495"/>
        <v>0</v>
      </c>
      <c r="DN40" s="25">
        <f>DB40</f>
        <v>0</v>
      </c>
      <c r="DO40" s="25">
        <f>DM42</f>
        <v>0</v>
      </c>
      <c r="DP40" s="25">
        <f>DO42</f>
        <v>0</v>
      </c>
      <c r="DQ40" s="25">
        <f t="shared" ref="DQ40" si="496">DP42</f>
        <v>0</v>
      </c>
      <c r="DR40" s="25">
        <f t="shared" ref="DR40" si="497">DQ42</f>
        <v>0</v>
      </c>
      <c r="DS40" s="25">
        <f t="shared" ref="DS40" si="498">DR42</f>
        <v>0</v>
      </c>
      <c r="DT40" s="25">
        <f t="shared" ref="DT40" si="499">DS42</f>
        <v>0</v>
      </c>
      <c r="DU40" s="25">
        <f t="shared" ref="DU40" si="500">DT42</f>
        <v>0</v>
      </c>
      <c r="DV40" s="25">
        <f>DU42</f>
        <v>0</v>
      </c>
      <c r="DW40" s="25">
        <f t="shared" ref="DW40" si="501">DV42</f>
        <v>0</v>
      </c>
      <c r="DX40" s="25">
        <f t="shared" ref="DX40" si="502">DW42</f>
        <v>0</v>
      </c>
      <c r="DY40" s="25">
        <f t="shared" ref="DY40" si="503">DX42</f>
        <v>0</v>
      </c>
      <c r="DZ40" s="25">
        <f t="shared" ref="DZ40" si="504">DY42</f>
        <v>0</v>
      </c>
      <c r="EA40" s="25">
        <f>DO40</f>
        <v>0</v>
      </c>
      <c r="EB40" s="25">
        <f>DZ42</f>
        <v>0</v>
      </c>
      <c r="EC40" s="25">
        <f t="shared" ref="EC40" si="505">EB42</f>
        <v>0</v>
      </c>
      <c r="ED40" s="25">
        <f t="shared" ref="ED40" si="506">EC42</f>
        <v>0</v>
      </c>
      <c r="EE40" s="25">
        <f t="shared" ref="EE40" si="507">ED42</f>
        <v>0</v>
      </c>
      <c r="EF40" s="25">
        <f t="shared" ref="EF40" si="508">EE42</f>
        <v>0</v>
      </c>
      <c r="EG40" s="25">
        <f t="shared" ref="EG40" si="509">EF42</f>
        <v>0</v>
      </c>
      <c r="EH40" s="25">
        <f t="shared" ref="EH40" si="510">EG42</f>
        <v>0</v>
      </c>
      <c r="EI40" s="25">
        <f>EH42</f>
        <v>0</v>
      </c>
      <c r="EJ40" s="25">
        <f t="shared" ref="EJ40" si="511">EI42</f>
        <v>0</v>
      </c>
      <c r="EK40" s="25">
        <f t="shared" ref="EK40" si="512">EJ42</f>
        <v>0</v>
      </c>
      <c r="EL40" s="25">
        <f t="shared" ref="EL40" si="513">EK42</f>
        <v>0</v>
      </c>
      <c r="EM40" s="25">
        <f t="shared" ref="EM40" si="514">EL42</f>
        <v>0</v>
      </c>
      <c r="EN40" s="25">
        <f>EB40</f>
        <v>0</v>
      </c>
      <c r="EO40" s="25">
        <f>EM42</f>
        <v>0</v>
      </c>
      <c r="EP40" s="25">
        <f t="shared" ref="EP40" si="515">EO42</f>
        <v>0</v>
      </c>
      <c r="EQ40" s="25">
        <f t="shared" ref="EQ40" si="516">EP42</f>
        <v>0</v>
      </c>
      <c r="ER40" s="25">
        <f t="shared" ref="ER40" si="517">EQ42</f>
        <v>0</v>
      </c>
      <c r="ES40" s="25">
        <f t="shared" ref="ES40" si="518">ER42</f>
        <v>0</v>
      </c>
      <c r="ET40" s="25">
        <f t="shared" ref="ET40" si="519">ES42</f>
        <v>0</v>
      </c>
      <c r="EU40" s="25">
        <f t="shared" ref="EU40" si="520">ET42</f>
        <v>0</v>
      </c>
      <c r="EV40" s="25">
        <f>EU42</f>
        <v>0</v>
      </c>
      <c r="EW40" s="25">
        <f t="shared" ref="EW40" si="521">EV42</f>
        <v>0</v>
      </c>
      <c r="EX40" s="25">
        <f t="shared" ref="EX40" si="522">EW42</f>
        <v>0</v>
      </c>
      <c r="EY40" s="25">
        <f t="shared" ref="EY40" si="523">EX42</f>
        <v>0</v>
      </c>
      <c r="EZ40" s="25">
        <f t="shared" ref="EZ40" si="524">EY42</f>
        <v>0</v>
      </c>
      <c r="FA40" s="25">
        <f>EO40</f>
        <v>0</v>
      </c>
      <c r="FB40" s="25">
        <f>EZ42</f>
        <v>0</v>
      </c>
      <c r="FC40" s="25">
        <f t="shared" ref="FC40" si="525">FB42</f>
        <v>0</v>
      </c>
      <c r="FD40" s="25">
        <f t="shared" ref="FD40" si="526">FC42</f>
        <v>0</v>
      </c>
      <c r="FE40" s="25">
        <f t="shared" ref="FE40" si="527">FD42</f>
        <v>0</v>
      </c>
      <c r="FF40" s="25">
        <f t="shared" ref="FF40" si="528">FE42</f>
        <v>0</v>
      </c>
      <c r="FG40" s="25">
        <f t="shared" ref="FG40" si="529">FF42</f>
        <v>0</v>
      </c>
      <c r="FH40" s="25">
        <f t="shared" ref="FH40" si="530">FG42</f>
        <v>0</v>
      </c>
      <c r="FI40" s="25">
        <f>FH42</f>
        <v>0</v>
      </c>
      <c r="FJ40" s="25">
        <f t="shared" ref="FJ40" si="531">FI42</f>
        <v>0</v>
      </c>
      <c r="FK40" s="25">
        <f t="shared" ref="FK40" si="532">FJ42</f>
        <v>0</v>
      </c>
      <c r="FL40" s="25">
        <f t="shared" ref="FL40" si="533">FK42</f>
        <v>0</v>
      </c>
      <c r="FM40" s="25">
        <f t="shared" ref="FM40" si="534">FL42</f>
        <v>0</v>
      </c>
      <c r="FN40" s="25">
        <f>FB40</f>
        <v>0</v>
      </c>
      <c r="FO40" s="25">
        <f>FM42</f>
        <v>0</v>
      </c>
      <c r="FP40" s="25">
        <f t="shared" ref="FP40" si="535">FO42</f>
        <v>0</v>
      </c>
      <c r="FQ40" s="25">
        <f t="shared" ref="FQ40" si="536">FP42</f>
        <v>0</v>
      </c>
      <c r="FR40" s="25">
        <f t="shared" ref="FR40" si="537">FQ42</f>
        <v>0</v>
      </c>
      <c r="FS40" s="25">
        <f t="shared" ref="FS40" si="538">FR42</f>
        <v>0</v>
      </c>
      <c r="FT40" s="25">
        <f t="shared" ref="FT40" si="539">FS42</f>
        <v>0</v>
      </c>
      <c r="FU40" s="25">
        <f t="shared" ref="FU40" si="540">FT42</f>
        <v>0</v>
      </c>
      <c r="FV40" s="25">
        <f>FU42</f>
        <v>0</v>
      </c>
      <c r="FW40" s="25">
        <f t="shared" ref="FW40" si="541">FV42</f>
        <v>0</v>
      </c>
      <c r="FX40" s="25">
        <f t="shared" ref="FX40" si="542">FW42</f>
        <v>0</v>
      </c>
      <c r="FY40" s="25">
        <f t="shared" ref="FY40" si="543">FX42</f>
        <v>0</v>
      </c>
      <c r="FZ40" s="25">
        <f t="shared" ref="FZ40" si="544">FY42</f>
        <v>0</v>
      </c>
      <c r="GA40" s="25">
        <f>FO40</f>
        <v>0</v>
      </c>
      <c r="GB40" s="25">
        <f>FZ42</f>
        <v>0</v>
      </c>
      <c r="GC40" s="25">
        <f t="shared" ref="GC40" si="545">GB42</f>
        <v>0</v>
      </c>
      <c r="GD40" s="25">
        <f t="shared" ref="GD40" si="546">GC42</f>
        <v>0</v>
      </c>
      <c r="GE40" s="25">
        <f t="shared" ref="GE40" si="547">GD42</f>
        <v>0</v>
      </c>
      <c r="GF40" s="25">
        <f t="shared" ref="GF40" si="548">GE42</f>
        <v>0</v>
      </c>
      <c r="GG40" s="25">
        <f t="shared" ref="GG40" si="549">GF42</f>
        <v>0</v>
      </c>
      <c r="GH40" s="25">
        <f t="shared" ref="GH40" si="550">GG42</f>
        <v>0</v>
      </c>
      <c r="GI40" s="25">
        <f>GH42</f>
        <v>0</v>
      </c>
      <c r="GJ40" s="25">
        <f t="shared" ref="GJ40" si="551">GI42</f>
        <v>0</v>
      </c>
      <c r="GK40" s="25">
        <f t="shared" ref="GK40" si="552">GJ42</f>
        <v>0</v>
      </c>
      <c r="GL40" s="25">
        <f t="shared" ref="GL40" si="553">GK42</f>
        <v>0</v>
      </c>
      <c r="GM40" s="25">
        <f t="shared" ref="GM40" si="554">GL42</f>
        <v>0</v>
      </c>
      <c r="GN40" s="25">
        <f>GB40</f>
        <v>0</v>
      </c>
      <c r="GO40" s="61"/>
      <c r="GP40" s="61"/>
      <c r="GQ40" s="61"/>
      <c r="GR40" s="61"/>
      <c r="GS40" s="61"/>
      <c r="GT40" s="61"/>
      <c r="GU40" s="61"/>
      <c r="GV40" s="61"/>
      <c r="GW40" s="61"/>
      <c r="GX40" s="61"/>
      <c r="GY40" s="61"/>
      <c r="GZ40" s="61"/>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c r="IV40" s="25"/>
      <c r="IW40" s="25"/>
      <c r="IX40" s="25"/>
      <c r="IY40" s="25"/>
      <c r="IZ40" s="25"/>
      <c r="JA40" s="25"/>
      <c r="JB40" s="25"/>
      <c r="JC40" s="25"/>
      <c r="JD40" s="25"/>
      <c r="JE40" s="25"/>
      <c r="JF40" s="25"/>
      <c r="JG40" s="25"/>
      <c r="JH40" s="25"/>
      <c r="JI40" s="25"/>
      <c r="JJ40" s="25"/>
      <c r="JK40" s="25"/>
      <c r="JL40" s="25"/>
      <c r="JM40" s="25"/>
      <c r="JN40" s="25"/>
      <c r="JO40" s="25"/>
      <c r="JP40" s="25"/>
      <c r="JQ40" s="25"/>
      <c r="JR40" s="25"/>
      <c r="JS40" s="25"/>
      <c r="JT40" s="25"/>
      <c r="JU40" s="25"/>
      <c r="JV40" s="25"/>
      <c r="JW40" s="25"/>
      <c r="JX40" s="25"/>
      <c r="JY40" s="25"/>
      <c r="JZ40" s="25"/>
      <c r="KA40" s="25"/>
      <c r="KB40" s="25"/>
      <c r="KC40" s="25"/>
      <c r="KD40" s="25"/>
      <c r="KE40" s="25"/>
      <c r="KF40" s="25"/>
      <c r="KG40" s="25"/>
      <c r="KH40" s="25"/>
      <c r="KI40" s="25"/>
      <c r="KJ40" s="25"/>
      <c r="KK40" s="25"/>
      <c r="KL40" s="25"/>
      <c r="KM40" s="25"/>
      <c r="KN40" s="25"/>
      <c r="KO40" s="25"/>
      <c r="KP40" s="25"/>
      <c r="KQ40" s="25"/>
      <c r="KR40" s="25"/>
      <c r="KS40" s="25"/>
      <c r="KT40" s="25"/>
      <c r="KU40" s="25"/>
      <c r="KV40" s="25"/>
      <c r="KW40" s="25"/>
      <c r="KX40" s="25"/>
      <c r="KY40" s="25"/>
      <c r="KZ40" s="25"/>
      <c r="LA40" s="25"/>
      <c r="LB40" s="25"/>
      <c r="LC40" s="25"/>
      <c r="LD40" s="25"/>
      <c r="LE40" s="25"/>
      <c r="LF40" s="25"/>
      <c r="LG40" s="25"/>
      <c r="LH40" s="25"/>
      <c r="LI40" s="25"/>
      <c r="LJ40" s="25"/>
      <c r="LK40" s="25"/>
      <c r="LL40" s="25"/>
      <c r="LM40" s="25"/>
      <c r="LN40" s="25"/>
    </row>
    <row r="41" spans="1:326">
      <c r="A41" s="3" t="s">
        <v>300</v>
      </c>
      <c r="B41" s="535">
        <f>IFERROR(HLOOKUP(B$10,'Dalyvio prielaidos'!$G$163:$Y$164,2,0),0)</f>
        <v>0</v>
      </c>
      <c r="C41" s="535">
        <f>IFERROR(HLOOKUP(C$10,'Dalyvio prielaidos'!$G$163:$Y$164,2,0),0)</f>
        <v>0</v>
      </c>
      <c r="D41" s="535">
        <f>IFERROR(HLOOKUP(D$10,'Dalyvio prielaidos'!$G$163:$Y$164,2,0),0)</f>
        <v>0</v>
      </c>
      <c r="E41" s="535">
        <f>IFERROR(HLOOKUP(E$10,'Dalyvio prielaidos'!$G$163:$Y$164,2,0),0)</f>
        <v>0</v>
      </c>
      <c r="F41" s="535">
        <f>IFERROR(HLOOKUP(F$10,'Dalyvio prielaidos'!$G$163:$Y$164,2,0),0)</f>
        <v>0</v>
      </c>
      <c r="G41" s="535">
        <f>IFERROR(HLOOKUP(G$10,'Dalyvio prielaidos'!$G$163:$Y$164,2,0),0)</f>
        <v>0</v>
      </c>
      <c r="H41" s="535">
        <f>IFERROR(HLOOKUP(H$10,'Dalyvio prielaidos'!$G$163:$Y$164,2,0),0)</f>
        <v>0</v>
      </c>
      <c r="I41" s="535">
        <f>IFERROR(HLOOKUP(I$10,'Dalyvio prielaidos'!$G$163:$Y$164,2,0),0)</f>
        <v>0</v>
      </c>
      <c r="J41" s="535">
        <f>IFERROR(HLOOKUP(J$10,'Dalyvio prielaidos'!$G$163:$Y$164,2,0),0)</f>
        <v>0</v>
      </c>
      <c r="K41" s="535">
        <f>IFERROR(HLOOKUP(K$10,'Dalyvio prielaidos'!$G$163:$Y$164,2,0),0)</f>
        <v>0</v>
      </c>
      <c r="L41" s="535">
        <f>IFERROR(HLOOKUP(L$10,'Dalyvio prielaidos'!$G$163:$Y$164,2,0),0)</f>
        <v>0</v>
      </c>
      <c r="M41" s="535">
        <f>IFERROR(HLOOKUP(M$10,'Dalyvio prielaidos'!$G$163:$Y$164,2,0),0)</f>
        <v>111000</v>
      </c>
      <c r="N41" s="25">
        <f>SUM(B41:M41)</f>
        <v>111000</v>
      </c>
      <c r="O41" s="535">
        <f>IFERROR(HLOOKUP(O$10,'Dalyvio prielaidos'!$G$163:$Y$164,2,0),0)</f>
        <v>0</v>
      </c>
      <c r="P41" s="535">
        <f>IFERROR(HLOOKUP(P$10,'Dalyvio prielaidos'!$G$163:$Y$164,2,0),0)</f>
        <v>0</v>
      </c>
      <c r="Q41" s="535">
        <f>IFERROR(HLOOKUP(Q$10,'Dalyvio prielaidos'!$G$163:$Y$164,2,0),0)</f>
        <v>0</v>
      </c>
      <c r="R41" s="535">
        <f>IFERROR(HLOOKUP(R$10,'Dalyvio prielaidos'!$G$163:$Y$164,2,0),0)</f>
        <v>0</v>
      </c>
      <c r="S41" s="535">
        <f>IFERROR(HLOOKUP(S$10,'Dalyvio prielaidos'!$G$163:$Y$164,2,0),0)</f>
        <v>0</v>
      </c>
      <c r="T41" s="535">
        <f>IFERROR(HLOOKUP(T$10,'Dalyvio prielaidos'!$G$163:$Y$164,2,0),0)</f>
        <v>0</v>
      </c>
      <c r="U41" s="535">
        <f>IFERROR(HLOOKUP(U$10,'Dalyvio prielaidos'!$G$163:$Y$164,2,0),0)</f>
        <v>0</v>
      </c>
      <c r="V41" s="535">
        <f>IFERROR(HLOOKUP(V$10,'Dalyvio prielaidos'!$G$163:$Y$164,2,0),0)</f>
        <v>0</v>
      </c>
      <c r="W41" s="535">
        <f>IFERROR(HLOOKUP(W$10,'Dalyvio prielaidos'!$G$163:$Y$164,2,0),0)</f>
        <v>0</v>
      </c>
      <c r="X41" s="535">
        <f>IFERROR(HLOOKUP(X$10,'Dalyvio prielaidos'!$G$163:$Y$164,2,0),0)</f>
        <v>0</v>
      </c>
      <c r="Y41" s="535">
        <f>IFERROR(HLOOKUP(Y$10,'Dalyvio prielaidos'!$G$163:$Y$164,2,0),0)</f>
        <v>79000</v>
      </c>
      <c r="Z41" s="535">
        <f>IFERROR(HLOOKUP(Z$10,'Dalyvio prielaidos'!$G$163:$Y$164,2,0),0)</f>
        <v>100000</v>
      </c>
      <c r="AA41" s="25">
        <f>SUM(O41:Z41)</f>
        <v>179000</v>
      </c>
      <c r="AB41" s="535">
        <f>IFERROR(HLOOKUP(AB$10,'Dalyvio prielaidos'!$G$163:$Y$164,2,0),0)</f>
        <v>0</v>
      </c>
      <c r="AC41" s="535">
        <f>IFERROR(HLOOKUP(AC$10,'Dalyvio prielaidos'!$G$163:$Y$164,2,0),0)</f>
        <v>0</v>
      </c>
      <c r="AD41" s="535">
        <f>IFERROR(HLOOKUP(AD$10,'Dalyvio prielaidos'!$G$163:$Y$164,2,0),0)</f>
        <v>0</v>
      </c>
      <c r="AE41" s="535">
        <f>IFERROR(HLOOKUP(AE$10,'Dalyvio prielaidos'!$G$163:$Y$164,2,0),0)</f>
        <v>0</v>
      </c>
      <c r="AF41" s="535">
        <f>IFERROR(HLOOKUP(AF$10,'Dalyvio prielaidos'!$G$163:$Y$164,2,0),0)</f>
        <v>0</v>
      </c>
      <c r="AG41" s="535">
        <f>IFERROR(HLOOKUP(AG$10,'Dalyvio prielaidos'!$G$163:$Y$164,2,0),0)</f>
        <v>120000</v>
      </c>
      <c r="AH41" s="535">
        <f>IFERROR(HLOOKUP(AH$10,'Dalyvio prielaidos'!$G$163:$Y$164,2,0),0)</f>
        <v>0</v>
      </c>
      <c r="AI41" s="535">
        <f>IFERROR(HLOOKUP(AI$10,'Dalyvio prielaidos'!$G$163:$Y$164,2,0),0)</f>
        <v>0</v>
      </c>
      <c r="AJ41" s="535">
        <f>IFERROR(HLOOKUP(AJ$10,'Dalyvio prielaidos'!$G$163:$Y$164,2,0),0)</f>
        <v>89000</v>
      </c>
      <c r="AK41" s="535">
        <f>IFERROR(HLOOKUP(AK$10,'Dalyvio prielaidos'!$G$163:$Y$164,2,0),0)</f>
        <v>0</v>
      </c>
      <c r="AL41" s="535">
        <f>IFERROR(HLOOKUP(AL$10,'Dalyvio prielaidos'!$G$163:$Y$164,2,0),0)</f>
        <v>0</v>
      </c>
      <c r="AM41" s="535">
        <f>IFERROR(HLOOKUP(AM$10,'Dalyvio prielaidos'!$G$163:$Y$164,2,0),0)</f>
        <v>337000</v>
      </c>
      <c r="AN41" s="25">
        <f>SUM(AB41:AM41)</f>
        <v>546000</v>
      </c>
      <c r="AO41" s="535">
        <f>IFERROR(HLOOKUP(AO$10,'Dalyvio prielaidos'!$G$163:$Y$164,2,0),0)</f>
        <v>0</v>
      </c>
      <c r="AP41" s="535">
        <f>IFERROR(HLOOKUP(AP$10,'Dalyvio prielaidos'!$G$163:$Y$164,2,0),0)</f>
        <v>0</v>
      </c>
      <c r="AQ41" s="535">
        <f>IFERROR(HLOOKUP(AQ$10,'Dalyvio prielaidos'!$G$163:$Y$164,2,0),0)</f>
        <v>0</v>
      </c>
      <c r="AR41" s="535">
        <f>IFERROR(HLOOKUP(AR$10,'Dalyvio prielaidos'!$G$163:$Y$164,2,0),0)</f>
        <v>0</v>
      </c>
      <c r="AS41" s="535">
        <f>IFERROR(HLOOKUP(AS$10,'Dalyvio prielaidos'!$G$163:$Y$164,2,0),0)</f>
        <v>0</v>
      </c>
      <c r="AT41" s="535">
        <f>IFERROR(HLOOKUP(AT$10,'Dalyvio prielaidos'!$G$163:$Y$164,2,0),0)</f>
        <v>0</v>
      </c>
      <c r="AU41" s="535">
        <f>IFERROR(HLOOKUP(AU$10,'Dalyvio prielaidos'!$G$163:$Y$164,2,0),0)</f>
        <v>0</v>
      </c>
      <c r="AV41" s="535">
        <f>IFERROR(HLOOKUP(AV$10,'Dalyvio prielaidos'!$G$163:$Y$164,2,0),0)</f>
        <v>0</v>
      </c>
      <c r="AW41" s="535">
        <f>IFERROR(HLOOKUP(AW$10,'Dalyvio prielaidos'!$G$163:$Y$164,2,0),0)</f>
        <v>0</v>
      </c>
      <c r="AX41" s="535">
        <f>IFERROR(HLOOKUP(AX$10,'Dalyvio prielaidos'!$G$163:$Y$164,2,0),0)</f>
        <v>0</v>
      </c>
      <c r="AY41" s="535">
        <f>IFERROR(HLOOKUP(AY$10,'Dalyvio prielaidos'!$G$163:$Y$164,2,0),0)</f>
        <v>0</v>
      </c>
      <c r="AZ41" s="535">
        <f>IFERROR(HLOOKUP(AZ$10,'Dalyvio prielaidos'!$G$163:$Y$164,2,0),0)</f>
        <v>-166000</v>
      </c>
      <c r="BA41" s="25">
        <f>SUM(AO41:AZ41)</f>
        <v>-166000</v>
      </c>
      <c r="BB41" s="535">
        <f>IFERROR(HLOOKUP(BB$10,'Dalyvio prielaidos'!$G$163:$Y$164,2,0),0)</f>
        <v>0</v>
      </c>
      <c r="BC41" s="535">
        <f>IFERROR(HLOOKUP(BC$10,'Dalyvio prielaidos'!$G$163:$Y$164,2,0),0)</f>
        <v>0</v>
      </c>
      <c r="BD41" s="535">
        <f>IFERROR(HLOOKUP(BD$10,'Dalyvio prielaidos'!$G$163:$Y$164,2,0),0)</f>
        <v>0</v>
      </c>
      <c r="BE41" s="535">
        <f>IFERROR(HLOOKUP(BE$10,'Dalyvio prielaidos'!$G$163:$Y$164,2,0),0)</f>
        <v>0</v>
      </c>
      <c r="BF41" s="535">
        <f>IFERROR(HLOOKUP(BF$10,'Dalyvio prielaidos'!$G$163:$Y$164,2,0),0)</f>
        <v>0</v>
      </c>
      <c r="BG41" s="535">
        <f>IFERROR(HLOOKUP(BG$10,'Dalyvio prielaidos'!$G$163:$Y$164,2,0),0)</f>
        <v>-179000</v>
      </c>
      <c r="BH41" s="535">
        <f>IFERROR(HLOOKUP(BH$10,'Dalyvio prielaidos'!$G$163:$Y$164,2,0),0)</f>
        <v>0</v>
      </c>
      <c r="BI41" s="535">
        <f>IFERROR(HLOOKUP(BI$10,'Dalyvio prielaidos'!$G$163:$Y$164,2,0),0)</f>
        <v>0</v>
      </c>
      <c r="BJ41" s="535">
        <f>IFERROR(HLOOKUP(BJ$10,'Dalyvio prielaidos'!$G$163:$Y$164,2,0),0)</f>
        <v>0</v>
      </c>
      <c r="BK41" s="535">
        <f>IFERROR(HLOOKUP(BK$10,'Dalyvio prielaidos'!$G$163:$Y$164,2,0),0)</f>
        <v>0</v>
      </c>
      <c r="BL41" s="535">
        <f>IFERROR(HLOOKUP(BL$10,'Dalyvio prielaidos'!$G$163:$Y$164,2,0),0)</f>
        <v>0</v>
      </c>
      <c r="BM41" s="535">
        <f>IFERROR(HLOOKUP(BM$10,'Dalyvio prielaidos'!$G$163:$Y$164,2,0),0)</f>
        <v>-238000</v>
      </c>
      <c r="BN41" s="25">
        <f>SUM(BB41:BM41)</f>
        <v>-417000</v>
      </c>
      <c r="BO41" s="535">
        <f>IFERROR(HLOOKUP(BO$10,'Dalyvio prielaidos'!$G$163:$Y$164,2,0),0)</f>
        <v>0</v>
      </c>
      <c r="BP41" s="535">
        <f>IFERROR(HLOOKUP(BP$10,'Dalyvio prielaidos'!$G$163:$Y$164,2,0),0)</f>
        <v>0</v>
      </c>
      <c r="BQ41" s="535">
        <f>IFERROR(HLOOKUP(BQ$10,'Dalyvio prielaidos'!$G$163:$Y$164,2,0),0)</f>
        <v>0</v>
      </c>
      <c r="BR41" s="535">
        <f>IFERROR(HLOOKUP(BR$10,'Dalyvio prielaidos'!$G$163:$Y$164,2,0),0)</f>
        <v>0</v>
      </c>
      <c r="BS41" s="535">
        <f>IFERROR(HLOOKUP(BS$10,'Dalyvio prielaidos'!$G$163:$Y$164,2,0),0)</f>
        <v>0</v>
      </c>
      <c r="BT41" s="535">
        <f>IFERROR(HLOOKUP(BT$10,'Dalyvio prielaidos'!$G$163:$Y$164,2,0),0)</f>
        <v>-195000</v>
      </c>
      <c r="BU41" s="535">
        <f>IFERROR(HLOOKUP(BU$10,'Dalyvio prielaidos'!$G$163:$Y$164,2,0),0)</f>
        <v>0</v>
      </c>
      <c r="BV41" s="535">
        <f>IFERROR(HLOOKUP(BV$10,'Dalyvio prielaidos'!$G$163:$Y$164,2,0),0)</f>
        <v>0</v>
      </c>
      <c r="BW41" s="535">
        <f>IFERROR(HLOOKUP(BW$10,'Dalyvio prielaidos'!$G$163:$Y$164,2,0),0)</f>
        <v>-58000</v>
      </c>
      <c r="BX41" s="535">
        <f>IFERROR(HLOOKUP(BX$10,'Dalyvio prielaidos'!$G$163:$Y$164,2,0),0)</f>
        <v>0</v>
      </c>
      <c r="BY41" s="535">
        <f>IFERROR(HLOOKUP(BY$10,'Dalyvio prielaidos'!$G$163:$Y$164,2,0),0)</f>
        <v>0</v>
      </c>
      <c r="BZ41" s="535">
        <f>IFERROR(HLOOKUP(BZ$10,'Dalyvio prielaidos'!$G$163:$Y$164,2,0),0)</f>
        <v>0</v>
      </c>
      <c r="CA41" s="25">
        <f>SUM(BO41:BZ41)</f>
        <v>-253000</v>
      </c>
      <c r="CB41" s="535">
        <f>IFERROR(HLOOKUP(CB$10,'Dalyvio prielaidos'!$G$163:$Y$164,2,0),0)</f>
        <v>0</v>
      </c>
      <c r="CC41" s="535">
        <f>IFERROR(HLOOKUP(CC$10,'Dalyvio prielaidos'!$G$163:$Y$164,2,0),0)</f>
        <v>0</v>
      </c>
      <c r="CD41" s="535">
        <f>IFERROR(HLOOKUP(CD$10,'Dalyvio prielaidos'!$G$163:$Y$164,2,0),0)</f>
        <v>0</v>
      </c>
      <c r="CE41" s="535">
        <f>IFERROR(HLOOKUP(CE$10,'Dalyvio prielaidos'!$G$163:$Y$164,2,0),0)</f>
        <v>0</v>
      </c>
      <c r="CF41" s="535">
        <f>IFERROR(HLOOKUP(CF$10,'Dalyvio prielaidos'!$G$163:$Y$164,2,0),0)</f>
        <v>0</v>
      </c>
      <c r="CG41" s="535">
        <f>IFERROR(HLOOKUP(CG$10,'Dalyvio prielaidos'!$G$163:$Y$164,2,0),0)</f>
        <v>0</v>
      </c>
      <c r="CH41" s="535">
        <f>IFERROR(HLOOKUP(CH$10,'Dalyvio prielaidos'!$G$163:$Y$164,2,0),0)</f>
        <v>0</v>
      </c>
      <c r="CI41" s="535">
        <f>IFERROR(HLOOKUP(CI$10,'Dalyvio prielaidos'!$G$163:$Y$164,2,0),0)</f>
        <v>0</v>
      </c>
      <c r="CJ41" s="535">
        <f>IFERROR(HLOOKUP(CJ$10,'Dalyvio prielaidos'!$G$163:$Y$164,2,0),0)</f>
        <v>0</v>
      </c>
      <c r="CK41" s="535">
        <f>IFERROR(HLOOKUP(CK$10,'Dalyvio prielaidos'!$G$163:$Y$164,2,0),0)</f>
        <v>0</v>
      </c>
      <c r="CL41" s="535">
        <f>IFERROR(HLOOKUP(CL$10,'Dalyvio prielaidos'!$G$163:$Y$164,2,0),0)</f>
        <v>0</v>
      </c>
      <c r="CM41" s="535">
        <f>IFERROR(HLOOKUP(CM$10,'Dalyvio prielaidos'!$G$163:$Y$164,2,0),0)</f>
        <v>0</v>
      </c>
      <c r="CN41" s="25">
        <f>SUM(CB41:CM41)</f>
        <v>0</v>
      </c>
      <c r="CO41" s="535">
        <f>IFERROR(HLOOKUP(CO$10,'Dalyvio prielaidos'!$G$163:$Y$164,2,0),0)</f>
        <v>0</v>
      </c>
      <c r="CP41" s="535">
        <f>IFERROR(HLOOKUP(CP$10,'Dalyvio prielaidos'!$G$163:$Y$164,2,0),0)</f>
        <v>0</v>
      </c>
      <c r="CQ41" s="535">
        <f>IFERROR(HLOOKUP(CQ$10,'Dalyvio prielaidos'!$G$163:$Y$164,2,0),0)</f>
        <v>0</v>
      </c>
      <c r="CR41" s="535">
        <f>IFERROR(HLOOKUP(CR$10,'Dalyvio prielaidos'!$G$163:$Y$164,2,0),0)</f>
        <v>0</v>
      </c>
      <c r="CS41" s="535">
        <f>IFERROR(HLOOKUP(CS$10,'Dalyvio prielaidos'!$G$163:$Y$164,2,0),0)</f>
        <v>0</v>
      </c>
      <c r="CT41" s="535">
        <f>IFERROR(HLOOKUP(CT$10,'Dalyvio prielaidos'!$G$163:$Y$164,2,0),0)</f>
        <v>0</v>
      </c>
      <c r="CU41" s="535">
        <f>IFERROR(HLOOKUP(CU$10,'Dalyvio prielaidos'!$G$163:$Y$164,2,0),0)</f>
        <v>0</v>
      </c>
      <c r="CV41" s="535">
        <f>IFERROR(HLOOKUP(CV$10,'Dalyvio prielaidos'!$G$163:$Y$164,2,0),0)</f>
        <v>0</v>
      </c>
      <c r="CW41" s="535">
        <f>IFERROR(HLOOKUP(CW$10,'Dalyvio prielaidos'!$G$163:$Y$164,2,0),0)</f>
        <v>0</v>
      </c>
      <c r="CX41" s="535">
        <f>IFERROR(HLOOKUP(CX$10,'Dalyvio prielaidos'!$G$163:$Y$164,2,0),0)</f>
        <v>0</v>
      </c>
      <c r="CY41" s="535">
        <f>IFERROR(HLOOKUP(CY$10,'Dalyvio prielaidos'!$G$163:$Y$164,2,0),0)</f>
        <v>0</v>
      </c>
      <c r="CZ41" s="535">
        <f>IFERROR(HLOOKUP(CZ$10,'Dalyvio prielaidos'!$G$163:$Y$164,2,0),0)</f>
        <v>0</v>
      </c>
      <c r="DA41" s="25">
        <f>SUM(CO41:CZ41)</f>
        <v>0</v>
      </c>
      <c r="DB41" s="535">
        <f>IFERROR(HLOOKUP(DB$10,'Dalyvio prielaidos'!$G$163:$Y$164,2,0),0)</f>
        <v>0</v>
      </c>
      <c r="DC41" s="535">
        <f>IFERROR(HLOOKUP(DC$10,'Dalyvio prielaidos'!$G$163:$Y$164,2,0),0)</f>
        <v>0</v>
      </c>
      <c r="DD41" s="535">
        <f>IFERROR(HLOOKUP(DD$10,'Dalyvio prielaidos'!$G$163:$Y$164,2,0),0)</f>
        <v>0</v>
      </c>
      <c r="DE41" s="535">
        <f>IFERROR(HLOOKUP(DE$10,'Dalyvio prielaidos'!$G$163:$Y$164,2,0),0)</f>
        <v>0</v>
      </c>
      <c r="DF41" s="535">
        <f>IFERROR(HLOOKUP(DF$10,'Dalyvio prielaidos'!$G$163:$Y$164,2,0),0)</f>
        <v>0</v>
      </c>
      <c r="DG41" s="535">
        <f>IFERROR(HLOOKUP(DG$10,'Dalyvio prielaidos'!$G$163:$Y$164,2,0),0)</f>
        <v>0</v>
      </c>
      <c r="DH41" s="535">
        <f>IFERROR(HLOOKUP(DH$10,'Dalyvio prielaidos'!$G$163:$Y$164,2,0),0)</f>
        <v>0</v>
      </c>
      <c r="DI41" s="535">
        <f>IFERROR(HLOOKUP(DI$10,'Dalyvio prielaidos'!$G$163:$Y$164,2,0),0)</f>
        <v>0</v>
      </c>
      <c r="DJ41" s="535">
        <f>IFERROR(HLOOKUP(DJ$10,'Dalyvio prielaidos'!$G$163:$Y$164,2,0),0)</f>
        <v>0</v>
      </c>
      <c r="DK41" s="535">
        <f>IFERROR(HLOOKUP(DK$10,'Dalyvio prielaidos'!$G$163:$Y$164,2,0),0)</f>
        <v>0</v>
      </c>
      <c r="DL41" s="535">
        <f>IFERROR(HLOOKUP(DL$10,'Dalyvio prielaidos'!$G$163:$Y$164,2,0),0)</f>
        <v>0</v>
      </c>
      <c r="DM41" s="535">
        <f>IFERROR(HLOOKUP(DM$10,'Dalyvio prielaidos'!$G$163:$Y$164,2,0),0)</f>
        <v>0</v>
      </c>
      <c r="DN41" s="25">
        <f>SUM(DB41:DM41)</f>
        <v>0</v>
      </c>
      <c r="DO41" s="535">
        <f>IFERROR(HLOOKUP(DO$10,'Dalyvio prielaidos'!$G$163:$Y$164,2,0),0)</f>
        <v>0</v>
      </c>
      <c r="DP41" s="535">
        <f>IFERROR(HLOOKUP(DP$10,'Dalyvio prielaidos'!$G$163:$Y$164,2,0),0)</f>
        <v>0</v>
      </c>
      <c r="DQ41" s="535">
        <f>IFERROR(HLOOKUP(DQ$10,'Dalyvio prielaidos'!$G$163:$Y$164,2,0),0)</f>
        <v>0</v>
      </c>
      <c r="DR41" s="535">
        <f>IFERROR(HLOOKUP(DR$10,'Dalyvio prielaidos'!$G$163:$Y$164,2,0),0)</f>
        <v>0</v>
      </c>
      <c r="DS41" s="535">
        <f>IFERROR(HLOOKUP(DS$10,'Dalyvio prielaidos'!$G$163:$Y$164,2,0),0)</f>
        <v>0</v>
      </c>
      <c r="DT41" s="535">
        <f>IFERROR(HLOOKUP(DT$10,'Dalyvio prielaidos'!$G$163:$Y$164,2,0),0)</f>
        <v>0</v>
      </c>
      <c r="DU41" s="535">
        <f>IFERROR(HLOOKUP(DU$10,'Dalyvio prielaidos'!$G$163:$Y$164,2,0),0)</f>
        <v>0</v>
      </c>
      <c r="DV41" s="535">
        <f>IFERROR(HLOOKUP(DV$10,'Dalyvio prielaidos'!$G$163:$Y$164,2,0),0)</f>
        <v>0</v>
      </c>
      <c r="DW41" s="535">
        <f>IFERROR(HLOOKUP(DW$10,'Dalyvio prielaidos'!$G$163:$Y$164,2,0),0)</f>
        <v>0</v>
      </c>
      <c r="DX41" s="535">
        <f>IFERROR(HLOOKUP(DX$10,'Dalyvio prielaidos'!$G$163:$Y$164,2,0),0)</f>
        <v>0</v>
      </c>
      <c r="DY41" s="535">
        <f>IFERROR(HLOOKUP(DY$10,'Dalyvio prielaidos'!$G$163:$Y$164,2,0),0)</f>
        <v>0</v>
      </c>
      <c r="DZ41" s="535">
        <f>IFERROR(HLOOKUP(DZ$10,'Dalyvio prielaidos'!$G$163:$Y$164,2,0),0)</f>
        <v>0</v>
      </c>
      <c r="EA41" s="25">
        <f>SUM(DO41:DZ41)</f>
        <v>0</v>
      </c>
      <c r="EB41" s="535">
        <f>IFERROR(HLOOKUP(EB$10,'Dalyvio prielaidos'!$G$163:$Y$164,2,0),0)</f>
        <v>0</v>
      </c>
      <c r="EC41" s="535">
        <f>IFERROR(HLOOKUP(EC$10,'Dalyvio prielaidos'!$G$163:$Y$164,2,0),0)</f>
        <v>0</v>
      </c>
      <c r="ED41" s="535">
        <f>IFERROR(HLOOKUP(ED$10,'Dalyvio prielaidos'!$G$163:$Y$164,2,0),0)</f>
        <v>0</v>
      </c>
      <c r="EE41" s="535">
        <f>IFERROR(HLOOKUP(EE$10,'Dalyvio prielaidos'!$G$163:$Y$164,2,0),0)</f>
        <v>0</v>
      </c>
      <c r="EF41" s="535">
        <f>IFERROR(HLOOKUP(EF$10,'Dalyvio prielaidos'!$G$163:$Y$164,2,0),0)</f>
        <v>0</v>
      </c>
      <c r="EG41" s="535">
        <f>IFERROR(HLOOKUP(EG$10,'Dalyvio prielaidos'!$G$163:$Y$164,2,0),0)</f>
        <v>0</v>
      </c>
      <c r="EH41" s="535">
        <f>IFERROR(HLOOKUP(EH$10,'Dalyvio prielaidos'!$G$163:$Y$164,2,0),0)</f>
        <v>0</v>
      </c>
      <c r="EI41" s="535">
        <f>IFERROR(HLOOKUP(EI$10,'Dalyvio prielaidos'!$G$163:$Y$164,2,0),0)</f>
        <v>0</v>
      </c>
      <c r="EJ41" s="535">
        <f>IFERROR(HLOOKUP(EJ$10,'Dalyvio prielaidos'!$G$163:$Y$164,2,0),0)</f>
        <v>0</v>
      </c>
      <c r="EK41" s="535">
        <f>IFERROR(HLOOKUP(EK$10,'Dalyvio prielaidos'!$G$163:$Y$164,2,0),0)</f>
        <v>0</v>
      </c>
      <c r="EL41" s="535">
        <f>IFERROR(HLOOKUP(EL$10,'Dalyvio prielaidos'!$G$163:$Y$164,2,0),0)</f>
        <v>0</v>
      </c>
      <c r="EM41" s="535">
        <f>IFERROR(HLOOKUP(EM$10,'Dalyvio prielaidos'!$G$163:$Y$164,2,0),0)</f>
        <v>0</v>
      </c>
      <c r="EN41" s="25">
        <f>SUM(EB41:EM41)</f>
        <v>0</v>
      </c>
      <c r="EO41" s="535">
        <f>IFERROR(HLOOKUP(EO$10,'Dalyvio prielaidos'!$G$163:$Y$164,2,0),0)</f>
        <v>0</v>
      </c>
      <c r="EP41" s="535">
        <f>IFERROR(HLOOKUP(EP$10,'Dalyvio prielaidos'!$G$163:$Y$164,2,0),0)</f>
        <v>0</v>
      </c>
      <c r="EQ41" s="535">
        <f>IFERROR(HLOOKUP(EQ$10,'Dalyvio prielaidos'!$G$163:$Y$164,2,0),0)</f>
        <v>0</v>
      </c>
      <c r="ER41" s="535">
        <f>IFERROR(HLOOKUP(ER$10,'Dalyvio prielaidos'!$G$163:$Y$164,2,0),0)</f>
        <v>0</v>
      </c>
      <c r="ES41" s="535">
        <f>IFERROR(HLOOKUP(ES$10,'Dalyvio prielaidos'!$G$163:$Y$164,2,0),0)</f>
        <v>0</v>
      </c>
      <c r="ET41" s="535">
        <f>IFERROR(HLOOKUP(ET$10,'Dalyvio prielaidos'!$G$163:$Y$164,2,0),0)</f>
        <v>0</v>
      </c>
      <c r="EU41" s="535">
        <f>IFERROR(HLOOKUP(EU$10,'Dalyvio prielaidos'!$G$163:$Y$164,2,0),0)</f>
        <v>0</v>
      </c>
      <c r="EV41" s="535">
        <f>IFERROR(HLOOKUP(EV$10,'Dalyvio prielaidos'!$G$163:$Y$164,2,0),0)</f>
        <v>0</v>
      </c>
      <c r="EW41" s="535">
        <f>IFERROR(HLOOKUP(EW$10,'Dalyvio prielaidos'!$G$163:$Y$164,2,0),0)</f>
        <v>0</v>
      </c>
      <c r="EX41" s="535">
        <f>IFERROR(HLOOKUP(EX$10,'Dalyvio prielaidos'!$G$163:$Y$164,2,0),0)</f>
        <v>0</v>
      </c>
      <c r="EY41" s="535">
        <f>IFERROR(HLOOKUP(EY$10,'Dalyvio prielaidos'!$G$163:$Y$164,2,0),0)</f>
        <v>0</v>
      </c>
      <c r="EZ41" s="535">
        <f>IFERROR(HLOOKUP(EZ$10,'Dalyvio prielaidos'!$G$163:$Y$164,2,0),0)</f>
        <v>0</v>
      </c>
      <c r="FA41" s="25">
        <f>SUM(EO41:EZ41)</f>
        <v>0</v>
      </c>
      <c r="FB41" s="535">
        <f>IFERROR(HLOOKUP(FB$10,'Dalyvio prielaidos'!$G$163:$Y$164,2,0),0)</f>
        <v>0</v>
      </c>
      <c r="FC41" s="535">
        <f>IFERROR(HLOOKUP(FC$10,'Dalyvio prielaidos'!$G$163:$Y$164,2,0),0)</f>
        <v>0</v>
      </c>
      <c r="FD41" s="535">
        <f>IFERROR(HLOOKUP(FD$10,'Dalyvio prielaidos'!$G$163:$Y$164,2,0),0)</f>
        <v>0</v>
      </c>
      <c r="FE41" s="535">
        <f>IFERROR(HLOOKUP(FE$10,'Dalyvio prielaidos'!$G$163:$Y$164,2,0),0)</f>
        <v>0</v>
      </c>
      <c r="FF41" s="535">
        <f>IFERROR(HLOOKUP(FF$10,'Dalyvio prielaidos'!$G$163:$Y$164,2,0),0)</f>
        <v>0</v>
      </c>
      <c r="FG41" s="535">
        <f>IFERROR(HLOOKUP(FG$10,'Dalyvio prielaidos'!$G$163:$Y$164,2,0),0)</f>
        <v>0</v>
      </c>
      <c r="FH41" s="535">
        <f>IFERROR(HLOOKUP(FH$10,'Dalyvio prielaidos'!$G$163:$Y$164,2,0),0)</f>
        <v>0</v>
      </c>
      <c r="FI41" s="535">
        <f>IFERROR(HLOOKUP(FI$10,'Dalyvio prielaidos'!$G$163:$Y$164,2,0),0)</f>
        <v>0</v>
      </c>
      <c r="FJ41" s="535">
        <f>IFERROR(HLOOKUP(FJ$10,'Dalyvio prielaidos'!$G$163:$Y$164,2,0),0)</f>
        <v>0</v>
      </c>
      <c r="FK41" s="535">
        <f>IFERROR(HLOOKUP(FK$10,'Dalyvio prielaidos'!$G$163:$Y$164,2,0),0)</f>
        <v>0</v>
      </c>
      <c r="FL41" s="535">
        <f>IFERROR(HLOOKUP(FL$10,'Dalyvio prielaidos'!$G$163:$Y$164,2,0),0)</f>
        <v>0</v>
      </c>
      <c r="FM41" s="535">
        <f>IFERROR(HLOOKUP(FM$10,'Dalyvio prielaidos'!$G$163:$Y$164,2,0),0)</f>
        <v>0</v>
      </c>
      <c r="FN41" s="25">
        <f>SUM(FB41:FM41)</f>
        <v>0</v>
      </c>
      <c r="FO41" s="535">
        <f>IFERROR(HLOOKUP(FO$10,'Dalyvio prielaidos'!$G$163:$Y$164,2,0),0)</f>
        <v>0</v>
      </c>
      <c r="FP41" s="535">
        <f>IFERROR(HLOOKUP(FP$10,'Dalyvio prielaidos'!$G$163:$Y$164,2,0),0)</f>
        <v>0</v>
      </c>
      <c r="FQ41" s="535">
        <f>IFERROR(HLOOKUP(FQ$10,'Dalyvio prielaidos'!$G$163:$Y$164,2,0),0)</f>
        <v>0</v>
      </c>
      <c r="FR41" s="535">
        <f>IFERROR(HLOOKUP(FR$10,'Dalyvio prielaidos'!$G$163:$Y$164,2,0),0)</f>
        <v>0</v>
      </c>
      <c r="FS41" s="535">
        <f>IFERROR(HLOOKUP(FS$10,'Dalyvio prielaidos'!$G$163:$Y$164,2,0),0)</f>
        <v>0</v>
      </c>
      <c r="FT41" s="535">
        <f>IFERROR(HLOOKUP(FT$10,'Dalyvio prielaidos'!$G$163:$Y$164,2,0),0)</f>
        <v>0</v>
      </c>
      <c r="FU41" s="535">
        <f>IFERROR(HLOOKUP(FU$10,'Dalyvio prielaidos'!$G$163:$Y$164,2,0),0)</f>
        <v>0</v>
      </c>
      <c r="FV41" s="535">
        <f>IFERROR(HLOOKUP(FV$10,'Dalyvio prielaidos'!$G$163:$Y$164,2,0),0)</f>
        <v>0</v>
      </c>
      <c r="FW41" s="535">
        <f>IFERROR(HLOOKUP(FW$10,'Dalyvio prielaidos'!$G$163:$Y$164,2,0),0)</f>
        <v>0</v>
      </c>
      <c r="FX41" s="535">
        <f>IFERROR(HLOOKUP(FX$10,'Dalyvio prielaidos'!$G$163:$Y$164,2,0),0)</f>
        <v>0</v>
      </c>
      <c r="FY41" s="535">
        <f>IFERROR(HLOOKUP(FY$10,'Dalyvio prielaidos'!$G$163:$Y$164,2,0),0)</f>
        <v>0</v>
      </c>
      <c r="FZ41" s="535">
        <f>IFERROR(HLOOKUP(FZ$10,'Dalyvio prielaidos'!$G$163:$Y$164,2,0),0)</f>
        <v>0</v>
      </c>
      <c r="GA41" s="25">
        <f>SUM(FO41:FZ41)</f>
        <v>0</v>
      </c>
      <c r="GB41" s="25"/>
      <c r="GC41" s="25"/>
      <c r="GD41" s="25"/>
      <c r="GE41" s="25"/>
      <c r="GF41" s="25"/>
      <c r="GG41" s="25"/>
      <c r="GH41" s="25"/>
      <c r="GI41" s="25"/>
      <c r="GJ41" s="25"/>
      <c r="GK41" s="25"/>
      <c r="GL41" s="25"/>
      <c r="GM41" s="25"/>
      <c r="GN41" s="25">
        <f>SUM(GB41:GM41)</f>
        <v>0</v>
      </c>
      <c r="GO41" s="25"/>
      <c r="GP41" s="25"/>
      <c r="GQ41" s="3"/>
      <c r="GR41" s="3"/>
      <c r="GS41" s="3"/>
      <c r="GT41" s="3"/>
      <c r="GU41" s="3"/>
      <c r="GV41" s="3"/>
      <c r="GW41" s="3"/>
      <c r="GX41" s="3"/>
      <c r="GY41" s="3"/>
      <c r="GZ41" s="3"/>
      <c r="HA41" s="25"/>
      <c r="HB41" s="3"/>
      <c r="HC41" s="3"/>
      <c r="HD41" s="3"/>
      <c r="HE41" s="3"/>
      <c r="HF41" s="3"/>
      <c r="HG41" s="3"/>
      <c r="HH41" s="3"/>
      <c r="HI41" s="3"/>
      <c r="HJ41" s="3"/>
      <c r="HK41" s="3"/>
      <c r="HL41" s="3"/>
      <c r="HM41" s="3"/>
      <c r="HN41" s="25"/>
      <c r="HO41" s="3"/>
      <c r="HP41" s="3"/>
      <c r="HQ41" s="3"/>
      <c r="HR41" s="3"/>
      <c r="HS41" s="3"/>
      <c r="HT41" s="3"/>
      <c r="HU41" s="3"/>
      <c r="HV41" s="3"/>
      <c r="HW41" s="3"/>
      <c r="HX41" s="3"/>
      <c r="HY41" s="3"/>
      <c r="HZ41" s="3"/>
      <c r="IA41" s="25"/>
      <c r="IB41" s="3"/>
      <c r="IC41" s="3"/>
      <c r="ID41" s="3"/>
      <c r="IE41" s="3"/>
      <c r="IF41" s="3"/>
      <c r="IG41" s="3"/>
      <c r="IH41" s="3"/>
      <c r="II41" s="3"/>
      <c r="IJ41" s="3"/>
      <c r="IK41" s="3"/>
      <c r="IL41" s="3"/>
      <c r="IM41" s="3"/>
      <c r="IN41" s="25"/>
      <c r="IO41" s="3"/>
      <c r="IP41" s="3"/>
      <c r="IQ41" s="3"/>
      <c r="IR41" s="3"/>
      <c r="IS41" s="3"/>
      <c r="IT41" s="3"/>
      <c r="IU41" s="3"/>
      <c r="IV41" s="3"/>
      <c r="IW41" s="3"/>
      <c r="IX41" s="3"/>
      <c r="IY41" s="3"/>
      <c r="IZ41" s="3"/>
      <c r="JA41" s="25"/>
      <c r="JB41" s="3"/>
      <c r="JC41" s="3"/>
      <c r="JD41" s="3"/>
      <c r="JE41" s="3"/>
      <c r="JF41" s="3"/>
      <c r="JG41" s="3"/>
      <c r="JH41" s="3"/>
      <c r="JI41" s="3"/>
      <c r="JJ41" s="3"/>
      <c r="JK41" s="3"/>
      <c r="JL41" s="3"/>
      <c r="JM41" s="3"/>
      <c r="JN41" s="25"/>
      <c r="JO41" s="3"/>
      <c r="JP41" s="3"/>
      <c r="JQ41" s="3"/>
      <c r="JR41" s="3"/>
      <c r="JS41" s="3"/>
      <c r="JT41" s="3"/>
      <c r="JU41" s="3"/>
      <c r="JV41" s="3"/>
      <c r="JW41" s="3"/>
      <c r="JX41" s="3"/>
      <c r="JY41" s="3"/>
      <c r="JZ41" s="3"/>
      <c r="KA41" s="25"/>
      <c r="KB41" s="3"/>
      <c r="KC41" s="3"/>
      <c r="KD41" s="3"/>
      <c r="KE41" s="3"/>
      <c r="KF41" s="3"/>
      <c r="KG41" s="3"/>
      <c r="KH41" s="3"/>
      <c r="KI41" s="3"/>
      <c r="KJ41" s="3"/>
      <c r="KK41" s="3"/>
      <c r="KL41" s="3"/>
      <c r="KM41" s="3"/>
      <c r="KN41" s="25"/>
      <c r="KO41" s="3"/>
      <c r="KP41" s="3"/>
      <c r="KQ41" s="3"/>
      <c r="KR41" s="3"/>
      <c r="KS41" s="3"/>
      <c r="KT41" s="3"/>
      <c r="KU41" s="3"/>
      <c r="KV41" s="3"/>
      <c r="KW41" s="3"/>
      <c r="KX41" s="3"/>
      <c r="KY41" s="3"/>
      <c r="KZ41" s="3"/>
      <c r="LA41" s="25"/>
      <c r="LB41" s="3"/>
      <c r="LC41" s="3"/>
      <c r="LD41" s="3"/>
      <c r="LE41" s="3"/>
      <c r="LF41" s="3"/>
      <c r="LG41" s="3"/>
      <c r="LH41" s="3"/>
      <c r="LI41" s="3"/>
      <c r="LJ41" s="3"/>
      <c r="LK41" s="3"/>
      <c r="LL41" s="3"/>
      <c r="LM41" s="3"/>
      <c r="LN41" s="25"/>
    </row>
    <row r="42" spans="1:326">
      <c r="A42" s="3" t="s">
        <v>297</v>
      </c>
      <c r="B42" s="25">
        <f t="shared" ref="B42:M42" si="555">B40+B41</f>
        <v>0</v>
      </c>
      <c r="C42" s="25">
        <f t="shared" si="555"/>
        <v>0</v>
      </c>
      <c r="D42" s="25">
        <f t="shared" si="555"/>
        <v>0</v>
      </c>
      <c r="E42" s="25">
        <f t="shared" si="555"/>
        <v>0</v>
      </c>
      <c r="F42" s="25">
        <f t="shared" si="555"/>
        <v>0</v>
      </c>
      <c r="G42" s="25">
        <f t="shared" si="555"/>
        <v>0</v>
      </c>
      <c r="H42" s="25">
        <f t="shared" si="555"/>
        <v>0</v>
      </c>
      <c r="I42" s="25">
        <f t="shared" si="555"/>
        <v>0</v>
      </c>
      <c r="J42" s="25">
        <f t="shared" si="555"/>
        <v>0</v>
      </c>
      <c r="K42" s="25">
        <f t="shared" si="555"/>
        <v>0</v>
      </c>
      <c r="L42" s="25">
        <f t="shared" si="555"/>
        <v>0</v>
      </c>
      <c r="M42" s="25">
        <f t="shared" si="555"/>
        <v>111000</v>
      </c>
      <c r="N42" s="25">
        <f>M42</f>
        <v>111000</v>
      </c>
      <c r="O42" s="25">
        <f t="shared" ref="O42:Z42" si="556">O40+O41</f>
        <v>111000</v>
      </c>
      <c r="P42" s="25">
        <f t="shared" si="556"/>
        <v>111000</v>
      </c>
      <c r="Q42" s="25">
        <f t="shared" si="556"/>
        <v>111000</v>
      </c>
      <c r="R42" s="25">
        <f t="shared" si="556"/>
        <v>111000</v>
      </c>
      <c r="S42" s="25">
        <f t="shared" si="556"/>
        <v>111000</v>
      </c>
      <c r="T42" s="25">
        <f t="shared" si="556"/>
        <v>111000</v>
      </c>
      <c r="U42" s="25">
        <f t="shared" si="556"/>
        <v>111000</v>
      </c>
      <c r="V42" s="25">
        <f t="shared" si="556"/>
        <v>111000</v>
      </c>
      <c r="W42" s="25">
        <f t="shared" si="556"/>
        <v>111000</v>
      </c>
      <c r="X42" s="25">
        <f t="shared" si="556"/>
        <v>111000</v>
      </c>
      <c r="Y42" s="25">
        <f t="shared" si="556"/>
        <v>190000</v>
      </c>
      <c r="Z42" s="25">
        <f t="shared" si="556"/>
        <v>290000</v>
      </c>
      <c r="AA42" s="25">
        <f>Z42</f>
        <v>290000</v>
      </c>
      <c r="AB42" s="25">
        <f t="shared" ref="AB42:AM42" si="557">AB40+AB41</f>
        <v>290000</v>
      </c>
      <c r="AC42" s="25">
        <f t="shared" si="557"/>
        <v>290000</v>
      </c>
      <c r="AD42" s="25">
        <f t="shared" si="557"/>
        <v>290000</v>
      </c>
      <c r="AE42" s="25">
        <f t="shared" si="557"/>
        <v>290000</v>
      </c>
      <c r="AF42" s="25">
        <f t="shared" si="557"/>
        <v>290000</v>
      </c>
      <c r="AG42" s="25">
        <f t="shared" si="557"/>
        <v>410000</v>
      </c>
      <c r="AH42" s="25">
        <f t="shared" si="557"/>
        <v>410000</v>
      </c>
      <c r="AI42" s="25">
        <f t="shared" si="557"/>
        <v>410000</v>
      </c>
      <c r="AJ42" s="25">
        <f t="shared" si="557"/>
        <v>499000</v>
      </c>
      <c r="AK42" s="25">
        <f t="shared" si="557"/>
        <v>499000</v>
      </c>
      <c r="AL42" s="25">
        <f t="shared" si="557"/>
        <v>499000</v>
      </c>
      <c r="AM42" s="25">
        <f t="shared" si="557"/>
        <v>836000</v>
      </c>
      <c r="AN42" s="25">
        <f>AM42</f>
        <v>836000</v>
      </c>
      <c r="AO42" s="25">
        <f t="shared" ref="AO42:AZ42" si="558">AO40+AO41</f>
        <v>836000</v>
      </c>
      <c r="AP42" s="25">
        <f t="shared" si="558"/>
        <v>836000</v>
      </c>
      <c r="AQ42" s="25">
        <f t="shared" si="558"/>
        <v>836000</v>
      </c>
      <c r="AR42" s="25">
        <f t="shared" si="558"/>
        <v>836000</v>
      </c>
      <c r="AS42" s="25">
        <f t="shared" si="558"/>
        <v>836000</v>
      </c>
      <c r="AT42" s="25">
        <f t="shared" si="558"/>
        <v>836000</v>
      </c>
      <c r="AU42" s="25">
        <f t="shared" si="558"/>
        <v>836000</v>
      </c>
      <c r="AV42" s="25">
        <f t="shared" si="558"/>
        <v>836000</v>
      </c>
      <c r="AW42" s="25">
        <f t="shared" si="558"/>
        <v>836000</v>
      </c>
      <c r="AX42" s="25">
        <f t="shared" si="558"/>
        <v>836000</v>
      </c>
      <c r="AY42" s="25">
        <f t="shared" si="558"/>
        <v>836000</v>
      </c>
      <c r="AZ42" s="25">
        <f t="shared" si="558"/>
        <v>670000</v>
      </c>
      <c r="BA42" s="25">
        <f>AZ42</f>
        <v>670000</v>
      </c>
      <c r="BB42" s="25">
        <f t="shared" ref="BB42:BM42" si="559">BB40+BB41</f>
        <v>670000</v>
      </c>
      <c r="BC42" s="25">
        <f t="shared" si="559"/>
        <v>670000</v>
      </c>
      <c r="BD42" s="25">
        <f t="shared" si="559"/>
        <v>670000</v>
      </c>
      <c r="BE42" s="25">
        <f t="shared" si="559"/>
        <v>670000</v>
      </c>
      <c r="BF42" s="25">
        <f t="shared" si="559"/>
        <v>670000</v>
      </c>
      <c r="BG42" s="25">
        <f t="shared" si="559"/>
        <v>491000</v>
      </c>
      <c r="BH42" s="25">
        <f t="shared" si="559"/>
        <v>491000</v>
      </c>
      <c r="BI42" s="25">
        <f t="shared" si="559"/>
        <v>491000</v>
      </c>
      <c r="BJ42" s="25">
        <f t="shared" si="559"/>
        <v>491000</v>
      </c>
      <c r="BK42" s="25">
        <f t="shared" si="559"/>
        <v>491000</v>
      </c>
      <c r="BL42" s="25">
        <f t="shared" si="559"/>
        <v>491000</v>
      </c>
      <c r="BM42" s="25">
        <f t="shared" si="559"/>
        <v>253000</v>
      </c>
      <c r="BN42" s="25">
        <f>BM42</f>
        <v>253000</v>
      </c>
      <c r="BO42" s="25">
        <f t="shared" ref="BO42:BZ42" si="560">BO40+BO41</f>
        <v>253000</v>
      </c>
      <c r="BP42" s="25">
        <f t="shared" si="560"/>
        <v>253000</v>
      </c>
      <c r="BQ42" s="25">
        <f t="shared" si="560"/>
        <v>253000</v>
      </c>
      <c r="BR42" s="25">
        <f t="shared" si="560"/>
        <v>253000</v>
      </c>
      <c r="BS42" s="25">
        <f t="shared" si="560"/>
        <v>253000</v>
      </c>
      <c r="BT42" s="25">
        <f t="shared" si="560"/>
        <v>58000</v>
      </c>
      <c r="BU42" s="25">
        <f t="shared" si="560"/>
        <v>58000</v>
      </c>
      <c r="BV42" s="25">
        <f t="shared" si="560"/>
        <v>58000</v>
      </c>
      <c r="BW42" s="25">
        <f t="shared" si="560"/>
        <v>0</v>
      </c>
      <c r="BX42" s="25">
        <f t="shared" si="560"/>
        <v>0</v>
      </c>
      <c r="BY42" s="25">
        <f t="shared" si="560"/>
        <v>0</v>
      </c>
      <c r="BZ42" s="25">
        <f t="shared" si="560"/>
        <v>0</v>
      </c>
      <c r="CA42" s="25">
        <f>BZ42</f>
        <v>0</v>
      </c>
      <c r="CB42" s="25">
        <f t="shared" ref="CB42:CM42" si="561">CB40+CB41</f>
        <v>0</v>
      </c>
      <c r="CC42" s="25">
        <f t="shared" si="561"/>
        <v>0</v>
      </c>
      <c r="CD42" s="25">
        <f t="shared" si="561"/>
        <v>0</v>
      </c>
      <c r="CE42" s="25">
        <f t="shared" si="561"/>
        <v>0</v>
      </c>
      <c r="CF42" s="25">
        <f t="shared" si="561"/>
        <v>0</v>
      </c>
      <c r="CG42" s="25">
        <f t="shared" si="561"/>
        <v>0</v>
      </c>
      <c r="CH42" s="25">
        <f t="shared" si="561"/>
        <v>0</v>
      </c>
      <c r="CI42" s="25">
        <f t="shared" si="561"/>
        <v>0</v>
      </c>
      <c r="CJ42" s="25">
        <f t="shared" si="561"/>
        <v>0</v>
      </c>
      <c r="CK42" s="25">
        <f t="shared" si="561"/>
        <v>0</v>
      </c>
      <c r="CL42" s="25">
        <f t="shared" si="561"/>
        <v>0</v>
      </c>
      <c r="CM42" s="25">
        <f t="shared" si="561"/>
        <v>0</v>
      </c>
      <c r="CN42" s="25">
        <f>CM42</f>
        <v>0</v>
      </c>
      <c r="CO42" s="25">
        <f t="shared" ref="CO42:CZ42" si="562">CO40+CO41</f>
        <v>0</v>
      </c>
      <c r="CP42" s="25">
        <f t="shared" si="562"/>
        <v>0</v>
      </c>
      <c r="CQ42" s="25">
        <f t="shared" si="562"/>
        <v>0</v>
      </c>
      <c r="CR42" s="25">
        <f t="shared" si="562"/>
        <v>0</v>
      </c>
      <c r="CS42" s="25">
        <f t="shared" si="562"/>
        <v>0</v>
      </c>
      <c r="CT42" s="25">
        <f t="shared" si="562"/>
        <v>0</v>
      </c>
      <c r="CU42" s="25">
        <f t="shared" si="562"/>
        <v>0</v>
      </c>
      <c r="CV42" s="25">
        <f t="shared" si="562"/>
        <v>0</v>
      </c>
      <c r="CW42" s="25">
        <f t="shared" si="562"/>
        <v>0</v>
      </c>
      <c r="CX42" s="25">
        <f t="shared" si="562"/>
        <v>0</v>
      </c>
      <c r="CY42" s="25">
        <f t="shared" si="562"/>
        <v>0</v>
      </c>
      <c r="CZ42" s="25">
        <f t="shared" si="562"/>
        <v>0</v>
      </c>
      <c r="DA42" s="25">
        <f>CZ42</f>
        <v>0</v>
      </c>
      <c r="DB42" s="25">
        <f t="shared" ref="DB42:DM42" si="563">DB40+DB41</f>
        <v>0</v>
      </c>
      <c r="DC42" s="25">
        <f t="shared" si="563"/>
        <v>0</v>
      </c>
      <c r="DD42" s="25">
        <f t="shared" si="563"/>
        <v>0</v>
      </c>
      <c r="DE42" s="25">
        <f t="shared" si="563"/>
        <v>0</v>
      </c>
      <c r="DF42" s="25">
        <f t="shared" si="563"/>
        <v>0</v>
      </c>
      <c r="DG42" s="25">
        <f t="shared" si="563"/>
        <v>0</v>
      </c>
      <c r="DH42" s="25">
        <f t="shared" si="563"/>
        <v>0</v>
      </c>
      <c r="DI42" s="25">
        <f t="shared" si="563"/>
        <v>0</v>
      </c>
      <c r="DJ42" s="25">
        <f t="shared" si="563"/>
        <v>0</v>
      </c>
      <c r="DK42" s="25">
        <f t="shared" si="563"/>
        <v>0</v>
      </c>
      <c r="DL42" s="25">
        <f t="shared" si="563"/>
        <v>0</v>
      </c>
      <c r="DM42" s="25">
        <f t="shared" si="563"/>
        <v>0</v>
      </c>
      <c r="DN42" s="25">
        <f>DM42</f>
        <v>0</v>
      </c>
      <c r="DO42" s="25">
        <f t="shared" ref="DO42:DZ42" si="564">DO40+DO41</f>
        <v>0</v>
      </c>
      <c r="DP42" s="25">
        <f t="shared" si="564"/>
        <v>0</v>
      </c>
      <c r="DQ42" s="25">
        <f t="shared" si="564"/>
        <v>0</v>
      </c>
      <c r="DR42" s="25">
        <f t="shared" si="564"/>
        <v>0</v>
      </c>
      <c r="DS42" s="25">
        <f t="shared" si="564"/>
        <v>0</v>
      </c>
      <c r="DT42" s="25">
        <f t="shared" si="564"/>
        <v>0</v>
      </c>
      <c r="DU42" s="25">
        <f t="shared" si="564"/>
        <v>0</v>
      </c>
      <c r="DV42" s="25">
        <f t="shared" si="564"/>
        <v>0</v>
      </c>
      <c r="DW42" s="25">
        <f t="shared" si="564"/>
        <v>0</v>
      </c>
      <c r="DX42" s="25">
        <f t="shared" si="564"/>
        <v>0</v>
      </c>
      <c r="DY42" s="25">
        <f t="shared" si="564"/>
        <v>0</v>
      </c>
      <c r="DZ42" s="25">
        <f t="shared" si="564"/>
        <v>0</v>
      </c>
      <c r="EA42" s="25">
        <f>DZ42</f>
        <v>0</v>
      </c>
      <c r="EB42" s="25">
        <f t="shared" ref="EB42:EM42" si="565">EB40+EB41</f>
        <v>0</v>
      </c>
      <c r="EC42" s="25">
        <f t="shared" si="565"/>
        <v>0</v>
      </c>
      <c r="ED42" s="25">
        <f t="shared" si="565"/>
        <v>0</v>
      </c>
      <c r="EE42" s="25">
        <f t="shared" si="565"/>
        <v>0</v>
      </c>
      <c r="EF42" s="25">
        <f t="shared" si="565"/>
        <v>0</v>
      </c>
      <c r="EG42" s="25">
        <f t="shared" si="565"/>
        <v>0</v>
      </c>
      <c r="EH42" s="25">
        <f t="shared" si="565"/>
        <v>0</v>
      </c>
      <c r="EI42" s="25">
        <f t="shared" si="565"/>
        <v>0</v>
      </c>
      <c r="EJ42" s="25">
        <f t="shared" si="565"/>
        <v>0</v>
      </c>
      <c r="EK42" s="25">
        <f t="shared" si="565"/>
        <v>0</v>
      </c>
      <c r="EL42" s="25">
        <f t="shared" si="565"/>
        <v>0</v>
      </c>
      <c r="EM42" s="25">
        <f t="shared" si="565"/>
        <v>0</v>
      </c>
      <c r="EN42" s="25">
        <f>EM42</f>
        <v>0</v>
      </c>
      <c r="EO42" s="25">
        <f t="shared" ref="EO42:EZ42" si="566">EO40+EO41</f>
        <v>0</v>
      </c>
      <c r="EP42" s="25">
        <f t="shared" si="566"/>
        <v>0</v>
      </c>
      <c r="EQ42" s="25">
        <f t="shared" si="566"/>
        <v>0</v>
      </c>
      <c r="ER42" s="25">
        <f t="shared" si="566"/>
        <v>0</v>
      </c>
      <c r="ES42" s="25">
        <f t="shared" si="566"/>
        <v>0</v>
      </c>
      <c r="ET42" s="25">
        <f t="shared" si="566"/>
        <v>0</v>
      </c>
      <c r="EU42" s="25">
        <f t="shared" si="566"/>
        <v>0</v>
      </c>
      <c r="EV42" s="25">
        <f t="shared" si="566"/>
        <v>0</v>
      </c>
      <c r="EW42" s="25">
        <f t="shared" si="566"/>
        <v>0</v>
      </c>
      <c r="EX42" s="25">
        <f t="shared" si="566"/>
        <v>0</v>
      </c>
      <c r="EY42" s="25">
        <f t="shared" si="566"/>
        <v>0</v>
      </c>
      <c r="EZ42" s="25">
        <f t="shared" si="566"/>
        <v>0</v>
      </c>
      <c r="FA42" s="25">
        <f>EZ42</f>
        <v>0</v>
      </c>
      <c r="FB42" s="25">
        <f t="shared" ref="FB42:FM42" si="567">FB40+FB41</f>
        <v>0</v>
      </c>
      <c r="FC42" s="25">
        <f t="shared" si="567"/>
        <v>0</v>
      </c>
      <c r="FD42" s="25">
        <f t="shared" si="567"/>
        <v>0</v>
      </c>
      <c r="FE42" s="25">
        <f t="shared" si="567"/>
        <v>0</v>
      </c>
      <c r="FF42" s="25">
        <f t="shared" si="567"/>
        <v>0</v>
      </c>
      <c r="FG42" s="25">
        <f t="shared" si="567"/>
        <v>0</v>
      </c>
      <c r="FH42" s="25">
        <f t="shared" si="567"/>
        <v>0</v>
      </c>
      <c r="FI42" s="25">
        <f t="shared" si="567"/>
        <v>0</v>
      </c>
      <c r="FJ42" s="25">
        <f t="shared" si="567"/>
        <v>0</v>
      </c>
      <c r="FK42" s="25">
        <f t="shared" si="567"/>
        <v>0</v>
      </c>
      <c r="FL42" s="25">
        <f t="shared" si="567"/>
        <v>0</v>
      </c>
      <c r="FM42" s="25">
        <f t="shared" si="567"/>
        <v>0</v>
      </c>
      <c r="FN42" s="25">
        <f>FM42</f>
        <v>0</v>
      </c>
      <c r="FO42" s="25">
        <f t="shared" ref="FO42:FZ42" si="568">FO40+FO41</f>
        <v>0</v>
      </c>
      <c r="FP42" s="25">
        <f t="shared" si="568"/>
        <v>0</v>
      </c>
      <c r="FQ42" s="25">
        <f t="shared" si="568"/>
        <v>0</v>
      </c>
      <c r="FR42" s="25">
        <f t="shared" si="568"/>
        <v>0</v>
      </c>
      <c r="FS42" s="25">
        <f t="shared" si="568"/>
        <v>0</v>
      </c>
      <c r="FT42" s="25">
        <f t="shared" si="568"/>
        <v>0</v>
      </c>
      <c r="FU42" s="25">
        <f t="shared" si="568"/>
        <v>0</v>
      </c>
      <c r="FV42" s="25">
        <f t="shared" si="568"/>
        <v>0</v>
      </c>
      <c r="FW42" s="25">
        <f t="shared" si="568"/>
        <v>0</v>
      </c>
      <c r="FX42" s="25">
        <f t="shared" si="568"/>
        <v>0</v>
      </c>
      <c r="FY42" s="25">
        <f t="shared" si="568"/>
        <v>0</v>
      </c>
      <c r="FZ42" s="25">
        <f t="shared" si="568"/>
        <v>0</v>
      </c>
      <c r="GA42" s="25">
        <f>FZ42</f>
        <v>0</v>
      </c>
      <c r="GB42" s="25">
        <f t="shared" ref="GB42:GM42" si="569">GB40+GB41</f>
        <v>0</v>
      </c>
      <c r="GC42" s="25">
        <f t="shared" si="569"/>
        <v>0</v>
      </c>
      <c r="GD42" s="25">
        <f t="shared" si="569"/>
        <v>0</v>
      </c>
      <c r="GE42" s="25">
        <f t="shared" si="569"/>
        <v>0</v>
      </c>
      <c r="GF42" s="25">
        <f t="shared" si="569"/>
        <v>0</v>
      </c>
      <c r="GG42" s="25">
        <f t="shared" si="569"/>
        <v>0</v>
      </c>
      <c r="GH42" s="25">
        <f t="shared" si="569"/>
        <v>0</v>
      </c>
      <c r="GI42" s="25">
        <f t="shared" si="569"/>
        <v>0</v>
      </c>
      <c r="GJ42" s="25">
        <f t="shared" si="569"/>
        <v>0</v>
      </c>
      <c r="GK42" s="25">
        <f t="shared" si="569"/>
        <v>0</v>
      </c>
      <c r="GL42" s="25">
        <f t="shared" si="569"/>
        <v>0</v>
      </c>
      <c r="GM42" s="25">
        <f t="shared" si="569"/>
        <v>0</v>
      </c>
      <c r="GN42" s="278">
        <f>GM42</f>
        <v>0</v>
      </c>
      <c r="GO42" s="85"/>
      <c r="GP42" s="8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c r="IS42" s="25"/>
      <c r="IT42" s="25"/>
      <c r="IU42" s="25"/>
      <c r="IV42" s="25"/>
      <c r="IW42" s="25"/>
      <c r="IX42" s="25"/>
      <c r="IY42" s="25"/>
      <c r="IZ42" s="25"/>
      <c r="JA42" s="25"/>
      <c r="JB42" s="25"/>
      <c r="JC42" s="25"/>
      <c r="JD42" s="25"/>
      <c r="JE42" s="25"/>
      <c r="JF42" s="25"/>
      <c r="JG42" s="25"/>
      <c r="JH42" s="25"/>
      <c r="JI42" s="25"/>
      <c r="JJ42" s="25"/>
      <c r="JK42" s="25"/>
      <c r="JL42" s="25"/>
      <c r="JM42" s="25"/>
      <c r="JN42" s="25"/>
      <c r="JO42" s="25"/>
      <c r="JP42" s="25"/>
      <c r="JQ42" s="25"/>
      <c r="JR42" s="25"/>
      <c r="JS42" s="25"/>
      <c r="JT42" s="25"/>
      <c r="JU42" s="25"/>
      <c r="JV42" s="25"/>
      <c r="JW42" s="25"/>
      <c r="JX42" s="25"/>
      <c r="JY42" s="25"/>
      <c r="JZ42" s="25"/>
      <c r="KA42" s="25"/>
      <c r="KB42" s="25"/>
      <c r="KC42" s="25"/>
      <c r="KD42" s="25"/>
      <c r="KE42" s="25"/>
      <c r="KF42" s="25"/>
      <c r="KG42" s="25"/>
      <c r="KH42" s="25"/>
      <c r="KI42" s="25"/>
      <c r="KJ42" s="25"/>
      <c r="KK42" s="25"/>
      <c r="KL42" s="25"/>
      <c r="KM42" s="25"/>
      <c r="KN42" s="25"/>
      <c r="KO42" s="25"/>
      <c r="KP42" s="25"/>
      <c r="KQ42" s="25"/>
      <c r="KR42" s="25"/>
      <c r="KS42" s="25"/>
      <c r="KT42" s="25"/>
      <c r="KU42" s="25"/>
      <c r="KV42" s="25"/>
      <c r="KW42" s="25"/>
      <c r="KX42" s="25"/>
      <c r="KY42" s="25"/>
      <c r="KZ42" s="25"/>
      <c r="LA42" s="25"/>
      <c r="LB42" s="25"/>
      <c r="LC42" s="25"/>
      <c r="LD42" s="25"/>
      <c r="LE42" s="25"/>
      <c r="LF42" s="25"/>
      <c r="LG42" s="25"/>
      <c r="LH42" s="25"/>
      <c r="LI42" s="25"/>
      <c r="LJ42" s="25"/>
      <c r="LK42" s="25"/>
      <c r="LL42" s="25"/>
      <c r="LM42" s="25"/>
      <c r="LN42" s="25"/>
    </row>
    <row r="43" spans="1:326" ht="15.75" thickBot="1">
      <c r="A43" s="3" t="s">
        <v>298</v>
      </c>
      <c r="B43" s="25"/>
      <c r="C43" s="25">
        <f>IF(B10&lt;='Bazinės prielaidos'!$E$11+'Bazinės prielaidos'!$E$15,+B42*'Dalyvio prielaidos'!$E$160/12,0)</f>
        <v>0</v>
      </c>
      <c r="D43" s="25">
        <f>IF(C10&lt;='Bazinės prielaidos'!$E$11+'Bazinės prielaidos'!$E$15,+C42*'Dalyvio prielaidos'!$E$160/12,0)</f>
        <v>0</v>
      </c>
      <c r="E43" s="25">
        <f>IF(D10&lt;='Bazinės prielaidos'!$E$11+'Bazinės prielaidos'!$E$15,+D42*'Dalyvio prielaidos'!$E$160/12,0)</f>
        <v>0</v>
      </c>
      <c r="F43" s="25">
        <f>IF(E10&lt;='Bazinės prielaidos'!$E$11+'Bazinės prielaidos'!$E$15,+E42*'Dalyvio prielaidos'!$E$160/12,0)</f>
        <v>0</v>
      </c>
      <c r="G43" s="25">
        <f>IF(F10&lt;='Bazinės prielaidos'!$E$11+'Bazinės prielaidos'!$E$15,+F42*'Dalyvio prielaidos'!$E$160/12,0)</f>
        <v>0</v>
      </c>
      <c r="H43" s="25">
        <f>IF(G10&lt;='Bazinės prielaidos'!$E$11+'Bazinės prielaidos'!$E$15,+G42*'Dalyvio prielaidos'!$E$160/12,0)</f>
        <v>0</v>
      </c>
      <c r="I43" s="25">
        <f>IF(H10&lt;='Bazinės prielaidos'!$E$11+'Bazinės prielaidos'!$E$15,+H42*'Dalyvio prielaidos'!$E$160/12,0)</f>
        <v>0</v>
      </c>
      <c r="J43" s="25">
        <f>IF(I10&lt;='Bazinės prielaidos'!$E$11+'Bazinės prielaidos'!$E$15,+I42*'Dalyvio prielaidos'!$E$160/12,0)</f>
        <v>0</v>
      </c>
      <c r="K43" s="25">
        <f>IF(J10&lt;='Bazinės prielaidos'!$E$11+'Bazinės prielaidos'!$E$15,+J42*'Dalyvio prielaidos'!$E$160/12,0)</f>
        <v>0</v>
      </c>
      <c r="L43" s="25">
        <f>IF(K10&lt;='Bazinės prielaidos'!$E$11+'Bazinės prielaidos'!$E$15,+K42*'Dalyvio prielaidos'!$E$160/12,0)</f>
        <v>0</v>
      </c>
      <c r="M43" s="25">
        <f>IF(L10&lt;='Bazinės prielaidos'!$E$11+'Bazinės prielaidos'!$E$15,+L42*'Dalyvio prielaidos'!$E$160/12,0)</f>
        <v>0</v>
      </c>
      <c r="N43" s="25">
        <f>SUM(B43:M43)</f>
        <v>0</v>
      </c>
      <c r="O43" s="25">
        <f>IF(N10&lt;='Bazinės prielaidos'!$E$11+'Bazinės prielaidos'!$E$15,+N42*'Dalyvio prielaidos'!$E$160/12,0)</f>
        <v>1387.5</v>
      </c>
      <c r="P43" s="25">
        <f>IF(O10&lt;='Bazinės prielaidos'!$E$11+'Bazinės prielaidos'!$E$15,+O42*'Dalyvio prielaidos'!$E$160/12,0)</f>
        <v>1387.5</v>
      </c>
      <c r="Q43" s="25">
        <f>IF(P10&lt;='Bazinės prielaidos'!$E$11+'Bazinės prielaidos'!$E$15,+P42*'Dalyvio prielaidos'!$E$160/12,0)</f>
        <v>1387.5</v>
      </c>
      <c r="R43" s="25">
        <f>IF(Q10&lt;='Bazinės prielaidos'!$E$11+'Bazinės prielaidos'!$E$15,+Q42*'Dalyvio prielaidos'!$E$160/12,0)</f>
        <v>1387.5</v>
      </c>
      <c r="S43" s="25">
        <f>IF(R10&lt;='Bazinės prielaidos'!$E$11+'Bazinės prielaidos'!$E$15,+R42*'Dalyvio prielaidos'!$E$160/12,0)</f>
        <v>1387.5</v>
      </c>
      <c r="T43" s="25">
        <f>IF(S10&lt;='Bazinės prielaidos'!$E$11+'Bazinės prielaidos'!$E$15,+S42*'Dalyvio prielaidos'!$E$160/12,0)</f>
        <v>1387.5</v>
      </c>
      <c r="U43" s="25">
        <f>IF(T10&lt;='Bazinės prielaidos'!$E$11+'Bazinės prielaidos'!$E$15,+T42*'Dalyvio prielaidos'!$E$160/12,0)</f>
        <v>1387.5</v>
      </c>
      <c r="V43" s="25">
        <f>IF(U10&lt;='Bazinės prielaidos'!$E$11+'Bazinės prielaidos'!$E$15,+U42*'Dalyvio prielaidos'!$E$160/12,0)</f>
        <v>1387.5</v>
      </c>
      <c r="W43" s="25">
        <f>IF(V10&lt;='Bazinės prielaidos'!$E$11+'Bazinės prielaidos'!$E$15,+V42*'Dalyvio prielaidos'!$E$160/12,0)</f>
        <v>1387.5</v>
      </c>
      <c r="X43" s="25">
        <f>IF(W10&lt;='Bazinės prielaidos'!$E$11+'Bazinės prielaidos'!$E$15,+W42*'Dalyvio prielaidos'!$E$160/12,0)</f>
        <v>1387.5</v>
      </c>
      <c r="Y43" s="25">
        <f>IF(X10&lt;='Bazinės prielaidos'!$E$11+'Bazinės prielaidos'!$E$15,+X42*'Dalyvio prielaidos'!$E$160/12,0)</f>
        <v>1387.5</v>
      </c>
      <c r="Z43" s="25">
        <f>IF(Y10&lt;='Bazinės prielaidos'!$E$11+'Bazinės prielaidos'!$E$15,+Y42*'Dalyvio prielaidos'!$E$160/12,0)</f>
        <v>2375</v>
      </c>
      <c r="AA43" s="25">
        <f>SUM(O43:Z43)</f>
        <v>17637.5</v>
      </c>
      <c r="AB43" s="25">
        <f>IF(AA10&lt;='Bazinės prielaidos'!$E$11+'Bazinės prielaidos'!$E$15,+AA42*'Dalyvio prielaidos'!$E$160/12,0)</f>
        <v>3625</v>
      </c>
      <c r="AC43" s="25">
        <f>IF(AB10&lt;='Bazinės prielaidos'!$E$11+'Bazinės prielaidos'!$E$15,+AB42*'Dalyvio prielaidos'!$E$160/12,0)</f>
        <v>3625</v>
      </c>
      <c r="AD43" s="25">
        <f>IF(AC10&lt;='Bazinės prielaidos'!$E$11+'Bazinės prielaidos'!$E$15,+AC42*'Dalyvio prielaidos'!$E$160/12,0)</f>
        <v>3625</v>
      </c>
      <c r="AE43" s="25">
        <f>IF(AD10&lt;='Bazinės prielaidos'!$E$11+'Bazinės prielaidos'!$E$15,+AD42*'Dalyvio prielaidos'!$E$160/12,0)</f>
        <v>3625</v>
      </c>
      <c r="AF43" s="25">
        <f>IF(AE10&lt;='Bazinės prielaidos'!$E$11+'Bazinės prielaidos'!$E$15,+AE42*'Dalyvio prielaidos'!$E$160/12,0)</f>
        <v>3625</v>
      </c>
      <c r="AG43" s="25">
        <f>IF(AF10&lt;='Bazinės prielaidos'!$E$11+'Bazinės prielaidos'!$E$15,+AF42*'Dalyvio prielaidos'!$E$160/12,0)</f>
        <v>3625</v>
      </c>
      <c r="AH43" s="25">
        <f>IF(AG10&lt;='Bazinės prielaidos'!$E$11+'Bazinės prielaidos'!$E$15,+AG42*'Dalyvio prielaidos'!$E$160/12,0)</f>
        <v>5125</v>
      </c>
      <c r="AI43" s="25">
        <f>IF(AH10&lt;='Bazinės prielaidos'!$E$11+'Bazinės prielaidos'!$E$15,+AH42*'Dalyvio prielaidos'!$E$160/12,0)</f>
        <v>5125</v>
      </c>
      <c r="AJ43" s="25">
        <f>IF(AI10&lt;='Bazinės prielaidos'!$E$11+'Bazinės prielaidos'!$E$15,+AI42*'Dalyvio prielaidos'!$E$160/12,0)</f>
        <v>5125</v>
      </c>
      <c r="AK43" s="25">
        <f>IF(AJ10&lt;='Bazinės prielaidos'!$E$11+'Bazinės prielaidos'!$E$15,+AJ42*'Dalyvio prielaidos'!$E$160/12,0)</f>
        <v>6237.5</v>
      </c>
      <c r="AL43" s="25">
        <f>IF(AK10&lt;='Bazinės prielaidos'!$E$11+'Bazinės prielaidos'!$E$15,+AK42*'Dalyvio prielaidos'!$E$160/12,0)</f>
        <v>6237.5</v>
      </c>
      <c r="AM43" s="25">
        <f>IF(AL10&lt;='Bazinės prielaidos'!$E$11+'Bazinės prielaidos'!$E$15,+AL42*'Dalyvio prielaidos'!$E$160/12,0)</f>
        <v>6237.5</v>
      </c>
      <c r="AN43" s="25">
        <f>SUM(AB43:AM43)</f>
        <v>55837.5</v>
      </c>
      <c r="AO43" s="25">
        <f>+AN42*'Dalyvio prielaidos'!$E$160/12</f>
        <v>10450</v>
      </c>
      <c r="AP43" s="25">
        <f>+AO42*'Dalyvio prielaidos'!$E$160/12</f>
        <v>10450</v>
      </c>
      <c r="AQ43" s="25">
        <f>+AP42*'Dalyvio prielaidos'!$E$160/12</f>
        <v>10450</v>
      </c>
      <c r="AR43" s="25">
        <f>+AQ42*'Dalyvio prielaidos'!$E$160/12</f>
        <v>10450</v>
      </c>
      <c r="AS43" s="25">
        <f>+AR42*'Dalyvio prielaidos'!$E$160/12</f>
        <v>10450</v>
      </c>
      <c r="AT43" s="25">
        <f>+AS42*'Dalyvio prielaidos'!$E$160/12</f>
        <v>10450</v>
      </c>
      <c r="AU43" s="25">
        <f>+AT42*'Dalyvio prielaidos'!$E$160/12</f>
        <v>10450</v>
      </c>
      <c r="AV43" s="25">
        <f>+AU42*'Dalyvio prielaidos'!$E$160/12</f>
        <v>10450</v>
      </c>
      <c r="AW43" s="25">
        <f>+AV42*'Dalyvio prielaidos'!$E$160/12</f>
        <v>10450</v>
      </c>
      <c r="AX43" s="25">
        <f>+AW42*'Dalyvio prielaidos'!$E$160/12</f>
        <v>10450</v>
      </c>
      <c r="AY43" s="25">
        <f>+AX42*'Dalyvio prielaidos'!$E$160/12</f>
        <v>10450</v>
      </c>
      <c r="AZ43" s="25">
        <f>+AY42*'Dalyvio prielaidos'!$E$160/12</f>
        <v>10450</v>
      </c>
      <c r="BA43" s="25">
        <f>SUM(AO43:AZ43)</f>
        <v>125400</v>
      </c>
      <c r="BB43" s="25">
        <f>+BA42*'Dalyvio prielaidos'!$E$160/12</f>
        <v>8375</v>
      </c>
      <c r="BC43" s="25">
        <f>+BB42*'Dalyvio prielaidos'!$E$160/12</f>
        <v>8375</v>
      </c>
      <c r="BD43" s="25">
        <f>+BC42*'Dalyvio prielaidos'!$E$160/12</f>
        <v>8375</v>
      </c>
      <c r="BE43" s="25">
        <f>+BD42*'Dalyvio prielaidos'!$E$160/12</f>
        <v>8375</v>
      </c>
      <c r="BF43" s="25">
        <f>+BE42*'Dalyvio prielaidos'!$E$160/12</f>
        <v>8375</v>
      </c>
      <c r="BG43" s="25">
        <f>+BF42*'Dalyvio prielaidos'!$E$160/12</f>
        <v>8375</v>
      </c>
      <c r="BH43" s="25">
        <f>+BG42*'Dalyvio prielaidos'!$E$160/12</f>
        <v>6137.5</v>
      </c>
      <c r="BI43" s="25">
        <f>+BH42*'Dalyvio prielaidos'!$E$160/12</f>
        <v>6137.5</v>
      </c>
      <c r="BJ43" s="25">
        <f>+BI42*'Dalyvio prielaidos'!$E$160/12</f>
        <v>6137.5</v>
      </c>
      <c r="BK43" s="25">
        <f>+BJ42*'Dalyvio prielaidos'!$E$160/12</f>
        <v>6137.5</v>
      </c>
      <c r="BL43" s="25">
        <f>+BK42*'Dalyvio prielaidos'!$E$160/12</f>
        <v>6137.5</v>
      </c>
      <c r="BM43" s="25">
        <f>+BL42*'Dalyvio prielaidos'!$E$160/12</f>
        <v>6137.5</v>
      </c>
      <c r="BN43" s="25">
        <f>SUM(BB43:BM43)</f>
        <v>87075</v>
      </c>
      <c r="BO43" s="25">
        <f>+BN42*'Dalyvio prielaidos'!$E$160/12</f>
        <v>3162.5</v>
      </c>
      <c r="BP43" s="25">
        <f>+BO42*'Dalyvio prielaidos'!$E$160/12</f>
        <v>3162.5</v>
      </c>
      <c r="BQ43" s="25">
        <f>+BP42*'Dalyvio prielaidos'!$E$160/12</f>
        <v>3162.5</v>
      </c>
      <c r="BR43" s="25">
        <f>+BQ42*'Dalyvio prielaidos'!$E$160/12</f>
        <v>3162.5</v>
      </c>
      <c r="BS43" s="25">
        <f>+BR42*'Dalyvio prielaidos'!$E$160/12</f>
        <v>3162.5</v>
      </c>
      <c r="BT43" s="25">
        <f>+BS42*'Dalyvio prielaidos'!$E$160/12</f>
        <v>3162.5</v>
      </c>
      <c r="BU43" s="25">
        <f>+BT42*'Dalyvio prielaidos'!$E$160/12</f>
        <v>725</v>
      </c>
      <c r="BV43" s="25">
        <f>+BU42*'Dalyvio prielaidos'!$E$160/12</f>
        <v>725</v>
      </c>
      <c r="BW43" s="25">
        <f>+BV42*'Dalyvio prielaidos'!$E$160/12</f>
        <v>725</v>
      </c>
      <c r="BX43" s="25">
        <f>+BW42*'Dalyvio prielaidos'!$E$160/12</f>
        <v>0</v>
      </c>
      <c r="BY43" s="25">
        <f>+BX42*'Dalyvio prielaidos'!$E$160/12</f>
        <v>0</v>
      </c>
      <c r="BZ43" s="25">
        <f>+BY42*'Dalyvio prielaidos'!$E$160/12</f>
        <v>0</v>
      </c>
      <c r="CA43" s="25">
        <f>SUM(BO43:BZ43)</f>
        <v>21150</v>
      </c>
      <c r="CB43" s="25">
        <f>+CA42*'Dalyvio prielaidos'!$E$160/12</f>
        <v>0</v>
      </c>
      <c r="CC43" s="25">
        <f>+CB42*'Dalyvio prielaidos'!$E$160/12</f>
        <v>0</v>
      </c>
      <c r="CD43" s="25">
        <f>+CC42*'Dalyvio prielaidos'!$E$160/12</f>
        <v>0</v>
      </c>
      <c r="CE43" s="25">
        <f>+CD42*'Dalyvio prielaidos'!$E$160/12</f>
        <v>0</v>
      </c>
      <c r="CF43" s="25">
        <f>+CE42*'Dalyvio prielaidos'!$E$160/12</f>
        <v>0</v>
      </c>
      <c r="CG43" s="25">
        <f>+CF42*'Dalyvio prielaidos'!$E$160/12</f>
        <v>0</v>
      </c>
      <c r="CH43" s="25">
        <f>+CG42*'Dalyvio prielaidos'!$E$160/12</f>
        <v>0</v>
      </c>
      <c r="CI43" s="25">
        <f>+CH42*'Dalyvio prielaidos'!$E$160/12</f>
        <v>0</v>
      </c>
      <c r="CJ43" s="25">
        <f>+CI42*'Dalyvio prielaidos'!$E$160/12</f>
        <v>0</v>
      </c>
      <c r="CK43" s="25">
        <f>+CJ42*'Dalyvio prielaidos'!$E$160/12</f>
        <v>0</v>
      </c>
      <c r="CL43" s="25">
        <f>+CK42*'Dalyvio prielaidos'!$E$160/12</f>
        <v>0</v>
      </c>
      <c r="CM43" s="25">
        <f>+CL42*'Dalyvio prielaidos'!$E$160/12</f>
        <v>0</v>
      </c>
      <c r="CN43" s="25">
        <f>SUM(CB43:CM43)</f>
        <v>0</v>
      </c>
      <c r="CO43" s="25">
        <f>+CN42*'Dalyvio prielaidos'!$E$160/12</f>
        <v>0</v>
      </c>
      <c r="CP43" s="25">
        <f>+CO42*'Dalyvio prielaidos'!$E$160/12</f>
        <v>0</v>
      </c>
      <c r="CQ43" s="25">
        <f>+CP42*'Dalyvio prielaidos'!$E$160/12</f>
        <v>0</v>
      </c>
      <c r="CR43" s="25">
        <f>+CQ42*'Dalyvio prielaidos'!$E$160/12</f>
        <v>0</v>
      </c>
      <c r="CS43" s="25">
        <f>+CR42*'Dalyvio prielaidos'!$E$160/12</f>
        <v>0</v>
      </c>
      <c r="CT43" s="25">
        <f>+CS42*'Dalyvio prielaidos'!$E$160/12</f>
        <v>0</v>
      </c>
      <c r="CU43" s="25">
        <f>+CT42*'Dalyvio prielaidos'!$E$160/12</f>
        <v>0</v>
      </c>
      <c r="CV43" s="25">
        <f>+CU42*'Dalyvio prielaidos'!$E$160/12</f>
        <v>0</v>
      </c>
      <c r="CW43" s="25">
        <f>+CV42*'Dalyvio prielaidos'!$E$160/12</f>
        <v>0</v>
      </c>
      <c r="CX43" s="25">
        <f>+CW42*'Dalyvio prielaidos'!$E$160/12</f>
        <v>0</v>
      </c>
      <c r="CY43" s="25">
        <f>+CX42*'Dalyvio prielaidos'!$E$160/12</f>
        <v>0</v>
      </c>
      <c r="CZ43" s="25">
        <f>+CY42*'Dalyvio prielaidos'!$E$160/12</f>
        <v>0</v>
      </c>
      <c r="DA43" s="25">
        <f>SUM(CO43:CZ43)</f>
        <v>0</v>
      </c>
      <c r="DB43" s="25">
        <f>+DA42*'Dalyvio prielaidos'!$E$160/12</f>
        <v>0</v>
      </c>
      <c r="DC43" s="25">
        <f>+DB42*'Dalyvio prielaidos'!$E$160/12</f>
        <v>0</v>
      </c>
      <c r="DD43" s="25">
        <f>+DC42*'Dalyvio prielaidos'!$E$160/12</f>
        <v>0</v>
      </c>
      <c r="DE43" s="25">
        <f>+DD42*'Dalyvio prielaidos'!$E$160/12</f>
        <v>0</v>
      </c>
      <c r="DF43" s="25">
        <f>+DE42*'Dalyvio prielaidos'!$E$160/12</f>
        <v>0</v>
      </c>
      <c r="DG43" s="25">
        <f>+DF42*'Dalyvio prielaidos'!$E$160/12</f>
        <v>0</v>
      </c>
      <c r="DH43" s="25">
        <f>+DG42*'Dalyvio prielaidos'!$E$160/12</f>
        <v>0</v>
      </c>
      <c r="DI43" s="25">
        <f>+DH42*'Dalyvio prielaidos'!$E$160/12</f>
        <v>0</v>
      </c>
      <c r="DJ43" s="25">
        <f>+DI42*'Dalyvio prielaidos'!$E$160/12</f>
        <v>0</v>
      </c>
      <c r="DK43" s="25">
        <f>+DJ42*'Dalyvio prielaidos'!$E$160/12</f>
        <v>0</v>
      </c>
      <c r="DL43" s="25">
        <f>+DK42*'Dalyvio prielaidos'!$E$160/12</f>
        <v>0</v>
      </c>
      <c r="DM43" s="25">
        <f>+DL42*'Dalyvio prielaidos'!$E$160/12</f>
        <v>0</v>
      </c>
      <c r="DN43" s="25">
        <f>SUM(DB43:DM43)</f>
        <v>0</v>
      </c>
      <c r="DO43" s="25">
        <f>+DN42*'Dalyvio prielaidos'!$E$160/12</f>
        <v>0</v>
      </c>
      <c r="DP43" s="25">
        <f>+DO42*'Dalyvio prielaidos'!$E$160/12</f>
        <v>0</v>
      </c>
      <c r="DQ43" s="25">
        <f>+DP42*'Dalyvio prielaidos'!$E$160/12</f>
        <v>0</v>
      </c>
      <c r="DR43" s="25">
        <f>+DQ42*'Dalyvio prielaidos'!$E$160/12</f>
        <v>0</v>
      </c>
      <c r="DS43" s="25">
        <f>+DR42*'Dalyvio prielaidos'!$E$160/12</f>
        <v>0</v>
      </c>
      <c r="DT43" s="25">
        <f>+DS42*'Dalyvio prielaidos'!$E$160/12</f>
        <v>0</v>
      </c>
      <c r="DU43" s="25">
        <f>+DT42*'Dalyvio prielaidos'!$E$160/12</f>
        <v>0</v>
      </c>
      <c r="DV43" s="25">
        <f>+DU42*'Dalyvio prielaidos'!$E$160/12</f>
        <v>0</v>
      </c>
      <c r="DW43" s="25">
        <f>+DV42*'Dalyvio prielaidos'!$E$160/12</f>
        <v>0</v>
      </c>
      <c r="DX43" s="25">
        <f>+DW42*'Dalyvio prielaidos'!$E$160/12</f>
        <v>0</v>
      </c>
      <c r="DY43" s="25">
        <f>+DX42*'Dalyvio prielaidos'!$E$160/12</f>
        <v>0</v>
      </c>
      <c r="DZ43" s="25">
        <f>+DY42*'Dalyvio prielaidos'!$E$160/12</f>
        <v>0</v>
      </c>
      <c r="EA43" s="25">
        <f>SUM(DO43:DZ43)</f>
        <v>0</v>
      </c>
      <c r="EB43" s="25">
        <f>+EA42*'Dalyvio prielaidos'!$E$160/12</f>
        <v>0</v>
      </c>
      <c r="EC43" s="25">
        <f>+EB42*'Dalyvio prielaidos'!$E$160/12</f>
        <v>0</v>
      </c>
      <c r="ED43" s="25">
        <f>+EC42*'Dalyvio prielaidos'!$E$160/12</f>
        <v>0</v>
      </c>
      <c r="EE43" s="25">
        <f>+ED42*'Dalyvio prielaidos'!$E$160/12</f>
        <v>0</v>
      </c>
      <c r="EF43" s="25">
        <f>+EE42*'Dalyvio prielaidos'!$E$160/12</f>
        <v>0</v>
      </c>
      <c r="EG43" s="25">
        <f>+EF42*'Dalyvio prielaidos'!$E$160/12</f>
        <v>0</v>
      </c>
      <c r="EH43" s="25">
        <f>+EG42*'Dalyvio prielaidos'!$E$160/12</f>
        <v>0</v>
      </c>
      <c r="EI43" s="25">
        <f>+EH42*'Dalyvio prielaidos'!$E$160/12</f>
        <v>0</v>
      </c>
      <c r="EJ43" s="25">
        <f>+EI42*'Dalyvio prielaidos'!$E$160/12</f>
        <v>0</v>
      </c>
      <c r="EK43" s="25">
        <f>+EJ42*'Dalyvio prielaidos'!$E$160/12</f>
        <v>0</v>
      </c>
      <c r="EL43" s="25">
        <f>+EK42*'Dalyvio prielaidos'!$E$160/12</f>
        <v>0</v>
      </c>
      <c r="EM43" s="25">
        <f>+EL42*'Dalyvio prielaidos'!$E$160/12</f>
        <v>0</v>
      </c>
      <c r="EN43" s="25">
        <f>SUM(EB43:EM43)</f>
        <v>0</v>
      </c>
      <c r="EO43" s="25">
        <f>+EN42*'Dalyvio prielaidos'!$E$160/12</f>
        <v>0</v>
      </c>
      <c r="EP43" s="25">
        <f>+EO42*'Dalyvio prielaidos'!$E$160/12</f>
        <v>0</v>
      </c>
      <c r="EQ43" s="25">
        <f>+EP42*'Dalyvio prielaidos'!$E$160/12</f>
        <v>0</v>
      </c>
      <c r="ER43" s="25">
        <f>+EQ42*'Dalyvio prielaidos'!$E$160/12</f>
        <v>0</v>
      </c>
      <c r="ES43" s="25">
        <f>+ER42*'Dalyvio prielaidos'!$E$160/12</f>
        <v>0</v>
      </c>
      <c r="ET43" s="25">
        <f>+ES42*'Dalyvio prielaidos'!$E$160/12</f>
        <v>0</v>
      </c>
      <c r="EU43" s="25">
        <f>+ET42*'Dalyvio prielaidos'!$E$160/12</f>
        <v>0</v>
      </c>
      <c r="EV43" s="25">
        <f>+EU42*'Dalyvio prielaidos'!$E$160/12</f>
        <v>0</v>
      </c>
      <c r="EW43" s="25">
        <f>+EV42*'Dalyvio prielaidos'!$E$160/12</f>
        <v>0</v>
      </c>
      <c r="EX43" s="25">
        <f>+EW42*'Dalyvio prielaidos'!$E$160/12</f>
        <v>0</v>
      </c>
      <c r="EY43" s="25">
        <f>+EX42*'Dalyvio prielaidos'!$E$160/12</f>
        <v>0</v>
      </c>
      <c r="EZ43" s="25">
        <f>+EY42*'Dalyvio prielaidos'!$E$160/12</f>
        <v>0</v>
      </c>
      <c r="FA43" s="25">
        <f>SUM(EO43:EZ43)</f>
        <v>0</v>
      </c>
      <c r="FB43" s="25">
        <f>+FA42*'Dalyvio prielaidos'!$E$160/12</f>
        <v>0</v>
      </c>
      <c r="FC43" s="25">
        <f>+FB42*'Dalyvio prielaidos'!$E$160/12</f>
        <v>0</v>
      </c>
      <c r="FD43" s="25">
        <f>+FC42*'Dalyvio prielaidos'!$E$160/12</f>
        <v>0</v>
      </c>
      <c r="FE43" s="25">
        <f>+FD42*'Dalyvio prielaidos'!$E$160/12</f>
        <v>0</v>
      </c>
      <c r="FF43" s="25">
        <f>+FE42*'Dalyvio prielaidos'!$E$160/12</f>
        <v>0</v>
      </c>
      <c r="FG43" s="25">
        <f>+FF42*'Dalyvio prielaidos'!$E$160/12</f>
        <v>0</v>
      </c>
      <c r="FH43" s="25">
        <f>+FG42*'Dalyvio prielaidos'!$E$160/12</f>
        <v>0</v>
      </c>
      <c r="FI43" s="25">
        <f>+FH42*'Dalyvio prielaidos'!$E$160/12</f>
        <v>0</v>
      </c>
      <c r="FJ43" s="25">
        <f>+FI42*'Dalyvio prielaidos'!$E$160/12</f>
        <v>0</v>
      </c>
      <c r="FK43" s="25">
        <f>+FJ42*'Dalyvio prielaidos'!$E$160/12</f>
        <v>0</v>
      </c>
      <c r="FL43" s="25">
        <f>+FK42*'Dalyvio prielaidos'!$E$160/12</f>
        <v>0</v>
      </c>
      <c r="FM43" s="25">
        <f>+FL42*'Dalyvio prielaidos'!$E$160/12</f>
        <v>0</v>
      </c>
      <c r="FN43" s="25">
        <f>SUM(FB43:FM43)</f>
        <v>0</v>
      </c>
      <c r="FO43" s="25">
        <f>+FN42*'Dalyvio prielaidos'!$E$160/12</f>
        <v>0</v>
      </c>
      <c r="FP43" s="25">
        <f>+FO42*'Dalyvio prielaidos'!$E$160/12</f>
        <v>0</v>
      </c>
      <c r="FQ43" s="25">
        <f>+FP42*'Dalyvio prielaidos'!$E$160/12</f>
        <v>0</v>
      </c>
      <c r="FR43" s="25">
        <f>+FQ42*'Dalyvio prielaidos'!$E$160/12</f>
        <v>0</v>
      </c>
      <c r="FS43" s="25">
        <f>+FR42*'Dalyvio prielaidos'!$E$160/12</f>
        <v>0</v>
      </c>
      <c r="FT43" s="25">
        <f>+FS42*'Dalyvio prielaidos'!$E$160/12</f>
        <v>0</v>
      </c>
      <c r="FU43" s="25">
        <f>+FT42*'Dalyvio prielaidos'!$E$160/12</f>
        <v>0</v>
      </c>
      <c r="FV43" s="25">
        <f>+FU42*'Dalyvio prielaidos'!$E$160/12</f>
        <v>0</v>
      </c>
      <c r="FW43" s="25">
        <f>+FV42*'Dalyvio prielaidos'!$E$160/12</f>
        <v>0</v>
      </c>
      <c r="FX43" s="25">
        <f>+FW42*'Dalyvio prielaidos'!$E$160/12</f>
        <v>0</v>
      </c>
      <c r="FY43" s="25">
        <f>+FX42*'Dalyvio prielaidos'!$E$160/12</f>
        <v>0</v>
      </c>
      <c r="FZ43" s="25">
        <f>+FY42*'Dalyvio prielaidos'!$E$160/12</f>
        <v>0</v>
      </c>
      <c r="GA43" s="25">
        <f>SUM(FO43:FZ43)</f>
        <v>0</v>
      </c>
      <c r="GB43" s="25">
        <f>+GA42*'Dalyvio prielaidos'!$E$160/12</f>
        <v>0</v>
      </c>
      <c r="GC43" s="25">
        <f>+GB42*'Dalyvio prielaidos'!$E$160/12</f>
        <v>0</v>
      </c>
      <c r="GD43" s="25">
        <f>+GC42*'Dalyvio prielaidos'!$E$160/12</f>
        <v>0</v>
      </c>
      <c r="GE43" s="25">
        <f>+GD42*'Dalyvio prielaidos'!$E$160/12</f>
        <v>0</v>
      </c>
      <c r="GF43" s="25">
        <f>+GE42*'Dalyvio prielaidos'!$E$160/12</f>
        <v>0</v>
      </c>
      <c r="GG43" s="25">
        <f>+GF42*'Dalyvio prielaidos'!$E$160/12</f>
        <v>0</v>
      </c>
      <c r="GH43" s="25">
        <f>+GG42*'Dalyvio prielaidos'!$E$160/12</f>
        <v>0</v>
      </c>
      <c r="GI43" s="25">
        <f>+GH42*'Dalyvio prielaidos'!$E$160/12</f>
        <v>0</v>
      </c>
      <c r="GJ43" s="25">
        <f>+GI42*'Dalyvio prielaidos'!$E$160/12</f>
        <v>0</v>
      </c>
      <c r="GK43" s="25">
        <f>+GJ42*'Dalyvio prielaidos'!$E$160/12</f>
        <v>0</v>
      </c>
      <c r="GL43" s="25">
        <f>+GK42*'Dalyvio prielaidos'!$E$160/12</f>
        <v>0</v>
      </c>
      <c r="GM43" s="25">
        <f>+GL42*'Dalyvio prielaidos'!$E$160/12</f>
        <v>0</v>
      </c>
      <c r="GN43" s="25">
        <f>SUM(GB43:GM43)</f>
        <v>0</v>
      </c>
      <c r="GO43" s="33"/>
      <c r="GP43" s="33"/>
      <c r="GQ43" s="33"/>
      <c r="GR43" s="33"/>
      <c r="GS43" s="33"/>
      <c r="GT43" s="33"/>
      <c r="GU43" s="33"/>
      <c r="GV43" s="33"/>
      <c r="GW43" s="33"/>
      <c r="GX43" s="33"/>
      <c r="GY43" s="33"/>
      <c r="GZ43" s="33"/>
      <c r="HA43" s="25"/>
      <c r="HB43" s="338"/>
      <c r="HC43" s="338"/>
      <c r="HD43" s="338"/>
      <c r="HE43" s="338"/>
      <c r="HF43" s="338"/>
      <c r="HG43" s="338"/>
      <c r="HH43" s="338"/>
      <c r="HI43" s="338"/>
      <c r="HJ43" s="338"/>
      <c r="HK43" s="338"/>
      <c r="HL43" s="338"/>
      <c r="HM43" s="338"/>
      <c r="HN43" s="25"/>
      <c r="HO43" s="338"/>
      <c r="HP43" s="338"/>
      <c r="HQ43" s="338"/>
      <c r="HR43" s="338"/>
      <c r="HS43" s="338"/>
      <c r="HT43" s="338"/>
      <c r="HU43" s="338"/>
      <c r="HV43" s="338"/>
      <c r="HW43" s="338"/>
      <c r="HX43" s="338"/>
      <c r="HY43" s="338"/>
      <c r="HZ43" s="338"/>
      <c r="IA43" s="25"/>
      <c r="IB43" s="338"/>
      <c r="IC43" s="338"/>
      <c r="ID43" s="338"/>
      <c r="IE43" s="338"/>
      <c r="IF43" s="338"/>
      <c r="IG43" s="338"/>
      <c r="IH43" s="338"/>
      <c r="II43" s="338"/>
      <c r="IJ43" s="338"/>
      <c r="IK43" s="338"/>
      <c r="IL43" s="338"/>
      <c r="IM43" s="338"/>
      <c r="IN43" s="25"/>
      <c r="IO43" s="338"/>
      <c r="IP43" s="338"/>
      <c r="IQ43" s="338"/>
      <c r="IR43" s="338"/>
      <c r="IS43" s="338"/>
      <c r="IT43" s="338"/>
      <c r="IU43" s="338"/>
      <c r="IV43" s="338"/>
      <c r="IW43" s="338"/>
      <c r="IX43" s="338"/>
      <c r="IY43" s="338"/>
      <c r="IZ43" s="338"/>
      <c r="JA43" s="25"/>
      <c r="JB43" s="338"/>
      <c r="JC43" s="338"/>
      <c r="JD43" s="338"/>
      <c r="JE43" s="338"/>
      <c r="JF43" s="338"/>
      <c r="JG43" s="338"/>
      <c r="JH43" s="338"/>
      <c r="JI43" s="338"/>
      <c r="JJ43" s="338"/>
      <c r="JK43" s="338"/>
      <c r="JL43" s="338"/>
      <c r="JM43" s="338"/>
      <c r="JN43" s="25"/>
      <c r="JO43" s="338"/>
      <c r="JP43" s="338"/>
      <c r="JQ43" s="338"/>
      <c r="JR43" s="338"/>
      <c r="JS43" s="338"/>
      <c r="JT43" s="338"/>
      <c r="JU43" s="338"/>
      <c r="JV43" s="338"/>
      <c r="JW43" s="338"/>
      <c r="JX43" s="338"/>
      <c r="JY43" s="338"/>
      <c r="JZ43" s="338"/>
      <c r="KA43" s="25"/>
      <c r="KB43" s="338"/>
      <c r="KC43" s="338"/>
      <c r="KD43" s="338"/>
      <c r="KE43" s="338"/>
      <c r="KF43" s="338"/>
      <c r="KG43" s="338"/>
      <c r="KH43" s="338"/>
      <c r="KI43" s="338"/>
      <c r="KJ43" s="338"/>
      <c r="KK43" s="338"/>
      <c r="KL43" s="338"/>
      <c r="KM43" s="338"/>
      <c r="KN43" s="25"/>
      <c r="KO43" s="338"/>
      <c r="KP43" s="338"/>
      <c r="KQ43" s="338"/>
      <c r="KR43" s="338"/>
      <c r="KS43" s="338"/>
      <c r="KT43" s="338"/>
      <c r="KU43" s="338"/>
      <c r="KV43" s="338"/>
      <c r="KW43" s="338"/>
      <c r="KX43" s="338"/>
      <c r="KY43" s="338"/>
      <c r="KZ43" s="338"/>
      <c r="LA43" s="25"/>
      <c r="LB43" s="338"/>
      <c r="LC43" s="338"/>
      <c r="LD43" s="338"/>
      <c r="LE43" s="338"/>
      <c r="LF43" s="338"/>
      <c r="LG43" s="338"/>
      <c r="LH43" s="338"/>
      <c r="LI43" s="338"/>
      <c r="LJ43" s="338"/>
      <c r="LK43" s="338"/>
      <c r="LL43" s="338"/>
      <c r="LM43" s="338"/>
      <c r="LN43" s="25"/>
    </row>
    <row r="44" spans="1:326">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376"/>
      <c r="HC44" s="376"/>
      <c r="HD44" s="376"/>
      <c r="HE44" s="376"/>
      <c r="HF44" s="376"/>
      <c r="HG44" s="376"/>
      <c r="HH44" s="376"/>
      <c r="HI44" s="376"/>
      <c r="HJ44" s="376"/>
      <c r="HK44" s="376"/>
      <c r="HL44" s="376"/>
      <c r="HM44" s="376"/>
      <c r="HN44" s="15"/>
      <c r="HO44" s="376"/>
      <c r="HP44" s="376"/>
      <c r="HQ44" s="376"/>
      <c r="HR44" s="376"/>
      <c r="HS44" s="376"/>
      <c r="HT44" s="376"/>
      <c r="HU44" s="376"/>
      <c r="HV44" s="376"/>
      <c r="HW44" s="376"/>
      <c r="HX44" s="376"/>
      <c r="HY44" s="376"/>
      <c r="HZ44" s="376"/>
      <c r="IA44" s="15"/>
      <c r="IB44" s="376"/>
      <c r="IC44" s="376"/>
      <c r="ID44" s="376"/>
      <c r="IE44" s="376"/>
      <c r="IF44" s="376"/>
      <c r="IG44" s="376"/>
      <c r="IH44" s="376"/>
      <c r="II44" s="376"/>
      <c r="IJ44" s="376"/>
      <c r="IK44" s="376"/>
      <c r="IL44" s="376"/>
      <c r="IM44" s="376"/>
      <c r="IN44" s="15"/>
      <c r="IO44" s="376"/>
      <c r="IP44" s="376"/>
      <c r="IQ44" s="376"/>
      <c r="IR44" s="376"/>
      <c r="IS44" s="376"/>
      <c r="IT44" s="376"/>
      <c r="IU44" s="376"/>
      <c r="IV44" s="376"/>
      <c r="IW44" s="376"/>
      <c r="IX44" s="376"/>
      <c r="IY44" s="376"/>
      <c r="IZ44" s="376"/>
      <c r="JA44" s="15"/>
      <c r="JB44" s="376"/>
      <c r="JC44" s="376"/>
      <c r="JD44" s="376"/>
      <c r="JE44" s="376"/>
      <c r="JF44" s="376"/>
      <c r="JG44" s="376"/>
      <c r="JH44" s="376"/>
      <c r="JI44" s="376"/>
      <c r="JJ44" s="376"/>
      <c r="JK44" s="376"/>
      <c r="JL44" s="376"/>
      <c r="JM44" s="376"/>
      <c r="JN44" s="15"/>
      <c r="JO44" s="376"/>
      <c r="JP44" s="376"/>
      <c r="JQ44" s="376"/>
      <c r="JR44" s="376"/>
      <c r="JS44" s="376"/>
      <c r="JT44" s="376"/>
      <c r="JU44" s="376"/>
      <c r="JV44" s="376"/>
      <c r="JW44" s="376"/>
      <c r="JX44" s="376"/>
      <c r="JY44" s="376"/>
      <c r="JZ44" s="376"/>
      <c r="KA44" s="15"/>
      <c r="KB44" s="376"/>
      <c r="KC44" s="376"/>
      <c r="KD44" s="376"/>
      <c r="KE44" s="376"/>
      <c r="KF44" s="376"/>
      <c r="KG44" s="376"/>
      <c r="KH44" s="376"/>
      <c r="KI44" s="376"/>
      <c r="KJ44" s="376"/>
      <c r="KK44" s="376"/>
      <c r="KL44" s="376"/>
      <c r="KM44" s="376"/>
      <c r="KN44" s="15"/>
      <c r="KO44" s="376"/>
      <c r="KP44" s="376"/>
      <c r="KQ44" s="376"/>
      <c r="KR44" s="376"/>
      <c r="KS44" s="376"/>
      <c r="KT44" s="376"/>
      <c r="KU44" s="376"/>
      <c r="KV44" s="376"/>
      <c r="KW44" s="376"/>
      <c r="KX44" s="376"/>
      <c r="KY44" s="376"/>
      <c r="KZ44" s="376"/>
      <c r="LA44" s="15"/>
      <c r="LB44" s="376"/>
      <c r="LC44" s="376"/>
      <c r="LD44" s="376"/>
      <c r="LE44" s="376"/>
      <c r="LF44" s="376"/>
      <c r="LG44" s="376"/>
      <c r="LH44" s="376"/>
      <c r="LI44" s="376"/>
      <c r="LJ44" s="376"/>
      <c r="LK44" s="376"/>
      <c r="LL44" s="376"/>
      <c r="LM44" s="376"/>
      <c r="LN44" s="15"/>
    </row>
    <row r="45" spans="1:326">
      <c r="A45" s="12" t="s">
        <v>301</v>
      </c>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row>
    <row r="46" spans="1:326">
      <c r="A46" s="3" t="s">
        <v>302</v>
      </c>
      <c r="B46" s="25">
        <f>+'Dalyvio prielaidos'!E161</f>
        <v>115000</v>
      </c>
      <c r="C46" s="25">
        <f t="shared" ref="C46:M46" si="570">B50</f>
        <v>143942.91760507872</v>
      </c>
      <c r="D46" s="25">
        <f t="shared" si="570"/>
        <v>172885.83521015744</v>
      </c>
      <c r="E46" s="25">
        <f t="shared" si="570"/>
        <v>201828.75281523616</v>
      </c>
      <c r="F46" s="25">
        <f t="shared" si="570"/>
        <v>230771.67042031488</v>
      </c>
      <c r="G46" s="25">
        <f t="shared" si="570"/>
        <v>259714.5880253936</v>
      </c>
      <c r="H46" s="25">
        <f t="shared" si="570"/>
        <v>288657.50563047233</v>
      </c>
      <c r="I46" s="25">
        <f t="shared" si="570"/>
        <v>317600.42323555105</v>
      </c>
      <c r="J46" s="25">
        <f t="shared" si="570"/>
        <v>346543.34084062977</v>
      </c>
      <c r="K46" s="25">
        <f t="shared" si="570"/>
        <v>375486.25844570849</v>
      </c>
      <c r="L46" s="25">
        <f t="shared" si="570"/>
        <v>404429.17605078721</v>
      </c>
      <c r="M46" s="25">
        <f t="shared" si="570"/>
        <v>433372.09365586593</v>
      </c>
      <c r="N46" s="25">
        <f>B46</f>
        <v>115000</v>
      </c>
      <c r="O46" s="25">
        <f>M50</f>
        <v>462315.01126094465</v>
      </c>
      <c r="P46" s="25">
        <f t="shared" ref="P46:Z46" si="571">O50</f>
        <v>947043.22167831985</v>
      </c>
      <c r="Q46" s="25">
        <f t="shared" si="571"/>
        <v>1431771.4320956951</v>
      </c>
      <c r="R46" s="25">
        <f t="shared" si="571"/>
        <v>1916499.6425130703</v>
      </c>
      <c r="S46" s="25">
        <f t="shared" si="571"/>
        <v>2401227.8529304457</v>
      </c>
      <c r="T46" s="25">
        <f t="shared" si="571"/>
        <v>2885956.0633478211</v>
      </c>
      <c r="U46" s="25">
        <f t="shared" si="571"/>
        <v>3122000</v>
      </c>
      <c r="V46" s="25">
        <f t="shared" si="571"/>
        <v>3122000</v>
      </c>
      <c r="W46" s="25">
        <f t="shared" si="571"/>
        <v>3122000</v>
      </c>
      <c r="X46" s="25">
        <f t="shared" si="571"/>
        <v>3122000</v>
      </c>
      <c r="Y46" s="25">
        <f t="shared" si="571"/>
        <v>3122000</v>
      </c>
      <c r="Z46" s="25">
        <f t="shared" si="571"/>
        <v>3122000</v>
      </c>
      <c r="AA46" s="25">
        <f>O46</f>
        <v>462315.01126094465</v>
      </c>
      <c r="AB46" s="25">
        <f>Z50</f>
        <v>3122000</v>
      </c>
      <c r="AC46" s="25">
        <f t="shared" ref="AC46:AM46" si="572">AB50</f>
        <v>3122000.0000000005</v>
      </c>
      <c r="AD46" s="25">
        <f t="shared" si="572"/>
        <v>3122000.0000000005</v>
      </c>
      <c r="AE46" s="25">
        <f t="shared" si="572"/>
        <v>3122000.0000000005</v>
      </c>
      <c r="AF46" s="25">
        <f t="shared" si="572"/>
        <v>3122000.0000000005</v>
      </c>
      <c r="AG46" s="25">
        <f t="shared" si="572"/>
        <v>3122000.0000000005</v>
      </c>
      <c r="AH46" s="25">
        <f t="shared" si="572"/>
        <v>3122000.0000000005</v>
      </c>
      <c r="AI46" s="25">
        <f t="shared" si="572"/>
        <v>3122000.0000000005</v>
      </c>
      <c r="AJ46" s="25">
        <f t="shared" si="572"/>
        <v>3122000.0000000005</v>
      </c>
      <c r="AK46" s="25">
        <f t="shared" si="572"/>
        <v>3122000.0000000005</v>
      </c>
      <c r="AL46" s="25">
        <f t="shared" si="572"/>
        <v>3122000.0000000005</v>
      </c>
      <c r="AM46" s="25">
        <f t="shared" si="572"/>
        <v>3122000.0000000005</v>
      </c>
      <c r="AN46" s="25">
        <f>AB46</f>
        <v>3122000</v>
      </c>
      <c r="AO46" s="25">
        <f>AM50</f>
        <v>3122000.0000000005</v>
      </c>
      <c r="AP46" s="25">
        <f t="shared" ref="AP46:AZ46" si="573">AO50</f>
        <v>3122000.0000000005</v>
      </c>
      <c r="AQ46" s="25">
        <f t="shared" si="573"/>
        <v>3122000.0000000005</v>
      </c>
      <c r="AR46" s="25">
        <f t="shared" si="573"/>
        <v>3122000.0000000005</v>
      </c>
      <c r="AS46" s="25">
        <f t="shared" si="573"/>
        <v>3122000.0000000005</v>
      </c>
      <c r="AT46" s="25">
        <f t="shared" si="573"/>
        <v>3122000.0000000005</v>
      </c>
      <c r="AU46" s="25">
        <f t="shared" si="573"/>
        <v>3122000.0000000005</v>
      </c>
      <c r="AV46" s="25">
        <f t="shared" si="573"/>
        <v>3122000.0000000005</v>
      </c>
      <c r="AW46" s="25">
        <f t="shared" si="573"/>
        <v>3122000.0000000005</v>
      </c>
      <c r="AX46" s="25">
        <f t="shared" si="573"/>
        <v>3122000.0000000005</v>
      </c>
      <c r="AY46" s="25">
        <f t="shared" si="573"/>
        <v>3122000.0000000005</v>
      </c>
      <c r="AZ46" s="25">
        <f t="shared" si="573"/>
        <v>3122000.0000000005</v>
      </c>
      <c r="BA46" s="25">
        <f>AO46</f>
        <v>3122000.0000000005</v>
      </c>
      <c r="BB46" s="25">
        <f>AZ50</f>
        <v>3122000.0000000005</v>
      </c>
      <c r="BC46" s="25">
        <f t="shared" ref="BC46:BM46" si="574">BB50</f>
        <v>3122000.0000000005</v>
      </c>
      <c r="BD46" s="25">
        <f t="shared" si="574"/>
        <v>3122000.0000000005</v>
      </c>
      <c r="BE46" s="25">
        <f t="shared" si="574"/>
        <v>3122000.0000000005</v>
      </c>
      <c r="BF46" s="25">
        <f t="shared" si="574"/>
        <v>3122000.0000000005</v>
      </c>
      <c r="BG46" s="25">
        <f t="shared" si="574"/>
        <v>3122000.0000000005</v>
      </c>
      <c r="BH46" s="25">
        <f t="shared" si="574"/>
        <v>3122000.0000000005</v>
      </c>
      <c r="BI46" s="25">
        <f t="shared" si="574"/>
        <v>3122000.0000000005</v>
      </c>
      <c r="BJ46" s="25">
        <f t="shared" si="574"/>
        <v>3122000.0000000005</v>
      </c>
      <c r="BK46" s="25">
        <f t="shared" si="574"/>
        <v>3122000.0000000005</v>
      </c>
      <c r="BL46" s="25">
        <f t="shared" si="574"/>
        <v>3122000.0000000005</v>
      </c>
      <c r="BM46" s="25">
        <f t="shared" si="574"/>
        <v>3122000.0000000005</v>
      </c>
      <c r="BN46" s="25">
        <f>BB46</f>
        <v>3122000.0000000005</v>
      </c>
      <c r="BO46" s="25">
        <f>BM50</f>
        <v>3122000.0000000005</v>
      </c>
      <c r="BP46" s="25">
        <f t="shared" ref="BP46:BZ46" si="575">BO50</f>
        <v>3122000.0000000005</v>
      </c>
      <c r="BQ46" s="25">
        <f t="shared" si="575"/>
        <v>3122000.0000000005</v>
      </c>
      <c r="BR46" s="25">
        <f t="shared" si="575"/>
        <v>3122000.0000000005</v>
      </c>
      <c r="BS46" s="25">
        <f t="shared" si="575"/>
        <v>3122000.0000000005</v>
      </c>
      <c r="BT46" s="25">
        <f t="shared" si="575"/>
        <v>3122000.0000000005</v>
      </c>
      <c r="BU46" s="25">
        <f t="shared" si="575"/>
        <v>3122000.0000000005</v>
      </c>
      <c r="BV46" s="25">
        <f t="shared" si="575"/>
        <v>3122000.0000000005</v>
      </c>
      <c r="BW46" s="25">
        <f t="shared" si="575"/>
        <v>3122000.0000000005</v>
      </c>
      <c r="BX46" s="25">
        <f t="shared" si="575"/>
        <v>3122000.0000000005</v>
      </c>
      <c r="BY46" s="25">
        <f t="shared" si="575"/>
        <v>3122000.0000000005</v>
      </c>
      <c r="BZ46" s="25">
        <f t="shared" si="575"/>
        <v>3122000.0000000005</v>
      </c>
      <c r="CA46" s="25">
        <f>BO46</f>
        <v>3122000.0000000005</v>
      </c>
      <c r="CB46" s="25">
        <f>BZ50</f>
        <v>3122000.0000000005</v>
      </c>
      <c r="CC46" s="25">
        <f t="shared" ref="CC46:CM46" si="576">CB50</f>
        <v>3122000.0000000005</v>
      </c>
      <c r="CD46" s="25">
        <f t="shared" si="576"/>
        <v>3122000.0000000005</v>
      </c>
      <c r="CE46" s="25">
        <f t="shared" si="576"/>
        <v>3122000.0000000005</v>
      </c>
      <c r="CF46" s="25">
        <f t="shared" si="576"/>
        <v>3122000.0000000005</v>
      </c>
      <c r="CG46" s="25">
        <f t="shared" si="576"/>
        <v>3122000.0000000005</v>
      </c>
      <c r="CH46" s="25">
        <f t="shared" si="576"/>
        <v>3122000.0000000005</v>
      </c>
      <c r="CI46" s="25">
        <f t="shared" si="576"/>
        <v>3122000.0000000005</v>
      </c>
      <c r="CJ46" s="25">
        <f t="shared" si="576"/>
        <v>3122000.0000000005</v>
      </c>
      <c r="CK46" s="25">
        <f t="shared" si="576"/>
        <v>3122000.0000000005</v>
      </c>
      <c r="CL46" s="25">
        <f t="shared" si="576"/>
        <v>3122000.0000000005</v>
      </c>
      <c r="CM46" s="25">
        <f t="shared" si="576"/>
        <v>3122000.0000000005</v>
      </c>
      <c r="CN46" s="25">
        <f>CB46</f>
        <v>3122000.0000000005</v>
      </c>
      <c r="CO46" s="25">
        <f>CM50</f>
        <v>3122000.0000000005</v>
      </c>
      <c r="CP46" s="25">
        <f t="shared" ref="CP46:CZ46" si="577">CO50</f>
        <v>3122000.0000000005</v>
      </c>
      <c r="CQ46" s="25">
        <f t="shared" si="577"/>
        <v>3122000.0000000005</v>
      </c>
      <c r="CR46" s="25">
        <f t="shared" si="577"/>
        <v>3122000.0000000005</v>
      </c>
      <c r="CS46" s="25">
        <f t="shared" si="577"/>
        <v>3122000.0000000005</v>
      </c>
      <c r="CT46" s="25">
        <f t="shared" si="577"/>
        <v>3122000.0000000005</v>
      </c>
      <c r="CU46" s="25">
        <f t="shared" si="577"/>
        <v>3122000.0000000005</v>
      </c>
      <c r="CV46" s="25">
        <f t="shared" si="577"/>
        <v>3122000.0000000005</v>
      </c>
      <c r="CW46" s="25">
        <f t="shared" si="577"/>
        <v>3122000.0000000005</v>
      </c>
      <c r="CX46" s="25">
        <f t="shared" si="577"/>
        <v>3122000.0000000005</v>
      </c>
      <c r="CY46" s="25">
        <f t="shared" si="577"/>
        <v>3122000.0000000005</v>
      </c>
      <c r="CZ46" s="25">
        <f t="shared" si="577"/>
        <v>3122000.0000000005</v>
      </c>
      <c r="DA46" s="25">
        <f>CO46</f>
        <v>3122000.0000000005</v>
      </c>
      <c r="DB46" s="25">
        <f>CZ50</f>
        <v>3122000.0000000005</v>
      </c>
      <c r="DC46" s="25">
        <f t="shared" ref="DC46:DM46" si="578">DB50</f>
        <v>3122000.0000000005</v>
      </c>
      <c r="DD46" s="25">
        <f t="shared" si="578"/>
        <v>3122000.0000000005</v>
      </c>
      <c r="DE46" s="25">
        <f t="shared" si="578"/>
        <v>3122000.0000000005</v>
      </c>
      <c r="DF46" s="25">
        <f t="shared" si="578"/>
        <v>3122000.0000000005</v>
      </c>
      <c r="DG46" s="25">
        <f t="shared" si="578"/>
        <v>3122000.0000000005</v>
      </c>
      <c r="DH46" s="25">
        <f t="shared" si="578"/>
        <v>3122000.0000000005</v>
      </c>
      <c r="DI46" s="25">
        <f t="shared" si="578"/>
        <v>3122000.0000000005</v>
      </c>
      <c r="DJ46" s="25">
        <f t="shared" si="578"/>
        <v>3122000.0000000005</v>
      </c>
      <c r="DK46" s="25">
        <f t="shared" si="578"/>
        <v>3122000.0000000005</v>
      </c>
      <c r="DL46" s="25">
        <f t="shared" si="578"/>
        <v>3122000.0000000005</v>
      </c>
      <c r="DM46" s="25">
        <f t="shared" si="578"/>
        <v>3122000.0000000005</v>
      </c>
      <c r="DN46" s="25">
        <f>DB46</f>
        <v>3122000.0000000005</v>
      </c>
      <c r="DO46" s="25">
        <f>DM50</f>
        <v>3122000.0000000005</v>
      </c>
      <c r="DP46" s="25">
        <f t="shared" ref="DP46:DZ46" si="579">DO50</f>
        <v>3122000.0000000005</v>
      </c>
      <c r="DQ46" s="25">
        <f t="shared" si="579"/>
        <v>3122000.0000000005</v>
      </c>
      <c r="DR46" s="25">
        <f t="shared" si="579"/>
        <v>3122000.0000000005</v>
      </c>
      <c r="DS46" s="25">
        <f t="shared" si="579"/>
        <v>3122000.0000000005</v>
      </c>
      <c r="DT46" s="25">
        <f t="shared" si="579"/>
        <v>3122000.0000000005</v>
      </c>
      <c r="DU46" s="25">
        <f t="shared" si="579"/>
        <v>3122000.0000000005</v>
      </c>
      <c r="DV46" s="25">
        <f t="shared" si="579"/>
        <v>3122000.0000000005</v>
      </c>
      <c r="DW46" s="25">
        <f t="shared" si="579"/>
        <v>3122000.0000000005</v>
      </c>
      <c r="DX46" s="25">
        <f t="shared" si="579"/>
        <v>3122000.0000000005</v>
      </c>
      <c r="DY46" s="25">
        <f t="shared" si="579"/>
        <v>3122000.0000000005</v>
      </c>
      <c r="DZ46" s="25">
        <f t="shared" si="579"/>
        <v>3122000.0000000005</v>
      </c>
      <c r="EA46" s="25">
        <f>DO46</f>
        <v>3122000.0000000005</v>
      </c>
      <c r="EB46" s="25">
        <f>DZ50</f>
        <v>3122000.0000000005</v>
      </c>
      <c r="EC46" s="25">
        <f t="shared" ref="EC46:EM46" si="580">EB50</f>
        <v>3122000.0000000005</v>
      </c>
      <c r="ED46" s="25">
        <f t="shared" si="580"/>
        <v>3122000.0000000005</v>
      </c>
      <c r="EE46" s="25">
        <f t="shared" si="580"/>
        <v>3122000.0000000005</v>
      </c>
      <c r="EF46" s="25">
        <f t="shared" si="580"/>
        <v>3122000.0000000005</v>
      </c>
      <c r="EG46" s="25">
        <f t="shared" si="580"/>
        <v>3122000.0000000005</v>
      </c>
      <c r="EH46" s="25">
        <f t="shared" si="580"/>
        <v>3122000.0000000005</v>
      </c>
      <c r="EI46" s="25">
        <f t="shared" si="580"/>
        <v>3122000.0000000005</v>
      </c>
      <c r="EJ46" s="25">
        <f t="shared" si="580"/>
        <v>3122000.0000000005</v>
      </c>
      <c r="EK46" s="25">
        <f t="shared" si="580"/>
        <v>3122000.0000000005</v>
      </c>
      <c r="EL46" s="25">
        <f t="shared" si="580"/>
        <v>3122000.0000000005</v>
      </c>
      <c r="EM46" s="25">
        <f t="shared" si="580"/>
        <v>3122000.0000000005</v>
      </c>
      <c r="EN46" s="25">
        <f>EB46</f>
        <v>3122000.0000000005</v>
      </c>
      <c r="EO46" s="25">
        <f>EM50</f>
        <v>3122000.0000000005</v>
      </c>
      <c r="EP46" s="25">
        <f t="shared" ref="EP46:EZ46" si="581">EO50</f>
        <v>3122000.0000000005</v>
      </c>
      <c r="EQ46" s="25">
        <f t="shared" si="581"/>
        <v>3122000.0000000005</v>
      </c>
      <c r="ER46" s="25">
        <f t="shared" si="581"/>
        <v>3122000.0000000005</v>
      </c>
      <c r="ES46" s="25">
        <f t="shared" si="581"/>
        <v>3122000.0000000005</v>
      </c>
      <c r="ET46" s="25">
        <f t="shared" si="581"/>
        <v>3122000.0000000005</v>
      </c>
      <c r="EU46" s="25">
        <f t="shared" si="581"/>
        <v>2466905.0000000005</v>
      </c>
      <c r="EV46" s="25">
        <f t="shared" si="581"/>
        <v>2466905.0000000005</v>
      </c>
      <c r="EW46" s="25">
        <f t="shared" si="581"/>
        <v>2466905.0000000005</v>
      </c>
      <c r="EX46" s="25">
        <f t="shared" si="581"/>
        <v>2466905.0000000005</v>
      </c>
      <c r="EY46" s="25">
        <f t="shared" si="581"/>
        <v>2466905.0000000005</v>
      </c>
      <c r="EZ46" s="25">
        <f t="shared" si="581"/>
        <v>2466905.0000000005</v>
      </c>
      <c r="FA46" s="25">
        <f>EO46</f>
        <v>3122000.0000000005</v>
      </c>
      <c r="FB46" s="25">
        <f>EZ50</f>
        <v>2466905.0000000005</v>
      </c>
      <c r="FC46" s="25">
        <f t="shared" ref="FC46:FM46" si="582">FB50</f>
        <v>2466905.0000000005</v>
      </c>
      <c r="FD46" s="25">
        <f t="shared" si="582"/>
        <v>2466905.0000000005</v>
      </c>
      <c r="FE46" s="25">
        <f t="shared" si="582"/>
        <v>2466905.0000000005</v>
      </c>
      <c r="FF46" s="25">
        <f t="shared" si="582"/>
        <v>2466905.0000000005</v>
      </c>
      <c r="FG46" s="25">
        <f t="shared" si="582"/>
        <v>2466905.0000000005</v>
      </c>
      <c r="FH46" s="25">
        <f t="shared" si="582"/>
        <v>1811810.0000000005</v>
      </c>
      <c r="FI46" s="25">
        <f t="shared" si="582"/>
        <v>1811810.0000000005</v>
      </c>
      <c r="FJ46" s="25">
        <f t="shared" si="582"/>
        <v>1811810.0000000005</v>
      </c>
      <c r="FK46" s="25">
        <f t="shared" si="582"/>
        <v>1811810.0000000005</v>
      </c>
      <c r="FL46" s="25">
        <f t="shared" si="582"/>
        <v>1811810.0000000005</v>
      </c>
      <c r="FM46" s="25">
        <f t="shared" si="582"/>
        <v>1811810.0000000005</v>
      </c>
      <c r="FN46" s="25">
        <f>FB46</f>
        <v>2466905.0000000005</v>
      </c>
      <c r="FO46" s="25">
        <f>FM50</f>
        <v>1811810.0000000005</v>
      </c>
      <c r="FP46" s="25">
        <f t="shared" ref="FP46:FZ46" si="583">FO50</f>
        <v>1811810.0000000005</v>
      </c>
      <c r="FQ46" s="25">
        <f t="shared" si="583"/>
        <v>1811810.0000000005</v>
      </c>
      <c r="FR46" s="25">
        <f t="shared" si="583"/>
        <v>1811810.0000000005</v>
      </c>
      <c r="FS46" s="25">
        <f t="shared" si="583"/>
        <v>1811810.0000000005</v>
      </c>
      <c r="FT46" s="25">
        <f t="shared" si="583"/>
        <v>1811810.0000000005</v>
      </c>
      <c r="FU46" s="25">
        <f t="shared" si="583"/>
        <v>1156715.0000000005</v>
      </c>
      <c r="FV46" s="25">
        <f t="shared" si="583"/>
        <v>1156715.0000000005</v>
      </c>
      <c r="FW46" s="25">
        <f t="shared" si="583"/>
        <v>1156715.0000000005</v>
      </c>
      <c r="FX46" s="25">
        <f t="shared" si="583"/>
        <v>1156715.0000000005</v>
      </c>
      <c r="FY46" s="25">
        <f t="shared" si="583"/>
        <v>1156715.0000000005</v>
      </c>
      <c r="FZ46" s="25">
        <f t="shared" si="583"/>
        <v>1156715.0000000005</v>
      </c>
      <c r="GA46" s="25">
        <f>FO46</f>
        <v>1811810.0000000005</v>
      </c>
      <c r="GB46" s="25">
        <f>FZ50</f>
        <v>1156715.0000000005</v>
      </c>
      <c r="GC46" s="25">
        <f t="shared" ref="GC46:GM46" si="584">GB50</f>
        <v>1156715.0000000005</v>
      </c>
      <c r="GD46" s="25">
        <f t="shared" si="584"/>
        <v>1156715.0000000005</v>
      </c>
      <c r="GE46" s="25">
        <f t="shared" si="584"/>
        <v>1156715.0000000005</v>
      </c>
      <c r="GF46" s="25">
        <f t="shared" si="584"/>
        <v>1156715.0000000005</v>
      </c>
      <c r="GG46" s="25">
        <f t="shared" si="584"/>
        <v>1156715.0000000005</v>
      </c>
      <c r="GH46" s="25">
        <f t="shared" si="584"/>
        <v>1156715.0000000005</v>
      </c>
      <c r="GI46" s="25">
        <f t="shared" si="584"/>
        <v>1156715.0000000005</v>
      </c>
      <c r="GJ46" s="25">
        <f t="shared" si="584"/>
        <v>1156715.0000000005</v>
      </c>
      <c r="GK46" s="25">
        <f t="shared" si="584"/>
        <v>1156715.0000000005</v>
      </c>
      <c r="GL46" s="25">
        <f t="shared" si="584"/>
        <v>1156715.0000000005</v>
      </c>
      <c r="GM46" s="25">
        <f t="shared" si="584"/>
        <v>1156715.0000000005</v>
      </c>
      <c r="GN46" s="25">
        <f>GB46</f>
        <v>1156715.0000000005</v>
      </c>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row>
    <row r="47" spans="1:326">
      <c r="A47" s="3" t="s">
        <v>303</v>
      </c>
      <c r="B47" s="25">
        <f>'Infrastruk. sukūrimo sąnaudos'!B13</f>
        <v>28942.91760507871</v>
      </c>
      <c r="C47" s="25">
        <f>'Infrastruk. sukūrimo sąnaudos'!C13</f>
        <v>28942.91760507871</v>
      </c>
      <c r="D47" s="25">
        <f>'Infrastruk. sukūrimo sąnaudos'!D13</f>
        <v>28942.91760507871</v>
      </c>
      <c r="E47" s="25">
        <f>'Infrastruk. sukūrimo sąnaudos'!E13</f>
        <v>28942.91760507871</v>
      </c>
      <c r="F47" s="25">
        <f>'Infrastruk. sukūrimo sąnaudos'!F13</f>
        <v>28942.91760507871</v>
      </c>
      <c r="G47" s="25">
        <f>'Infrastruk. sukūrimo sąnaudos'!G13</f>
        <v>28942.91760507871</v>
      </c>
      <c r="H47" s="25">
        <f>'Infrastruk. sukūrimo sąnaudos'!H13</f>
        <v>28942.91760507871</v>
      </c>
      <c r="I47" s="25">
        <f>'Infrastruk. sukūrimo sąnaudos'!I13</f>
        <v>28942.91760507871</v>
      </c>
      <c r="J47" s="25">
        <f>'Infrastruk. sukūrimo sąnaudos'!J13</f>
        <v>28942.91760507871</v>
      </c>
      <c r="K47" s="25">
        <f>'Infrastruk. sukūrimo sąnaudos'!K13</f>
        <v>28942.91760507871</v>
      </c>
      <c r="L47" s="25">
        <f>'Infrastruk. sukūrimo sąnaudos'!L13</f>
        <v>28942.91760507871</v>
      </c>
      <c r="M47" s="25">
        <f>'Infrastruk. sukūrimo sąnaudos'!M13</f>
        <v>28942.91760507871</v>
      </c>
      <c r="N47" s="25">
        <f>SUM(B47:M47)</f>
        <v>347315.01126094459</v>
      </c>
      <c r="O47" s="25">
        <f>'Infrastruk. sukūrimo sąnaudos'!O13</f>
        <v>484728.21041737526</v>
      </c>
      <c r="P47" s="25">
        <f>'Infrastruk. sukūrimo sąnaudos'!P13</f>
        <v>484728.21041737526</v>
      </c>
      <c r="Q47" s="25">
        <f>'Infrastruk. sukūrimo sąnaudos'!Q13</f>
        <v>484728.21041737526</v>
      </c>
      <c r="R47" s="25">
        <f>'Infrastruk. sukūrimo sąnaudos'!R13</f>
        <v>484728.21041737526</v>
      </c>
      <c r="S47" s="25">
        <f>'Infrastruk. sukūrimo sąnaudos'!S13</f>
        <v>484728.21041737526</v>
      </c>
      <c r="T47" s="25">
        <f>'Infrastruk. sukūrimo sąnaudos'!T13</f>
        <v>236043.93665217888</v>
      </c>
      <c r="U47" s="25">
        <f>'Infrastruk. sukūrimo sąnaudos'!U13</f>
        <v>0</v>
      </c>
      <c r="V47" s="25">
        <f>'Infrastruk. sukūrimo sąnaudos'!V13</f>
        <v>0</v>
      </c>
      <c r="W47" s="25">
        <f>'Infrastruk. sukūrimo sąnaudos'!W13</f>
        <v>0</v>
      </c>
      <c r="X47" s="25">
        <f>'Infrastruk. sukūrimo sąnaudos'!X13</f>
        <v>0</v>
      </c>
      <c r="Y47" s="25">
        <f>'Infrastruk. sukūrimo sąnaudos'!Y13</f>
        <v>0</v>
      </c>
      <c r="Z47" s="25">
        <f>'Infrastruk. sukūrimo sąnaudos'!Z13</f>
        <v>0</v>
      </c>
      <c r="AA47" s="25">
        <f>SUM(O47:Z47)</f>
        <v>2659684.9887390551</v>
      </c>
      <c r="AB47" s="25">
        <f>'Infrastruk. sukūrimo sąnaudos'!AB13</f>
        <v>4.6566128730773926E-10</v>
      </c>
      <c r="AC47" s="25">
        <f>'Infrastruk. sukūrimo sąnaudos'!AC13</f>
        <v>0</v>
      </c>
      <c r="AD47" s="25">
        <f>'Infrastruk. sukūrimo sąnaudos'!AD13</f>
        <v>0</v>
      </c>
      <c r="AE47" s="25">
        <f>'Infrastruk. sukūrimo sąnaudos'!AE13</f>
        <v>0</v>
      </c>
      <c r="AF47" s="25">
        <f>'Infrastruk. sukūrimo sąnaudos'!AF13</f>
        <v>0</v>
      </c>
      <c r="AG47" s="25">
        <f>'Infrastruk. sukūrimo sąnaudos'!AG13</f>
        <v>0</v>
      </c>
      <c r="AH47" s="25">
        <f>'Infrastruk. sukūrimo sąnaudos'!AH13</f>
        <v>0</v>
      </c>
      <c r="AI47" s="25">
        <f>'Infrastruk. sukūrimo sąnaudos'!AI13</f>
        <v>0</v>
      </c>
      <c r="AJ47" s="25">
        <f>'Infrastruk. sukūrimo sąnaudos'!AJ13</f>
        <v>0</v>
      </c>
      <c r="AK47" s="25">
        <f>'Infrastruk. sukūrimo sąnaudos'!AK13</f>
        <v>0</v>
      </c>
      <c r="AL47" s="25">
        <f>'Infrastruk. sukūrimo sąnaudos'!AL13</f>
        <v>0</v>
      </c>
      <c r="AM47" s="25">
        <f>'Infrastruk. sukūrimo sąnaudos'!AM13</f>
        <v>0</v>
      </c>
      <c r="AN47" s="25">
        <f>SUM(AB47:AM47)</f>
        <v>4.6566128730773926E-10</v>
      </c>
      <c r="AO47" s="25">
        <f>'Infrastruk. sukūrimo sąnaudos'!AO13</f>
        <v>0</v>
      </c>
      <c r="AP47" s="25">
        <f>'Infrastruk. sukūrimo sąnaudos'!AP13</f>
        <v>0</v>
      </c>
      <c r="AQ47" s="25">
        <f>'Infrastruk. sukūrimo sąnaudos'!AQ13</f>
        <v>0</v>
      </c>
      <c r="AR47" s="25">
        <f>'Infrastruk. sukūrimo sąnaudos'!AR13</f>
        <v>0</v>
      </c>
      <c r="AS47" s="25">
        <f>'Infrastruk. sukūrimo sąnaudos'!AS13</f>
        <v>0</v>
      </c>
      <c r="AT47" s="25">
        <f>'Infrastruk. sukūrimo sąnaudos'!AT13</f>
        <v>0</v>
      </c>
      <c r="AU47" s="25">
        <f>'Infrastruk. sukūrimo sąnaudos'!AU13</f>
        <v>0</v>
      </c>
      <c r="AV47" s="25">
        <f>'Infrastruk. sukūrimo sąnaudos'!AV13</f>
        <v>0</v>
      </c>
      <c r="AW47" s="25">
        <f>'Infrastruk. sukūrimo sąnaudos'!AW13</f>
        <v>0</v>
      </c>
      <c r="AX47" s="25">
        <f>'Infrastruk. sukūrimo sąnaudos'!AX13</f>
        <v>0</v>
      </c>
      <c r="AY47" s="25">
        <f>'Infrastruk. sukūrimo sąnaudos'!AY13</f>
        <v>0</v>
      </c>
      <c r="AZ47" s="25">
        <f>'Infrastruk. sukūrimo sąnaudos'!AZ13</f>
        <v>0</v>
      </c>
      <c r="BA47" s="25">
        <f>SUM(AO47:AZ47)</f>
        <v>0</v>
      </c>
      <c r="BB47" s="25">
        <f>'Infrastruk. sukūrimo sąnaudos'!BB13</f>
        <v>0</v>
      </c>
      <c r="BC47" s="25">
        <f>'Infrastruk. sukūrimo sąnaudos'!BC13</f>
        <v>0</v>
      </c>
      <c r="BD47" s="25">
        <f>'Infrastruk. sukūrimo sąnaudos'!BD13</f>
        <v>0</v>
      </c>
      <c r="BE47" s="25">
        <f>'Infrastruk. sukūrimo sąnaudos'!BE13</f>
        <v>0</v>
      </c>
      <c r="BF47" s="25">
        <f>'Infrastruk. sukūrimo sąnaudos'!BF13</f>
        <v>0</v>
      </c>
      <c r="BG47" s="25">
        <f>'Infrastruk. sukūrimo sąnaudos'!BG13</f>
        <v>0</v>
      </c>
      <c r="BH47" s="25">
        <f>'Infrastruk. sukūrimo sąnaudos'!BH13</f>
        <v>0</v>
      </c>
      <c r="BI47" s="25">
        <f>'Infrastruk. sukūrimo sąnaudos'!BI13</f>
        <v>0</v>
      </c>
      <c r="BJ47" s="25">
        <f>'Infrastruk. sukūrimo sąnaudos'!BJ13</f>
        <v>0</v>
      </c>
      <c r="BK47" s="25">
        <f>'Infrastruk. sukūrimo sąnaudos'!BK13</f>
        <v>0</v>
      </c>
      <c r="BL47" s="25">
        <f>'Infrastruk. sukūrimo sąnaudos'!BL13</f>
        <v>0</v>
      </c>
      <c r="BM47" s="25">
        <f>'Infrastruk. sukūrimo sąnaudos'!BM13</f>
        <v>0</v>
      </c>
      <c r="BN47" s="25">
        <f>SUM(BB47:BM47)</f>
        <v>0</v>
      </c>
      <c r="BO47" s="25">
        <f>'Infrastruk. sukūrimo sąnaudos'!BO13</f>
        <v>0</v>
      </c>
      <c r="BP47" s="25">
        <f>'Infrastruk. sukūrimo sąnaudos'!BP13</f>
        <v>0</v>
      </c>
      <c r="BQ47" s="25">
        <f>'Infrastruk. sukūrimo sąnaudos'!BQ13</f>
        <v>0</v>
      </c>
      <c r="BR47" s="25">
        <f>'Infrastruk. sukūrimo sąnaudos'!BR13</f>
        <v>0</v>
      </c>
      <c r="BS47" s="25">
        <f>'Infrastruk. sukūrimo sąnaudos'!BS13</f>
        <v>0</v>
      </c>
      <c r="BT47" s="25">
        <f>'Infrastruk. sukūrimo sąnaudos'!BT13</f>
        <v>0</v>
      </c>
      <c r="BU47" s="25">
        <f>'Infrastruk. sukūrimo sąnaudos'!BU13</f>
        <v>0</v>
      </c>
      <c r="BV47" s="25">
        <f>'Infrastruk. sukūrimo sąnaudos'!BV13</f>
        <v>0</v>
      </c>
      <c r="BW47" s="25">
        <f>'Infrastruk. sukūrimo sąnaudos'!BW13</f>
        <v>0</v>
      </c>
      <c r="BX47" s="25">
        <f>'Infrastruk. sukūrimo sąnaudos'!BX13</f>
        <v>0</v>
      </c>
      <c r="BY47" s="25">
        <f>'Infrastruk. sukūrimo sąnaudos'!BY13</f>
        <v>0</v>
      </c>
      <c r="BZ47" s="25">
        <f>'Infrastruk. sukūrimo sąnaudos'!BZ13</f>
        <v>0</v>
      </c>
      <c r="CA47" s="25">
        <f>SUM(BO47:BZ47)</f>
        <v>0</v>
      </c>
      <c r="CB47" s="25">
        <f>'Infrastruk. sukūrimo sąnaudos'!CB13</f>
        <v>0</v>
      </c>
      <c r="CC47" s="25">
        <f>'Infrastruk. sukūrimo sąnaudos'!CC13</f>
        <v>0</v>
      </c>
      <c r="CD47" s="25">
        <f>'Infrastruk. sukūrimo sąnaudos'!CD13</f>
        <v>0</v>
      </c>
      <c r="CE47" s="25">
        <f>'Infrastruk. sukūrimo sąnaudos'!CE13</f>
        <v>0</v>
      </c>
      <c r="CF47" s="25">
        <f>'Infrastruk. sukūrimo sąnaudos'!CF13</f>
        <v>0</v>
      </c>
      <c r="CG47" s="25">
        <f>'Infrastruk. sukūrimo sąnaudos'!CG13</f>
        <v>0</v>
      </c>
      <c r="CH47" s="25">
        <f>'Infrastruk. sukūrimo sąnaudos'!CH13</f>
        <v>0</v>
      </c>
      <c r="CI47" s="25">
        <f>'Infrastruk. sukūrimo sąnaudos'!CI13</f>
        <v>0</v>
      </c>
      <c r="CJ47" s="25">
        <f>'Infrastruk. sukūrimo sąnaudos'!CJ13</f>
        <v>0</v>
      </c>
      <c r="CK47" s="25">
        <f>'Infrastruk. sukūrimo sąnaudos'!CK13</f>
        <v>0</v>
      </c>
      <c r="CL47" s="25">
        <f>'Infrastruk. sukūrimo sąnaudos'!CL13</f>
        <v>0</v>
      </c>
      <c r="CM47" s="25">
        <f>'Infrastruk. sukūrimo sąnaudos'!CM13</f>
        <v>0</v>
      </c>
      <c r="CN47" s="25">
        <f>SUM(CB47:CM47)</f>
        <v>0</v>
      </c>
      <c r="CO47" s="25">
        <f>'Infrastruk. sukūrimo sąnaudos'!CO13</f>
        <v>0</v>
      </c>
      <c r="CP47" s="25">
        <f>'Infrastruk. sukūrimo sąnaudos'!CP13</f>
        <v>0</v>
      </c>
      <c r="CQ47" s="25">
        <f>'Infrastruk. sukūrimo sąnaudos'!CQ13</f>
        <v>0</v>
      </c>
      <c r="CR47" s="25">
        <f>'Infrastruk. sukūrimo sąnaudos'!CR13</f>
        <v>0</v>
      </c>
      <c r="CS47" s="25">
        <f>'Infrastruk. sukūrimo sąnaudos'!CS13</f>
        <v>0</v>
      </c>
      <c r="CT47" s="25">
        <f>'Infrastruk. sukūrimo sąnaudos'!CT13</f>
        <v>0</v>
      </c>
      <c r="CU47" s="25">
        <f>'Infrastruk. sukūrimo sąnaudos'!CU13</f>
        <v>0</v>
      </c>
      <c r="CV47" s="25">
        <f>'Infrastruk. sukūrimo sąnaudos'!CV13</f>
        <v>0</v>
      </c>
      <c r="CW47" s="25">
        <f>'Infrastruk. sukūrimo sąnaudos'!CW13</f>
        <v>0</v>
      </c>
      <c r="CX47" s="25">
        <f>'Infrastruk. sukūrimo sąnaudos'!CX13</f>
        <v>0</v>
      </c>
      <c r="CY47" s="25">
        <f>'Infrastruk. sukūrimo sąnaudos'!CY13</f>
        <v>0</v>
      </c>
      <c r="CZ47" s="25">
        <f>'Infrastruk. sukūrimo sąnaudos'!CZ13</f>
        <v>0</v>
      </c>
      <c r="DA47" s="25">
        <f>SUM(CO47:CZ47)</f>
        <v>0</v>
      </c>
      <c r="DB47" s="25">
        <f>'Infrastruk. sukūrimo sąnaudos'!DB13</f>
        <v>0</v>
      </c>
      <c r="DC47" s="25">
        <f>'Infrastruk. sukūrimo sąnaudos'!DC13</f>
        <v>0</v>
      </c>
      <c r="DD47" s="25">
        <f>'Infrastruk. sukūrimo sąnaudos'!DD13</f>
        <v>0</v>
      </c>
      <c r="DE47" s="25">
        <f>'Infrastruk. sukūrimo sąnaudos'!DE13</f>
        <v>0</v>
      </c>
      <c r="DF47" s="25">
        <f>'Infrastruk. sukūrimo sąnaudos'!DF13</f>
        <v>0</v>
      </c>
      <c r="DG47" s="25">
        <f>'Infrastruk. sukūrimo sąnaudos'!DG13</f>
        <v>0</v>
      </c>
      <c r="DH47" s="25">
        <f>'Infrastruk. sukūrimo sąnaudos'!DH13</f>
        <v>0</v>
      </c>
      <c r="DI47" s="25">
        <f>'Infrastruk. sukūrimo sąnaudos'!DI13</f>
        <v>0</v>
      </c>
      <c r="DJ47" s="25">
        <f>'Infrastruk. sukūrimo sąnaudos'!DJ13</f>
        <v>0</v>
      </c>
      <c r="DK47" s="25">
        <f>'Infrastruk. sukūrimo sąnaudos'!DK13</f>
        <v>0</v>
      </c>
      <c r="DL47" s="25">
        <f>'Infrastruk. sukūrimo sąnaudos'!DL13</f>
        <v>0</v>
      </c>
      <c r="DM47" s="25">
        <f>'Infrastruk. sukūrimo sąnaudos'!DM13</f>
        <v>0</v>
      </c>
      <c r="DN47" s="25">
        <f>SUM(DB47:DM47)</f>
        <v>0</v>
      </c>
      <c r="DO47" s="25">
        <f>'Infrastruk. sukūrimo sąnaudos'!DO13</f>
        <v>0</v>
      </c>
      <c r="DP47" s="25">
        <f>'Infrastruk. sukūrimo sąnaudos'!DP13</f>
        <v>0</v>
      </c>
      <c r="DQ47" s="25">
        <f>'Infrastruk. sukūrimo sąnaudos'!DQ13</f>
        <v>0</v>
      </c>
      <c r="DR47" s="25">
        <f>'Infrastruk. sukūrimo sąnaudos'!DR13</f>
        <v>0</v>
      </c>
      <c r="DS47" s="25">
        <f>'Infrastruk. sukūrimo sąnaudos'!DS13</f>
        <v>0</v>
      </c>
      <c r="DT47" s="25">
        <f>'Infrastruk. sukūrimo sąnaudos'!DT13</f>
        <v>0</v>
      </c>
      <c r="DU47" s="25">
        <f>'Infrastruk. sukūrimo sąnaudos'!DU13</f>
        <v>0</v>
      </c>
      <c r="DV47" s="25">
        <f>'Infrastruk. sukūrimo sąnaudos'!DV13</f>
        <v>0</v>
      </c>
      <c r="DW47" s="25">
        <f>'Infrastruk. sukūrimo sąnaudos'!DW13</f>
        <v>0</v>
      </c>
      <c r="DX47" s="25">
        <f>'Infrastruk. sukūrimo sąnaudos'!DX13</f>
        <v>0</v>
      </c>
      <c r="DY47" s="25">
        <f>'Infrastruk. sukūrimo sąnaudos'!DY13</f>
        <v>0</v>
      </c>
      <c r="DZ47" s="25">
        <f>'Infrastruk. sukūrimo sąnaudos'!DZ13</f>
        <v>0</v>
      </c>
      <c r="EA47" s="25">
        <f>SUM(DO47:DZ47)</f>
        <v>0</v>
      </c>
      <c r="EB47" s="25">
        <f>'Infrastruk. sukūrimo sąnaudos'!EB13</f>
        <v>0</v>
      </c>
      <c r="EC47" s="25">
        <f>'Infrastruk. sukūrimo sąnaudos'!EC13</f>
        <v>0</v>
      </c>
      <c r="ED47" s="25">
        <f>'Infrastruk. sukūrimo sąnaudos'!ED13</f>
        <v>0</v>
      </c>
      <c r="EE47" s="25">
        <f>'Infrastruk. sukūrimo sąnaudos'!EE13</f>
        <v>0</v>
      </c>
      <c r="EF47" s="25">
        <f>'Infrastruk. sukūrimo sąnaudos'!EF13</f>
        <v>0</v>
      </c>
      <c r="EG47" s="25">
        <f>'Infrastruk. sukūrimo sąnaudos'!EG13</f>
        <v>0</v>
      </c>
      <c r="EH47" s="25">
        <f>'Infrastruk. sukūrimo sąnaudos'!EH13</f>
        <v>0</v>
      </c>
      <c r="EI47" s="25">
        <f>'Infrastruk. sukūrimo sąnaudos'!EI13</f>
        <v>0</v>
      </c>
      <c r="EJ47" s="25">
        <f>'Infrastruk. sukūrimo sąnaudos'!EJ13</f>
        <v>0</v>
      </c>
      <c r="EK47" s="25">
        <f>'Infrastruk. sukūrimo sąnaudos'!EK13</f>
        <v>0</v>
      </c>
      <c r="EL47" s="25">
        <f>'Infrastruk. sukūrimo sąnaudos'!EL13</f>
        <v>0</v>
      </c>
      <c r="EM47" s="25">
        <f>'Infrastruk. sukūrimo sąnaudos'!EM13</f>
        <v>0</v>
      </c>
      <c r="EN47" s="25">
        <f>SUM(EB47:EM47)</f>
        <v>0</v>
      </c>
      <c r="EO47" s="25">
        <f>'Infrastruk. sukūrimo sąnaudos'!EO13</f>
        <v>0</v>
      </c>
      <c r="EP47" s="25">
        <f>'Infrastruk. sukūrimo sąnaudos'!EP13</f>
        <v>0</v>
      </c>
      <c r="EQ47" s="25">
        <f>'Infrastruk. sukūrimo sąnaudos'!EQ13</f>
        <v>0</v>
      </c>
      <c r="ER47" s="25">
        <f>'Infrastruk. sukūrimo sąnaudos'!ER13</f>
        <v>0</v>
      </c>
      <c r="ES47" s="25">
        <f>'Infrastruk. sukūrimo sąnaudos'!ES13</f>
        <v>0</v>
      </c>
      <c r="ET47" s="25">
        <f>'Infrastruk. sukūrimo sąnaudos'!ET13</f>
        <v>0</v>
      </c>
      <c r="EU47" s="25">
        <f>'Infrastruk. sukūrimo sąnaudos'!EU13</f>
        <v>0</v>
      </c>
      <c r="EV47" s="25">
        <f>'Infrastruk. sukūrimo sąnaudos'!EV13</f>
        <v>0</v>
      </c>
      <c r="EW47" s="25">
        <f>'Infrastruk. sukūrimo sąnaudos'!EW13</f>
        <v>0</v>
      </c>
      <c r="EX47" s="25">
        <f>'Infrastruk. sukūrimo sąnaudos'!EX13</f>
        <v>0</v>
      </c>
      <c r="EY47" s="25">
        <f>'Infrastruk. sukūrimo sąnaudos'!EY13</f>
        <v>0</v>
      </c>
      <c r="EZ47" s="25">
        <f>'Infrastruk. sukūrimo sąnaudos'!EZ13</f>
        <v>0</v>
      </c>
      <c r="FA47" s="25">
        <f>SUM(EO47:EZ47)</f>
        <v>0</v>
      </c>
      <c r="FB47" s="25">
        <f>'Infrastruk. sukūrimo sąnaudos'!FB13</f>
        <v>0</v>
      </c>
      <c r="FC47" s="25">
        <f>'Infrastruk. sukūrimo sąnaudos'!FC13</f>
        <v>0</v>
      </c>
      <c r="FD47" s="25">
        <f>'Infrastruk. sukūrimo sąnaudos'!FD13</f>
        <v>0</v>
      </c>
      <c r="FE47" s="25">
        <f>'Infrastruk. sukūrimo sąnaudos'!FE13</f>
        <v>0</v>
      </c>
      <c r="FF47" s="25">
        <f>'Infrastruk. sukūrimo sąnaudos'!FF13</f>
        <v>0</v>
      </c>
      <c r="FG47" s="25">
        <f>'Infrastruk. sukūrimo sąnaudos'!FG13</f>
        <v>0</v>
      </c>
      <c r="FH47" s="25">
        <f>'Infrastruk. sukūrimo sąnaudos'!FH13</f>
        <v>0</v>
      </c>
      <c r="FI47" s="25">
        <f>'Infrastruk. sukūrimo sąnaudos'!FI13</f>
        <v>0</v>
      </c>
      <c r="FJ47" s="25">
        <f>'Infrastruk. sukūrimo sąnaudos'!FJ13</f>
        <v>0</v>
      </c>
      <c r="FK47" s="25">
        <f>'Infrastruk. sukūrimo sąnaudos'!FK13</f>
        <v>0</v>
      </c>
      <c r="FL47" s="25">
        <f>'Infrastruk. sukūrimo sąnaudos'!FL13</f>
        <v>0</v>
      </c>
      <c r="FM47" s="25">
        <f>'Infrastruk. sukūrimo sąnaudos'!FM13</f>
        <v>0</v>
      </c>
      <c r="FN47" s="25">
        <f>SUM(FB47:FM47)</f>
        <v>0</v>
      </c>
      <c r="FO47" s="25">
        <f>'Infrastruk. sukūrimo sąnaudos'!FO13</f>
        <v>0</v>
      </c>
      <c r="FP47" s="25">
        <f>'Infrastruk. sukūrimo sąnaudos'!FP13</f>
        <v>0</v>
      </c>
      <c r="FQ47" s="25">
        <f>'Infrastruk. sukūrimo sąnaudos'!FQ13</f>
        <v>0</v>
      </c>
      <c r="FR47" s="25">
        <f>'Infrastruk. sukūrimo sąnaudos'!FR13</f>
        <v>0</v>
      </c>
      <c r="FS47" s="25">
        <f>'Infrastruk. sukūrimo sąnaudos'!FS13</f>
        <v>0</v>
      </c>
      <c r="FT47" s="25">
        <f>'Infrastruk. sukūrimo sąnaudos'!FT13</f>
        <v>0</v>
      </c>
      <c r="FU47" s="25">
        <f>'Infrastruk. sukūrimo sąnaudos'!FU13</f>
        <v>0</v>
      </c>
      <c r="FV47" s="25">
        <f>'Infrastruk. sukūrimo sąnaudos'!FV13</f>
        <v>0</v>
      </c>
      <c r="FW47" s="25">
        <f>'Infrastruk. sukūrimo sąnaudos'!FW13</f>
        <v>0</v>
      </c>
      <c r="FX47" s="25">
        <f>'Infrastruk. sukūrimo sąnaudos'!FX13</f>
        <v>0</v>
      </c>
      <c r="FY47" s="25">
        <f>'Infrastruk. sukūrimo sąnaudos'!FY13</f>
        <v>0</v>
      </c>
      <c r="FZ47" s="25">
        <f>'Infrastruk. sukūrimo sąnaudos'!FZ13</f>
        <v>0</v>
      </c>
      <c r="GA47" s="25">
        <f>SUM(FO47:FZ47)</f>
        <v>0</v>
      </c>
      <c r="GB47" s="25">
        <f>'Infrastruk. sukūrimo sąnaudos'!GB13</f>
        <v>0</v>
      </c>
      <c r="GC47" s="25">
        <f>'Infrastruk. sukūrimo sąnaudos'!GC13</f>
        <v>0</v>
      </c>
      <c r="GD47" s="25">
        <f>'Infrastruk. sukūrimo sąnaudos'!GD13</f>
        <v>0</v>
      </c>
      <c r="GE47" s="25">
        <f>'Infrastruk. sukūrimo sąnaudos'!GE13</f>
        <v>0</v>
      </c>
      <c r="GF47" s="25">
        <f>'Infrastruk. sukūrimo sąnaudos'!GF13</f>
        <v>0</v>
      </c>
      <c r="GG47" s="25">
        <f>'Infrastruk. sukūrimo sąnaudos'!GG13</f>
        <v>0</v>
      </c>
      <c r="GH47" s="25">
        <f>'Infrastruk. sukūrimo sąnaudos'!GH13</f>
        <v>0</v>
      </c>
      <c r="GI47" s="25">
        <f>'Infrastruk. sukūrimo sąnaudos'!GI13</f>
        <v>0</v>
      </c>
      <c r="GJ47" s="25">
        <f>'Infrastruk. sukūrimo sąnaudos'!GJ13</f>
        <v>0</v>
      </c>
      <c r="GK47" s="25">
        <f>'Infrastruk. sukūrimo sąnaudos'!GK13</f>
        <v>0</v>
      </c>
      <c r="GL47" s="25">
        <f>'Infrastruk. sukūrimo sąnaudos'!GL13</f>
        <v>0</v>
      </c>
      <c r="GM47" s="25">
        <f>'Infrastruk. sukūrimo sąnaudos'!GM13</f>
        <v>0</v>
      </c>
      <c r="GN47" s="25">
        <f>SUM(GB47:GM47)</f>
        <v>0</v>
      </c>
      <c r="GO47" s="3"/>
      <c r="GP47" s="3"/>
      <c r="GQ47" s="3"/>
      <c r="GR47" s="3"/>
      <c r="GS47" s="3"/>
      <c r="GT47" s="3"/>
      <c r="GU47" s="3"/>
      <c r="GV47" s="3"/>
      <c r="GW47" s="3"/>
      <c r="GX47" s="3"/>
      <c r="GY47" s="3"/>
      <c r="GZ47" s="3"/>
      <c r="HA47" s="25"/>
      <c r="HB47" s="3"/>
      <c r="HC47" s="3"/>
      <c r="HD47" s="3"/>
      <c r="HE47" s="3"/>
      <c r="HF47" s="3"/>
      <c r="HG47" s="3"/>
      <c r="HH47" s="3"/>
      <c r="HI47" s="3"/>
      <c r="HJ47" s="3"/>
      <c r="HK47" s="3"/>
      <c r="HL47" s="3"/>
      <c r="HM47" s="3"/>
      <c r="HN47" s="25"/>
      <c r="HO47" s="3"/>
      <c r="HP47" s="3"/>
      <c r="HQ47" s="3"/>
      <c r="HR47" s="3"/>
      <c r="HS47" s="3"/>
      <c r="HT47" s="3"/>
      <c r="HU47" s="3"/>
      <c r="HV47" s="3"/>
      <c r="HW47" s="3"/>
      <c r="HX47" s="3"/>
      <c r="HY47" s="3"/>
      <c r="HZ47" s="3"/>
      <c r="IA47" s="25"/>
      <c r="IB47" s="3"/>
      <c r="IC47" s="3"/>
      <c r="ID47" s="3"/>
      <c r="IE47" s="3"/>
      <c r="IF47" s="3"/>
      <c r="IG47" s="3"/>
      <c r="IH47" s="3"/>
      <c r="II47" s="3"/>
      <c r="IJ47" s="3"/>
      <c r="IK47" s="3"/>
      <c r="IL47" s="3"/>
      <c r="IM47" s="3"/>
      <c r="IN47" s="25"/>
      <c r="IO47" s="3"/>
      <c r="IP47" s="3"/>
      <c r="IQ47" s="3"/>
      <c r="IR47" s="3"/>
      <c r="IS47" s="3"/>
      <c r="IT47" s="3"/>
      <c r="IU47" s="3"/>
      <c r="IV47" s="3"/>
      <c r="IW47" s="3"/>
      <c r="IX47" s="3"/>
      <c r="IY47" s="3"/>
      <c r="IZ47" s="3"/>
      <c r="JA47" s="25"/>
      <c r="JB47" s="3"/>
      <c r="JC47" s="3"/>
      <c r="JD47" s="3"/>
      <c r="JE47" s="3"/>
      <c r="JF47" s="3"/>
      <c r="JG47" s="3"/>
      <c r="JH47" s="3"/>
      <c r="JI47" s="3"/>
      <c r="JJ47" s="3"/>
      <c r="JK47" s="3"/>
      <c r="JL47" s="3"/>
      <c r="JM47" s="3"/>
      <c r="JN47" s="25"/>
      <c r="JO47" s="3"/>
      <c r="JP47" s="3"/>
      <c r="JQ47" s="3"/>
      <c r="JR47" s="3"/>
      <c r="JS47" s="3"/>
      <c r="JT47" s="3"/>
      <c r="JU47" s="3"/>
      <c r="JV47" s="3"/>
      <c r="JW47" s="3"/>
      <c r="JX47" s="3"/>
      <c r="JY47" s="3"/>
      <c r="JZ47" s="3"/>
      <c r="KA47" s="25"/>
      <c r="KB47" s="3"/>
      <c r="KC47" s="3"/>
      <c r="KD47" s="3"/>
      <c r="KE47" s="3"/>
      <c r="KF47" s="3"/>
      <c r="KG47" s="3"/>
      <c r="KH47" s="3"/>
      <c r="KI47" s="3"/>
      <c r="KJ47" s="3"/>
      <c r="KK47" s="3"/>
      <c r="KL47" s="3"/>
      <c r="KM47" s="3"/>
      <c r="KN47" s="25"/>
      <c r="KO47" s="3"/>
      <c r="KP47" s="3"/>
      <c r="KQ47" s="3"/>
      <c r="KR47" s="3"/>
      <c r="KS47" s="3"/>
      <c r="KT47" s="3"/>
      <c r="KU47" s="3"/>
      <c r="KV47" s="3"/>
      <c r="KW47" s="3"/>
      <c r="KX47" s="3"/>
      <c r="KY47" s="3"/>
      <c r="KZ47" s="3"/>
      <c r="LA47" s="25"/>
      <c r="LB47" s="3"/>
      <c r="LC47" s="3"/>
      <c r="LD47" s="3"/>
      <c r="LE47" s="3"/>
      <c r="LF47" s="3"/>
      <c r="LG47" s="3"/>
      <c r="LH47" s="3"/>
      <c r="LI47" s="3"/>
      <c r="LJ47" s="3"/>
      <c r="LK47" s="3"/>
      <c r="LL47" s="3"/>
      <c r="LM47" s="3"/>
      <c r="LN47" s="25"/>
    </row>
    <row r="48" spans="1:326">
      <c r="A48" s="3" t="s">
        <v>304</v>
      </c>
      <c r="B48" s="25">
        <f>IF(B10='Bazinės prielaidos'!$E$11+'Bazinės prielaidos'!$E$15,-B46+'Dalyvio prielaidos'!$E$161,0)</f>
        <v>0</v>
      </c>
      <c r="C48" s="25">
        <f>IF(C10='Bazinės prielaidos'!$E$11+'Bazinės prielaidos'!$E$15,-C46+'Dalyvio prielaidos'!$E$161,0)</f>
        <v>0</v>
      </c>
      <c r="D48" s="25">
        <f>IF(D10='Bazinės prielaidos'!$E$11+'Bazinės prielaidos'!$E$15,-D46+'Dalyvio prielaidos'!$E$161,0)</f>
        <v>0</v>
      </c>
      <c r="E48" s="25">
        <f>IF(E10='Bazinės prielaidos'!$E$11+'Bazinės prielaidos'!$E$15,-E46+'Dalyvio prielaidos'!$E$161,0)</f>
        <v>0</v>
      </c>
      <c r="F48" s="25">
        <f>IF(F10='Bazinės prielaidos'!$E$11+'Bazinės prielaidos'!$E$15,-F46+'Dalyvio prielaidos'!$E$161,0)</f>
        <v>0</v>
      </c>
      <c r="G48" s="25">
        <f>IF(G10='Bazinės prielaidos'!$E$11+'Bazinės prielaidos'!$E$15,-G46+'Dalyvio prielaidos'!$E$161,0)</f>
        <v>0</v>
      </c>
      <c r="H48" s="25">
        <f>IF(H10='Bazinės prielaidos'!$E$11+'Bazinės prielaidos'!$E$15,-H46+'Dalyvio prielaidos'!$E$161,0)</f>
        <v>0</v>
      </c>
      <c r="I48" s="25">
        <f>IF(I10='Bazinės prielaidos'!$E$11+'Bazinės prielaidos'!$E$15,-I46+'Dalyvio prielaidos'!$E$161,0)</f>
        <v>0</v>
      </c>
      <c r="J48" s="25">
        <f>IF(J10='Bazinės prielaidos'!$E$11+'Bazinės prielaidos'!$E$15,-J46+'Dalyvio prielaidos'!$E$161,0)</f>
        <v>0</v>
      </c>
      <c r="K48" s="25">
        <f>IF(K10='Bazinės prielaidos'!$E$11+'Bazinės prielaidos'!$E$15,-K46+'Dalyvio prielaidos'!$E$161,0)</f>
        <v>0</v>
      </c>
      <c r="L48" s="25">
        <f>IF(L10='Bazinės prielaidos'!$E$11+'Bazinės prielaidos'!$E$15,-L46+'Dalyvio prielaidos'!$E$161,0)</f>
        <v>0</v>
      </c>
      <c r="M48" s="25">
        <f>IF(M10='Bazinės prielaidos'!$E$11+'Bazinės prielaidos'!$E$15,-M46+'Dalyvio prielaidos'!$E$161,0)</f>
        <v>0</v>
      </c>
      <c r="N48" s="25">
        <f>SUM(B48:M48)</f>
        <v>0</v>
      </c>
      <c r="O48" s="25">
        <f>IF(O10='Bazinės prielaidos'!$E$11+'Bazinės prielaidos'!$E$15,-O46+'Dalyvio prielaidos'!$E$161,0)</f>
        <v>0</v>
      </c>
      <c r="P48" s="25">
        <f>IF(P10='Bazinės prielaidos'!$E$11+'Bazinės prielaidos'!$E$15,-P46+'Dalyvio prielaidos'!$E$161,0)</f>
        <v>0</v>
      </c>
      <c r="Q48" s="25">
        <f>IF(Q10='Bazinės prielaidos'!$E$11+'Bazinės prielaidos'!$E$15,-Q46+'Dalyvio prielaidos'!$E$161,0)</f>
        <v>0</v>
      </c>
      <c r="R48" s="25">
        <f>IF(R10='Bazinės prielaidos'!$E$11+'Bazinės prielaidos'!$E$15,-R46+'Dalyvio prielaidos'!$E$161,0)</f>
        <v>0</v>
      </c>
      <c r="S48" s="25">
        <f>IF(S10='Bazinės prielaidos'!$E$11+'Bazinės prielaidos'!$E$15,-S46+'Dalyvio prielaidos'!$E$161,0)</f>
        <v>0</v>
      </c>
      <c r="T48" s="25">
        <f>IF(T10='Bazinės prielaidos'!$E$11+'Bazinės prielaidos'!$E$15,-T46+'Dalyvio prielaidos'!$E$161,0)</f>
        <v>0</v>
      </c>
      <c r="U48" s="25">
        <f>IF(U10='Bazinės prielaidos'!$E$11+'Bazinės prielaidos'!$E$15,-U46+'Dalyvio prielaidos'!$E$161,0)</f>
        <v>0</v>
      </c>
      <c r="V48" s="25">
        <f>IF(V10='Bazinės prielaidos'!$E$11+'Bazinės prielaidos'!$E$15,-V46+'Dalyvio prielaidos'!$E$161,0)</f>
        <v>0</v>
      </c>
      <c r="W48" s="25">
        <f>IF(W10='Bazinės prielaidos'!$E$11+'Bazinės prielaidos'!$E$15,-W46+'Dalyvio prielaidos'!$E$161,0)</f>
        <v>0</v>
      </c>
      <c r="X48" s="25">
        <f>IF(X10='Bazinės prielaidos'!$E$11+'Bazinės prielaidos'!$E$15,-X46+'Dalyvio prielaidos'!$E$161,0)</f>
        <v>0</v>
      </c>
      <c r="Y48" s="25">
        <f>IF(Y10='Bazinės prielaidos'!$E$11+'Bazinės prielaidos'!$E$15,-Y46+'Dalyvio prielaidos'!$E$161,0)</f>
        <v>0</v>
      </c>
      <c r="Z48" s="25">
        <f>IF(Z10='Bazinės prielaidos'!$E$11+'Bazinės prielaidos'!$E$15,-Z46+'Dalyvio prielaidos'!$E$161,0)</f>
        <v>0</v>
      </c>
      <c r="AA48" s="25">
        <f>SUM(O48:Z48)</f>
        <v>0</v>
      </c>
      <c r="AB48" s="25">
        <f>IF(AB10='Bazinės prielaidos'!$E$11+'Bazinės prielaidos'!$E$15,-AB46+'Dalyvio prielaidos'!$E$161,0)</f>
        <v>0</v>
      </c>
      <c r="AC48" s="25">
        <f>IF(AC10='Bazinės prielaidos'!$E$11+'Bazinės prielaidos'!$E$15,-AC46+'Dalyvio prielaidos'!$E$161,0)</f>
        <v>0</v>
      </c>
      <c r="AD48" s="25">
        <f>IF(AD10='Bazinės prielaidos'!$E$11+'Bazinės prielaidos'!$E$15,-AD46+'Dalyvio prielaidos'!$E$161,0)</f>
        <v>0</v>
      </c>
      <c r="AE48" s="25">
        <f>IF(AE10='Bazinės prielaidos'!$E$11+'Bazinės prielaidos'!$E$15,-AE46+'Dalyvio prielaidos'!$E$161,0)</f>
        <v>0</v>
      </c>
      <c r="AF48" s="25">
        <f>IF(AF10='Bazinės prielaidos'!$E$11+'Bazinės prielaidos'!$E$15,-AF46+'Dalyvio prielaidos'!$E$161,0)</f>
        <v>0</v>
      </c>
      <c r="AG48" s="25">
        <f>IF(AG10='Bazinės prielaidos'!$E$11+'Bazinės prielaidos'!$E$15,-AG46+'Dalyvio prielaidos'!$E$161,0)</f>
        <v>0</v>
      </c>
      <c r="AH48" s="25">
        <f>IF(AH10='Bazinės prielaidos'!$E$11+'Bazinės prielaidos'!$E$15,-AH46+'Dalyvio prielaidos'!$E$161,0)</f>
        <v>0</v>
      </c>
      <c r="AI48" s="25">
        <f>IF(AI10='Bazinės prielaidos'!$E$11+'Bazinės prielaidos'!$E$15,-AI46+'Dalyvio prielaidos'!$E$161,0)</f>
        <v>0</v>
      </c>
      <c r="AJ48" s="25">
        <f>IF(AJ10='Bazinės prielaidos'!$E$11+'Bazinės prielaidos'!$E$15,-AJ46+'Dalyvio prielaidos'!$E$161,0)</f>
        <v>0</v>
      </c>
      <c r="AK48" s="25">
        <f>IF(AK10='Bazinės prielaidos'!$E$11+'Bazinės prielaidos'!$E$15,-AK46+'Dalyvio prielaidos'!$E$161,0)</f>
        <v>0</v>
      </c>
      <c r="AL48" s="25">
        <f>IF(AL10='Bazinės prielaidos'!$E$11+'Bazinės prielaidos'!$E$15,-AL46+'Dalyvio prielaidos'!$E$161,0)</f>
        <v>0</v>
      </c>
      <c r="AM48" s="25">
        <f>IF(AM10='Bazinės prielaidos'!$E$11+'Bazinės prielaidos'!$E$15,-AM46+'Dalyvio prielaidos'!$E$161,0)</f>
        <v>0</v>
      </c>
      <c r="AN48" s="25">
        <f>SUM(AB48:AM48)</f>
        <v>0</v>
      </c>
      <c r="AO48" s="25">
        <f>IF(AO10='Bazinės prielaidos'!$E$11+'Bazinės prielaidos'!$E$15,-AO46+'Dalyvio prielaidos'!$E$161,0)</f>
        <v>0</v>
      </c>
      <c r="AP48" s="25">
        <f>IF(AP10='Bazinės prielaidos'!$E$11+'Bazinės prielaidos'!$E$15,-AP46+'Dalyvio prielaidos'!$E$161,0)</f>
        <v>0</v>
      </c>
      <c r="AQ48" s="25">
        <f>IF(AQ10='Bazinės prielaidos'!$E$11+'Bazinės prielaidos'!$E$15,-AQ46+'Dalyvio prielaidos'!$E$161,0)</f>
        <v>0</v>
      </c>
      <c r="AR48" s="25">
        <f>IF(AR10='Bazinės prielaidos'!$E$11+'Bazinės prielaidos'!$E$15,-AR46+'Dalyvio prielaidos'!$E$161,0)</f>
        <v>0</v>
      </c>
      <c r="AS48" s="25">
        <f>IF(AS10='Bazinės prielaidos'!$E$11+'Bazinės prielaidos'!$E$15,-AS46+'Dalyvio prielaidos'!$E$161,0)</f>
        <v>0</v>
      </c>
      <c r="AT48" s="535">
        <f>IF(AT10='Bazinės prielaidos'!$E$11+'Bazinės prielaidos'!$E$15,-AT46+'Dalyvio prielaidos'!$E$161,0)-250000*0</f>
        <v>0</v>
      </c>
      <c r="AU48" s="25">
        <f>IF(AU10='Bazinės prielaidos'!$E$11+'Bazinės prielaidos'!$E$15,-AU46+'Dalyvio prielaidos'!$E$161,0)</f>
        <v>0</v>
      </c>
      <c r="AV48" s="25">
        <f>IF(AV10='Bazinės prielaidos'!$E$11+'Bazinės prielaidos'!$E$15,-AV46+'Dalyvio prielaidos'!$E$161,0)</f>
        <v>0</v>
      </c>
      <c r="AW48" s="25">
        <f>IF(AW10='Bazinės prielaidos'!$E$11+'Bazinės prielaidos'!$E$15,-AW46+'Dalyvio prielaidos'!$E$161,0)</f>
        <v>0</v>
      </c>
      <c r="AX48" s="25">
        <f>IF(AX10='Bazinės prielaidos'!$E$11+'Bazinės prielaidos'!$E$15,-AX46+'Dalyvio prielaidos'!$E$161,0)</f>
        <v>0</v>
      </c>
      <c r="AY48" s="25">
        <f>IF(AY10='Bazinės prielaidos'!$E$11+'Bazinės prielaidos'!$E$15,-AY46+'Dalyvio prielaidos'!$E$161,0)</f>
        <v>0</v>
      </c>
      <c r="AZ48" s="25">
        <f>IF(AZ10='Bazinės prielaidos'!$E$11+'Bazinės prielaidos'!$E$15,-AZ46+'Dalyvio prielaidos'!$E$161,0)</f>
        <v>0</v>
      </c>
      <c r="BA48" s="25">
        <f>SUM(AO48:AZ48)</f>
        <v>0</v>
      </c>
      <c r="BB48" s="25">
        <f>IF(BB10='Bazinės prielaidos'!$E$11+'Bazinės prielaidos'!$E$15,-BB46+'Dalyvio prielaidos'!$E$161,0)</f>
        <v>0</v>
      </c>
      <c r="BC48" s="25">
        <f>IF(BC10='Bazinės prielaidos'!$E$11+'Bazinės prielaidos'!$E$15,-BC46+'Dalyvio prielaidos'!$E$161,0)</f>
        <v>0</v>
      </c>
      <c r="BD48" s="25">
        <f>IF(BD10='Bazinės prielaidos'!$E$11+'Bazinės prielaidos'!$E$15,-BD46+'Dalyvio prielaidos'!$E$161,0)</f>
        <v>0</v>
      </c>
      <c r="BE48" s="25">
        <f>IF(BE10='Bazinės prielaidos'!$E$11+'Bazinės prielaidos'!$E$15,-BE46+'Dalyvio prielaidos'!$E$161,0)</f>
        <v>0</v>
      </c>
      <c r="BF48" s="25">
        <f>IF(BF10='Bazinės prielaidos'!$E$11+'Bazinės prielaidos'!$E$15,-BF46+'Dalyvio prielaidos'!$E$161,0)</f>
        <v>0</v>
      </c>
      <c r="BG48" s="535">
        <f>IF(BG10='Bazinės prielaidos'!$E$11+'Bazinės prielaidos'!$E$15,-BG46+'Dalyvio prielaidos'!$E$161,0)-180000*0</f>
        <v>0</v>
      </c>
      <c r="BH48" s="25">
        <f>IF(BH10='Bazinės prielaidos'!$E$11+'Bazinės prielaidos'!$E$15,-BH46+'Dalyvio prielaidos'!$E$161,0)</f>
        <v>0</v>
      </c>
      <c r="BI48" s="25">
        <f>IF(BI10='Bazinės prielaidos'!$E$11+'Bazinės prielaidos'!$E$15,-BI46+'Dalyvio prielaidos'!$E$161,0)</f>
        <v>0</v>
      </c>
      <c r="BJ48" s="25">
        <f>IF(BJ10='Bazinės prielaidos'!$E$11+'Bazinės prielaidos'!$E$15,-BJ46+'Dalyvio prielaidos'!$E$161,0)</f>
        <v>0</v>
      </c>
      <c r="BK48" s="25">
        <f>IF(BK10='Bazinės prielaidos'!$E$11+'Bazinės prielaidos'!$E$15,-BK46+'Dalyvio prielaidos'!$E$161,0)</f>
        <v>0</v>
      </c>
      <c r="BL48" s="25">
        <f>IF(BL10='Bazinės prielaidos'!$E$11+'Bazinės prielaidos'!$E$15,-BL46+'Dalyvio prielaidos'!$E$161,0)</f>
        <v>0</v>
      </c>
      <c r="BM48" s="25">
        <f>IF(BM10='Bazinės prielaidos'!$E$11+'Bazinės prielaidos'!$E$15,-BM46+'Dalyvio prielaidos'!$E$161,0)</f>
        <v>0</v>
      </c>
      <c r="BN48" s="25">
        <f>SUM(BB48:BM48)</f>
        <v>0</v>
      </c>
      <c r="BO48" s="25">
        <f>IF(BO10='Bazinės prielaidos'!$E$11+'Bazinės prielaidos'!$E$15,-BO46+'Dalyvio prielaidos'!$E$161,0)</f>
        <v>0</v>
      </c>
      <c r="BP48" s="25">
        <f>IF(BP10='Bazinės prielaidos'!$E$11+'Bazinės prielaidos'!$E$15,-BP46+'Dalyvio prielaidos'!$E$161,0)</f>
        <v>0</v>
      </c>
      <c r="BQ48" s="25">
        <f>IF(BQ10='Bazinės prielaidos'!$E$11+'Bazinės prielaidos'!$E$15,-BQ46+'Dalyvio prielaidos'!$E$161,0)</f>
        <v>0</v>
      </c>
      <c r="BR48" s="25">
        <f>IF(BR10='Bazinės prielaidos'!$E$11+'Bazinės prielaidos'!$E$15,-BR46+'Dalyvio prielaidos'!$E$161,0)</f>
        <v>0</v>
      </c>
      <c r="BS48" s="25">
        <f>IF(BS10='Bazinės prielaidos'!$E$11+'Bazinės prielaidos'!$E$15,-BS46+'Dalyvio prielaidos'!$E$161,0)</f>
        <v>0</v>
      </c>
      <c r="BT48" s="25">
        <f>IF(BT10='Bazinės prielaidos'!$E$11+'Bazinės prielaidos'!$E$15,-BT46+'Dalyvio prielaidos'!$E$161,0)</f>
        <v>0</v>
      </c>
      <c r="BU48" s="25">
        <f>IF(BU10='Bazinės prielaidos'!$E$11+'Bazinės prielaidos'!$E$15,-BU46+'Dalyvio prielaidos'!$E$161,0)</f>
        <v>0</v>
      </c>
      <c r="BV48" s="25">
        <f>IF(BV10='Bazinės prielaidos'!$E$11+'Bazinės prielaidos'!$E$15,-BV46+'Dalyvio prielaidos'!$E$161,0)</f>
        <v>0</v>
      </c>
      <c r="BW48" s="25">
        <f>IF(BW10='Bazinės prielaidos'!$E$11+'Bazinės prielaidos'!$E$15,-BW46+'Dalyvio prielaidos'!$E$161,0)</f>
        <v>0</v>
      </c>
      <c r="BX48" s="25">
        <f>IF(BX10='Bazinės prielaidos'!$E$11+'Bazinės prielaidos'!$E$15,-BX46+'Dalyvio prielaidos'!$E$161,0)</f>
        <v>0</v>
      </c>
      <c r="BY48" s="25">
        <f>IF(BY10='Bazinės prielaidos'!$E$11+'Bazinės prielaidos'!$E$15,-BY46+'Dalyvio prielaidos'!$E$161,0)</f>
        <v>0</v>
      </c>
      <c r="BZ48" s="25">
        <f>IF(BZ10='Bazinės prielaidos'!$E$11+'Bazinės prielaidos'!$E$15,-BZ46+'Dalyvio prielaidos'!$E$161,0)</f>
        <v>0</v>
      </c>
      <c r="CA48" s="25">
        <f>SUM(BO48:BZ48)</f>
        <v>0</v>
      </c>
      <c r="CB48" s="25">
        <f>IF(CB10='Bazinės prielaidos'!$E$11+'Bazinės prielaidos'!$E$15,-CB46+'Dalyvio prielaidos'!$E$161,0)</f>
        <v>0</v>
      </c>
      <c r="CC48" s="25">
        <f>IF(CC10='Bazinės prielaidos'!$E$11+'Bazinės prielaidos'!$E$15,-CC46+'Dalyvio prielaidos'!$E$161,0)</f>
        <v>0</v>
      </c>
      <c r="CD48" s="25">
        <f>IF(CD10='Bazinės prielaidos'!$E$11+'Bazinės prielaidos'!$E$15,-CD46+'Dalyvio prielaidos'!$E$161,0)</f>
        <v>0</v>
      </c>
      <c r="CE48" s="25">
        <f>IF(CE10='Bazinės prielaidos'!$E$11+'Bazinės prielaidos'!$E$15,-CE46+'Dalyvio prielaidos'!$E$161,0)</f>
        <v>0</v>
      </c>
      <c r="CF48" s="25">
        <f>IF(CF10='Bazinės prielaidos'!$E$11+'Bazinės prielaidos'!$E$15,-CF46+'Dalyvio prielaidos'!$E$161,0)</f>
        <v>0</v>
      </c>
      <c r="CG48" s="25">
        <f>IF(CG10='Bazinės prielaidos'!$E$11+'Bazinės prielaidos'!$E$15,-CG46+'Dalyvio prielaidos'!$E$161,0)</f>
        <v>0</v>
      </c>
      <c r="CH48" s="25">
        <f>IF(CH10='Bazinės prielaidos'!$E$11+'Bazinės prielaidos'!$E$15,-CH46+'Dalyvio prielaidos'!$E$161,0)</f>
        <v>0</v>
      </c>
      <c r="CI48" s="25">
        <f>IF(CI10='Bazinės prielaidos'!$E$11+'Bazinės prielaidos'!$E$15,-CI46+'Dalyvio prielaidos'!$E$161,0)</f>
        <v>0</v>
      </c>
      <c r="CJ48" s="25">
        <f>IF(CJ10='Bazinės prielaidos'!$E$11+'Bazinės prielaidos'!$E$15,-CJ46+'Dalyvio prielaidos'!$E$161,0)</f>
        <v>0</v>
      </c>
      <c r="CK48" s="25">
        <f>IF(CK10='Bazinės prielaidos'!$E$11+'Bazinės prielaidos'!$E$15,-CK46+'Dalyvio prielaidos'!$E$161,0)</f>
        <v>0</v>
      </c>
      <c r="CL48" s="25">
        <f>IF(CL10='Bazinės prielaidos'!$E$11+'Bazinės prielaidos'!$E$15,-CL46+'Dalyvio prielaidos'!$E$161,0)</f>
        <v>0</v>
      </c>
      <c r="CM48" s="25">
        <f>IF(CM10='Bazinės prielaidos'!$E$11+'Bazinės prielaidos'!$E$15,-CM46+'Dalyvio prielaidos'!$E$161,0)</f>
        <v>0</v>
      </c>
      <c r="CN48" s="25">
        <f>SUM(CB48:CM48)</f>
        <v>0</v>
      </c>
      <c r="CO48" s="25">
        <f>IF(CO10='Bazinės prielaidos'!$E$11+'Bazinės prielaidos'!$E$15,-CO46+'Dalyvio prielaidos'!$E$161,0)</f>
        <v>0</v>
      </c>
      <c r="CP48" s="25">
        <f>IF(CP10='Bazinės prielaidos'!$E$11+'Bazinės prielaidos'!$E$15,-CP46+'Dalyvio prielaidos'!$E$161,0)</f>
        <v>0</v>
      </c>
      <c r="CQ48" s="25">
        <f>IF(CQ10='Bazinės prielaidos'!$E$11+'Bazinės prielaidos'!$E$15,-CQ46+'Dalyvio prielaidos'!$E$161,0)</f>
        <v>0</v>
      </c>
      <c r="CR48" s="25">
        <f>IF(CR10='Bazinės prielaidos'!$E$11+'Bazinės prielaidos'!$E$15,-CR46+'Dalyvio prielaidos'!$E$161,0)</f>
        <v>0</v>
      </c>
      <c r="CS48" s="25">
        <f>IF(CS10='Bazinės prielaidos'!$E$11+'Bazinės prielaidos'!$E$15,-CS46+'Dalyvio prielaidos'!$E$161,0)</f>
        <v>0</v>
      </c>
      <c r="CT48" s="25">
        <f>IF(CT10='Bazinės prielaidos'!$E$11+'Bazinės prielaidos'!$E$15,-CT46+'Dalyvio prielaidos'!$E$161,0)</f>
        <v>0</v>
      </c>
      <c r="CU48" s="25">
        <f>IF(CU10='Bazinės prielaidos'!$E$11+'Bazinės prielaidos'!$E$15,-CU46+'Dalyvio prielaidos'!$E$161,0)</f>
        <v>0</v>
      </c>
      <c r="CV48" s="25">
        <f>IF(CV10='Bazinės prielaidos'!$E$11+'Bazinės prielaidos'!$E$15,-CV46+'Dalyvio prielaidos'!$E$161,0)</f>
        <v>0</v>
      </c>
      <c r="CW48" s="25">
        <f>IF(CW10='Bazinės prielaidos'!$E$11+'Bazinės prielaidos'!$E$15,-CW46+'Dalyvio prielaidos'!$E$161,0)</f>
        <v>0</v>
      </c>
      <c r="CX48" s="25">
        <f>IF(CX10='Bazinės prielaidos'!$E$11+'Bazinės prielaidos'!$E$15,-CX46+'Dalyvio prielaidos'!$E$161,0)</f>
        <v>0</v>
      </c>
      <c r="CY48" s="25">
        <f>IF(CY10='Bazinės prielaidos'!$E$11+'Bazinės prielaidos'!$E$15,-CY46+'Dalyvio prielaidos'!$E$161,0)</f>
        <v>0</v>
      </c>
      <c r="CZ48" s="25">
        <f>IF(CZ10='Bazinės prielaidos'!$E$11+'Bazinės prielaidos'!$E$15,-CZ46+'Dalyvio prielaidos'!$E$161,0)</f>
        <v>0</v>
      </c>
      <c r="DA48" s="25">
        <f>SUM(CO48:CZ48)</f>
        <v>0</v>
      </c>
      <c r="DB48" s="25">
        <f>IF(DB10='Bazinės prielaidos'!$E$11+'Bazinės prielaidos'!$E$15,-DB46+'Dalyvio prielaidos'!$E$161,0)</f>
        <v>0</v>
      </c>
      <c r="DC48" s="25">
        <f>IF(DC10='Bazinės prielaidos'!$E$11+'Bazinės prielaidos'!$E$15,-DC46+'Dalyvio prielaidos'!$E$161,0)</f>
        <v>0</v>
      </c>
      <c r="DD48" s="25">
        <f>IF(DD10='Bazinės prielaidos'!$E$11+'Bazinės prielaidos'!$E$15,-DD46+'Dalyvio prielaidos'!$E$161,0)</f>
        <v>0</v>
      </c>
      <c r="DE48" s="25">
        <f>IF(DE10='Bazinės prielaidos'!$E$11+'Bazinės prielaidos'!$E$15,-DE46+'Dalyvio prielaidos'!$E$161,0)</f>
        <v>0</v>
      </c>
      <c r="DF48" s="25">
        <f>IF(DF10='Bazinės prielaidos'!$E$11+'Bazinės prielaidos'!$E$15,-DF46+'Dalyvio prielaidos'!$E$161,0)</f>
        <v>0</v>
      </c>
      <c r="DG48" s="25">
        <f>IF(DG10='Bazinės prielaidos'!$E$11+'Bazinės prielaidos'!$E$15,-DG46+'Dalyvio prielaidos'!$E$161,0)</f>
        <v>0</v>
      </c>
      <c r="DH48" s="25">
        <f>IF(DH10='Bazinės prielaidos'!$E$11+'Bazinės prielaidos'!$E$15,-DH46+'Dalyvio prielaidos'!$E$161,0)</f>
        <v>0</v>
      </c>
      <c r="DI48" s="25">
        <f>IF(DI10='Bazinės prielaidos'!$E$11+'Bazinės prielaidos'!$E$15,-DI46+'Dalyvio prielaidos'!$E$161,0)</f>
        <v>0</v>
      </c>
      <c r="DJ48" s="25">
        <f>IF(DJ10='Bazinės prielaidos'!$E$11+'Bazinės prielaidos'!$E$15,-DJ46+'Dalyvio prielaidos'!$E$161,0)</f>
        <v>0</v>
      </c>
      <c r="DK48" s="25">
        <f>IF(DK10='Bazinės prielaidos'!$E$11+'Bazinės prielaidos'!$E$15,-DK46+'Dalyvio prielaidos'!$E$161,0)</f>
        <v>0</v>
      </c>
      <c r="DL48" s="25">
        <f>IF(DL10='Bazinės prielaidos'!$E$11+'Bazinės prielaidos'!$E$15,-DL46+'Dalyvio prielaidos'!$E$161,0)</f>
        <v>0</v>
      </c>
      <c r="DM48" s="25">
        <f>IF(DM10='Bazinės prielaidos'!$E$11+'Bazinės prielaidos'!$E$15,-DM46+'Dalyvio prielaidos'!$E$161,0)</f>
        <v>0</v>
      </c>
      <c r="DN48" s="25">
        <f>SUM(DB48:DM48)</f>
        <v>0</v>
      </c>
      <c r="DO48" s="25">
        <f>IF(DO10='Bazinės prielaidos'!$E$11+'Bazinės prielaidos'!$E$15,-DO46+'Dalyvio prielaidos'!$E$161,0)</f>
        <v>0</v>
      </c>
      <c r="DP48" s="25">
        <f>IF(DP10='Bazinės prielaidos'!$E$11+'Bazinės prielaidos'!$E$15,-DP46+'Dalyvio prielaidos'!$E$161,0)</f>
        <v>0</v>
      </c>
      <c r="DQ48" s="25">
        <f>IF(DQ10='Bazinės prielaidos'!$E$11+'Bazinės prielaidos'!$E$15,-DQ46+'Dalyvio prielaidos'!$E$161,0)</f>
        <v>0</v>
      </c>
      <c r="DR48" s="25">
        <f>IF(DR10='Bazinės prielaidos'!$E$11+'Bazinės prielaidos'!$E$15,-DR46+'Dalyvio prielaidos'!$E$161,0)</f>
        <v>0</v>
      </c>
      <c r="DS48" s="25">
        <f>IF(DS10='Bazinės prielaidos'!$E$11+'Bazinės prielaidos'!$E$15,-DS46+'Dalyvio prielaidos'!$E$161,0)</f>
        <v>0</v>
      </c>
      <c r="DT48" s="25">
        <f>IF(DT10='Bazinės prielaidos'!$E$11+'Bazinės prielaidos'!$E$15,-DT46+'Dalyvio prielaidos'!$E$161,0)</f>
        <v>0</v>
      </c>
      <c r="DU48" s="25">
        <f>IF(DU10='Bazinės prielaidos'!$E$11+'Bazinės prielaidos'!$E$15,-DU46+'Dalyvio prielaidos'!$E$161,0)</f>
        <v>0</v>
      </c>
      <c r="DV48" s="25">
        <f>IF(DV10='Bazinės prielaidos'!$E$11+'Bazinės prielaidos'!$E$15,-DV46+'Dalyvio prielaidos'!$E$161,0)</f>
        <v>0</v>
      </c>
      <c r="DW48" s="25">
        <f>IF(DW10='Bazinės prielaidos'!$E$11+'Bazinės prielaidos'!$E$15,-DW46+'Dalyvio prielaidos'!$E$161,0)</f>
        <v>0</v>
      </c>
      <c r="DX48" s="25">
        <f>IF(DX10='Bazinės prielaidos'!$E$11+'Bazinės prielaidos'!$E$15,-DX46+'Dalyvio prielaidos'!$E$161,0)</f>
        <v>0</v>
      </c>
      <c r="DY48" s="25">
        <f>IF(DY10='Bazinės prielaidos'!$E$11+'Bazinės prielaidos'!$E$15,-DY46+'Dalyvio prielaidos'!$E$161,0)</f>
        <v>0</v>
      </c>
      <c r="DZ48" s="25">
        <f>IF(DZ10='Bazinės prielaidos'!$E$11+'Bazinės prielaidos'!$E$15,-DZ46+'Dalyvio prielaidos'!$E$161,0)</f>
        <v>0</v>
      </c>
      <c r="EA48" s="25">
        <f>SUM(DO48:DZ48)</f>
        <v>0</v>
      </c>
      <c r="EB48" s="25">
        <f>IF(EB10='Bazinės prielaidos'!$E$11+'Bazinės prielaidos'!$E$15,-EB46+'Dalyvio prielaidos'!$E$161,0)</f>
        <v>0</v>
      </c>
      <c r="EC48" s="25">
        <f>IF(EC10='Bazinės prielaidos'!$E$11+'Bazinės prielaidos'!$E$15,-EC46+'Dalyvio prielaidos'!$E$161,0)</f>
        <v>0</v>
      </c>
      <c r="ED48" s="25">
        <f>IF(ED10='Bazinės prielaidos'!$E$11+'Bazinės prielaidos'!$E$15,-ED46+'Dalyvio prielaidos'!$E$161,0)</f>
        <v>0</v>
      </c>
      <c r="EE48" s="25">
        <f>IF(EE10='Bazinės prielaidos'!$E$11+'Bazinės prielaidos'!$E$15,-EE46+'Dalyvio prielaidos'!$E$161,0)</f>
        <v>0</v>
      </c>
      <c r="EF48" s="25">
        <f>IF(EF10='Bazinės prielaidos'!$E$11+'Bazinės prielaidos'!$E$15,-EF46+'Dalyvio prielaidos'!$E$161,0)</f>
        <v>0</v>
      </c>
      <c r="EG48" s="535">
        <f>IF(EG10='Bazinės prielaidos'!$E$11+'Bazinės prielaidos'!$E$15,-EG46+'Dalyvio prielaidos'!$E$161,0)-($EF$46-2500)/4*0</f>
        <v>0</v>
      </c>
      <c r="EH48" s="25">
        <f>IF(EH10='Bazinės prielaidos'!$E$11+'Bazinės prielaidos'!$E$15,-EH46+'Dalyvio prielaidos'!$E$161,0)</f>
        <v>0</v>
      </c>
      <c r="EI48" s="25">
        <f>IF(EI10='Bazinės prielaidos'!$E$11+'Bazinės prielaidos'!$E$15,-EI46+'Dalyvio prielaidos'!$E$161,0)</f>
        <v>0</v>
      </c>
      <c r="EJ48" s="25">
        <f>IF(EJ10='Bazinės prielaidos'!$E$11+'Bazinės prielaidos'!$E$15,-EJ46+'Dalyvio prielaidos'!$E$161,0)</f>
        <v>0</v>
      </c>
      <c r="EK48" s="25">
        <f>IF(EK10='Bazinės prielaidos'!$E$11+'Bazinės prielaidos'!$E$15,-EK46+'Dalyvio prielaidos'!$E$161,0)</f>
        <v>0</v>
      </c>
      <c r="EL48" s="25">
        <f>IF(EL10='Bazinės prielaidos'!$E$11+'Bazinės prielaidos'!$E$15,-EL46+'Dalyvio prielaidos'!$E$161,0)</f>
        <v>0</v>
      </c>
      <c r="EM48" s="25">
        <f>IF(EM10='Bazinės prielaidos'!$E$11+'Bazinės prielaidos'!$E$15,-EM46+'Dalyvio prielaidos'!$E$161,0)</f>
        <v>0</v>
      </c>
      <c r="EN48" s="25">
        <f>SUM(EB48:EM48)</f>
        <v>0</v>
      </c>
      <c r="EO48" s="25">
        <f>IF(EO10='Bazinės prielaidos'!$E$11+'Bazinės prielaidos'!$E$15,-EO46+'Dalyvio prielaidos'!$E$161,0)</f>
        <v>0</v>
      </c>
      <c r="EP48" s="25">
        <f>IF(EP10='Bazinės prielaidos'!$E$11+'Bazinės prielaidos'!$E$15,-EP46+'Dalyvio prielaidos'!$E$161,0)</f>
        <v>0</v>
      </c>
      <c r="EQ48" s="25">
        <f>IF(EQ10='Bazinės prielaidos'!$E$11+'Bazinės prielaidos'!$E$15,-EQ46+'Dalyvio prielaidos'!$E$161,0)</f>
        <v>0</v>
      </c>
      <c r="ER48" s="25">
        <f>IF(ER10='Bazinės prielaidos'!$E$11+'Bazinės prielaidos'!$E$15,-ER46+'Dalyvio prielaidos'!$E$161,0)</f>
        <v>0</v>
      </c>
      <c r="ES48" s="25">
        <f>IF(ES10='Bazinės prielaidos'!$E$11+'Bazinės prielaidos'!$E$15,-ES46+'Dalyvio prielaidos'!$E$161,0)</f>
        <v>0</v>
      </c>
      <c r="ET48" s="535">
        <f>IF(ET10='Bazinės prielaidos'!$E$11+'Bazinės prielaidos'!$E$15,-ET46+'Dalyvio prielaidos'!$E$161,0)-($EF$46-2500)*0.21</f>
        <v>-655095.00000000012</v>
      </c>
      <c r="EU48" s="25">
        <f>IF(EU10='Bazinės prielaidos'!$E$11+'Bazinės prielaidos'!$E$15,-EU46+'Dalyvio prielaidos'!$E$161,0)</f>
        <v>0</v>
      </c>
      <c r="EV48" s="25">
        <f>IF(EV10='Bazinės prielaidos'!$E$11+'Bazinės prielaidos'!$E$15,-EV46+'Dalyvio prielaidos'!$E$161,0)</f>
        <v>0</v>
      </c>
      <c r="EW48" s="25">
        <f>IF(EW10='Bazinės prielaidos'!$E$11+'Bazinės prielaidos'!$E$15,-EW46+'Dalyvio prielaidos'!$E$161,0)</f>
        <v>0</v>
      </c>
      <c r="EX48" s="25">
        <f>IF(EX10='Bazinės prielaidos'!$E$11+'Bazinės prielaidos'!$E$15,-EX46+'Dalyvio prielaidos'!$E$161,0)</f>
        <v>0</v>
      </c>
      <c r="EY48" s="25">
        <f>IF(EY10='Bazinės prielaidos'!$E$11+'Bazinės prielaidos'!$E$15,-EY46+'Dalyvio prielaidos'!$E$161,0)</f>
        <v>0</v>
      </c>
      <c r="EZ48" s="25">
        <f>IF(EZ10='Bazinės prielaidos'!$E$11+'Bazinės prielaidos'!$E$15,-EZ46+'Dalyvio prielaidos'!$E$161,0)</f>
        <v>0</v>
      </c>
      <c r="FA48" s="25">
        <f>SUM(EO48:EZ48)</f>
        <v>-655095.00000000012</v>
      </c>
      <c r="FB48" s="25">
        <f>IF(FB10='Bazinės prielaidos'!$E$11+'Bazinės prielaidos'!$E$15,-FB46+'Dalyvio prielaidos'!$E$161,0)</f>
        <v>0</v>
      </c>
      <c r="FC48" s="25">
        <f>IF(FC10='Bazinės prielaidos'!$E$11+'Bazinės prielaidos'!$E$15,-FC46+'Dalyvio prielaidos'!$E$161,0)</f>
        <v>0</v>
      </c>
      <c r="FD48" s="25">
        <f>IF(FD10='Bazinės prielaidos'!$E$11+'Bazinės prielaidos'!$E$15,-FD46+'Dalyvio prielaidos'!$E$161,0)</f>
        <v>0</v>
      </c>
      <c r="FE48" s="25">
        <f>IF(FE10='Bazinės prielaidos'!$E$11+'Bazinės prielaidos'!$E$15,-FE46+'Dalyvio prielaidos'!$E$161,0)</f>
        <v>0</v>
      </c>
      <c r="FF48" s="25">
        <f>IF(FF10='Bazinės prielaidos'!$E$11+'Bazinės prielaidos'!$E$15,-FF46+'Dalyvio prielaidos'!$E$161,0)</f>
        <v>0</v>
      </c>
      <c r="FG48" s="535">
        <f>+ET48</f>
        <v>-655095.00000000012</v>
      </c>
      <c r="FH48" s="25">
        <f>IF(FH10='Bazinės prielaidos'!$E$11+'Bazinės prielaidos'!$E$15,-FH46+'Dalyvio prielaidos'!$E$161,0)</f>
        <v>0</v>
      </c>
      <c r="FI48" s="25">
        <f>IF(FI10='Bazinės prielaidos'!$E$11+'Bazinės prielaidos'!$E$15,-FI46+'Dalyvio prielaidos'!$E$161,0)</f>
        <v>0</v>
      </c>
      <c r="FJ48" s="25">
        <f>IF(FJ10='Bazinės prielaidos'!$E$11+'Bazinės prielaidos'!$E$15,-FJ46+'Dalyvio prielaidos'!$E$161,0)</f>
        <v>0</v>
      </c>
      <c r="FK48" s="25">
        <f>IF(FK10='Bazinės prielaidos'!$E$11+'Bazinės prielaidos'!$E$15,-FK46+'Dalyvio prielaidos'!$E$161,0)</f>
        <v>0</v>
      </c>
      <c r="FL48" s="25">
        <f>IF(FL10='Bazinės prielaidos'!$E$11+'Bazinės prielaidos'!$E$15,-FL46+'Dalyvio prielaidos'!$E$161,0)</f>
        <v>0</v>
      </c>
      <c r="FM48" s="25">
        <f>IF(FM10='Bazinės prielaidos'!$E$11+'Bazinės prielaidos'!$E$15,-FM46+'Dalyvio prielaidos'!$E$161,0)</f>
        <v>0</v>
      </c>
      <c r="FN48" s="25">
        <f>SUM(FB48:FM48)</f>
        <v>-655095.00000000012</v>
      </c>
      <c r="FO48" s="25">
        <f>IF(FO10='Bazinės prielaidos'!$E$11+'Bazinės prielaidos'!$E$15,-FO46+'Dalyvio prielaidos'!$E$161,0)</f>
        <v>0</v>
      </c>
      <c r="FP48" s="25">
        <f>IF(FP10='Bazinės prielaidos'!$E$11+'Bazinės prielaidos'!$E$15,-FP46+'Dalyvio prielaidos'!$E$161,0)</f>
        <v>0</v>
      </c>
      <c r="FQ48" s="25">
        <f>IF(FQ10='Bazinės prielaidos'!$E$11+'Bazinės prielaidos'!$E$15,-FQ46+'Dalyvio prielaidos'!$E$161,0)</f>
        <v>0</v>
      </c>
      <c r="FR48" s="25">
        <f>IF(FR10='Bazinės prielaidos'!$E$11+'Bazinės prielaidos'!$E$15,-FR46+'Dalyvio prielaidos'!$E$161,0)</f>
        <v>0</v>
      </c>
      <c r="FS48" s="25">
        <f>IF(FS10='Bazinės prielaidos'!$E$11+'Bazinės prielaidos'!$E$15,-FS46+'Dalyvio prielaidos'!$E$161,0)</f>
        <v>0</v>
      </c>
      <c r="FT48" s="535">
        <f>+FG48</f>
        <v>-655095.00000000012</v>
      </c>
      <c r="FU48" s="25">
        <f>IF(FU10='Bazinės prielaidos'!$E$11+'Bazinės prielaidos'!$E$15,-FU46+'Dalyvio prielaidos'!$E$161,0)</f>
        <v>0</v>
      </c>
      <c r="FV48" s="25">
        <f>IF(FV10='Bazinės prielaidos'!$E$11+'Bazinės prielaidos'!$E$15,-FV46+'Dalyvio prielaidos'!$E$161,0)</f>
        <v>0</v>
      </c>
      <c r="FW48" s="25">
        <f>IF(FW10='Bazinės prielaidos'!$E$11+'Bazinės prielaidos'!$E$15,-FW46+'Dalyvio prielaidos'!$E$161,0)</f>
        <v>0</v>
      </c>
      <c r="FX48" s="25">
        <f>IF(FX10='Bazinės prielaidos'!$E$11+'Bazinės prielaidos'!$E$15,-FX46+'Dalyvio prielaidos'!$E$161,0)</f>
        <v>0</v>
      </c>
      <c r="FY48" s="25">
        <f>IF(FY10='Bazinės prielaidos'!$E$11+'Bazinės prielaidos'!$E$15,-FY46+'Dalyvio prielaidos'!$E$161,0)</f>
        <v>0</v>
      </c>
      <c r="FZ48" s="25">
        <f>IF(FZ10='Bazinės prielaidos'!$E$11+'Bazinės prielaidos'!$E$15,-FZ46+'Dalyvio prielaidos'!$E$161,0)</f>
        <v>0</v>
      </c>
      <c r="GA48" s="25">
        <f>SUM(FO48:FZ48)</f>
        <v>-655095.00000000012</v>
      </c>
      <c r="GB48" s="25">
        <f>IF(GB10='Bazinės prielaidos'!$E$11+'Bazinės prielaidos'!$E$15,-GB46+'Dalyvio prielaidos'!$E$161,0)</f>
        <v>0</v>
      </c>
      <c r="GC48" s="25">
        <f>IF(GC10='Bazinės prielaidos'!$E$11+'Bazinės prielaidos'!$E$15,-GC46+'Dalyvio prielaidos'!$E$161,0)</f>
        <v>0</v>
      </c>
      <c r="GD48" s="25">
        <f>IF(GD10='Bazinės prielaidos'!$E$11+'Bazinės prielaidos'!$E$15,-GD46+'Dalyvio prielaidos'!$E$161,0)</f>
        <v>0</v>
      </c>
      <c r="GE48" s="25">
        <f>IF(GE10='Bazinės prielaidos'!$E$11+'Bazinės prielaidos'!$E$15,-GE46+'Dalyvio prielaidos'!$E$161,0)</f>
        <v>0</v>
      </c>
      <c r="GF48" s="25">
        <f>IF(GF10='Bazinės prielaidos'!$E$11+'Bazinės prielaidos'!$E$15,-GF46+'Dalyvio prielaidos'!$E$161,0)</f>
        <v>0</v>
      </c>
      <c r="GG48" s="25">
        <f>IF(GG10='Bazinės prielaidos'!$E$11+'Bazinės prielaidos'!$E$15,-GG46+'Dalyvio prielaidos'!$E$161,0)</f>
        <v>0</v>
      </c>
      <c r="GH48" s="25">
        <f>IF(GH10='Bazinės prielaidos'!$E$11+'Bazinės prielaidos'!$E$15,-GH46+'Dalyvio prielaidos'!$E$161,0)</f>
        <v>0</v>
      </c>
      <c r="GI48" s="25">
        <f>IF(GI10='Bazinės prielaidos'!$E$11+'Bazinės prielaidos'!$E$15,-GI46+'Dalyvio prielaidos'!$E$161,0)</f>
        <v>0</v>
      </c>
      <c r="GJ48" s="25">
        <f>IF(GJ10='Bazinės prielaidos'!$E$11+'Bazinės prielaidos'!$E$15,-GJ46+'Dalyvio prielaidos'!$E$161,0)</f>
        <v>0</v>
      </c>
      <c r="GK48" s="25">
        <f>IF(GK10='Bazinės prielaidos'!$E$11+'Bazinės prielaidos'!$E$15,-GK46+'Dalyvio prielaidos'!$E$161,0)</f>
        <v>0</v>
      </c>
      <c r="GL48" s="25">
        <f>IF(GL10='Bazinės prielaidos'!$E$11+'Bazinės prielaidos'!$E$15,-GL46+'Dalyvio prielaidos'!$E$161,0)</f>
        <v>0</v>
      </c>
      <c r="GM48" s="25">
        <f>IF(GM10='Bazinės prielaidos'!$E$11+'Bazinės prielaidos'!$E$15,-GM46+'Dalyvio prielaidos'!$E$162,0)</f>
        <v>-1154215.0000000005</v>
      </c>
      <c r="GN48" s="25">
        <f>SUM(GB48:GM48)</f>
        <v>-1154215.0000000005</v>
      </c>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row>
    <row r="49" spans="1:327">
      <c r="A49" s="3" t="s">
        <v>187</v>
      </c>
      <c r="B49" s="25"/>
      <c r="C49" s="25"/>
      <c r="D49" s="25"/>
      <c r="E49" s="25"/>
      <c r="F49" s="25"/>
      <c r="G49" s="25">
        <f>IF(AND(F42&lt;0,'Finansinės ataskaitos'!A48&gt;0),IF('Finansinės ataskaitos'!A48&gt;-'Investuotojas ir Finansuotojas'!F42,-'Investuotojas ir Finansuotojas'!F42,+'Finansinės ataskaitos'!A48),0)</f>
        <v>0</v>
      </c>
      <c r="H49" s="25"/>
      <c r="I49" s="25"/>
      <c r="J49" s="25"/>
      <c r="K49" s="25"/>
      <c r="L49" s="25"/>
      <c r="M49" s="25"/>
      <c r="N49" s="25">
        <f>SUM(B49:M49)</f>
        <v>0</v>
      </c>
      <c r="O49" s="25"/>
      <c r="P49" s="25"/>
      <c r="Q49" s="25"/>
      <c r="R49" s="25"/>
      <c r="S49" s="25"/>
      <c r="T49" s="25">
        <f>+IF(AND(S42&lt;0,'Finansinės ataskaitos'!N48&gt;0),IF('Finansinės ataskaitos'!N48&gt;-'Investuotojas ir Finansuotojas'!S42,-'Investuotojas ir Finansuotojas'!S42,+'Finansinės ataskaitos'!N48),0)</f>
        <v>0</v>
      </c>
      <c r="U49" s="25"/>
      <c r="V49" s="25"/>
      <c r="W49" s="25"/>
      <c r="X49" s="25"/>
      <c r="Y49" s="25"/>
      <c r="Z49" s="25"/>
      <c r="AA49" s="25">
        <f>SUM(O49:Z49)</f>
        <v>0</v>
      </c>
      <c r="AB49" s="25"/>
      <c r="AC49" s="25"/>
      <c r="AD49" s="25"/>
      <c r="AE49" s="25"/>
      <c r="AF49" s="25"/>
      <c r="AG49" s="25">
        <f>+IF(AND(AF42&lt;0,'Finansinės ataskaitos'!AA48&gt;0),IF('Finansinės ataskaitos'!AA48&gt;-'Investuotojas ir Finansuotojas'!AF42,-'Investuotojas ir Finansuotojas'!AF42,+'Finansinės ataskaitos'!AA48),0)</f>
        <v>0</v>
      </c>
      <c r="AH49" s="25"/>
      <c r="AI49" s="25"/>
      <c r="AJ49" s="25"/>
      <c r="AK49" s="25"/>
      <c r="AL49" s="25"/>
      <c r="AM49" s="25"/>
      <c r="AN49" s="25">
        <f>SUM(AB49:AM49)</f>
        <v>0</v>
      </c>
      <c r="AO49" s="25"/>
      <c r="AP49" s="25"/>
      <c r="AQ49" s="25"/>
      <c r="AR49" s="25"/>
      <c r="AS49" s="25"/>
      <c r="AT49" s="25">
        <f>+IF(AND(AS42&lt;0,'Finansinės ataskaitos'!AN48&gt;0),IF('Finansinės ataskaitos'!AN48&gt;-'Investuotojas ir Finansuotojas'!AS42,-'Investuotojas ir Finansuotojas'!AS42,+'Finansinės ataskaitos'!AN48),0)</f>
        <v>0</v>
      </c>
      <c r="AU49" s="25"/>
      <c r="AV49" s="25"/>
      <c r="AW49" s="25"/>
      <c r="AX49" s="25"/>
      <c r="AY49" s="25"/>
      <c r="AZ49" s="25"/>
      <c r="BA49" s="25">
        <f>SUM(AO49:AZ49)</f>
        <v>0</v>
      </c>
      <c r="BB49" s="25"/>
      <c r="BC49" s="25"/>
      <c r="BD49" s="25"/>
      <c r="BE49" s="25"/>
      <c r="BF49" s="25"/>
      <c r="BG49" s="535">
        <f>+'Finansinės ataskaitos'!BA48*0</f>
        <v>0</v>
      </c>
      <c r="BH49" s="25"/>
      <c r="BI49" s="25"/>
      <c r="BJ49" s="25"/>
      <c r="BK49" s="25"/>
      <c r="BL49" s="25"/>
      <c r="BM49" s="25"/>
      <c r="BN49" s="25">
        <f>SUM(BB49:BM49)</f>
        <v>0</v>
      </c>
      <c r="BO49" s="25"/>
      <c r="BP49" s="25"/>
      <c r="BQ49" s="25"/>
      <c r="BR49" s="25"/>
      <c r="BS49" s="25"/>
      <c r="BT49" s="535">
        <f>+'Finansinės ataskaitos'!BN48*0.28*0</f>
        <v>0</v>
      </c>
      <c r="BU49" s="25"/>
      <c r="BV49" s="25"/>
      <c r="BW49" s="25"/>
      <c r="BX49" s="25"/>
      <c r="BY49" s="25"/>
      <c r="BZ49" s="25"/>
      <c r="CA49" s="25">
        <f>SUM(BO49:BZ49)</f>
        <v>0</v>
      </c>
      <c r="CB49" s="25"/>
      <c r="CC49" s="25"/>
      <c r="CD49" s="25"/>
      <c r="CE49" s="25"/>
      <c r="CF49" s="25"/>
      <c r="CG49" s="535">
        <f>+'Finansinės ataskaitos'!CA48*0.305</f>
        <v>468929.28485549602</v>
      </c>
      <c r="CH49" s="25"/>
      <c r="CI49" s="25"/>
      <c r="CJ49" s="25"/>
      <c r="CK49" s="25"/>
      <c r="CL49" s="25"/>
      <c r="CM49" s="25"/>
      <c r="CN49" s="25">
        <f>SUM(CB49:CM49)</f>
        <v>468929.28485549602</v>
      </c>
      <c r="CO49" s="25"/>
      <c r="CP49" s="25"/>
      <c r="CQ49" s="25"/>
      <c r="CR49" s="25"/>
      <c r="CS49" s="25"/>
      <c r="CT49" s="535">
        <f>+'Finansinės ataskaitos'!CN48*0.35</f>
        <v>586440.29618261021</v>
      </c>
      <c r="CU49" s="25"/>
      <c r="CV49" s="25"/>
      <c r="CW49" s="25"/>
      <c r="CX49" s="25"/>
      <c r="CY49" s="25"/>
      <c r="CZ49" s="25"/>
      <c r="DA49" s="25">
        <f>SUM(CO49:CZ49)</f>
        <v>586440.29618261021</v>
      </c>
      <c r="DB49" s="25"/>
      <c r="DC49" s="25"/>
      <c r="DD49" s="25"/>
      <c r="DE49" s="25"/>
      <c r="DF49" s="25"/>
      <c r="DG49" s="535">
        <f>+'Finansinės ataskaitos'!DA48*0.389</f>
        <v>648393.01788810804</v>
      </c>
      <c r="DH49" s="25"/>
      <c r="DI49" s="25"/>
      <c r="DJ49" s="25"/>
      <c r="DK49" s="25"/>
      <c r="DL49" s="25"/>
      <c r="DM49" s="25"/>
      <c r="DN49" s="25">
        <f>SUM(DB49:DM49)</f>
        <v>648393.01788810804</v>
      </c>
      <c r="DO49" s="25"/>
      <c r="DP49" s="25"/>
      <c r="DQ49" s="25"/>
      <c r="DR49" s="25"/>
      <c r="DS49" s="25"/>
      <c r="DT49" s="535">
        <f>+'Finansinės ataskaitos'!DN48*0.46</f>
        <v>717596.90665958705</v>
      </c>
      <c r="DU49" s="25"/>
      <c r="DV49" s="25"/>
      <c r="DW49" s="25"/>
      <c r="DX49" s="25"/>
      <c r="DY49" s="25"/>
      <c r="DZ49" s="25"/>
      <c r="EA49" s="25">
        <f>SUM(DO49:DZ49)</f>
        <v>717596.90665958705</v>
      </c>
      <c r="EB49" s="25"/>
      <c r="EC49" s="25"/>
      <c r="ED49" s="25"/>
      <c r="EE49" s="25"/>
      <c r="EF49" s="25"/>
      <c r="EG49" s="535">
        <f>+'Finansinės ataskaitos'!EA48*0.57</f>
        <v>763975.34599827987</v>
      </c>
      <c r="EH49" s="25"/>
      <c r="EI49" s="25"/>
      <c r="EJ49" s="25"/>
      <c r="EK49" s="25"/>
      <c r="EL49" s="25"/>
      <c r="EM49" s="25"/>
      <c r="EN49" s="25">
        <f>SUM(EB49:EM49)</f>
        <v>763975.34599827987</v>
      </c>
      <c r="EO49" s="25"/>
      <c r="EP49" s="25"/>
      <c r="EQ49" s="25"/>
      <c r="ER49" s="25"/>
      <c r="ES49" s="25"/>
      <c r="ET49" s="535">
        <f>+'Finansinės ataskaitos'!EN48*0.166</f>
        <v>170114.3051515746</v>
      </c>
      <c r="EU49" s="25"/>
      <c r="EV49" s="25"/>
      <c r="EW49" s="25"/>
      <c r="EX49" s="25"/>
      <c r="EY49" s="25"/>
      <c r="EZ49" s="25"/>
      <c r="FA49" s="25">
        <f>SUM(EO49:EZ49)</f>
        <v>170114.3051515746</v>
      </c>
      <c r="FB49" s="25"/>
      <c r="FC49" s="25"/>
      <c r="FD49" s="25"/>
      <c r="FE49" s="25"/>
      <c r="FF49" s="25"/>
      <c r="FG49" s="535">
        <f>+MAX('Finansinės ataskaitos'!FA48,0)*0.186</f>
        <v>231569.49715837918</v>
      </c>
      <c r="FH49" s="25"/>
      <c r="FI49" s="25"/>
      <c r="FJ49" s="25"/>
      <c r="FK49" s="25"/>
      <c r="FL49" s="25"/>
      <c r="FM49" s="25"/>
      <c r="FN49" s="25">
        <f>SUM(FB49:FM49)</f>
        <v>231569.49715837918</v>
      </c>
      <c r="FO49" s="25"/>
      <c r="FP49" s="25"/>
      <c r="FQ49" s="25"/>
      <c r="FR49" s="25"/>
      <c r="FS49" s="25"/>
      <c r="FT49" s="535">
        <f>+'Finansinės ataskaitos'!FN48*0.222</f>
        <v>296627.29582523531</v>
      </c>
      <c r="FU49" s="25"/>
      <c r="FV49" s="25"/>
      <c r="FW49" s="25"/>
      <c r="FX49" s="25"/>
      <c r="FY49" s="25"/>
      <c r="FZ49" s="25"/>
      <c r="GA49" s="25">
        <f>SUM(FO49:FZ49)</f>
        <v>296627.29582523531</v>
      </c>
      <c r="GB49" s="25"/>
      <c r="GC49" s="25"/>
      <c r="GD49" s="25"/>
      <c r="GE49" s="25"/>
      <c r="GF49" s="25"/>
      <c r="GG49" s="535">
        <f>+MAX('Finansinės ataskaitos'!GA48*1,0)</f>
        <v>1284321.9370311035</v>
      </c>
      <c r="GH49" s="25"/>
      <c r="GI49" s="25"/>
      <c r="GJ49" s="25"/>
      <c r="GK49" s="25"/>
      <c r="GL49" s="25"/>
      <c r="GM49" s="535">
        <f>+'Dalyvio prielaidos'!J176</f>
        <v>139431</v>
      </c>
      <c r="GN49" s="25">
        <f>SUM(GB49:GM49)</f>
        <v>1423752.9370311035</v>
      </c>
      <c r="GO49" s="25"/>
      <c r="GP49" s="25"/>
      <c r="GQ49" s="25"/>
      <c r="GR49" s="25"/>
      <c r="GS49" s="25"/>
      <c r="GT49" s="25"/>
      <c r="GU49" s="25"/>
      <c r="GV49" s="25"/>
      <c r="GW49" s="25"/>
      <c r="GX49" s="25"/>
      <c r="GY49" s="25"/>
      <c r="GZ49" s="25"/>
      <c r="HA49" s="338"/>
      <c r="HB49" s="25"/>
      <c r="HC49" s="25"/>
      <c r="HD49" s="25"/>
      <c r="HE49" s="25"/>
      <c r="HF49" s="25"/>
      <c r="HG49" s="25"/>
      <c r="HH49" s="25"/>
      <c r="HI49" s="25"/>
      <c r="HJ49" s="25"/>
      <c r="HK49" s="25"/>
      <c r="HL49" s="25"/>
      <c r="HM49" s="25"/>
      <c r="HN49" s="338"/>
      <c r="HO49" s="25"/>
      <c r="HP49" s="25"/>
      <c r="HQ49" s="25"/>
      <c r="HR49" s="25"/>
      <c r="HS49" s="25"/>
      <c r="HT49" s="25"/>
      <c r="HU49" s="25"/>
      <c r="HV49" s="25"/>
      <c r="HW49" s="25"/>
      <c r="HX49" s="25"/>
      <c r="HY49" s="25"/>
      <c r="HZ49" s="25"/>
      <c r="IA49" s="338"/>
      <c r="IB49" s="25"/>
      <c r="IC49" s="25"/>
      <c r="ID49" s="25"/>
      <c r="IE49" s="25"/>
      <c r="IF49" s="25"/>
      <c r="IG49" s="25"/>
      <c r="IH49" s="25"/>
      <c r="II49" s="25"/>
      <c r="IJ49" s="25"/>
      <c r="IK49" s="25"/>
      <c r="IL49" s="25"/>
      <c r="IM49" s="25"/>
      <c r="IN49" s="338"/>
      <c r="IO49" s="25"/>
      <c r="IP49" s="25"/>
      <c r="IQ49" s="25"/>
      <c r="IR49" s="25"/>
      <c r="IS49" s="25"/>
      <c r="IT49" s="25"/>
      <c r="IU49" s="25"/>
      <c r="IV49" s="25"/>
      <c r="IW49" s="25"/>
      <c r="IX49" s="25"/>
      <c r="IY49" s="25"/>
      <c r="IZ49" s="25"/>
      <c r="JA49" s="338"/>
      <c r="JB49" s="25"/>
      <c r="JC49" s="25"/>
      <c r="JD49" s="25"/>
      <c r="JE49" s="25"/>
      <c r="JF49" s="25"/>
      <c r="JG49" s="25"/>
      <c r="JH49" s="25"/>
      <c r="JI49" s="25"/>
      <c r="JJ49" s="25"/>
      <c r="JK49" s="25"/>
      <c r="JL49" s="25"/>
      <c r="JM49" s="25"/>
      <c r="JN49" s="338"/>
      <c r="JO49" s="25"/>
      <c r="JP49" s="25"/>
      <c r="JQ49" s="25"/>
      <c r="JR49" s="25"/>
      <c r="JS49" s="25"/>
      <c r="JT49" s="25"/>
      <c r="JU49" s="25"/>
      <c r="JV49" s="25"/>
      <c r="JW49" s="25"/>
      <c r="JX49" s="25"/>
      <c r="JY49" s="25"/>
      <c r="JZ49" s="25"/>
      <c r="KA49" s="338"/>
      <c r="KB49" s="25"/>
      <c r="KC49" s="25"/>
      <c r="KD49" s="25"/>
      <c r="KE49" s="25"/>
      <c r="KF49" s="25"/>
      <c r="KG49" s="25"/>
      <c r="KH49" s="25"/>
      <c r="KI49" s="25"/>
      <c r="KJ49" s="25"/>
      <c r="KK49" s="25"/>
      <c r="KL49" s="25"/>
      <c r="KM49" s="25"/>
      <c r="KN49" s="338"/>
      <c r="KO49" s="25"/>
      <c r="KP49" s="25"/>
      <c r="KQ49" s="25"/>
      <c r="KR49" s="25"/>
      <c r="KS49" s="25"/>
      <c r="KT49" s="25"/>
      <c r="KU49" s="25"/>
      <c r="KV49" s="25"/>
      <c r="KW49" s="25"/>
      <c r="KX49" s="25"/>
      <c r="KY49" s="25"/>
      <c r="KZ49" s="25"/>
      <c r="LA49" s="338"/>
      <c r="LB49" s="25"/>
      <c r="LC49" s="25"/>
      <c r="LD49" s="25"/>
      <c r="LE49" s="25"/>
      <c r="LF49" s="25"/>
      <c r="LG49" s="25"/>
      <c r="LH49" s="25"/>
      <c r="LI49" s="25"/>
      <c r="LJ49" s="25"/>
      <c r="LK49" s="25"/>
      <c r="LL49" s="25"/>
      <c r="LM49" s="25"/>
      <c r="LN49" s="338"/>
    </row>
    <row r="50" spans="1:327">
      <c r="A50" s="3" t="s">
        <v>305</v>
      </c>
      <c r="B50" s="25">
        <f t="shared" ref="B50:M50" si="585">B46+B47</f>
        <v>143942.91760507872</v>
      </c>
      <c r="C50" s="25">
        <f t="shared" si="585"/>
        <v>172885.83521015744</v>
      </c>
      <c r="D50" s="25">
        <f t="shared" si="585"/>
        <v>201828.75281523616</v>
      </c>
      <c r="E50" s="25">
        <f t="shared" si="585"/>
        <v>230771.67042031488</v>
      </c>
      <c r="F50" s="25">
        <f t="shared" si="585"/>
        <v>259714.5880253936</v>
      </c>
      <c r="G50" s="25">
        <f t="shared" si="585"/>
        <v>288657.50563047233</v>
      </c>
      <c r="H50" s="25">
        <f t="shared" si="585"/>
        <v>317600.42323555105</v>
      </c>
      <c r="I50" s="25">
        <f t="shared" si="585"/>
        <v>346543.34084062977</v>
      </c>
      <c r="J50" s="25">
        <f t="shared" si="585"/>
        <v>375486.25844570849</v>
      </c>
      <c r="K50" s="25">
        <f t="shared" si="585"/>
        <v>404429.17605078721</v>
      </c>
      <c r="L50" s="25">
        <f t="shared" si="585"/>
        <v>433372.09365586593</v>
      </c>
      <c r="M50" s="25">
        <f t="shared" si="585"/>
        <v>462315.01126094465</v>
      </c>
      <c r="N50" s="25">
        <f>M50</f>
        <v>462315.01126094465</v>
      </c>
      <c r="O50" s="25">
        <f t="shared" ref="O50:Z50" si="586">O46+O47</f>
        <v>947043.22167831985</v>
      </c>
      <c r="P50" s="25">
        <f t="shared" si="586"/>
        <v>1431771.4320956951</v>
      </c>
      <c r="Q50" s="25">
        <f t="shared" si="586"/>
        <v>1916499.6425130703</v>
      </c>
      <c r="R50" s="25">
        <f t="shared" si="586"/>
        <v>2401227.8529304457</v>
      </c>
      <c r="S50" s="25">
        <f t="shared" si="586"/>
        <v>2885956.0633478211</v>
      </c>
      <c r="T50" s="25">
        <f t="shared" si="586"/>
        <v>3122000</v>
      </c>
      <c r="U50" s="25">
        <f t="shared" si="586"/>
        <v>3122000</v>
      </c>
      <c r="V50" s="25">
        <f t="shared" si="586"/>
        <v>3122000</v>
      </c>
      <c r="W50" s="25">
        <f t="shared" si="586"/>
        <v>3122000</v>
      </c>
      <c r="X50" s="25">
        <f t="shared" si="586"/>
        <v>3122000</v>
      </c>
      <c r="Y50" s="25">
        <f t="shared" si="586"/>
        <v>3122000</v>
      </c>
      <c r="Z50" s="25">
        <f t="shared" si="586"/>
        <v>3122000</v>
      </c>
      <c r="AA50" s="25">
        <f>Z50</f>
        <v>3122000</v>
      </c>
      <c r="AB50" s="25">
        <f t="shared" ref="AB50:AM50" si="587">AB46+AB47</f>
        <v>3122000.0000000005</v>
      </c>
      <c r="AC50" s="25">
        <f t="shared" si="587"/>
        <v>3122000.0000000005</v>
      </c>
      <c r="AD50" s="25">
        <f t="shared" si="587"/>
        <v>3122000.0000000005</v>
      </c>
      <c r="AE50" s="25">
        <f t="shared" si="587"/>
        <v>3122000.0000000005</v>
      </c>
      <c r="AF50" s="25">
        <f t="shared" si="587"/>
        <v>3122000.0000000005</v>
      </c>
      <c r="AG50" s="25">
        <f t="shared" si="587"/>
        <v>3122000.0000000005</v>
      </c>
      <c r="AH50" s="25">
        <f t="shared" si="587"/>
        <v>3122000.0000000005</v>
      </c>
      <c r="AI50" s="25">
        <f t="shared" si="587"/>
        <v>3122000.0000000005</v>
      </c>
      <c r="AJ50" s="25">
        <f t="shared" si="587"/>
        <v>3122000.0000000005</v>
      </c>
      <c r="AK50" s="25">
        <f t="shared" si="587"/>
        <v>3122000.0000000005</v>
      </c>
      <c r="AL50" s="25">
        <f t="shared" si="587"/>
        <v>3122000.0000000005</v>
      </c>
      <c r="AM50" s="25">
        <f t="shared" si="587"/>
        <v>3122000.0000000005</v>
      </c>
      <c r="AN50" s="25">
        <f>AM50</f>
        <v>3122000.0000000005</v>
      </c>
      <c r="AO50" s="25">
        <f t="shared" ref="AO50:BM50" si="588">AO46+AO47+AO48</f>
        <v>3122000.0000000005</v>
      </c>
      <c r="AP50" s="25">
        <f t="shared" si="588"/>
        <v>3122000.0000000005</v>
      </c>
      <c r="AQ50" s="25">
        <f t="shared" si="588"/>
        <v>3122000.0000000005</v>
      </c>
      <c r="AR50" s="25">
        <f t="shared" si="588"/>
        <v>3122000.0000000005</v>
      </c>
      <c r="AS50" s="25">
        <f t="shared" si="588"/>
        <v>3122000.0000000005</v>
      </c>
      <c r="AT50" s="25">
        <f t="shared" si="588"/>
        <v>3122000.0000000005</v>
      </c>
      <c r="AU50" s="25">
        <f t="shared" si="588"/>
        <v>3122000.0000000005</v>
      </c>
      <c r="AV50" s="25">
        <f t="shared" si="588"/>
        <v>3122000.0000000005</v>
      </c>
      <c r="AW50" s="25">
        <f t="shared" si="588"/>
        <v>3122000.0000000005</v>
      </c>
      <c r="AX50" s="25">
        <f t="shared" si="588"/>
        <v>3122000.0000000005</v>
      </c>
      <c r="AY50" s="25">
        <f t="shared" si="588"/>
        <v>3122000.0000000005</v>
      </c>
      <c r="AZ50" s="25">
        <f t="shared" si="588"/>
        <v>3122000.0000000005</v>
      </c>
      <c r="BA50" s="25">
        <f>AZ50</f>
        <v>3122000.0000000005</v>
      </c>
      <c r="BB50" s="25">
        <f t="shared" si="588"/>
        <v>3122000.0000000005</v>
      </c>
      <c r="BC50" s="25">
        <f t="shared" si="588"/>
        <v>3122000.0000000005</v>
      </c>
      <c r="BD50" s="25">
        <f t="shared" si="588"/>
        <v>3122000.0000000005</v>
      </c>
      <c r="BE50" s="25">
        <f t="shared" si="588"/>
        <v>3122000.0000000005</v>
      </c>
      <c r="BF50" s="25">
        <f t="shared" si="588"/>
        <v>3122000.0000000005</v>
      </c>
      <c r="BG50" s="25">
        <f t="shared" si="588"/>
        <v>3122000.0000000005</v>
      </c>
      <c r="BH50" s="25">
        <f t="shared" si="588"/>
        <v>3122000.0000000005</v>
      </c>
      <c r="BI50" s="25">
        <f t="shared" si="588"/>
        <v>3122000.0000000005</v>
      </c>
      <c r="BJ50" s="25">
        <f t="shared" si="588"/>
        <v>3122000.0000000005</v>
      </c>
      <c r="BK50" s="25">
        <f t="shared" si="588"/>
        <v>3122000.0000000005</v>
      </c>
      <c r="BL50" s="25">
        <f t="shared" si="588"/>
        <v>3122000.0000000005</v>
      </c>
      <c r="BM50" s="25">
        <f t="shared" si="588"/>
        <v>3122000.0000000005</v>
      </c>
      <c r="BN50" s="25">
        <f>BM50</f>
        <v>3122000.0000000005</v>
      </c>
      <c r="BO50" s="25">
        <f t="shared" ref="BO50:BZ50" si="589">BO46+BO47</f>
        <v>3122000.0000000005</v>
      </c>
      <c r="BP50" s="25">
        <f t="shared" si="589"/>
        <v>3122000.0000000005</v>
      </c>
      <c r="BQ50" s="25">
        <f t="shared" si="589"/>
        <v>3122000.0000000005</v>
      </c>
      <c r="BR50" s="25">
        <f t="shared" si="589"/>
        <v>3122000.0000000005</v>
      </c>
      <c r="BS50" s="25">
        <f t="shared" si="589"/>
        <v>3122000.0000000005</v>
      </c>
      <c r="BT50" s="25">
        <f t="shared" si="589"/>
        <v>3122000.0000000005</v>
      </c>
      <c r="BU50" s="25">
        <f t="shared" si="589"/>
        <v>3122000.0000000005</v>
      </c>
      <c r="BV50" s="25">
        <f t="shared" si="589"/>
        <v>3122000.0000000005</v>
      </c>
      <c r="BW50" s="25">
        <f t="shared" si="589"/>
        <v>3122000.0000000005</v>
      </c>
      <c r="BX50" s="25">
        <f t="shared" si="589"/>
        <v>3122000.0000000005</v>
      </c>
      <c r="BY50" s="25">
        <f t="shared" si="589"/>
        <v>3122000.0000000005</v>
      </c>
      <c r="BZ50" s="25">
        <f t="shared" si="589"/>
        <v>3122000.0000000005</v>
      </c>
      <c r="CA50" s="25">
        <f>BZ50</f>
        <v>3122000.0000000005</v>
      </c>
      <c r="CB50" s="25">
        <f t="shared" ref="CB50:CM50" si="590">CB46+CB47</f>
        <v>3122000.0000000005</v>
      </c>
      <c r="CC50" s="25">
        <f t="shared" si="590"/>
        <v>3122000.0000000005</v>
      </c>
      <c r="CD50" s="25">
        <f t="shared" si="590"/>
        <v>3122000.0000000005</v>
      </c>
      <c r="CE50" s="25">
        <f t="shared" si="590"/>
        <v>3122000.0000000005</v>
      </c>
      <c r="CF50" s="25">
        <f t="shared" si="590"/>
        <v>3122000.0000000005</v>
      </c>
      <c r="CG50" s="25">
        <f t="shared" si="590"/>
        <v>3122000.0000000005</v>
      </c>
      <c r="CH50" s="25">
        <f t="shared" si="590"/>
        <v>3122000.0000000005</v>
      </c>
      <c r="CI50" s="25">
        <f t="shared" si="590"/>
        <v>3122000.0000000005</v>
      </c>
      <c r="CJ50" s="25">
        <f t="shared" si="590"/>
        <v>3122000.0000000005</v>
      </c>
      <c r="CK50" s="25">
        <f t="shared" si="590"/>
        <v>3122000.0000000005</v>
      </c>
      <c r="CL50" s="25">
        <f t="shared" si="590"/>
        <v>3122000.0000000005</v>
      </c>
      <c r="CM50" s="25">
        <f t="shared" si="590"/>
        <v>3122000.0000000005</v>
      </c>
      <c r="CN50" s="25">
        <f>CM50</f>
        <v>3122000.0000000005</v>
      </c>
      <c r="CO50" s="25">
        <f t="shared" ref="CO50:CZ50" si="591">CO46+CO47</f>
        <v>3122000.0000000005</v>
      </c>
      <c r="CP50" s="25">
        <f t="shared" si="591"/>
        <v>3122000.0000000005</v>
      </c>
      <c r="CQ50" s="25">
        <f t="shared" si="591"/>
        <v>3122000.0000000005</v>
      </c>
      <c r="CR50" s="25">
        <f t="shared" si="591"/>
        <v>3122000.0000000005</v>
      </c>
      <c r="CS50" s="25">
        <f t="shared" si="591"/>
        <v>3122000.0000000005</v>
      </c>
      <c r="CT50" s="25">
        <f t="shared" si="591"/>
        <v>3122000.0000000005</v>
      </c>
      <c r="CU50" s="25">
        <f t="shared" si="591"/>
        <v>3122000.0000000005</v>
      </c>
      <c r="CV50" s="25">
        <f t="shared" si="591"/>
        <v>3122000.0000000005</v>
      </c>
      <c r="CW50" s="25">
        <f t="shared" si="591"/>
        <v>3122000.0000000005</v>
      </c>
      <c r="CX50" s="25">
        <f t="shared" si="591"/>
        <v>3122000.0000000005</v>
      </c>
      <c r="CY50" s="25">
        <f t="shared" si="591"/>
        <v>3122000.0000000005</v>
      </c>
      <c r="CZ50" s="25">
        <f t="shared" si="591"/>
        <v>3122000.0000000005</v>
      </c>
      <c r="DA50" s="25">
        <f>CZ50</f>
        <v>3122000.0000000005</v>
      </c>
      <c r="DB50" s="25">
        <f t="shared" ref="DB50:DM50" si="592">DB46+DB47</f>
        <v>3122000.0000000005</v>
      </c>
      <c r="DC50" s="25">
        <f t="shared" si="592"/>
        <v>3122000.0000000005</v>
      </c>
      <c r="DD50" s="25">
        <f t="shared" si="592"/>
        <v>3122000.0000000005</v>
      </c>
      <c r="DE50" s="25">
        <f t="shared" si="592"/>
        <v>3122000.0000000005</v>
      </c>
      <c r="DF50" s="25">
        <f t="shared" si="592"/>
        <v>3122000.0000000005</v>
      </c>
      <c r="DG50" s="25">
        <f t="shared" si="592"/>
        <v>3122000.0000000005</v>
      </c>
      <c r="DH50" s="25">
        <f t="shared" si="592"/>
        <v>3122000.0000000005</v>
      </c>
      <c r="DI50" s="25">
        <f t="shared" si="592"/>
        <v>3122000.0000000005</v>
      </c>
      <c r="DJ50" s="25">
        <f t="shared" si="592"/>
        <v>3122000.0000000005</v>
      </c>
      <c r="DK50" s="25">
        <f t="shared" si="592"/>
        <v>3122000.0000000005</v>
      </c>
      <c r="DL50" s="25">
        <f t="shared" si="592"/>
        <v>3122000.0000000005</v>
      </c>
      <c r="DM50" s="25">
        <f t="shared" si="592"/>
        <v>3122000.0000000005</v>
      </c>
      <c r="DN50" s="25">
        <f>DM50</f>
        <v>3122000.0000000005</v>
      </c>
      <c r="DO50" s="25">
        <f t="shared" ref="DO50:DZ50" si="593">DO46+DO47</f>
        <v>3122000.0000000005</v>
      </c>
      <c r="DP50" s="25">
        <f t="shared" si="593"/>
        <v>3122000.0000000005</v>
      </c>
      <c r="DQ50" s="25">
        <f t="shared" si="593"/>
        <v>3122000.0000000005</v>
      </c>
      <c r="DR50" s="25">
        <f t="shared" si="593"/>
        <v>3122000.0000000005</v>
      </c>
      <c r="DS50" s="25">
        <f t="shared" si="593"/>
        <v>3122000.0000000005</v>
      </c>
      <c r="DT50" s="25">
        <f t="shared" si="593"/>
        <v>3122000.0000000005</v>
      </c>
      <c r="DU50" s="25">
        <f t="shared" si="593"/>
        <v>3122000.0000000005</v>
      </c>
      <c r="DV50" s="25">
        <f t="shared" si="593"/>
        <v>3122000.0000000005</v>
      </c>
      <c r="DW50" s="25">
        <f t="shared" si="593"/>
        <v>3122000.0000000005</v>
      </c>
      <c r="DX50" s="25">
        <f t="shared" si="593"/>
        <v>3122000.0000000005</v>
      </c>
      <c r="DY50" s="25">
        <f t="shared" si="593"/>
        <v>3122000.0000000005</v>
      </c>
      <c r="DZ50" s="25">
        <f t="shared" si="593"/>
        <v>3122000.0000000005</v>
      </c>
      <c r="EA50" s="25">
        <f>DZ50</f>
        <v>3122000.0000000005</v>
      </c>
      <c r="EB50" s="25">
        <f t="shared" ref="EB50:EM50" si="594">EB46+EB47</f>
        <v>3122000.0000000005</v>
      </c>
      <c r="EC50" s="25">
        <f t="shared" si="594"/>
        <v>3122000.0000000005</v>
      </c>
      <c r="ED50" s="25">
        <f t="shared" si="594"/>
        <v>3122000.0000000005</v>
      </c>
      <c r="EE50" s="25">
        <f t="shared" si="594"/>
        <v>3122000.0000000005</v>
      </c>
      <c r="EF50" s="25">
        <f t="shared" si="594"/>
        <v>3122000.0000000005</v>
      </c>
      <c r="EG50" s="25">
        <f>EG46+EG47+EG48</f>
        <v>3122000.0000000005</v>
      </c>
      <c r="EH50" s="25">
        <f t="shared" si="594"/>
        <v>3122000.0000000005</v>
      </c>
      <c r="EI50" s="25">
        <f t="shared" si="594"/>
        <v>3122000.0000000005</v>
      </c>
      <c r="EJ50" s="25">
        <f t="shared" si="594"/>
        <v>3122000.0000000005</v>
      </c>
      <c r="EK50" s="25">
        <f t="shared" si="594"/>
        <v>3122000.0000000005</v>
      </c>
      <c r="EL50" s="25">
        <f t="shared" si="594"/>
        <v>3122000.0000000005</v>
      </c>
      <c r="EM50" s="25">
        <f t="shared" si="594"/>
        <v>3122000.0000000005</v>
      </c>
      <c r="EN50" s="25">
        <f>EM50</f>
        <v>3122000.0000000005</v>
      </c>
      <c r="EO50" s="25">
        <f t="shared" ref="EO50:EX50" si="595">EO46+EO47</f>
        <v>3122000.0000000005</v>
      </c>
      <c r="EP50" s="25">
        <f t="shared" si="595"/>
        <v>3122000.0000000005</v>
      </c>
      <c r="EQ50" s="25">
        <f t="shared" si="595"/>
        <v>3122000.0000000005</v>
      </c>
      <c r="ER50" s="25">
        <f t="shared" si="595"/>
        <v>3122000.0000000005</v>
      </c>
      <c r="ES50" s="25">
        <f t="shared" si="595"/>
        <v>3122000.0000000005</v>
      </c>
      <c r="ET50" s="25">
        <f>ET46+ET47+ET48</f>
        <v>2466905.0000000005</v>
      </c>
      <c r="EU50" s="25">
        <f t="shared" si="595"/>
        <v>2466905.0000000005</v>
      </c>
      <c r="EV50" s="25">
        <f t="shared" si="595"/>
        <v>2466905.0000000005</v>
      </c>
      <c r="EW50" s="25">
        <f t="shared" si="595"/>
        <v>2466905.0000000005</v>
      </c>
      <c r="EX50" s="25">
        <f t="shared" si="595"/>
        <v>2466905.0000000005</v>
      </c>
      <c r="EY50" s="25">
        <f>EY46+EY47+EY48</f>
        <v>2466905.0000000005</v>
      </c>
      <c r="EZ50" s="25">
        <f>EZ46+EZ47+EZ48</f>
        <v>2466905.0000000005</v>
      </c>
      <c r="FA50" s="25">
        <f>EZ50</f>
        <v>2466905.0000000005</v>
      </c>
      <c r="FB50" s="25">
        <f t="shared" ref="FB50:FK50" si="596">FB46+FB47</f>
        <v>2466905.0000000005</v>
      </c>
      <c r="FC50" s="25">
        <f t="shared" si="596"/>
        <v>2466905.0000000005</v>
      </c>
      <c r="FD50" s="25">
        <f t="shared" si="596"/>
        <v>2466905.0000000005</v>
      </c>
      <c r="FE50" s="25">
        <f t="shared" si="596"/>
        <v>2466905.0000000005</v>
      </c>
      <c r="FF50" s="25">
        <f t="shared" si="596"/>
        <v>2466905.0000000005</v>
      </c>
      <c r="FG50" s="25">
        <f>FG46+FG47+FG48</f>
        <v>1811810.0000000005</v>
      </c>
      <c r="FH50" s="25">
        <f t="shared" si="596"/>
        <v>1811810.0000000005</v>
      </c>
      <c r="FI50" s="25">
        <f t="shared" si="596"/>
        <v>1811810.0000000005</v>
      </c>
      <c r="FJ50" s="25">
        <f t="shared" si="596"/>
        <v>1811810.0000000005</v>
      </c>
      <c r="FK50" s="25">
        <f t="shared" si="596"/>
        <v>1811810.0000000005</v>
      </c>
      <c r="FL50" s="25">
        <f>FL46+FL47+FL48</f>
        <v>1811810.0000000005</v>
      </c>
      <c r="FM50" s="25">
        <f>FM46+FM47+FM48</f>
        <v>1811810.0000000005</v>
      </c>
      <c r="FN50" s="25">
        <f>FM50</f>
        <v>1811810.0000000005</v>
      </c>
      <c r="FO50" s="25">
        <f t="shared" ref="FO50:FZ50" si="597">FO46+FO47+FO48</f>
        <v>1811810.0000000005</v>
      </c>
      <c r="FP50" s="25">
        <f t="shared" si="597"/>
        <v>1811810.0000000005</v>
      </c>
      <c r="FQ50" s="25">
        <f t="shared" si="597"/>
        <v>1811810.0000000005</v>
      </c>
      <c r="FR50" s="25">
        <f t="shared" si="597"/>
        <v>1811810.0000000005</v>
      </c>
      <c r="FS50" s="25">
        <f t="shared" si="597"/>
        <v>1811810.0000000005</v>
      </c>
      <c r="FT50" s="25">
        <f t="shared" si="597"/>
        <v>1156715.0000000005</v>
      </c>
      <c r="FU50" s="25">
        <f t="shared" si="597"/>
        <v>1156715.0000000005</v>
      </c>
      <c r="FV50" s="25">
        <f t="shared" si="597"/>
        <v>1156715.0000000005</v>
      </c>
      <c r="FW50" s="25">
        <f t="shared" si="597"/>
        <v>1156715.0000000005</v>
      </c>
      <c r="FX50" s="25">
        <f t="shared" si="597"/>
        <v>1156715.0000000005</v>
      </c>
      <c r="FY50" s="25">
        <f t="shared" si="597"/>
        <v>1156715.0000000005</v>
      </c>
      <c r="FZ50" s="25">
        <f t="shared" si="597"/>
        <v>1156715.0000000005</v>
      </c>
      <c r="GA50" s="25">
        <f>FZ50</f>
        <v>1156715.0000000005</v>
      </c>
      <c r="GB50" s="25">
        <f t="shared" ref="GB50:GM50" si="598">GB46+GB47+GB48</f>
        <v>1156715.0000000005</v>
      </c>
      <c r="GC50" s="25">
        <f t="shared" si="598"/>
        <v>1156715.0000000005</v>
      </c>
      <c r="GD50" s="25">
        <f t="shared" si="598"/>
        <v>1156715.0000000005</v>
      </c>
      <c r="GE50" s="25">
        <f t="shared" si="598"/>
        <v>1156715.0000000005</v>
      </c>
      <c r="GF50" s="25">
        <f t="shared" si="598"/>
        <v>1156715.0000000005</v>
      </c>
      <c r="GG50" s="25">
        <f t="shared" si="598"/>
        <v>1156715.0000000005</v>
      </c>
      <c r="GH50" s="25">
        <f t="shared" si="598"/>
        <v>1156715.0000000005</v>
      </c>
      <c r="GI50" s="25">
        <f t="shared" si="598"/>
        <v>1156715.0000000005</v>
      </c>
      <c r="GJ50" s="25">
        <f t="shared" si="598"/>
        <v>1156715.0000000005</v>
      </c>
      <c r="GK50" s="25">
        <f t="shared" si="598"/>
        <v>1156715.0000000005</v>
      </c>
      <c r="GL50" s="25">
        <f t="shared" si="598"/>
        <v>1156715.0000000005</v>
      </c>
      <c r="GM50" s="25">
        <f t="shared" si="598"/>
        <v>2500</v>
      </c>
      <c r="GN50" s="25">
        <f>GM50</f>
        <v>2500</v>
      </c>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row>
    <row r="51" spans="1:327">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row>
    <row r="52" spans="1:327">
      <c r="A52" s="465" t="s">
        <v>306</v>
      </c>
      <c r="B52" s="3"/>
      <c r="C52" s="3"/>
      <c r="D52" s="3"/>
      <c r="E52" s="3"/>
      <c r="F52" s="3"/>
      <c r="G52" s="3"/>
      <c r="H52" s="3"/>
      <c r="I52" s="3"/>
      <c r="J52" s="3"/>
      <c r="K52" s="3"/>
      <c r="L52" s="3"/>
      <c r="M52" s="3"/>
      <c r="N52" s="493">
        <f>+(AG50*'Investuotojo grąža'!$B$11+('Investuotojas ir Finansuotojas'!AG42+AH41+'Investuotojas ir Finansuotojas'!AG36+AH34)*'Dalyvio prielaidos'!$E$160*(1-'Bazinės prielaidos'!$E$18)+('Investuotojas ir Finansuotojas'!AG27+AH22)*('Dalyvio prielaidos'!E144+'Dalyvio prielaidos'!E146)*(1-'Bazinės prielaidos'!$E$18))/('Investuotojas ir Finansuotojas'!AG27+AH22+'Investuotojas ir Finansuotojas'!AG36+AH34+'Investuotojas ir Finansuotojas'!AG42+AH41+'Investuotojas ir Finansuotojas'!AG50)</f>
        <v>7.2487926194178945E-2</v>
      </c>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row>
    <row r="53" spans="1:327">
      <c r="N53" s="339"/>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f>+BT51-BT82</f>
        <v>-299845.77754424652</v>
      </c>
      <c r="BU53" s="15"/>
      <c r="BV53" s="15"/>
      <c r="BW53" s="15"/>
      <c r="BX53" s="15"/>
      <c r="BY53" s="15"/>
      <c r="BZ53" s="15"/>
      <c r="CA53" s="15"/>
      <c r="CB53" s="15"/>
      <c r="CC53" s="15"/>
      <c r="CD53" s="15"/>
      <c r="CE53" s="15"/>
      <c r="CF53" s="15"/>
      <c r="CG53" s="15">
        <f>+CG51-CG82</f>
        <v>-290366.23085963837</v>
      </c>
      <c r="CH53" s="15"/>
      <c r="CI53" s="15"/>
      <c r="CJ53" s="15"/>
      <c r="CK53" s="15"/>
      <c r="CL53" s="15"/>
      <c r="CM53" s="15"/>
      <c r="CN53" s="15"/>
      <c r="CO53" s="15"/>
      <c r="CP53" s="15"/>
      <c r="CQ53" s="15"/>
      <c r="CR53" s="15"/>
      <c r="CS53" s="15"/>
      <c r="CT53" s="15">
        <f>+CT51-CT82</f>
        <v>-280886.68417503027</v>
      </c>
      <c r="CU53" s="15"/>
      <c r="CV53" s="15"/>
      <c r="CW53" s="15"/>
      <c r="CX53" s="15"/>
      <c r="CY53" s="15"/>
      <c r="CZ53" s="15"/>
      <c r="DA53" s="15"/>
      <c r="DB53" s="15"/>
      <c r="DC53" s="15"/>
      <c r="DD53" s="15"/>
      <c r="DE53" s="15"/>
      <c r="DF53" s="15"/>
      <c r="DG53" s="15">
        <f>+DG51-DG82</f>
        <v>-271407.13749042212</v>
      </c>
      <c r="DH53" s="15"/>
      <c r="DI53" s="15"/>
      <c r="DJ53" s="15"/>
      <c r="DK53" s="15"/>
      <c r="DL53" s="15"/>
      <c r="DM53" s="15"/>
      <c r="DN53" s="15"/>
      <c r="DO53" s="15"/>
      <c r="DP53" s="15"/>
      <c r="DQ53" s="15"/>
      <c r="DR53" s="15"/>
      <c r="DS53" s="15"/>
      <c r="DT53" s="15">
        <f>+DT51-DT82</f>
        <v>-261927.59080581396</v>
      </c>
      <c r="DU53" s="15"/>
      <c r="DV53" s="15"/>
      <c r="DW53" s="15"/>
      <c r="DX53" s="15"/>
      <c r="DY53" s="15"/>
      <c r="DZ53" s="15"/>
      <c r="EA53" s="15"/>
      <c r="EB53" s="15"/>
      <c r="EC53" s="15"/>
      <c r="ED53" s="15"/>
      <c r="EE53" s="15"/>
      <c r="EF53" s="15"/>
      <c r="EG53" s="15">
        <f>+EG51-EG82</f>
        <v>-252448.04412120581</v>
      </c>
      <c r="EH53" s="15"/>
      <c r="EI53" s="15"/>
      <c r="EJ53" s="15"/>
      <c r="EK53" s="15"/>
      <c r="EL53" s="15"/>
      <c r="EM53" s="15"/>
      <c r="EN53" s="15"/>
      <c r="EO53" s="15"/>
      <c r="EP53" s="15"/>
      <c r="EQ53" s="15"/>
      <c r="ER53" s="15"/>
      <c r="ES53" s="15"/>
      <c r="ET53" s="15">
        <f>+ET51-ET82</f>
        <v>-242968.49743659771</v>
      </c>
      <c r="EU53" s="15"/>
      <c r="EV53" s="15"/>
      <c r="EW53" s="15"/>
      <c r="EX53" s="15"/>
      <c r="EY53" s="15"/>
      <c r="EZ53" s="15"/>
      <c r="FA53" s="15"/>
      <c r="FB53" s="15"/>
      <c r="FC53" s="15"/>
      <c r="FD53" s="15"/>
      <c r="FE53" s="15"/>
      <c r="FF53" s="15"/>
      <c r="FG53" s="15">
        <f>+FG51-FG82</f>
        <v>-233488.95075198961</v>
      </c>
      <c r="FH53" s="15"/>
      <c r="FI53" s="15"/>
      <c r="FJ53" s="15"/>
      <c r="FK53" s="15"/>
      <c r="FL53" s="15"/>
      <c r="FM53" s="15"/>
      <c r="FN53" s="15"/>
      <c r="FO53" s="15"/>
      <c r="FP53" s="15"/>
      <c r="FQ53" s="15"/>
      <c r="FR53" s="15"/>
      <c r="FS53" s="15"/>
      <c r="FT53" s="15">
        <f>+FT51-FT82</f>
        <v>-224009.40406738152</v>
      </c>
      <c r="FU53" s="15"/>
      <c r="FV53" s="15"/>
      <c r="FW53" s="15"/>
      <c r="FX53" s="15"/>
      <c r="FY53" s="15"/>
      <c r="FZ53" s="15"/>
      <c r="GA53" s="15"/>
      <c r="GB53" s="15"/>
      <c r="GC53" s="15"/>
      <c r="GD53" s="15"/>
      <c r="GE53" s="15"/>
      <c r="GF53" s="15"/>
      <c r="GG53" s="15">
        <f>+GG51-GG82</f>
        <v>2.6489578885957601E-10</v>
      </c>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c r="IX53" s="15"/>
      <c r="IY53" s="15"/>
      <c r="IZ53" s="15"/>
      <c r="JA53" s="15"/>
      <c r="JB53" s="15"/>
      <c r="JC53" s="15"/>
      <c r="JD53" s="15"/>
      <c r="JE53" s="15"/>
      <c r="JF53" s="15"/>
      <c r="JG53" s="15"/>
      <c r="JH53" s="15"/>
      <c r="JI53" s="15"/>
      <c r="JJ53" s="15"/>
      <c r="JK53" s="15"/>
      <c r="JL53" s="15"/>
      <c r="JM53" s="15"/>
      <c r="JN53" s="15"/>
      <c r="JO53" s="15"/>
      <c r="JP53" s="15"/>
      <c r="JQ53" s="15"/>
      <c r="JR53" s="15"/>
      <c r="JS53" s="15"/>
      <c r="JT53" s="15"/>
      <c r="JU53" s="15"/>
      <c r="JV53" s="15"/>
      <c r="JW53" s="15"/>
      <c r="JX53" s="15"/>
      <c r="JY53" s="15"/>
      <c r="JZ53" s="15"/>
      <c r="KA53" s="15"/>
      <c r="KB53" s="15"/>
      <c r="KC53" s="15"/>
      <c r="KD53" s="15"/>
      <c r="KE53" s="15"/>
      <c r="KF53" s="15"/>
      <c r="KG53" s="15"/>
      <c r="KH53" s="15"/>
      <c r="KI53" s="15"/>
      <c r="KJ53" s="15"/>
      <c r="KK53" s="15"/>
      <c r="KL53" s="15"/>
      <c r="KM53" s="15"/>
      <c r="KN53" s="15"/>
      <c r="KO53" s="15"/>
      <c r="KP53" s="15"/>
      <c r="KQ53" s="15"/>
      <c r="KR53" s="15"/>
      <c r="KS53" s="15"/>
      <c r="KT53" s="15"/>
      <c r="KU53" s="15"/>
      <c r="KV53" s="15"/>
      <c r="KW53" s="15"/>
      <c r="KX53" s="15"/>
      <c r="KY53" s="15"/>
      <c r="KZ53" s="15"/>
      <c r="LA53" s="15"/>
      <c r="LB53" s="15"/>
      <c r="LC53" s="15"/>
      <c r="LD53" s="15"/>
      <c r="LE53" s="15"/>
      <c r="LF53" s="15"/>
      <c r="LG53" s="15"/>
      <c r="LH53" s="15"/>
      <c r="LI53" s="15"/>
      <c r="LJ53" s="15"/>
      <c r="LK53" s="15"/>
      <c r="LL53" s="15"/>
      <c r="LM53" s="15"/>
      <c r="LN53" s="15"/>
    </row>
    <row r="54" spans="1:327">
      <c r="BA54" s="15"/>
    </row>
    <row r="55" spans="1:327">
      <c r="A55" s="262" t="s">
        <v>307</v>
      </c>
      <c r="B55" s="25">
        <f t="shared" ref="B55:M55" si="599">-B26</f>
        <v>0</v>
      </c>
      <c r="C55" s="25">
        <f t="shared" si="599"/>
        <v>0</v>
      </c>
      <c r="D55" s="25">
        <f t="shared" si="599"/>
        <v>0</v>
      </c>
      <c r="E55" s="25">
        <f t="shared" si="599"/>
        <v>0</v>
      </c>
      <c r="F55" s="25">
        <f t="shared" si="599"/>
        <v>0</v>
      </c>
      <c r="G55" s="25">
        <f t="shared" si="599"/>
        <v>0</v>
      </c>
      <c r="H55" s="25">
        <f t="shared" si="599"/>
        <v>0</v>
      </c>
      <c r="I55" s="25">
        <f t="shared" si="599"/>
        <v>0</v>
      </c>
      <c r="J55" s="25">
        <f t="shared" si="599"/>
        <v>0</v>
      </c>
      <c r="K55" s="25">
        <f t="shared" si="599"/>
        <v>0</v>
      </c>
      <c r="L55" s="25">
        <f t="shared" si="599"/>
        <v>0</v>
      </c>
      <c r="M55" s="25">
        <f t="shared" si="599"/>
        <v>0</v>
      </c>
      <c r="N55" s="25">
        <f>SUM(B55:M55)</f>
        <v>0</v>
      </c>
      <c r="O55" s="25">
        <f t="shared" ref="O55:Z55" si="600">-O26</f>
        <v>0</v>
      </c>
      <c r="P55" s="25">
        <f t="shared" si="600"/>
        <v>0</v>
      </c>
      <c r="Q55" s="25">
        <f t="shared" si="600"/>
        <v>0</v>
      </c>
      <c r="R55" s="25">
        <f t="shared" si="600"/>
        <v>0</v>
      </c>
      <c r="S55" s="25">
        <f t="shared" si="600"/>
        <v>0</v>
      </c>
      <c r="T55" s="25">
        <f t="shared" si="600"/>
        <v>0</v>
      </c>
      <c r="U55" s="25">
        <f t="shared" si="600"/>
        <v>0</v>
      </c>
      <c r="V55" s="25">
        <f t="shared" si="600"/>
        <v>0</v>
      </c>
      <c r="W55" s="25">
        <f t="shared" si="600"/>
        <v>0</v>
      </c>
      <c r="X55" s="25">
        <f t="shared" si="600"/>
        <v>0</v>
      </c>
      <c r="Y55" s="25">
        <f t="shared" si="600"/>
        <v>0</v>
      </c>
      <c r="Z55" s="25">
        <f t="shared" si="600"/>
        <v>0</v>
      </c>
      <c r="AA55" s="25">
        <f>SUM(O55:Z55)</f>
        <v>0</v>
      </c>
      <c r="AB55" s="25">
        <f t="shared" ref="AB55:AM55" si="601">-AB26</f>
        <v>0</v>
      </c>
      <c r="AC55" s="25">
        <f t="shared" si="601"/>
        <v>0</v>
      </c>
      <c r="AD55" s="25">
        <f t="shared" si="601"/>
        <v>0</v>
      </c>
      <c r="AE55" s="25">
        <f t="shared" si="601"/>
        <v>0</v>
      </c>
      <c r="AF55" s="25">
        <f t="shared" si="601"/>
        <v>0</v>
      </c>
      <c r="AG55" s="25">
        <f t="shared" si="601"/>
        <v>0</v>
      </c>
      <c r="AH55" s="25">
        <f t="shared" si="601"/>
        <v>0</v>
      </c>
      <c r="AI55" s="25">
        <f t="shared" si="601"/>
        <v>0</v>
      </c>
      <c r="AJ55" s="25">
        <f t="shared" si="601"/>
        <v>0</v>
      </c>
      <c r="AK55" s="25">
        <f t="shared" si="601"/>
        <v>0</v>
      </c>
      <c r="AL55" s="25">
        <f t="shared" si="601"/>
        <v>0</v>
      </c>
      <c r="AM55" s="25">
        <f t="shared" si="601"/>
        <v>0</v>
      </c>
      <c r="AN55" s="25">
        <f>SUM(AB55:AM55)</f>
        <v>0</v>
      </c>
      <c r="AO55" s="25">
        <f t="shared" ref="AO55:AZ55" si="602">-AO26</f>
        <v>73484.8580202179</v>
      </c>
      <c r="AP55" s="25">
        <f t="shared" si="602"/>
        <v>73484.8580202179</v>
      </c>
      <c r="AQ55" s="25">
        <f t="shared" si="602"/>
        <v>73484.8580202179</v>
      </c>
      <c r="AR55" s="25">
        <f t="shared" si="602"/>
        <v>73484.8580202179</v>
      </c>
      <c r="AS55" s="25">
        <f t="shared" si="602"/>
        <v>73484.8580202179</v>
      </c>
      <c r="AT55" s="25">
        <f t="shared" si="602"/>
        <v>73484.8580202179</v>
      </c>
      <c r="AU55" s="25">
        <f t="shared" si="602"/>
        <v>73484.8580202179</v>
      </c>
      <c r="AV55" s="25">
        <f t="shared" si="602"/>
        <v>73484.8580202179</v>
      </c>
      <c r="AW55" s="25">
        <f t="shared" si="602"/>
        <v>73484.8580202179</v>
      </c>
      <c r="AX55" s="25">
        <f t="shared" si="602"/>
        <v>73484.8580202179</v>
      </c>
      <c r="AY55" s="25">
        <f t="shared" si="602"/>
        <v>73484.8580202179</v>
      </c>
      <c r="AZ55" s="25">
        <f t="shared" si="602"/>
        <v>73484.8580202179</v>
      </c>
      <c r="BA55" s="25">
        <f>SUM(AO55:AZ55)</f>
        <v>881818.29624261463</v>
      </c>
      <c r="BB55" s="25">
        <f t="shared" ref="BB55:BM55" si="603">-BB26</f>
        <v>73484.8580202179</v>
      </c>
      <c r="BC55" s="25">
        <f t="shared" si="603"/>
        <v>73484.8580202179</v>
      </c>
      <c r="BD55" s="25">
        <f t="shared" si="603"/>
        <v>73484.8580202179</v>
      </c>
      <c r="BE55" s="25">
        <f t="shared" si="603"/>
        <v>73484.8580202179</v>
      </c>
      <c r="BF55" s="25">
        <f t="shared" si="603"/>
        <v>73484.8580202179</v>
      </c>
      <c r="BG55" s="25">
        <f t="shared" si="603"/>
        <v>73484.8580202179</v>
      </c>
      <c r="BH55" s="25">
        <f t="shared" si="603"/>
        <v>73484.8580202179</v>
      </c>
      <c r="BI55" s="25">
        <f t="shared" si="603"/>
        <v>73484.8580202179</v>
      </c>
      <c r="BJ55" s="25">
        <f t="shared" si="603"/>
        <v>73484.8580202179</v>
      </c>
      <c r="BK55" s="25">
        <f t="shared" si="603"/>
        <v>73484.8580202179</v>
      </c>
      <c r="BL55" s="25">
        <f t="shared" si="603"/>
        <v>73484.8580202179</v>
      </c>
      <c r="BM55" s="25">
        <f t="shared" si="603"/>
        <v>73484.8580202179</v>
      </c>
      <c r="BN55" s="25">
        <f>SUM(BB55:BM55)</f>
        <v>881818.29624261463</v>
      </c>
      <c r="BO55" s="25">
        <f t="shared" ref="BO55:BZ55" si="604">-BO26</f>
        <v>73484.8580202179</v>
      </c>
      <c r="BP55" s="25">
        <f t="shared" si="604"/>
        <v>73484.8580202179</v>
      </c>
      <c r="BQ55" s="25">
        <f t="shared" si="604"/>
        <v>73484.8580202179</v>
      </c>
      <c r="BR55" s="25">
        <f t="shared" si="604"/>
        <v>73484.8580202179</v>
      </c>
      <c r="BS55" s="25">
        <f t="shared" si="604"/>
        <v>73484.8580202179</v>
      </c>
      <c r="BT55" s="25">
        <f t="shared" si="604"/>
        <v>73484.8580202179</v>
      </c>
      <c r="BU55" s="25">
        <f t="shared" si="604"/>
        <v>73484.8580202179</v>
      </c>
      <c r="BV55" s="25">
        <f t="shared" si="604"/>
        <v>73484.8580202179</v>
      </c>
      <c r="BW55" s="25">
        <f t="shared" si="604"/>
        <v>73484.8580202179</v>
      </c>
      <c r="BX55" s="25">
        <f t="shared" si="604"/>
        <v>73484.8580202179</v>
      </c>
      <c r="BY55" s="25">
        <f t="shared" si="604"/>
        <v>73484.8580202179</v>
      </c>
      <c r="BZ55" s="25">
        <f t="shared" si="604"/>
        <v>73484.8580202179</v>
      </c>
      <c r="CA55" s="25">
        <f>SUM(BO55:BZ55)</f>
        <v>881818.29624261463</v>
      </c>
      <c r="CB55" s="25">
        <f t="shared" ref="CB55:CM55" si="605">-CB26</f>
        <v>73484.8580202179</v>
      </c>
      <c r="CC55" s="25">
        <f t="shared" si="605"/>
        <v>73484.8580202179</v>
      </c>
      <c r="CD55" s="25">
        <f t="shared" si="605"/>
        <v>73484.8580202179</v>
      </c>
      <c r="CE55" s="25">
        <f t="shared" si="605"/>
        <v>73484.8580202179</v>
      </c>
      <c r="CF55" s="25">
        <f t="shared" si="605"/>
        <v>73484.8580202179</v>
      </c>
      <c r="CG55" s="25">
        <f t="shared" si="605"/>
        <v>73484.8580202179</v>
      </c>
      <c r="CH55" s="25">
        <f t="shared" si="605"/>
        <v>73484.8580202179</v>
      </c>
      <c r="CI55" s="25">
        <f t="shared" si="605"/>
        <v>73484.8580202179</v>
      </c>
      <c r="CJ55" s="25">
        <f t="shared" si="605"/>
        <v>73484.8580202179</v>
      </c>
      <c r="CK55" s="25">
        <f t="shared" si="605"/>
        <v>73484.8580202179</v>
      </c>
      <c r="CL55" s="25">
        <f t="shared" si="605"/>
        <v>73484.8580202179</v>
      </c>
      <c r="CM55" s="25">
        <f t="shared" si="605"/>
        <v>73484.8580202179</v>
      </c>
      <c r="CN55" s="25">
        <f>SUM(CB55:CM55)</f>
        <v>881818.29624261463</v>
      </c>
      <c r="CO55" s="25">
        <f t="shared" ref="CO55:CZ55" si="606">-CO26</f>
        <v>73484.8580202179</v>
      </c>
      <c r="CP55" s="25">
        <f t="shared" si="606"/>
        <v>73484.8580202179</v>
      </c>
      <c r="CQ55" s="25">
        <f t="shared" si="606"/>
        <v>73484.8580202179</v>
      </c>
      <c r="CR55" s="25">
        <f t="shared" si="606"/>
        <v>73484.8580202179</v>
      </c>
      <c r="CS55" s="25">
        <f t="shared" si="606"/>
        <v>73484.8580202179</v>
      </c>
      <c r="CT55" s="25">
        <f t="shared" si="606"/>
        <v>73484.8580202179</v>
      </c>
      <c r="CU55" s="25">
        <f t="shared" si="606"/>
        <v>73484.8580202179</v>
      </c>
      <c r="CV55" s="25">
        <f t="shared" si="606"/>
        <v>73484.8580202179</v>
      </c>
      <c r="CW55" s="25">
        <f t="shared" si="606"/>
        <v>73484.8580202179</v>
      </c>
      <c r="CX55" s="25">
        <f t="shared" si="606"/>
        <v>73484.8580202179</v>
      </c>
      <c r="CY55" s="25">
        <f t="shared" si="606"/>
        <v>73484.8580202179</v>
      </c>
      <c r="CZ55" s="25">
        <f t="shared" si="606"/>
        <v>73484.8580202179</v>
      </c>
      <c r="DA55" s="25">
        <f>SUM(CO55:CZ55)</f>
        <v>881818.29624261463</v>
      </c>
      <c r="DB55" s="25">
        <f t="shared" ref="DB55:DM55" si="607">-DB26</f>
        <v>73484.8580202179</v>
      </c>
      <c r="DC55" s="25">
        <f t="shared" si="607"/>
        <v>73484.8580202179</v>
      </c>
      <c r="DD55" s="25">
        <f t="shared" si="607"/>
        <v>73484.8580202179</v>
      </c>
      <c r="DE55" s="25">
        <f t="shared" si="607"/>
        <v>73484.8580202179</v>
      </c>
      <c r="DF55" s="25">
        <f t="shared" si="607"/>
        <v>73484.8580202179</v>
      </c>
      <c r="DG55" s="25">
        <f t="shared" si="607"/>
        <v>73484.8580202179</v>
      </c>
      <c r="DH55" s="25">
        <f t="shared" si="607"/>
        <v>73484.8580202179</v>
      </c>
      <c r="DI55" s="25">
        <f t="shared" si="607"/>
        <v>73484.8580202179</v>
      </c>
      <c r="DJ55" s="25">
        <f t="shared" si="607"/>
        <v>73484.8580202179</v>
      </c>
      <c r="DK55" s="25">
        <f t="shared" si="607"/>
        <v>73484.8580202179</v>
      </c>
      <c r="DL55" s="25">
        <f t="shared" si="607"/>
        <v>73484.8580202179</v>
      </c>
      <c r="DM55" s="25">
        <f t="shared" si="607"/>
        <v>73484.8580202179</v>
      </c>
      <c r="DN55" s="25">
        <f>SUM(DB55:DM55)</f>
        <v>881818.29624261463</v>
      </c>
      <c r="DO55" s="25">
        <f>-DO26</f>
        <v>73484.8580202179</v>
      </c>
      <c r="DP55" s="25">
        <f t="shared" ref="DP55:DZ55" si="608">-DP26</f>
        <v>73484.8580202179</v>
      </c>
      <c r="DQ55" s="25">
        <f t="shared" si="608"/>
        <v>73484.8580202179</v>
      </c>
      <c r="DR55" s="25">
        <f t="shared" si="608"/>
        <v>73484.8580202179</v>
      </c>
      <c r="DS55" s="25">
        <f t="shared" si="608"/>
        <v>73484.8580202179</v>
      </c>
      <c r="DT55" s="25">
        <f t="shared" si="608"/>
        <v>73484.8580202179</v>
      </c>
      <c r="DU55" s="25">
        <f t="shared" si="608"/>
        <v>73484.8580202179</v>
      </c>
      <c r="DV55" s="25">
        <f t="shared" si="608"/>
        <v>73484.8580202179</v>
      </c>
      <c r="DW55" s="25">
        <f t="shared" si="608"/>
        <v>73484.8580202179</v>
      </c>
      <c r="DX55" s="25">
        <f t="shared" si="608"/>
        <v>73484.8580202179</v>
      </c>
      <c r="DY55" s="25">
        <f t="shared" si="608"/>
        <v>73484.8580202179</v>
      </c>
      <c r="DZ55" s="25">
        <f t="shared" si="608"/>
        <v>73484.8580202179</v>
      </c>
      <c r="EA55" s="25">
        <f>SUM(DO55:DZ55)</f>
        <v>881818.29624261463</v>
      </c>
      <c r="EB55" s="25">
        <f>-EB26</f>
        <v>73484.8580202179</v>
      </c>
      <c r="EC55" s="25">
        <f t="shared" ref="EC55:EM55" si="609">-EC26</f>
        <v>73484.8580202179</v>
      </c>
      <c r="ED55" s="25">
        <f t="shared" si="609"/>
        <v>73484.8580202179</v>
      </c>
      <c r="EE55" s="25">
        <f t="shared" si="609"/>
        <v>73484.8580202179</v>
      </c>
      <c r="EF55" s="25">
        <f t="shared" si="609"/>
        <v>73484.8580202179</v>
      </c>
      <c r="EG55" s="25">
        <f t="shared" si="609"/>
        <v>73484.8580202179</v>
      </c>
      <c r="EH55" s="25">
        <f t="shared" si="609"/>
        <v>73484.8580202179</v>
      </c>
      <c r="EI55" s="25">
        <f t="shared" si="609"/>
        <v>73484.8580202179</v>
      </c>
      <c r="EJ55" s="25">
        <f t="shared" si="609"/>
        <v>73484.8580202179</v>
      </c>
      <c r="EK55" s="25">
        <f t="shared" si="609"/>
        <v>73484.8580202179</v>
      </c>
      <c r="EL55" s="25">
        <f t="shared" si="609"/>
        <v>73484.8580202179</v>
      </c>
      <c r="EM55" s="25">
        <f t="shared" si="609"/>
        <v>73484.8580202179</v>
      </c>
      <c r="EN55" s="25">
        <f>SUM(EB55:EM55)</f>
        <v>881818.29624261463</v>
      </c>
      <c r="EO55" s="25">
        <f>-EO26</f>
        <v>73484.8580202179</v>
      </c>
      <c r="EP55" s="25">
        <f t="shared" ref="EP55:EZ55" si="610">-EP26</f>
        <v>73484.8580202179</v>
      </c>
      <c r="EQ55" s="25">
        <f t="shared" si="610"/>
        <v>73484.8580202179</v>
      </c>
      <c r="ER55" s="25">
        <f t="shared" si="610"/>
        <v>73484.8580202179</v>
      </c>
      <c r="ES55" s="25">
        <f t="shared" si="610"/>
        <v>73484.8580202179</v>
      </c>
      <c r="ET55" s="25">
        <f t="shared" si="610"/>
        <v>73484.8580202179</v>
      </c>
      <c r="EU55" s="25">
        <f t="shared" si="610"/>
        <v>73484.8580202179</v>
      </c>
      <c r="EV55" s="25">
        <f t="shared" si="610"/>
        <v>73484.8580202179</v>
      </c>
      <c r="EW55" s="25">
        <f t="shared" si="610"/>
        <v>73484.8580202179</v>
      </c>
      <c r="EX55" s="25">
        <f t="shared" si="610"/>
        <v>73484.8580202179</v>
      </c>
      <c r="EY55" s="25">
        <f t="shared" si="610"/>
        <v>73484.8580202179</v>
      </c>
      <c r="EZ55" s="25">
        <f t="shared" si="610"/>
        <v>73484.8580202179</v>
      </c>
      <c r="FA55" s="25">
        <f>SUM(EO55:EZ55)</f>
        <v>881818.29624261463</v>
      </c>
      <c r="FB55" s="25">
        <f>-FB26</f>
        <v>73484.8580202179</v>
      </c>
      <c r="FC55" s="25">
        <f t="shared" ref="FC55:FM55" si="611">-FC26</f>
        <v>73484.8580202179</v>
      </c>
      <c r="FD55" s="25">
        <f t="shared" si="611"/>
        <v>73484.8580202179</v>
      </c>
      <c r="FE55" s="25">
        <f t="shared" si="611"/>
        <v>73484.8580202179</v>
      </c>
      <c r="FF55" s="25">
        <f t="shared" si="611"/>
        <v>73484.8580202179</v>
      </c>
      <c r="FG55" s="25">
        <f t="shared" si="611"/>
        <v>73484.8580202179</v>
      </c>
      <c r="FH55" s="25">
        <f t="shared" si="611"/>
        <v>73484.8580202179</v>
      </c>
      <c r="FI55" s="25">
        <f t="shared" si="611"/>
        <v>73484.8580202179</v>
      </c>
      <c r="FJ55" s="25">
        <f t="shared" si="611"/>
        <v>73484.8580202179</v>
      </c>
      <c r="FK55" s="25">
        <f t="shared" si="611"/>
        <v>73484.8580202179</v>
      </c>
      <c r="FL55" s="25">
        <f t="shared" si="611"/>
        <v>73484.8580202179</v>
      </c>
      <c r="FM55" s="25">
        <f t="shared" si="611"/>
        <v>73484.8580202179</v>
      </c>
      <c r="FN55" s="25">
        <f>SUM(FB55:FM55)</f>
        <v>881818.29624261463</v>
      </c>
      <c r="FO55" s="25">
        <f>-FO26</f>
        <v>73484.8580202179</v>
      </c>
      <c r="FP55" s="25">
        <f t="shared" ref="FP55:FZ55" si="612">-FP26</f>
        <v>73484.8580202179</v>
      </c>
      <c r="FQ55" s="25">
        <f t="shared" si="612"/>
        <v>73484.8580202179</v>
      </c>
      <c r="FR55" s="25">
        <f t="shared" si="612"/>
        <v>73484.8580202179</v>
      </c>
      <c r="FS55" s="25">
        <f t="shared" si="612"/>
        <v>73484.8580202179</v>
      </c>
      <c r="FT55" s="25">
        <f t="shared" si="612"/>
        <v>73484.8580202179</v>
      </c>
      <c r="FU55" s="25">
        <f t="shared" si="612"/>
        <v>73484.8580202179</v>
      </c>
      <c r="FV55" s="25">
        <f t="shared" si="612"/>
        <v>73484.8580202179</v>
      </c>
      <c r="FW55" s="25">
        <f t="shared" si="612"/>
        <v>73484.8580202179</v>
      </c>
      <c r="FX55" s="25">
        <f t="shared" si="612"/>
        <v>73484.8580202179</v>
      </c>
      <c r="FY55" s="25">
        <f t="shared" si="612"/>
        <v>73484.8580202179</v>
      </c>
      <c r="FZ55" s="25">
        <f t="shared" si="612"/>
        <v>73484.8580202179</v>
      </c>
      <c r="GA55" s="25">
        <f>SUM(FO55:FZ55)</f>
        <v>881818.29624261463</v>
      </c>
      <c r="GB55" s="25">
        <f>-GB26</f>
        <v>0</v>
      </c>
      <c r="GC55" s="25">
        <f t="shared" ref="GC55:GM55" si="613">-GC26</f>
        <v>0</v>
      </c>
      <c r="GD55" s="25">
        <f t="shared" si="613"/>
        <v>0</v>
      </c>
      <c r="GE55" s="25">
        <f t="shared" si="613"/>
        <v>0</v>
      </c>
      <c r="GF55" s="25">
        <f t="shared" si="613"/>
        <v>0</v>
      </c>
      <c r="GG55" s="25">
        <f t="shared" si="613"/>
        <v>0</v>
      </c>
      <c r="GH55" s="25">
        <f t="shared" si="613"/>
        <v>0</v>
      </c>
      <c r="GI55" s="25">
        <f t="shared" si="613"/>
        <v>0</v>
      </c>
      <c r="GJ55" s="25">
        <f t="shared" si="613"/>
        <v>0</v>
      </c>
      <c r="GK55" s="25">
        <f t="shared" si="613"/>
        <v>0</v>
      </c>
      <c r="GL55" s="25">
        <f t="shared" si="613"/>
        <v>0</v>
      </c>
      <c r="GM55" s="25">
        <f t="shared" si="613"/>
        <v>0</v>
      </c>
      <c r="GN55" s="25">
        <f>SUM(GB55:GM55)</f>
        <v>0</v>
      </c>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25"/>
      <c r="IV55" s="25"/>
      <c r="IW55" s="25"/>
      <c r="IX55" s="25"/>
      <c r="IY55" s="25"/>
      <c r="IZ55" s="25"/>
      <c r="JA55" s="25"/>
      <c r="JB55" s="25"/>
      <c r="JC55" s="25"/>
      <c r="JD55" s="25"/>
      <c r="JE55" s="25"/>
      <c r="JF55" s="25"/>
      <c r="JG55" s="25"/>
      <c r="JH55" s="25"/>
      <c r="JI55" s="25"/>
      <c r="JJ55" s="25"/>
      <c r="JK55" s="25"/>
      <c r="JL55" s="25"/>
      <c r="JM55" s="25"/>
      <c r="JN55" s="25"/>
      <c r="JO55" s="25"/>
      <c r="JP55" s="25"/>
      <c r="JQ55" s="25"/>
      <c r="JR55" s="25"/>
      <c r="JS55" s="25"/>
      <c r="JT55" s="25"/>
      <c r="JU55" s="25"/>
      <c r="JV55" s="25"/>
      <c r="JW55" s="25"/>
      <c r="JX55" s="25"/>
      <c r="JY55" s="25"/>
      <c r="JZ55" s="25"/>
      <c r="KA55" s="25"/>
      <c r="KB55" s="25"/>
      <c r="KC55" s="25"/>
      <c r="KD55" s="25"/>
      <c r="KE55" s="25"/>
      <c r="KF55" s="25"/>
      <c r="KG55" s="25"/>
      <c r="KH55" s="25"/>
      <c r="KI55" s="25"/>
      <c r="KJ55" s="25"/>
      <c r="KK55" s="25"/>
      <c r="KL55" s="25"/>
      <c r="KM55" s="25"/>
      <c r="KN55" s="25"/>
      <c r="KO55" s="25"/>
      <c r="KP55" s="25"/>
      <c r="KQ55" s="25"/>
      <c r="KR55" s="25"/>
      <c r="KS55" s="25"/>
      <c r="KT55" s="25"/>
      <c r="KU55" s="25"/>
      <c r="KV55" s="25"/>
      <c r="KW55" s="25"/>
      <c r="KX55" s="25"/>
      <c r="KY55" s="25"/>
      <c r="KZ55" s="25"/>
      <c r="LA55" s="25"/>
      <c r="LB55" s="25"/>
      <c r="LC55" s="25"/>
      <c r="LD55" s="25"/>
      <c r="LE55" s="25"/>
      <c r="LF55" s="25"/>
      <c r="LG55" s="25"/>
      <c r="LH55" s="25"/>
      <c r="LI55" s="25"/>
      <c r="LJ55" s="25"/>
      <c r="LK55" s="25"/>
      <c r="LL55" s="25"/>
      <c r="LM55" s="25"/>
      <c r="LN55" s="25"/>
    </row>
    <row r="56" spans="1:327">
      <c r="A56" s="262" t="s">
        <v>308</v>
      </c>
      <c r="B56" s="25">
        <f t="shared" ref="B56:M56" si="614">-B35-B48</f>
        <v>0</v>
      </c>
      <c r="C56" s="25">
        <f t="shared" si="614"/>
        <v>0</v>
      </c>
      <c r="D56" s="25">
        <f t="shared" si="614"/>
        <v>0</v>
      </c>
      <c r="E56" s="25">
        <f t="shared" si="614"/>
        <v>0</v>
      </c>
      <c r="F56" s="25">
        <f t="shared" si="614"/>
        <v>0</v>
      </c>
      <c r="G56" s="25">
        <f t="shared" si="614"/>
        <v>0</v>
      </c>
      <c r="H56" s="25">
        <f t="shared" si="614"/>
        <v>0</v>
      </c>
      <c r="I56" s="25">
        <f t="shared" si="614"/>
        <v>0</v>
      </c>
      <c r="J56" s="25">
        <f t="shared" si="614"/>
        <v>0</v>
      </c>
      <c r="K56" s="25">
        <f t="shared" si="614"/>
        <v>0</v>
      </c>
      <c r="L56" s="25">
        <f t="shared" si="614"/>
        <v>0</v>
      </c>
      <c r="M56" s="25">
        <f t="shared" si="614"/>
        <v>0</v>
      </c>
      <c r="N56" s="25">
        <f>SUM(B56:M56)</f>
        <v>0</v>
      </c>
      <c r="O56" s="25">
        <f t="shared" ref="O56:Z56" si="615">-O35-O48</f>
        <v>0</v>
      </c>
      <c r="P56" s="25">
        <f t="shared" si="615"/>
        <v>0</v>
      </c>
      <c r="Q56" s="25">
        <f t="shared" si="615"/>
        <v>0</v>
      </c>
      <c r="R56" s="25">
        <f t="shared" si="615"/>
        <v>0</v>
      </c>
      <c r="S56" s="25">
        <f t="shared" si="615"/>
        <v>0</v>
      </c>
      <c r="T56" s="25">
        <f t="shared" si="615"/>
        <v>0</v>
      </c>
      <c r="U56" s="25">
        <f t="shared" si="615"/>
        <v>0</v>
      </c>
      <c r="V56" s="25">
        <f t="shared" si="615"/>
        <v>0</v>
      </c>
      <c r="W56" s="25">
        <f t="shared" si="615"/>
        <v>0</v>
      </c>
      <c r="X56" s="25">
        <f t="shared" si="615"/>
        <v>0</v>
      </c>
      <c r="Y56" s="25">
        <f t="shared" si="615"/>
        <v>0</v>
      </c>
      <c r="Z56" s="25">
        <f t="shared" si="615"/>
        <v>0</v>
      </c>
      <c r="AA56" s="25">
        <f>SUM(O56:Z56)</f>
        <v>0</v>
      </c>
      <c r="AB56" s="25">
        <f t="shared" ref="AB56:AM56" si="616">-AB35-AB48</f>
        <v>0</v>
      </c>
      <c r="AC56" s="25">
        <f t="shared" si="616"/>
        <v>0</v>
      </c>
      <c r="AD56" s="25">
        <f t="shared" si="616"/>
        <v>0</v>
      </c>
      <c r="AE56" s="25">
        <f t="shared" si="616"/>
        <v>0</v>
      </c>
      <c r="AF56" s="25">
        <f t="shared" si="616"/>
        <v>0</v>
      </c>
      <c r="AG56" s="25">
        <f t="shared" si="616"/>
        <v>0</v>
      </c>
      <c r="AH56" s="25">
        <f t="shared" si="616"/>
        <v>0</v>
      </c>
      <c r="AI56" s="25">
        <f t="shared" si="616"/>
        <v>0</v>
      </c>
      <c r="AJ56" s="25">
        <f t="shared" si="616"/>
        <v>0</v>
      </c>
      <c r="AK56" s="25">
        <f t="shared" si="616"/>
        <v>0</v>
      </c>
      <c r="AL56" s="25">
        <f t="shared" si="616"/>
        <v>0</v>
      </c>
      <c r="AM56" s="25">
        <f t="shared" si="616"/>
        <v>0</v>
      </c>
      <c r="AN56" s="25">
        <f>SUM(AB56:AM56)</f>
        <v>0</v>
      </c>
      <c r="AO56" s="25">
        <f t="shared" ref="AO56:AZ56" si="617">-AO35-AO48</f>
        <v>7997.8309061065602</v>
      </c>
      <c r="AP56" s="25">
        <f t="shared" si="617"/>
        <v>7997.8309061065602</v>
      </c>
      <c r="AQ56" s="25">
        <f t="shared" si="617"/>
        <v>7997.8309061065602</v>
      </c>
      <c r="AR56" s="25">
        <f t="shared" si="617"/>
        <v>7997.8309061065602</v>
      </c>
      <c r="AS56" s="25">
        <f t="shared" si="617"/>
        <v>7997.8309061065602</v>
      </c>
      <c r="AT56" s="25">
        <f t="shared" si="617"/>
        <v>7997.8309061065602</v>
      </c>
      <c r="AU56" s="25">
        <f t="shared" si="617"/>
        <v>7997.8309061065602</v>
      </c>
      <c r="AV56" s="25">
        <f t="shared" si="617"/>
        <v>7997.8309061065602</v>
      </c>
      <c r="AW56" s="25">
        <f t="shared" si="617"/>
        <v>7997.8309061065602</v>
      </c>
      <c r="AX56" s="25">
        <f t="shared" si="617"/>
        <v>7997.8309061065602</v>
      </c>
      <c r="AY56" s="25">
        <f t="shared" si="617"/>
        <v>7997.8309061065602</v>
      </c>
      <c r="AZ56" s="25">
        <f t="shared" si="617"/>
        <v>7997.8309061065602</v>
      </c>
      <c r="BA56" s="25">
        <f>SUM(AO56:AZ56)</f>
        <v>95973.97087327874</v>
      </c>
      <c r="BB56" s="25">
        <f t="shared" ref="BB56:BM56" si="618">-BB35-BB48</f>
        <v>7997.8309061065602</v>
      </c>
      <c r="BC56" s="25">
        <f t="shared" si="618"/>
        <v>7997.8309061065602</v>
      </c>
      <c r="BD56" s="25">
        <f t="shared" si="618"/>
        <v>7997.8309061065602</v>
      </c>
      <c r="BE56" s="25">
        <f t="shared" si="618"/>
        <v>7997.8309061065602</v>
      </c>
      <c r="BF56" s="25">
        <f t="shared" si="618"/>
        <v>7997.8309061065602</v>
      </c>
      <c r="BG56" s="25">
        <f t="shared" si="618"/>
        <v>7997.8309061065602</v>
      </c>
      <c r="BH56" s="25">
        <f t="shared" si="618"/>
        <v>7997.8309061065602</v>
      </c>
      <c r="BI56" s="25">
        <f t="shared" si="618"/>
        <v>7997.8309061065602</v>
      </c>
      <c r="BJ56" s="25">
        <f t="shared" si="618"/>
        <v>7997.8309061065602</v>
      </c>
      <c r="BK56" s="25">
        <f t="shared" si="618"/>
        <v>7997.8309061065602</v>
      </c>
      <c r="BL56" s="25">
        <f t="shared" si="618"/>
        <v>7997.8309061065602</v>
      </c>
      <c r="BM56" s="25">
        <f t="shared" si="618"/>
        <v>7997.8309061065602</v>
      </c>
      <c r="BN56" s="25">
        <f>SUM(BB56:BM56)</f>
        <v>95973.97087327874</v>
      </c>
      <c r="BO56" s="25">
        <f t="shared" ref="BO56:BZ56" si="619">-BO35-BO48</f>
        <v>7997.8309061065602</v>
      </c>
      <c r="BP56" s="25">
        <f t="shared" si="619"/>
        <v>7997.8309061065602</v>
      </c>
      <c r="BQ56" s="25">
        <f t="shared" si="619"/>
        <v>7997.8309061065602</v>
      </c>
      <c r="BR56" s="25">
        <f t="shared" si="619"/>
        <v>7997.8309061065602</v>
      </c>
      <c r="BS56" s="25">
        <f t="shared" si="619"/>
        <v>7997.8309061065602</v>
      </c>
      <c r="BT56" s="25">
        <f t="shared" si="619"/>
        <v>7997.8309061065602</v>
      </c>
      <c r="BU56" s="25">
        <f t="shared" si="619"/>
        <v>7997.8309061065602</v>
      </c>
      <c r="BV56" s="25">
        <f t="shared" si="619"/>
        <v>7997.8309061065602</v>
      </c>
      <c r="BW56" s="25">
        <f t="shared" si="619"/>
        <v>7997.8309061065602</v>
      </c>
      <c r="BX56" s="25">
        <f t="shared" si="619"/>
        <v>7997.8309061065602</v>
      </c>
      <c r="BY56" s="25">
        <f t="shared" si="619"/>
        <v>7997.8309061065602</v>
      </c>
      <c r="BZ56" s="25">
        <f t="shared" si="619"/>
        <v>7997.8309061065602</v>
      </c>
      <c r="CA56" s="25">
        <f>SUM(BO56:BZ56)</f>
        <v>95973.97087327874</v>
      </c>
      <c r="CB56" s="25">
        <f t="shared" ref="CB56:CM56" si="620">-CB35-CB48</f>
        <v>7997.8309061065602</v>
      </c>
      <c r="CC56" s="25">
        <f t="shared" si="620"/>
        <v>7997.8309061065602</v>
      </c>
      <c r="CD56" s="25">
        <f t="shared" si="620"/>
        <v>7997.8309061065602</v>
      </c>
      <c r="CE56" s="25">
        <f t="shared" si="620"/>
        <v>7997.8309061065602</v>
      </c>
      <c r="CF56" s="25">
        <f t="shared" si="620"/>
        <v>7997.8309061065602</v>
      </c>
      <c r="CG56" s="25">
        <f t="shared" si="620"/>
        <v>7997.8309061065602</v>
      </c>
      <c r="CH56" s="25">
        <f t="shared" si="620"/>
        <v>7997.8309061065602</v>
      </c>
      <c r="CI56" s="25">
        <f t="shared" si="620"/>
        <v>7997.8309061065602</v>
      </c>
      <c r="CJ56" s="25">
        <f t="shared" si="620"/>
        <v>7997.8309061065602</v>
      </c>
      <c r="CK56" s="25">
        <f t="shared" si="620"/>
        <v>7997.8309061065602</v>
      </c>
      <c r="CL56" s="25">
        <f t="shared" si="620"/>
        <v>7997.8309061065602</v>
      </c>
      <c r="CM56" s="25">
        <f t="shared" si="620"/>
        <v>7997.8309061065602</v>
      </c>
      <c r="CN56" s="25">
        <f>SUM(CB56:CM56)</f>
        <v>95973.97087327874</v>
      </c>
      <c r="CO56" s="25">
        <f t="shared" ref="CO56:CZ56" si="621">-CO35-CO48</f>
        <v>7997.8309061065602</v>
      </c>
      <c r="CP56" s="25">
        <f t="shared" si="621"/>
        <v>7997.8309061065602</v>
      </c>
      <c r="CQ56" s="25">
        <f t="shared" si="621"/>
        <v>7997.8309061065602</v>
      </c>
      <c r="CR56" s="25">
        <f t="shared" si="621"/>
        <v>7997.8309061065602</v>
      </c>
      <c r="CS56" s="25">
        <f t="shared" si="621"/>
        <v>7997.8309061065602</v>
      </c>
      <c r="CT56" s="25">
        <f t="shared" si="621"/>
        <v>7997.8309061065602</v>
      </c>
      <c r="CU56" s="25">
        <f t="shared" si="621"/>
        <v>7997.8309061065602</v>
      </c>
      <c r="CV56" s="25">
        <f t="shared" si="621"/>
        <v>7997.8309061065602</v>
      </c>
      <c r="CW56" s="25">
        <f t="shared" si="621"/>
        <v>7997.8309061065602</v>
      </c>
      <c r="CX56" s="25">
        <f t="shared" si="621"/>
        <v>7997.8309061065602</v>
      </c>
      <c r="CY56" s="25">
        <f t="shared" si="621"/>
        <v>7997.8309061065602</v>
      </c>
      <c r="CZ56" s="25">
        <f t="shared" si="621"/>
        <v>7997.8309061065602</v>
      </c>
      <c r="DA56" s="25">
        <f>SUM(CO56:CZ56)</f>
        <v>95973.97087327874</v>
      </c>
      <c r="DB56" s="25">
        <f t="shared" ref="DB56:DM56" si="622">-DB35-DB48</f>
        <v>7997.8309061065602</v>
      </c>
      <c r="DC56" s="25">
        <f t="shared" si="622"/>
        <v>7997.8309061065602</v>
      </c>
      <c r="DD56" s="25">
        <f t="shared" si="622"/>
        <v>7997.8309061065602</v>
      </c>
      <c r="DE56" s="25">
        <f t="shared" si="622"/>
        <v>7997.8309061065602</v>
      </c>
      <c r="DF56" s="25">
        <f t="shared" si="622"/>
        <v>7997.8309061065602</v>
      </c>
      <c r="DG56" s="25">
        <f t="shared" si="622"/>
        <v>7997.8309061065602</v>
      </c>
      <c r="DH56" s="25">
        <f t="shared" si="622"/>
        <v>7997.8309061065602</v>
      </c>
      <c r="DI56" s="25">
        <f t="shared" si="622"/>
        <v>7997.8309061065602</v>
      </c>
      <c r="DJ56" s="25">
        <f t="shared" si="622"/>
        <v>7997.8309061065602</v>
      </c>
      <c r="DK56" s="25">
        <f t="shared" si="622"/>
        <v>7997.8309061065602</v>
      </c>
      <c r="DL56" s="25">
        <f t="shared" si="622"/>
        <v>7997.8309061065602</v>
      </c>
      <c r="DM56" s="25">
        <f t="shared" si="622"/>
        <v>7997.8309061065602</v>
      </c>
      <c r="DN56" s="25">
        <f>SUM(DB56:DM56)</f>
        <v>95973.97087327874</v>
      </c>
      <c r="DO56" s="25">
        <f>-DO35-DO48</f>
        <v>7997.8309061065602</v>
      </c>
      <c r="DP56" s="25">
        <f t="shared" ref="DP56:DZ56" si="623">-DP35-DP48</f>
        <v>7997.8309061065602</v>
      </c>
      <c r="DQ56" s="25">
        <f t="shared" si="623"/>
        <v>7997.8309061065602</v>
      </c>
      <c r="DR56" s="25">
        <f t="shared" si="623"/>
        <v>7997.8309061065602</v>
      </c>
      <c r="DS56" s="25">
        <f t="shared" si="623"/>
        <v>7997.8309061065602</v>
      </c>
      <c r="DT56" s="25">
        <f t="shared" si="623"/>
        <v>7997.8309061065602</v>
      </c>
      <c r="DU56" s="25">
        <f t="shared" si="623"/>
        <v>7997.8309061065602</v>
      </c>
      <c r="DV56" s="25">
        <f t="shared" si="623"/>
        <v>7997.8309061065602</v>
      </c>
      <c r="DW56" s="25">
        <f t="shared" si="623"/>
        <v>7997.8309061065602</v>
      </c>
      <c r="DX56" s="25">
        <f t="shared" si="623"/>
        <v>7997.8309061065602</v>
      </c>
      <c r="DY56" s="25">
        <f t="shared" si="623"/>
        <v>7997.8309061065602</v>
      </c>
      <c r="DZ56" s="25">
        <f t="shared" si="623"/>
        <v>7997.8309061065602</v>
      </c>
      <c r="EA56" s="25">
        <f>SUM(DO56:DZ56)</f>
        <v>95973.97087327874</v>
      </c>
      <c r="EB56" s="25">
        <f>-EB35-EB48</f>
        <v>7997.8309061065602</v>
      </c>
      <c r="EC56" s="25">
        <f t="shared" ref="EC56:EM56" si="624">-EC35-EC48</f>
        <v>7997.8309061065602</v>
      </c>
      <c r="ED56" s="25">
        <f t="shared" si="624"/>
        <v>7997.8309061065602</v>
      </c>
      <c r="EE56" s="25">
        <f t="shared" si="624"/>
        <v>7997.8309061065602</v>
      </c>
      <c r="EF56" s="25">
        <f t="shared" si="624"/>
        <v>7997.8309061065602</v>
      </c>
      <c r="EG56" s="25">
        <f t="shared" si="624"/>
        <v>7997.8309061065602</v>
      </c>
      <c r="EH56" s="25">
        <f t="shared" si="624"/>
        <v>7997.8309061065602</v>
      </c>
      <c r="EI56" s="25">
        <f t="shared" si="624"/>
        <v>7997.8309061065602</v>
      </c>
      <c r="EJ56" s="25">
        <f t="shared" si="624"/>
        <v>7997.8309061065602</v>
      </c>
      <c r="EK56" s="25">
        <f t="shared" si="624"/>
        <v>7997.8309061065602</v>
      </c>
      <c r="EL56" s="25">
        <f t="shared" si="624"/>
        <v>7997.8309061065602</v>
      </c>
      <c r="EM56" s="25">
        <f t="shared" si="624"/>
        <v>7997.8309061065602</v>
      </c>
      <c r="EN56" s="25">
        <f>SUM(EB56:EM56)</f>
        <v>95973.97087327874</v>
      </c>
      <c r="EO56" s="25">
        <f>-EO35-EO48</f>
        <v>7997.8309061065602</v>
      </c>
      <c r="EP56" s="25">
        <f t="shared" ref="EP56:EZ56" si="625">-EP35-EP48</f>
        <v>7997.8309061065602</v>
      </c>
      <c r="EQ56" s="25">
        <f t="shared" si="625"/>
        <v>7997.8309061065602</v>
      </c>
      <c r="ER56" s="25">
        <f t="shared" si="625"/>
        <v>7997.8309061065602</v>
      </c>
      <c r="ES56" s="25">
        <f t="shared" si="625"/>
        <v>7997.8309061065602</v>
      </c>
      <c r="ET56" s="25">
        <f t="shared" si="625"/>
        <v>663092.83090610662</v>
      </c>
      <c r="EU56" s="25">
        <f t="shared" si="625"/>
        <v>7997.8309061065602</v>
      </c>
      <c r="EV56" s="25">
        <f t="shared" si="625"/>
        <v>7997.8309061065602</v>
      </c>
      <c r="EW56" s="25">
        <f t="shared" si="625"/>
        <v>7997.8309061065602</v>
      </c>
      <c r="EX56" s="25">
        <f t="shared" si="625"/>
        <v>7997.8309061065602</v>
      </c>
      <c r="EY56" s="25">
        <f t="shared" si="625"/>
        <v>7997.8309061065602</v>
      </c>
      <c r="EZ56" s="25">
        <f t="shared" si="625"/>
        <v>7997.8309061065602</v>
      </c>
      <c r="FA56" s="25">
        <f>SUM(EO56:EZ56)</f>
        <v>751068.97087327845</v>
      </c>
      <c r="FB56" s="25">
        <f>-FB35-FB48</f>
        <v>7997.8309061065602</v>
      </c>
      <c r="FC56" s="25">
        <f t="shared" ref="FC56:FM56" si="626">-FC35-FC48</f>
        <v>7997.8309061065602</v>
      </c>
      <c r="FD56" s="25">
        <f t="shared" si="626"/>
        <v>7997.8309061065602</v>
      </c>
      <c r="FE56" s="25">
        <f t="shared" si="626"/>
        <v>7997.8309061065602</v>
      </c>
      <c r="FF56" s="25">
        <f t="shared" si="626"/>
        <v>7997.8309061065602</v>
      </c>
      <c r="FG56" s="25">
        <f t="shared" si="626"/>
        <v>663092.83090610662</v>
      </c>
      <c r="FH56" s="25">
        <f t="shared" si="626"/>
        <v>7997.8309061065602</v>
      </c>
      <c r="FI56" s="25">
        <f t="shared" si="626"/>
        <v>7997.8309061065602</v>
      </c>
      <c r="FJ56" s="25">
        <f t="shared" si="626"/>
        <v>7997.8309061065602</v>
      </c>
      <c r="FK56" s="25">
        <f t="shared" si="626"/>
        <v>7997.8309061065602</v>
      </c>
      <c r="FL56" s="25">
        <f t="shared" si="626"/>
        <v>7997.8309061065602</v>
      </c>
      <c r="FM56" s="25">
        <f t="shared" si="626"/>
        <v>7997.8309061065602</v>
      </c>
      <c r="FN56" s="25">
        <f>SUM(FB56:FM56)</f>
        <v>751068.97087327845</v>
      </c>
      <c r="FO56" s="25">
        <f>-FO35-FO48</f>
        <v>7997.8309061065602</v>
      </c>
      <c r="FP56" s="25">
        <f t="shared" ref="FP56:FZ56" si="627">-FP35-FP48</f>
        <v>7997.8309061065602</v>
      </c>
      <c r="FQ56" s="25">
        <f t="shared" si="627"/>
        <v>7997.8309061065602</v>
      </c>
      <c r="FR56" s="25">
        <f t="shared" si="627"/>
        <v>7997.8309061065602</v>
      </c>
      <c r="FS56" s="25">
        <f t="shared" si="627"/>
        <v>7997.8309061065602</v>
      </c>
      <c r="FT56" s="25">
        <f t="shared" si="627"/>
        <v>663092.83090610662</v>
      </c>
      <c r="FU56" s="25">
        <f t="shared" si="627"/>
        <v>7997.8309061065602</v>
      </c>
      <c r="FV56" s="25">
        <f t="shared" si="627"/>
        <v>7997.8309061065602</v>
      </c>
      <c r="FW56" s="25">
        <f t="shared" si="627"/>
        <v>7997.8309061065602</v>
      </c>
      <c r="FX56" s="25">
        <f t="shared" si="627"/>
        <v>7997.8309061065602</v>
      </c>
      <c r="FY56" s="25">
        <f t="shared" si="627"/>
        <v>7997.8309061065602</v>
      </c>
      <c r="FZ56" s="25">
        <f t="shared" si="627"/>
        <v>7997.8309061065602</v>
      </c>
      <c r="GA56" s="25">
        <f>SUM(FO56:FZ56)</f>
        <v>751068.97087327845</v>
      </c>
      <c r="GB56" s="25">
        <f>-GB35-GB48</f>
        <v>7997.8309061065602</v>
      </c>
      <c r="GC56" s="25">
        <f t="shared" ref="GC56:GM56" si="628">-GC35-GC48</f>
        <v>7997.8309061065602</v>
      </c>
      <c r="GD56" s="25">
        <f t="shared" si="628"/>
        <v>7997.8309061065602</v>
      </c>
      <c r="GE56" s="25">
        <f t="shared" si="628"/>
        <v>7997.8309061065602</v>
      </c>
      <c r="GF56" s="25">
        <f t="shared" si="628"/>
        <v>7997.8309061065602</v>
      </c>
      <c r="GG56" s="25">
        <f t="shared" si="628"/>
        <v>7997.8309061065602</v>
      </c>
      <c r="GH56" s="25">
        <f t="shared" si="628"/>
        <v>7997.8309061065602</v>
      </c>
      <c r="GI56" s="25">
        <f t="shared" si="628"/>
        <v>7997.8309061065602</v>
      </c>
      <c r="GJ56" s="25">
        <f t="shared" si="628"/>
        <v>7997.8309061065602</v>
      </c>
      <c r="GK56" s="25">
        <f t="shared" si="628"/>
        <v>7997.8309061065602</v>
      </c>
      <c r="GL56" s="25">
        <f t="shared" si="628"/>
        <v>7997.8309061065602</v>
      </c>
      <c r="GM56" s="25">
        <f t="shared" si="628"/>
        <v>1162212.8309061071</v>
      </c>
      <c r="GN56" s="25">
        <f>SUM(GB56:GM56)</f>
        <v>1250188.9708732793</v>
      </c>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c r="IS56" s="25"/>
      <c r="IT56" s="25"/>
      <c r="IU56" s="25"/>
      <c r="IV56" s="25"/>
      <c r="IW56" s="25"/>
      <c r="IX56" s="25"/>
      <c r="IY56" s="25"/>
      <c r="IZ56" s="25"/>
      <c r="JA56" s="25"/>
      <c r="JB56" s="25"/>
      <c r="JC56" s="25"/>
      <c r="JD56" s="25"/>
      <c r="JE56" s="25"/>
      <c r="JF56" s="25"/>
      <c r="JG56" s="25"/>
      <c r="JH56" s="25"/>
      <c r="JI56" s="25"/>
      <c r="JJ56" s="25"/>
      <c r="JK56" s="25"/>
      <c r="JL56" s="25"/>
      <c r="JM56" s="25"/>
      <c r="JN56" s="25"/>
      <c r="JO56" s="25"/>
      <c r="JP56" s="25"/>
      <c r="JQ56" s="25"/>
      <c r="JR56" s="25"/>
      <c r="JS56" s="25"/>
      <c r="JT56" s="25"/>
      <c r="JU56" s="25"/>
      <c r="JV56" s="25"/>
      <c r="JW56" s="25"/>
      <c r="JX56" s="25"/>
      <c r="JY56" s="25"/>
      <c r="JZ56" s="25"/>
      <c r="KA56" s="25"/>
      <c r="KB56" s="25"/>
      <c r="KC56" s="25"/>
      <c r="KD56" s="25"/>
      <c r="KE56" s="25"/>
      <c r="KF56" s="25"/>
      <c r="KG56" s="25"/>
      <c r="KH56" s="25"/>
      <c r="KI56" s="25"/>
      <c r="KJ56" s="25"/>
      <c r="KK56" s="25"/>
      <c r="KL56" s="25"/>
      <c r="KM56" s="25"/>
      <c r="KN56" s="25"/>
      <c r="KO56" s="25"/>
      <c r="KP56" s="25"/>
      <c r="KQ56" s="25"/>
      <c r="KR56" s="25"/>
      <c r="KS56" s="25"/>
      <c r="KT56" s="25"/>
      <c r="KU56" s="25"/>
      <c r="KV56" s="25"/>
      <c r="KW56" s="25"/>
      <c r="KX56" s="25"/>
      <c r="KY56" s="25"/>
      <c r="KZ56" s="25"/>
      <c r="LA56" s="25"/>
      <c r="LB56" s="25"/>
      <c r="LC56" s="25"/>
      <c r="LD56" s="25"/>
      <c r="LE56" s="25"/>
      <c r="LF56" s="25"/>
      <c r="LG56" s="25"/>
      <c r="LH56" s="25"/>
      <c r="LI56" s="25"/>
      <c r="LJ56" s="25"/>
      <c r="LK56" s="25"/>
      <c r="LL56" s="25"/>
      <c r="LM56" s="25"/>
      <c r="LN56" s="25"/>
    </row>
    <row r="57" spans="1:327">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row>
    <row r="58" spans="1:327">
      <c r="A58" s="262" t="s">
        <v>309</v>
      </c>
      <c r="B58" s="25">
        <f t="shared" ref="B58:AG58" si="629">SUM(B59:B63)</f>
        <v>0</v>
      </c>
      <c r="C58" s="25">
        <f t="shared" si="629"/>
        <v>0</v>
      </c>
      <c r="D58" s="25">
        <f t="shared" si="629"/>
        <v>0</v>
      </c>
      <c r="E58" s="25">
        <f t="shared" si="629"/>
        <v>0</v>
      </c>
      <c r="F58" s="25">
        <f t="shared" si="629"/>
        <v>0</v>
      </c>
      <c r="G58" s="25">
        <f t="shared" si="629"/>
        <v>0</v>
      </c>
      <c r="H58" s="25">
        <f t="shared" si="629"/>
        <v>0</v>
      </c>
      <c r="I58" s="25">
        <f t="shared" si="629"/>
        <v>0</v>
      </c>
      <c r="J58" s="25">
        <f t="shared" si="629"/>
        <v>0</v>
      </c>
      <c r="K58" s="25">
        <f t="shared" si="629"/>
        <v>0</v>
      </c>
      <c r="L58" s="25">
        <f t="shared" si="629"/>
        <v>0</v>
      </c>
      <c r="M58" s="25">
        <f t="shared" si="629"/>
        <v>0</v>
      </c>
      <c r="N58" s="25">
        <f t="shared" si="629"/>
        <v>0</v>
      </c>
      <c r="O58" s="25">
        <f t="shared" si="629"/>
        <v>0</v>
      </c>
      <c r="P58" s="25">
        <f t="shared" si="629"/>
        <v>0</v>
      </c>
      <c r="Q58" s="25">
        <f t="shared" si="629"/>
        <v>0</v>
      </c>
      <c r="R58" s="25">
        <f t="shared" si="629"/>
        <v>0</v>
      </c>
      <c r="S58" s="25">
        <f t="shared" si="629"/>
        <v>0</v>
      </c>
      <c r="T58" s="25">
        <f t="shared" si="629"/>
        <v>0</v>
      </c>
      <c r="U58" s="25">
        <f t="shared" si="629"/>
        <v>0</v>
      </c>
      <c r="V58" s="25">
        <f t="shared" si="629"/>
        <v>0</v>
      </c>
      <c r="W58" s="25">
        <f t="shared" si="629"/>
        <v>0</v>
      </c>
      <c r="X58" s="25">
        <f t="shared" si="629"/>
        <v>0</v>
      </c>
      <c r="Y58" s="25">
        <f t="shared" si="629"/>
        <v>0</v>
      </c>
      <c r="Z58" s="25">
        <f t="shared" si="629"/>
        <v>0</v>
      </c>
      <c r="AA58" s="25">
        <f t="shared" si="629"/>
        <v>0</v>
      </c>
      <c r="AB58" s="25">
        <f t="shared" si="629"/>
        <v>0</v>
      </c>
      <c r="AC58" s="25">
        <f t="shared" si="629"/>
        <v>0</v>
      </c>
      <c r="AD58" s="25">
        <f t="shared" si="629"/>
        <v>0</v>
      </c>
      <c r="AE58" s="25">
        <f t="shared" si="629"/>
        <v>0</v>
      </c>
      <c r="AF58" s="25">
        <f t="shared" si="629"/>
        <v>0</v>
      </c>
      <c r="AG58" s="25">
        <f t="shared" si="629"/>
        <v>0</v>
      </c>
      <c r="AH58" s="25">
        <f t="shared" ref="AH58:BM58" si="630">SUM(AH59:AH63)</f>
        <v>0</v>
      </c>
      <c r="AI58" s="25">
        <f t="shared" si="630"/>
        <v>0</v>
      </c>
      <c r="AJ58" s="25">
        <f t="shared" si="630"/>
        <v>0</v>
      </c>
      <c r="AK58" s="25">
        <f t="shared" si="630"/>
        <v>0</v>
      </c>
      <c r="AL58" s="25">
        <f t="shared" si="630"/>
        <v>0</v>
      </c>
      <c r="AM58" s="25">
        <f t="shared" si="630"/>
        <v>0</v>
      </c>
      <c r="AN58" s="25">
        <f t="shared" si="630"/>
        <v>0</v>
      </c>
      <c r="AO58" s="25">
        <f t="shared" si="630"/>
        <v>59933.873645765721</v>
      </c>
      <c r="AP58" s="25">
        <f t="shared" si="630"/>
        <v>58319.517252652513</v>
      </c>
      <c r="AQ58" s="25">
        <f t="shared" si="630"/>
        <v>57956.223625087063</v>
      </c>
      <c r="AR58" s="25">
        <f t="shared" si="630"/>
        <v>57592.929997521613</v>
      </c>
      <c r="AS58" s="25">
        <f t="shared" si="630"/>
        <v>57229.636369956177</v>
      </c>
      <c r="AT58" s="25">
        <f t="shared" si="630"/>
        <v>56866.342742390727</v>
      </c>
      <c r="AU58" s="25">
        <f t="shared" si="630"/>
        <v>56503.049114825269</v>
      </c>
      <c r="AV58" s="25">
        <f t="shared" si="630"/>
        <v>56139.755487259819</v>
      </c>
      <c r="AW58" s="25">
        <f t="shared" si="630"/>
        <v>55776.461859694384</v>
      </c>
      <c r="AX58" s="25">
        <f t="shared" si="630"/>
        <v>55413.168232128919</v>
      </c>
      <c r="AY58" s="25">
        <f t="shared" si="630"/>
        <v>55049.874604563491</v>
      </c>
      <c r="AZ58" s="25">
        <f t="shared" si="630"/>
        <v>220686.58097699803</v>
      </c>
      <c r="BA58" s="25">
        <f t="shared" si="630"/>
        <v>847467.41390884388</v>
      </c>
      <c r="BB58" s="25">
        <f t="shared" si="630"/>
        <v>113153.27051370553</v>
      </c>
      <c r="BC58" s="25">
        <f t="shared" si="630"/>
        <v>51884.993721867133</v>
      </c>
      <c r="BD58" s="25">
        <f t="shared" si="630"/>
        <v>51521.70009430169</v>
      </c>
      <c r="BE58" s="25">
        <f t="shared" si="630"/>
        <v>51158.406466736255</v>
      </c>
      <c r="BF58" s="25">
        <f t="shared" si="630"/>
        <v>50795.112839170812</v>
      </c>
      <c r="BG58" s="25">
        <f t="shared" si="630"/>
        <v>229431.81921160535</v>
      </c>
      <c r="BH58" s="25">
        <f t="shared" si="630"/>
        <v>47831.025584039911</v>
      </c>
      <c r="BI58" s="25">
        <f t="shared" si="630"/>
        <v>47467.731956474461</v>
      </c>
      <c r="BJ58" s="25">
        <f t="shared" si="630"/>
        <v>47104.438328909018</v>
      </c>
      <c r="BK58" s="25">
        <f t="shared" si="630"/>
        <v>46741.144701343568</v>
      </c>
      <c r="BL58" s="25">
        <f t="shared" si="630"/>
        <v>46377.851073778125</v>
      </c>
      <c r="BM58" s="25">
        <f t="shared" si="630"/>
        <v>284014.55744621268</v>
      </c>
      <c r="BN58" s="25">
        <f t="shared" ref="BN58:CS58" si="631">SUM(BN59:BN63)</f>
        <v>1067482.0519381445</v>
      </c>
      <c r="BO58" s="25">
        <f t="shared" si="631"/>
        <v>143835.19433632231</v>
      </c>
      <c r="BP58" s="25">
        <f t="shared" si="631"/>
        <v>42312.970191081782</v>
      </c>
      <c r="BQ58" s="25">
        <f t="shared" si="631"/>
        <v>41949.676563516347</v>
      </c>
      <c r="BR58" s="25">
        <f t="shared" si="631"/>
        <v>41586.382935950889</v>
      </c>
      <c r="BS58" s="25">
        <f t="shared" si="631"/>
        <v>41223.089308385461</v>
      </c>
      <c r="BT58" s="25">
        <f t="shared" si="631"/>
        <v>235859.79568081998</v>
      </c>
      <c r="BU58" s="25">
        <f t="shared" si="631"/>
        <v>38059.002053254568</v>
      </c>
      <c r="BV58" s="25">
        <f t="shared" si="631"/>
        <v>37695.708425689096</v>
      </c>
      <c r="BW58" s="25">
        <f t="shared" si="631"/>
        <v>95332.414798123675</v>
      </c>
      <c r="BX58" s="25">
        <f t="shared" si="631"/>
        <v>36244.121170558217</v>
      </c>
      <c r="BY58" s="25">
        <f t="shared" si="631"/>
        <v>35880.827542992767</v>
      </c>
      <c r="BZ58" s="25">
        <f t="shared" si="631"/>
        <v>35517.533915427324</v>
      </c>
      <c r="CA58" s="25">
        <f t="shared" si="631"/>
        <v>825496.71692212252</v>
      </c>
      <c r="CB58" s="25">
        <f t="shared" si="631"/>
        <v>143158.04003448156</v>
      </c>
      <c r="CC58" s="25">
        <f t="shared" si="631"/>
        <v>34790.946660296431</v>
      </c>
      <c r="CD58" s="25">
        <f t="shared" si="631"/>
        <v>34427.653032730988</v>
      </c>
      <c r="CE58" s="25">
        <f t="shared" si="631"/>
        <v>34064.359405165553</v>
      </c>
      <c r="CF58" s="25">
        <f t="shared" si="631"/>
        <v>33701.065777600095</v>
      </c>
      <c r="CG58" s="25">
        <f t="shared" si="631"/>
        <v>502267.05700553069</v>
      </c>
      <c r="CH58" s="25">
        <f t="shared" si="631"/>
        <v>32974.478522469202</v>
      </c>
      <c r="CI58" s="25">
        <f t="shared" si="631"/>
        <v>32611.184894903752</v>
      </c>
      <c r="CJ58" s="25">
        <f t="shared" si="631"/>
        <v>32247.891267338309</v>
      </c>
      <c r="CK58" s="25">
        <f t="shared" si="631"/>
        <v>31884.597639772859</v>
      </c>
      <c r="CL58" s="25">
        <f t="shared" si="631"/>
        <v>31521.304012207431</v>
      </c>
      <c r="CM58" s="25">
        <f t="shared" si="631"/>
        <v>31158.010384641966</v>
      </c>
      <c r="CN58" s="25">
        <f t="shared" si="631"/>
        <v>974806.58863713883</v>
      </c>
      <c r="CO58" s="25">
        <f t="shared" si="631"/>
        <v>137912.35025138163</v>
      </c>
      <c r="CP58" s="25">
        <f t="shared" si="631"/>
        <v>30431.42312951108</v>
      </c>
      <c r="CQ58" s="25">
        <f t="shared" si="631"/>
        <v>30068.12950194563</v>
      </c>
      <c r="CR58" s="25">
        <f t="shared" si="631"/>
        <v>29704.835874380187</v>
      </c>
      <c r="CS58" s="25">
        <f t="shared" si="631"/>
        <v>29341.542246814744</v>
      </c>
      <c r="CT58" s="25">
        <f t="shared" ref="CT58:DY58" si="632">SUM(CT59:CT63)</f>
        <v>615418.54480185953</v>
      </c>
      <c r="CU58" s="25">
        <f t="shared" si="632"/>
        <v>28614.954991683837</v>
      </c>
      <c r="CV58" s="25">
        <f t="shared" si="632"/>
        <v>28251.661364118409</v>
      </c>
      <c r="CW58" s="25">
        <f t="shared" si="632"/>
        <v>27888.367736552962</v>
      </c>
      <c r="CX58" s="25">
        <f t="shared" si="632"/>
        <v>27525.074108987508</v>
      </c>
      <c r="CY58" s="25">
        <f t="shared" si="632"/>
        <v>27161.780481422062</v>
      </c>
      <c r="CZ58" s="25">
        <f t="shared" si="632"/>
        <v>26798.486853856615</v>
      </c>
      <c r="DA58" s="25">
        <f t="shared" si="632"/>
        <v>1039117.1513425142</v>
      </c>
      <c r="DB58" s="25">
        <f t="shared" si="632"/>
        <v>128385.19737966632</v>
      </c>
      <c r="DC58" s="25">
        <f t="shared" si="632"/>
        <v>26071.899598725719</v>
      </c>
      <c r="DD58" s="25">
        <f t="shared" si="632"/>
        <v>25708.605971160279</v>
      </c>
      <c r="DE58" s="25">
        <f t="shared" si="632"/>
        <v>25345.312343594847</v>
      </c>
      <c r="DF58" s="25">
        <f t="shared" si="632"/>
        <v>24982.018716029386</v>
      </c>
      <c r="DG58" s="25">
        <f t="shared" si="632"/>
        <v>673011.74297657202</v>
      </c>
      <c r="DH58" s="25">
        <f t="shared" si="632"/>
        <v>24255.431460898497</v>
      </c>
      <c r="DI58" s="25">
        <f t="shared" si="632"/>
        <v>23892.13783333305</v>
      </c>
      <c r="DJ58" s="25">
        <f t="shared" si="632"/>
        <v>23528.844205767607</v>
      </c>
      <c r="DK58" s="25">
        <f t="shared" si="632"/>
        <v>23165.550578202157</v>
      </c>
      <c r="DL58" s="25">
        <f t="shared" si="632"/>
        <v>22802.256950636711</v>
      </c>
      <c r="DM58" s="25">
        <f t="shared" si="632"/>
        <v>22438.963323071264</v>
      </c>
      <c r="DN58" s="25">
        <f t="shared" si="632"/>
        <v>1043587.9613376579</v>
      </c>
      <c r="DO58" s="25">
        <f t="shared" si="632"/>
        <v>117646.17484308837</v>
      </c>
      <c r="DP58" s="25">
        <f t="shared" si="632"/>
        <v>21712.376067940371</v>
      </c>
      <c r="DQ58" s="25">
        <f t="shared" si="632"/>
        <v>21349.082440374925</v>
      </c>
      <c r="DR58" s="25">
        <f t="shared" si="632"/>
        <v>20985.788812809478</v>
      </c>
      <c r="DS58" s="25">
        <f t="shared" si="632"/>
        <v>20622.495185244035</v>
      </c>
      <c r="DT58" s="25">
        <f t="shared" si="632"/>
        <v>737856.10821726569</v>
      </c>
      <c r="DU58" s="25">
        <f t="shared" si="632"/>
        <v>19895.90793011315</v>
      </c>
      <c r="DV58" s="25">
        <f t="shared" si="632"/>
        <v>19532.614302547696</v>
      </c>
      <c r="DW58" s="25">
        <f t="shared" si="632"/>
        <v>19169.320674982253</v>
      </c>
      <c r="DX58" s="25">
        <f t="shared" si="632"/>
        <v>18806.027047416799</v>
      </c>
      <c r="DY58" s="25">
        <f t="shared" si="632"/>
        <v>18442.733419851353</v>
      </c>
      <c r="DZ58" s="25">
        <f t="shared" ref="DZ58:FE58" si="633">SUM(DZ59:DZ63)</f>
        <v>18079.439792285906</v>
      </c>
      <c r="EA58" s="25">
        <f t="shared" si="633"/>
        <v>1054098.0687339199</v>
      </c>
      <c r="EB58" s="25">
        <f t="shared" si="633"/>
        <v>105582.83837725774</v>
      </c>
      <c r="EC58" s="25">
        <f t="shared" si="633"/>
        <v>17352.85253715502</v>
      </c>
      <c r="ED58" s="25">
        <f t="shared" si="633"/>
        <v>16989.55890958957</v>
      </c>
      <c r="EE58" s="25">
        <f t="shared" si="633"/>
        <v>16626.265282024113</v>
      </c>
      <c r="EF58" s="25">
        <f t="shared" si="633"/>
        <v>16262.971654458677</v>
      </c>
      <c r="EG58" s="25">
        <f t="shared" si="633"/>
        <v>779875.02402517304</v>
      </c>
      <c r="EH58" s="25">
        <f t="shared" si="633"/>
        <v>15536.384399327777</v>
      </c>
      <c r="EI58" s="25">
        <f t="shared" si="633"/>
        <v>15173.09077176233</v>
      </c>
      <c r="EJ58" s="25">
        <f t="shared" si="633"/>
        <v>14809.797144196888</v>
      </c>
      <c r="EK58" s="25">
        <f t="shared" si="633"/>
        <v>14446.503516631437</v>
      </c>
      <c r="EL58" s="25">
        <f t="shared" si="633"/>
        <v>14083.209889065995</v>
      </c>
      <c r="EM58" s="25">
        <f t="shared" si="633"/>
        <v>13719.916261500544</v>
      </c>
      <c r="EN58" s="25">
        <f t="shared" si="633"/>
        <v>1040458.4127681432</v>
      </c>
      <c r="EO58" s="25">
        <f t="shared" si="633"/>
        <v>92495.333027907822</v>
      </c>
      <c r="EP58" s="25">
        <f t="shared" si="633"/>
        <v>12993.329006369651</v>
      </c>
      <c r="EQ58" s="25">
        <f t="shared" si="633"/>
        <v>12630.035378804205</v>
      </c>
      <c r="ER58" s="25">
        <f t="shared" si="633"/>
        <v>12266.741751238755</v>
      </c>
      <c r="ES58" s="25">
        <f t="shared" si="633"/>
        <v>11903.448123673314</v>
      </c>
      <c r="ET58" s="25">
        <f t="shared" si="633"/>
        <v>181654.45964768247</v>
      </c>
      <c r="EU58" s="25">
        <f t="shared" si="633"/>
        <v>11176.860868542419</v>
      </c>
      <c r="EV58" s="25">
        <f t="shared" si="633"/>
        <v>10813.567240976972</v>
      </c>
      <c r="EW58" s="25">
        <f t="shared" si="633"/>
        <v>10450.273613411526</v>
      </c>
      <c r="EX58" s="25">
        <f t="shared" si="633"/>
        <v>10086.979985846079</v>
      </c>
      <c r="EY58" s="25">
        <f t="shared" si="633"/>
        <v>9723.6863582806345</v>
      </c>
      <c r="EZ58" s="25">
        <f t="shared" si="633"/>
        <v>9360.3927307151916</v>
      </c>
      <c r="FA58" s="25">
        <f t="shared" si="633"/>
        <v>385555.10773344903</v>
      </c>
      <c r="FB58" s="25">
        <f t="shared" si="633"/>
        <v>77878.269263628928</v>
      </c>
      <c r="FC58" s="25">
        <f t="shared" si="633"/>
        <v>8633.8054755842968</v>
      </c>
      <c r="FD58" s="25">
        <f t="shared" si="633"/>
        <v>8270.5118480188503</v>
      </c>
      <c r="FE58" s="25">
        <f t="shared" si="633"/>
        <v>7907.2182204534056</v>
      </c>
      <c r="FF58" s="25">
        <f t="shared" ref="FF58:GK58" si="634">SUM(FF59:FF63)</f>
        <v>7543.9245928879591</v>
      </c>
      <c r="FG58" s="25">
        <f t="shared" si="634"/>
        <v>238750.1281237017</v>
      </c>
      <c r="FH58" s="25">
        <f t="shared" si="634"/>
        <v>6817.3373377570661</v>
      </c>
      <c r="FI58" s="25">
        <f t="shared" si="634"/>
        <v>6454.0437101916214</v>
      </c>
      <c r="FJ58" s="25">
        <f t="shared" si="634"/>
        <v>6090.750082626173</v>
      </c>
      <c r="FK58" s="25">
        <f t="shared" si="634"/>
        <v>5727.4564550607301</v>
      </c>
      <c r="FL58" s="25">
        <f t="shared" si="634"/>
        <v>5364.1628274952818</v>
      </c>
      <c r="FM58" s="25">
        <f t="shared" si="634"/>
        <v>5000.8691999298353</v>
      </c>
      <c r="FN58" s="25">
        <f t="shared" si="634"/>
        <v>384438.47713733581</v>
      </c>
      <c r="FO58" s="25">
        <f t="shared" si="634"/>
        <v>61590.138656784889</v>
      </c>
      <c r="FP58" s="25">
        <f t="shared" si="634"/>
        <v>4274.281944798945</v>
      </c>
      <c r="FQ58" s="25">
        <f t="shared" si="634"/>
        <v>3910.9883172334967</v>
      </c>
      <c r="FR58" s="25">
        <f t="shared" si="634"/>
        <v>3547.694689668052</v>
      </c>
      <c r="FS58" s="25">
        <f t="shared" si="634"/>
        <v>3184.4010621026055</v>
      </c>
      <c r="FT58" s="25">
        <f t="shared" si="634"/>
        <v>299448.40325977246</v>
      </c>
      <c r="FU58" s="25">
        <f t="shared" si="634"/>
        <v>2457.8138069717133</v>
      </c>
      <c r="FV58" s="25">
        <f t="shared" si="634"/>
        <v>2094.5201794062664</v>
      </c>
      <c r="FW58" s="25">
        <f t="shared" si="634"/>
        <v>1731.2265518408205</v>
      </c>
      <c r="FX58" s="25">
        <f t="shared" si="634"/>
        <v>1499.5932948949201</v>
      </c>
      <c r="FY58" s="25">
        <f t="shared" si="634"/>
        <v>1399.6204085685886</v>
      </c>
      <c r="FZ58" s="25">
        <f t="shared" si="634"/>
        <v>1299.6475222422564</v>
      </c>
      <c r="GA58" s="25">
        <f t="shared" si="634"/>
        <v>386438.329694285</v>
      </c>
      <c r="GB58" s="25">
        <f t="shared" si="634"/>
        <v>44397.952751076482</v>
      </c>
      <c r="GC58" s="25">
        <f t="shared" si="634"/>
        <v>1099.7017495895923</v>
      </c>
      <c r="GD58" s="25">
        <f t="shared" si="634"/>
        <v>999.72886326326011</v>
      </c>
      <c r="GE58" s="25">
        <f t="shared" si="634"/>
        <v>899.75597693692805</v>
      </c>
      <c r="GF58" s="25">
        <f t="shared" si="634"/>
        <v>799.78309061059599</v>
      </c>
      <c r="GG58" s="25">
        <f t="shared" si="634"/>
        <v>1285021.7472353878</v>
      </c>
      <c r="GH58" s="25">
        <f t="shared" si="634"/>
        <v>599.8373179579321</v>
      </c>
      <c r="GI58" s="25">
        <f t="shared" si="634"/>
        <v>499.8644316316001</v>
      </c>
      <c r="GJ58" s="25">
        <f t="shared" si="634"/>
        <v>399.89154530526815</v>
      </c>
      <c r="GK58" s="25">
        <f t="shared" si="634"/>
        <v>299.91865897893615</v>
      </c>
      <c r="GL58" s="25">
        <f t="shared" ref="GL58:GN58" si="635">SUM(GL59:GL63)</f>
        <v>199.94577265260412</v>
      </c>
      <c r="GM58" s="25">
        <f t="shared" si="635"/>
        <v>164136.49692919481</v>
      </c>
      <c r="GN58" s="25">
        <f t="shared" si="635"/>
        <v>1499354.6243225858</v>
      </c>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row>
    <row r="59" spans="1:327">
      <c r="A59" s="3" t="s">
        <v>287</v>
      </c>
      <c r="B59" s="25"/>
      <c r="C59" s="25"/>
      <c r="D59" s="25"/>
      <c r="E59" s="25"/>
      <c r="F59" s="25"/>
      <c r="G59" s="25"/>
      <c r="H59" s="25"/>
      <c r="I59" s="25"/>
      <c r="J59" s="25"/>
      <c r="K59" s="25"/>
      <c r="L59" s="25"/>
      <c r="M59" s="25"/>
      <c r="N59" s="25">
        <f>SUM(B59:M59)</f>
        <v>0</v>
      </c>
      <c r="O59" s="25"/>
      <c r="P59" s="25"/>
      <c r="Q59" s="25"/>
      <c r="R59" s="25"/>
      <c r="S59" s="25"/>
      <c r="T59" s="25"/>
      <c r="U59" s="25"/>
      <c r="V59" s="25"/>
      <c r="W59" s="25"/>
      <c r="X59" s="25"/>
      <c r="Y59" s="25"/>
      <c r="Z59" s="25"/>
      <c r="AA59" s="25">
        <f>SUM(O59:Z59)</f>
        <v>0</v>
      </c>
      <c r="AB59" s="25"/>
      <c r="AC59" s="25"/>
      <c r="AD59" s="25"/>
      <c r="AE59" s="25"/>
      <c r="AF59" s="25"/>
      <c r="AG59" s="25"/>
      <c r="AH59" s="25"/>
      <c r="AI59" s="25"/>
      <c r="AJ59" s="25"/>
      <c r="AK59" s="25"/>
      <c r="AL59" s="25"/>
      <c r="AM59" s="25"/>
      <c r="AN59" s="25">
        <f>SUM(AB59:AM59)</f>
        <v>0</v>
      </c>
      <c r="AO59" s="25">
        <f t="shared" ref="AO59:AZ59" si="636">+AO24</f>
        <v>34626.677472943491</v>
      </c>
      <c r="AP59" s="25">
        <f t="shared" si="636"/>
        <v>34363.356731704385</v>
      </c>
      <c r="AQ59" s="25">
        <f t="shared" si="636"/>
        <v>34100.035990465265</v>
      </c>
      <c r="AR59" s="25">
        <f t="shared" si="636"/>
        <v>33836.715249226152</v>
      </c>
      <c r="AS59" s="25">
        <f t="shared" si="636"/>
        <v>33573.394507987032</v>
      </c>
      <c r="AT59" s="25">
        <f t="shared" si="636"/>
        <v>33310.073766747926</v>
      </c>
      <c r="AU59" s="25">
        <f t="shared" si="636"/>
        <v>33046.753025508806</v>
      </c>
      <c r="AV59" s="25">
        <f t="shared" si="636"/>
        <v>32783.4322842697</v>
      </c>
      <c r="AW59" s="25">
        <f t="shared" si="636"/>
        <v>32520.111543030573</v>
      </c>
      <c r="AX59" s="25">
        <f t="shared" si="636"/>
        <v>32256.790801791467</v>
      </c>
      <c r="AY59" s="25">
        <f t="shared" si="636"/>
        <v>31993.470060552343</v>
      </c>
      <c r="AZ59" s="25">
        <f t="shared" si="636"/>
        <v>31730.149319313234</v>
      </c>
      <c r="BA59" s="25">
        <f>SUM(AO59:AZ59)</f>
        <v>398140.96075354039</v>
      </c>
      <c r="BB59" s="25">
        <f t="shared" ref="BB59:BM59" si="637">+BB24</f>
        <v>31466.828578074117</v>
      </c>
      <c r="BC59" s="25">
        <f t="shared" si="637"/>
        <v>31203.507836835008</v>
      </c>
      <c r="BD59" s="25">
        <f t="shared" si="637"/>
        <v>30940.187095595884</v>
      </c>
      <c r="BE59" s="25">
        <f t="shared" si="637"/>
        <v>30676.866354356778</v>
      </c>
      <c r="BF59" s="25">
        <f t="shared" si="637"/>
        <v>30413.545613117654</v>
      </c>
      <c r="BG59" s="25">
        <f t="shared" si="637"/>
        <v>30150.224871878545</v>
      </c>
      <c r="BH59" s="25">
        <f t="shared" si="637"/>
        <v>29886.904130639428</v>
      </c>
      <c r="BI59" s="25">
        <f t="shared" si="637"/>
        <v>29623.583389400315</v>
      </c>
      <c r="BJ59" s="25">
        <f t="shared" si="637"/>
        <v>29360.262648161202</v>
      </c>
      <c r="BK59" s="25">
        <f t="shared" si="637"/>
        <v>29096.941906922082</v>
      </c>
      <c r="BL59" s="25">
        <f t="shared" si="637"/>
        <v>28833.621165682969</v>
      </c>
      <c r="BM59" s="25">
        <f t="shared" si="637"/>
        <v>28570.300424443856</v>
      </c>
      <c r="BN59" s="25">
        <f>SUM(BB59:BM59)</f>
        <v>360222.77401510783</v>
      </c>
      <c r="BO59" s="25">
        <f t="shared" ref="BO59:BZ59" si="638">+BO24</f>
        <v>28306.97968320474</v>
      </c>
      <c r="BP59" s="25">
        <f t="shared" si="638"/>
        <v>28043.658941965627</v>
      </c>
      <c r="BQ59" s="25">
        <f t="shared" si="638"/>
        <v>27780.338200726514</v>
      </c>
      <c r="BR59" s="25">
        <f t="shared" si="638"/>
        <v>27517.017459487393</v>
      </c>
      <c r="BS59" s="25">
        <f t="shared" si="638"/>
        <v>27253.69671824828</v>
      </c>
      <c r="BT59" s="25">
        <f t="shared" si="638"/>
        <v>26990.375977009167</v>
      </c>
      <c r="BU59" s="25">
        <f t="shared" si="638"/>
        <v>26727.055235770051</v>
      </c>
      <c r="BV59" s="25">
        <f t="shared" si="638"/>
        <v>26463.734494530938</v>
      </c>
      <c r="BW59" s="25">
        <f t="shared" si="638"/>
        <v>26200.413753291825</v>
      </c>
      <c r="BX59" s="25">
        <f t="shared" si="638"/>
        <v>25937.093012052705</v>
      </c>
      <c r="BY59" s="25">
        <f t="shared" si="638"/>
        <v>25673.772270813592</v>
      </c>
      <c r="BZ59" s="25">
        <f t="shared" si="638"/>
        <v>25410.451529574479</v>
      </c>
      <c r="CA59" s="25">
        <f>SUM(BO59:BZ59)</f>
        <v>322304.58727667527</v>
      </c>
      <c r="CB59" s="25">
        <f t="shared" ref="CB59:CM59" si="639">+CB24</f>
        <v>25147.130788335362</v>
      </c>
      <c r="CC59" s="25">
        <f t="shared" si="639"/>
        <v>24883.810047096249</v>
      </c>
      <c r="CD59" s="25">
        <f t="shared" si="639"/>
        <v>24620.489305857136</v>
      </c>
      <c r="CE59" s="25">
        <f t="shared" si="639"/>
        <v>24357.168564618016</v>
      </c>
      <c r="CF59" s="25">
        <f t="shared" si="639"/>
        <v>24093.847823378903</v>
      </c>
      <c r="CG59" s="25">
        <f t="shared" si="639"/>
        <v>23830.52708213979</v>
      </c>
      <c r="CH59" s="25">
        <f t="shared" si="639"/>
        <v>23567.206340900673</v>
      </c>
      <c r="CI59" s="25">
        <f t="shared" si="639"/>
        <v>23303.88559966156</v>
      </c>
      <c r="CJ59" s="25">
        <f t="shared" si="639"/>
        <v>23040.564858422447</v>
      </c>
      <c r="CK59" s="25">
        <f t="shared" si="639"/>
        <v>22777.244117183327</v>
      </c>
      <c r="CL59" s="25">
        <f t="shared" si="639"/>
        <v>22513.923375944214</v>
      </c>
      <c r="CM59" s="25">
        <f t="shared" si="639"/>
        <v>22250.602634705101</v>
      </c>
      <c r="CN59" s="25">
        <f>SUM(CB59:CM59)</f>
        <v>284386.40053824277</v>
      </c>
      <c r="CO59" s="25">
        <f t="shared" ref="CO59:CZ59" si="640">+CO24</f>
        <v>21987.281893465988</v>
      </c>
      <c r="CP59" s="25">
        <f t="shared" si="640"/>
        <v>21723.961152226871</v>
      </c>
      <c r="CQ59" s="25">
        <f t="shared" si="640"/>
        <v>21460.640410987755</v>
      </c>
      <c r="CR59" s="25">
        <f t="shared" si="640"/>
        <v>21197.319669748642</v>
      </c>
      <c r="CS59" s="25">
        <f t="shared" si="640"/>
        <v>20933.998928509525</v>
      </c>
      <c r="CT59" s="25">
        <f t="shared" si="640"/>
        <v>20670.678187270412</v>
      </c>
      <c r="CU59" s="25">
        <f t="shared" si="640"/>
        <v>20407.357446031299</v>
      </c>
      <c r="CV59" s="25">
        <f t="shared" si="640"/>
        <v>20144.036704792183</v>
      </c>
      <c r="CW59" s="25">
        <f t="shared" si="640"/>
        <v>19880.715963553066</v>
      </c>
      <c r="CX59" s="25">
        <f t="shared" si="640"/>
        <v>19617.395222313953</v>
      </c>
      <c r="CY59" s="25">
        <f t="shared" si="640"/>
        <v>19354.074481074837</v>
      </c>
      <c r="CZ59" s="25">
        <f t="shared" si="640"/>
        <v>19090.753739835724</v>
      </c>
      <c r="DA59" s="25">
        <f>SUM(CO59:CZ59)</f>
        <v>246468.21379981027</v>
      </c>
      <c r="DB59" s="25">
        <f t="shared" ref="DB59:DM59" si="641">+DB24</f>
        <v>18827.432998596611</v>
      </c>
      <c r="DC59" s="25">
        <f t="shared" si="641"/>
        <v>18564.112257357494</v>
      </c>
      <c r="DD59" s="25">
        <f t="shared" si="641"/>
        <v>18300.791516118377</v>
      </c>
      <c r="DE59" s="25">
        <f t="shared" si="641"/>
        <v>18037.470774879264</v>
      </c>
      <c r="DF59" s="25">
        <f t="shared" si="641"/>
        <v>17774.150033640148</v>
      </c>
      <c r="DG59" s="25">
        <f t="shared" si="641"/>
        <v>17510.829292401035</v>
      </c>
      <c r="DH59" s="25">
        <f t="shared" si="641"/>
        <v>17247.508551161922</v>
      </c>
      <c r="DI59" s="25">
        <f t="shared" si="641"/>
        <v>16984.187809922805</v>
      </c>
      <c r="DJ59" s="25">
        <f t="shared" si="641"/>
        <v>16720.867068683689</v>
      </c>
      <c r="DK59" s="25">
        <f t="shared" si="641"/>
        <v>16457.546327444576</v>
      </c>
      <c r="DL59" s="25">
        <f t="shared" si="641"/>
        <v>16194.225586205461</v>
      </c>
      <c r="DM59" s="25">
        <f t="shared" si="641"/>
        <v>15930.904844966344</v>
      </c>
      <c r="DN59" s="25">
        <f>SUM(DB59:DM59)</f>
        <v>208550.02706137774</v>
      </c>
      <c r="DO59" s="25">
        <f t="shared" ref="DO59:DZ59" si="642">+DO24</f>
        <v>15667.584103727231</v>
      </c>
      <c r="DP59" s="25">
        <f t="shared" si="642"/>
        <v>15404.263362488116</v>
      </c>
      <c r="DQ59" s="25">
        <f t="shared" si="642"/>
        <v>15140.942621249</v>
      </c>
      <c r="DR59" s="25">
        <f t="shared" si="642"/>
        <v>14877.621880009887</v>
      </c>
      <c r="DS59" s="25">
        <f t="shared" si="642"/>
        <v>14614.301138770772</v>
      </c>
      <c r="DT59" s="25">
        <f t="shared" si="642"/>
        <v>14350.980397531655</v>
      </c>
      <c r="DU59" s="25">
        <f t="shared" si="642"/>
        <v>14087.659656292542</v>
      </c>
      <c r="DV59" s="25">
        <f t="shared" si="642"/>
        <v>13824.338915053428</v>
      </c>
      <c r="DW59" s="25">
        <f t="shared" si="642"/>
        <v>13561.018173814311</v>
      </c>
      <c r="DX59" s="25">
        <f t="shared" si="642"/>
        <v>13297.697432575198</v>
      </c>
      <c r="DY59" s="25">
        <f t="shared" si="642"/>
        <v>13034.376691336083</v>
      </c>
      <c r="DZ59" s="25">
        <f t="shared" si="642"/>
        <v>12771.055950096967</v>
      </c>
      <c r="EA59" s="25">
        <f>SUM(DO59:DZ59)</f>
        <v>170631.84032294518</v>
      </c>
      <c r="EB59" s="25">
        <f t="shared" ref="EB59:EM59" si="643">+EB24</f>
        <v>12507.735208857854</v>
      </c>
      <c r="EC59" s="25">
        <f t="shared" si="643"/>
        <v>12244.414467618739</v>
      </c>
      <c r="ED59" s="25">
        <f t="shared" si="643"/>
        <v>11981.093726379622</v>
      </c>
      <c r="EE59" s="25">
        <f t="shared" si="643"/>
        <v>11717.772985140509</v>
      </c>
      <c r="EF59" s="25">
        <f t="shared" si="643"/>
        <v>11454.452243901394</v>
      </c>
      <c r="EG59" s="25">
        <f t="shared" si="643"/>
        <v>11191.13150266228</v>
      </c>
      <c r="EH59" s="25">
        <f t="shared" si="643"/>
        <v>10927.810761423163</v>
      </c>
      <c r="EI59" s="25">
        <f t="shared" si="643"/>
        <v>10664.49002018405</v>
      </c>
      <c r="EJ59" s="25">
        <f t="shared" si="643"/>
        <v>10401.169278944935</v>
      </c>
      <c r="EK59" s="25">
        <f t="shared" si="643"/>
        <v>10137.848537705819</v>
      </c>
      <c r="EL59" s="25">
        <f t="shared" si="643"/>
        <v>9874.5277964667057</v>
      </c>
      <c r="EM59" s="25">
        <f t="shared" si="643"/>
        <v>9611.2070552275909</v>
      </c>
      <c r="EN59" s="25">
        <f>SUM(EB59:EM59)</f>
        <v>132713.65358451268</v>
      </c>
      <c r="EO59" s="25">
        <f t="shared" ref="EO59:EZ59" si="644">+EO24</f>
        <v>9347.8863139884743</v>
      </c>
      <c r="EP59" s="25">
        <f t="shared" si="644"/>
        <v>9084.5655727493613</v>
      </c>
      <c r="EQ59" s="25">
        <f t="shared" si="644"/>
        <v>8821.2448315102465</v>
      </c>
      <c r="ER59" s="25">
        <f t="shared" si="644"/>
        <v>8557.9240902711299</v>
      </c>
      <c r="ES59" s="25">
        <f t="shared" si="644"/>
        <v>8294.6033490320169</v>
      </c>
      <c r="ET59" s="25">
        <f t="shared" si="644"/>
        <v>8031.2826077929012</v>
      </c>
      <c r="EU59" s="25">
        <f t="shared" si="644"/>
        <v>7767.9618665537864</v>
      </c>
      <c r="EV59" s="25">
        <f t="shared" si="644"/>
        <v>7504.6411253146716</v>
      </c>
      <c r="EW59" s="25">
        <f t="shared" si="644"/>
        <v>7241.3203840755586</v>
      </c>
      <c r="EX59" s="25">
        <f t="shared" si="644"/>
        <v>6977.9996428364439</v>
      </c>
      <c r="EY59" s="25">
        <f t="shared" si="644"/>
        <v>6714.6789015973309</v>
      </c>
      <c r="EZ59" s="25">
        <f t="shared" si="644"/>
        <v>6451.3581603582152</v>
      </c>
      <c r="FA59" s="25">
        <f>SUM(EO59:EZ59)</f>
        <v>94795.466846080133</v>
      </c>
      <c r="FB59" s="25">
        <f t="shared" ref="FB59:FM59" si="645">+FB24</f>
        <v>6188.0374191191022</v>
      </c>
      <c r="FC59" s="25">
        <f t="shared" si="645"/>
        <v>5924.7166778799883</v>
      </c>
      <c r="FD59" s="25">
        <f t="shared" si="645"/>
        <v>5661.3959366408744</v>
      </c>
      <c r="FE59" s="25">
        <f t="shared" si="645"/>
        <v>5398.0751954017596</v>
      </c>
      <c r="FF59" s="25">
        <f t="shared" si="645"/>
        <v>5134.7544541626467</v>
      </c>
      <c r="FG59" s="25">
        <f t="shared" si="645"/>
        <v>4871.4337129235319</v>
      </c>
      <c r="FH59" s="25">
        <f t="shared" si="645"/>
        <v>4608.1129716844189</v>
      </c>
      <c r="FI59" s="25">
        <f t="shared" si="645"/>
        <v>4344.7922304453041</v>
      </c>
      <c r="FJ59" s="25">
        <f t="shared" si="645"/>
        <v>4081.4714892061911</v>
      </c>
      <c r="FK59" s="25">
        <f t="shared" si="645"/>
        <v>3818.1507479670759</v>
      </c>
      <c r="FL59" s="25">
        <f t="shared" si="645"/>
        <v>3554.8300067279629</v>
      </c>
      <c r="FM59" s="25">
        <f t="shared" si="645"/>
        <v>3291.5092654888485</v>
      </c>
      <c r="FN59" s="25">
        <f>SUM(FB59:FM59)</f>
        <v>56877.280107647697</v>
      </c>
      <c r="FO59" s="25">
        <f t="shared" ref="FO59:FZ59" si="646">+FO24</f>
        <v>3028.1885242497347</v>
      </c>
      <c r="FP59" s="25">
        <f t="shared" si="646"/>
        <v>2764.8677830106208</v>
      </c>
      <c r="FQ59" s="25">
        <f t="shared" si="646"/>
        <v>2501.5470417715069</v>
      </c>
      <c r="FR59" s="25">
        <f t="shared" si="646"/>
        <v>2238.226300532393</v>
      </c>
      <c r="FS59" s="25">
        <f t="shared" si="646"/>
        <v>1974.9055592932787</v>
      </c>
      <c r="FT59" s="25">
        <f t="shared" si="646"/>
        <v>1711.5848180541643</v>
      </c>
      <c r="FU59" s="25">
        <f t="shared" si="646"/>
        <v>1448.2640768150507</v>
      </c>
      <c r="FV59" s="25">
        <f t="shared" si="646"/>
        <v>1184.9433355759361</v>
      </c>
      <c r="FW59" s="25">
        <f t="shared" si="646"/>
        <v>921.62259433682198</v>
      </c>
      <c r="FX59" s="25">
        <f t="shared" si="646"/>
        <v>658.30185309770786</v>
      </c>
      <c r="FY59" s="25">
        <f t="shared" si="646"/>
        <v>394.98111185859369</v>
      </c>
      <c r="FZ59" s="25">
        <f t="shared" si="646"/>
        <v>131.66037061947958</v>
      </c>
      <c r="GA59" s="25">
        <f>SUM(FO59:FZ59)</f>
        <v>18959.09336921529</v>
      </c>
      <c r="GB59" s="25">
        <f t="shared" ref="GB59:GM59" si="647">+GB24</f>
        <v>-8.8298596286525333E-11</v>
      </c>
      <c r="GC59" s="25">
        <f t="shared" si="647"/>
        <v>-8.8298596286525333E-11</v>
      </c>
      <c r="GD59" s="25">
        <f t="shared" si="647"/>
        <v>-8.8298596286525333E-11</v>
      </c>
      <c r="GE59" s="25">
        <f t="shared" si="647"/>
        <v>-8.8298596286525333E-11</v>
      </c>
      <c r="GF59" s="25">
        <f t="shared" si="647"/>
        <v>-8.8298596286525333E-11</v>
      </c>
      <c r="GG59" s="25">
        <f t="shared" si="647"/>
        <v>-8.8298596286525333E-11</v>
      </c>
      <c r="GH59" s="25">
        <f t="shared" si="647"/>
        <v>-8.8298596286525333E-11</v>
      </c>
      <c r="GI59" s="25">
        <f t="shared" si="647"/>
        <v>-8.8298596286525333E-11</v>
      </c>
      <c r="GJ59" s="25">
        <f t="shared" si="647"/>
        <v>-8.8298596286525333E-11</v>
      </c>
      <c r="GK59" s="25">
        <f t="shared" si="647"/>
        <v>-8.8298596286525333E-11</v>
      </c>
      <c r="GL59" s="25">
        <f t="shared" si="647"/>
        <v>-8.8298596286525333E-11</v>
      </c>
      <c r="GM59" s="25">
        <f t="shared" si="647"/>
        <v>-8.8298596286525333E-11</v>
      </c>
      <c r="GN59" s="25">
        <f>SUM(GB59:GM59)</f>
        <v>-1.0595831554383041E-9</v>
      </c>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row>
    <row r="60" spans="1:327">
      <c r="A60" s="3" t="s">
        <v>310</v>
      </c>
      <c r="B60" s="242"/>
      <c r="C60" s="25"/>
      <c r="D60" s="25"/>
      <c r="E60" s="25"/>
      <c r="F60" s="25"/>
      <c r="G60" s="25"/>
      <c r="H60" s="25"/>
      <c r="I60" s="25"/>
      <c r="J60" s="25"/>
      <c r="K60" s="25"/>
      <c r="L60" s="25"/>
      <c r="M60" s="25"/>
      <c r="N60" s="25">
        <f>SUM(B60:M60)</f>
        <v>0</v>
      </c>
      <c r="O60" s="25"/>
      <c r="P60" s="25"/>
      <c r="Q60" s="25"/>
      <c r="R60" s="25"/>
      <c r="S60" s="25"/>
      <c r="T60" s="25"/>
      <c r="U60" s="25"/>
      <c r="V60" s="25"/>
      <c r="W60" s="25"/>
      <c r="X60" s="25"/>
      <c r="Y60" s="25"/>
      <c r="Z60" s="25"/>
      <c r="AA60" s="25">
        <f>SUM(O60:Z60)</f>
        <v>0</v>
      </c>
      <c r="AB60" s="25"/>
      <c r="AC60" s="25"/>
      <c r="AD60" s="25"/>
      <c r="AE60" s="25"/>
      <c r="AF60" s="25"/>
      <c r="AG60" s="25"/>
      <c r="AH60" s="25"/>
      <c r="AI60" s="25"/>
      <c r="AJ60" s="25"/>
      <c r="AK60" s="25"/>
      <c r="AL60" s="25"/>
      <c r="AM60" s="25"/>
      <c r="AN60" s="25">
        <f>SUM(AB60:AM60)</f>
        <v>0</v>
      </c>
      <c r="AO60" s="25">
        <f t="shared" ref="AO60:AZ60" si="648">+AO37+AO43</f>
        <v>24846.095630991811</v>
      </c>
      <c r="AP60" s="25">
        <f t="shared" si="648"/>
        <v>24746.122744665474</v>
      </c>
      <c r="AQ60" s="25">
        <f t="shared" si="648"/>
        <v>24646.149858339144</v>
      </c>
      <c r="AR60" s="25">
        <f t="shared" si="648"/>
        <v>24546.176972012807</v>
      </c>
      <c r="AS60" s="25">
        <f t="shared" si="648"/>
        <v>24446.204085686477</v>
      </c>
      <c r="AT60" s="25">
        <f t="shared" si="648"/>
        <v>24346.231199360147</v>
      </c>
      <c r="AU60" s="25">
        <f t="shared" si="648"/>
        <v>24246.25831303381</v>
      </c>
      <c r="AV60" s="25">
        <f t="shared" si="648"/>
        <v>24146.28542670748</v>
      </c>
      <c r="AW60" s="25">
        <f t="shared" si="648"/>
        <v>24046.312540381143</v>
      </c>
      <c r="AX60" s="25">
        <f t="shared" si="648"/>
        <v>23946.339654054813</v>
      </c>
      <c r="AY60" s="25">
        <f t="shared" si="648"/>
        <v>23846.366767728483</v>
      </c>
      <c r="AZ60" s="25">
        <f t="shared" si="648"/>
        <v>23746.393881402146</v>
      </c>
      <c r="BA60" s="25">
        <f>SUM(AO60:AZ60)</f>
        <v>291554.93707436376</v>
      </c>
      <c r="BB60" s="25">
        <f t="shared" ref="BB60:BM60" si="649">+BB37+BB43</f>
        <v>21571.420995075816</v>
      </c>
      <c r="BC60" s="25">
        <f t="shared" si="649"/>
        <v>21471.448108749486</v>
      </c>
      <c r="BD60" s="25">
        <f t="shared" si="649"/>
        <v>21371.475222423149</v>
      </c>
      <c r="BE60" s="25">
        <f t="shared" si="649"/>
        <v>21271.502336096819</v>
      </c>
      <c r="BF60" s="25">
        <f t="shared" si="649"/>
        <v>21171.529449770489</v>
      </c>
      <c r="BG60" s="25">
        <f t="shared" si="649"/>
        <v>21071.556563444159</v>
      </c>
      <c r="BH60" s="25">
        <f t="shared" si="649"/>
        <v>18734.083677117829</v>
      </c>
      <c r="BI60" s="25">
        <f t="shared" si="649"/>
        <v>18634.110790791492</v>
      </c>
      <c r="BJ60" s="25">
        <f t="shared" si="649"/>
        <v>18534.137904465162</v>
      </c>
      <c r="BK60" s="25">
        <f t="shared" si="649"/>
        <v>18434.165018138832</v>
      </c>
      <c r="BL60" s="25">
        <f t="shared" si="649"/>
        <v>18334.192131812502</v>
      </c>
      <c r="BM60" s="25">
        <f t="shared" si="649"/>
        <v>18234.219245486172</v>
      </c>
      <c r="BN60" s="25">
        <f>SUM(BB60:BM60)</f>
        <v>238833.8414433719</v>
      </c>
      <c r="BO60" s="25">
        <f t="shared" ref="BO60:BZ60" si="650">+BO37+BO43</f>
        <v>15159.246359159837</v>
      </c>
      <c r="BP60" s="25">
        <f t="shared" si="650"/>
        <v>15059.273472833505</v>
      </c>
      <c r="BQ60" s="25">
        <f t="shared" si="650"/>
        <v>14959.300586507175</v>
      </c>
      <c r="BR60" s="25">
        <f t="shared" si="650"/>
        <v>14859.327700180844</v>
      </c>
      <c r="BS60" s="25">
        <f t="shared" si="650"/>
        <v>14759.354813854514</v>
      </c>
      <c r="BT60" s="25">
        <f t="shared" si="650"/>
        <v>14659.38192752818</v>
      </c>
      <c r="BU60" s="25">
        <f t="shared" si="650"/>
        <v>12121.909041201849</v>
      </c>
      <c r="BV60" s="25">
        <f t="shared" si="650"/>
        <v>12021.936154875519</v>
      </c>
      <c r="BW60" s="25">
        <f t="shared" si="650"/>
        <v>11921.963268549187</v>
      </c>
      <c r="BX60" s="25">
        <f t="shared" si="650"/>
        <v>11096.990382222857</v>
      </c>
      <c r="BY60" s="25">
        <f t="shared" si="650"/>
        <v>10997.017495896524</v>
      </c>
      <c r="BZ60" s="25">
        <f t="shared" si="650"/>
        <v>10897.044609570194</v>
      </c>
      <c r="CA60" s="25">
        <f>SUM(BO60:BZ60)</f>
        <v>158512.74581238022</v>
      </c>
      <c r="CB60" s="25">
        <f t="shared" ref="CB60:CM60" si="651">+CB37+CB43</f>
        <v>10797.071723243862</v>
      </c>
      <c r="CC60" s="25">
        <f t="shared" si="651"/>
        <v>10697.09883691753</v>
      </c>
      <c r="CD60" s="25">
        <f t="shared" si="651"/>
        <v>10597.125950591198</v>
      </c>
      <c r="CE60" s="25">
        <f t="shared" si="651"/>
        <v>10497.153064264867</v>
      </c>
      <c r="CF60" s="25">
        <f t="shared" si="651"/>
        <v>10397.180177938537</v>
      </c>
      <c r="CG60" s="25">
        <f t="shared" si="651"/>
        <v>10297.207291612205</v>
      </c>
      <c r="CH60" s="25">
        <f t="shared" si="651"/>
        <v>10197.234405285873</v>
      </c>
      <c r="CI60" s="25">
        <f t="shared" si="651"/>
        <v>10097.261518959542</v>
      </c>
      <c r="CJ60" s="25">
        <f t="shared" si="651"/>
        <v>9997.28863263321</v>
      </c>
      <c r="CK60" s="25">
        <f t="shared" si="651"/>
        <v>9897.3157463068801</v>
      </c>
      <c r="CL60" s="25">
        <f t="shared" si="651"/>
        <v>9797.3428599805484</v>
      </c>
      <c r="CM60" s="25">
        <f t="shared" si="651"/>
        <v>9697.3699736542167</v>
      </c>
      <c r="CN60" s="25">
        <f>SUM(CB60:CM60)</f>
        <v>122966.65018138847</v>
      </c>
      <c r="CO60" s="25">
        <f t="shared" ref="CO60:CZ60" si="652">+CO37+CO43</f>
        <v>9597.3970873278849</v>
      </c>
      <c r="CP60" s="25">
        <f t="shared" si="652"/>
        <v>9497.4242010015532</v>
      </c>
      <c r="CQ60" s="25">
        <f t="shared" si="652"/>
        <v>9397.4513146752233</v>
      </c>
      <c r="CR60" s="25">
        <f t="shared" si="652"/>
        <v>9297.4784283488916</v>
      </c>
      <c r="CS60" s="25">
        <f t="shared" si="652"/>
        <v>9197.5055420225599</v>
      </c>
      <c r="CT60" s="25">
        <f t="shared" si="652"/>
        <v>9097.5326556962282</v>
      </c>
      <c r="CU60" s="25">
        <f t="shared" si="652"/>
        <v>8997.5597693698965</v>
      </c>
      <c r="CV60" s="25">
        <f t="shared" si="652"/>
        <v>8897.5868830435666</v>
      </c>
      <c r="CW60" s="25">
        <f t="shared" si="652"/>
        <v>8797.6139967172348</v>
      </c>
      <c r="CX60" s="25">
        <f t="shared" si="652"/>
        <v>8697.6411103909031</v>
      </c>
      <c r="CY60" s="25">
        <f t="shared" si="652"/>
        <v>8597.6682240645714</v>
      </c>
      <c r="CZ60" s="25">
        <f t="shared" si="652"/>
        <v>8497.6953377382397</v>
      </c>
      <c r="DA60" s="25">
        <f>SUM(CO60:CZ60)</f>
        <v>108570.55455039676</v>
      </c>
      <c r="DB60" s="25">
        <f t="shared" ref="DB60:DM60" si="653">+DB37+DB43</f>
        <v>8397.7224514119098</v>
      </c>
      <c r="DC60" s="25">
        <f t="shared" si="653"/>
        <v>8297.7495650855781</v>
      </c>
      <c r="DD60" s="25">
        <f t="shared" si="653"/>
        <v>8197.7766787592464</v>
      </c>
      <c r="DE60" s="25">
        <f t="shared" si="653"/>
        <v>8097.8037924329146</v>
      </c>
      <c r="DF60" s="25">
        <f t="shared" si="653"/>
        <v>7997.8309061065838</v>
      </c>
      <c r="DG60" s="25">
        <f t="shared" si="653"/>
        <v>7897.8580197802521</v>
      </c>
      <c r="DH60" s="25">
        <f t="shared" si="653"/>
        <v>7797.8851334539213</v>
      </c>
      <c r="DI60" s="25">
        <f t="shared" si="653"/>
        <v>7697.9122471275905</v>
      </c>
      <c r="DJ60" s="25">
        <f t="shared" si="653"/>
        <v>7597.9393608012579</v>
      </c>
      <c r="DK60" s="25">
        <f t="shared" si="653"/>
        <v>7497.9664744749271</v>
      </c>
      <c r="DL60" s="25">
        <f t="shared" si="653"/>
        <v>7397.9935881485953</v>
      </c>
      <c r="DM60" s="25">
        <f t="shared" si="653"/>
        <v>7298.0207018222645</v>
      </c>
      <c r="DN60" s="25">
        <f>SUM(DB60:DM60)</f>
        <v>94174.458919405064</v>
      </c>
      <c r="DO60" s="25">
        <f>+DO37+DO43</f>
        <v>7198.0478154959337</v>
      </c>
      <c r="DP60" s="25">
        <f t="shared" ref="DP60:DZ60" si="654">+DP37+DP43</f>
        <v>7098.0749291696011</v>
      </c>
      <c r="DQ60" s="25">
        <f t="shared" si="654"/>
        <v>6998.1020428432703</v>
      </c>
      <c r="DR60" s="25">
        <f t="shared" si="654"/>
        <v>6898.1291565169386</v>
      </c>
      <c r="DS60" s="25">
        <f t="shared" si="654"/>
        <v>6798.1562701906078</v>
      </c>
      <c r="DT60" s="25">
        <f t="shared" si="654"/>
        <v>6698.1833838642769</v>
      </c>
      <c r="DU60" s="25">
        <f t="shared" si="654"/>
        <v>6598.2104975379443</v>
      </c>
      <c r="DV60" s="25">
        <f t="shared" si="654"/>
        <v>6498.2376112116135</v>
      </c>
      <c r="DW60" s="25">
        <f t="shared" si="654"/>
        <v>6398.2647248852809</v>
      </c>
      <c r="DX60" s="25">
        <f t="shared" si="654"/>
        <v>6298.2918385589483</v>
      </c>
      <c r="DY60" s="25">
        <f t="shared" si="654"/>
        <v>6198.3189522326165</v>
      </c>
      <c r="DZ60" s="25">
        <f t="shared" si="654"/>
        <v>6098.3460659062839</v>
      </c>
      <c r="EA60" s="25">
        <f>SUM(DO60:DZ60)</f>
        <v>79778.363288413311</v>
      </c>
      <c r="EB60" s="25">
        <f>+EB37+EB43</f>
        <v>5998.3731795799531</v>
      </c>
      <c r="EC60" s="25">
        <f t="shared" ref="EC60:EM60" si="655">+EC37+EC43</f>
        <v>5898.4002932536205</v>
      </c>
      <c r="ED60" s="25">
        <f t="shared" si="655"/>
        <v>5798.4274069272878</v>
      </c>
      <c r="EE60" s="25">
        <f t="shared" si="655"/>
        <v>5698.4545206009561</v>
      </c>
      <c r="EF60" s="25">
        <f t="shared" si="655"/>
        <v>5598.4816342746235</v>
      </c>
      <c r="EG60" s="25">
        <f t="shared" si="655"/>
        <v>5498.5087479482927</v>
      </c>
      <c r="EH60" s="25">
        <f t="shared" si="655"/>
        <v>5398.5358616219601</v>
      </c>
      <c r="EI60" s="25">
        <f t="shared" si="655"/>
        <v>5298.5629752956274</v>
      </c>
      <c r="EJ60" s="25">
        <f t="shared" si="655"/>
        <v>5198.5900889692957</v>
      </c>
      <c r="EK60" s="25">
        <f t="shared" si="655"/>
        <v>5098.617202642964</v>
      </c>
      <c r="EL60" s="25">
        <f t="shared" si="655"/>
        <v>4998.6443163166314</v>
      </c>
      <c r="EM60" s="25">
        <f t="shared" si="655"/>
        <v>4898.6714299902997</v>
      </c>
      <c r="EN60" s="25">
        <f>SUM(EB60:EM60)</f>
        <v>65382.267657421515</v>
      </c>
      <c r="EO60" s="25">
        <f>+EO37+EO43</f>
        <v>4798.698543663967</v>
      </c>
      <c r="EP60" s="25">
        <f t="shared" ref="EP60:EZ60" si="656">+EP37+EP43</f>
        <v>4698.7256573376353</v>
      </c>
      <c r="EQ60" s="25">
        <f t="shared" si="656"/>
        <v>4598.7527710113036</v>
      </c>
      <c r="ER60" s="25">
        <f t="shared" si="656"/>
        <v>4498.779884684971</v>
      </c>
      <c r="ES60" s="25">
        <f t="shared" si="656"/>
        <v>4398.8069983586392</v>
      </c>
      <c r="ET60" s="25">
        <f t="shared" si="656"/>
        <v>4298.8341120323066</v>
      </c>
      <c r="EU60" s="25">
        <f t="shared" si="656"/>
        <v>4198.8612257059749</v>
      </c>
      <c r="EV60" s="25">
        <f t="shared" si="656"/>
        <v>4098.8883393796432</v>
      </c>
      <c r="EW60" s="25">
        <f t="shared" si="656"/>
        <v>3998.9154530533106</v>
      </c>
      <c r="EX60" s="25">
        <f t="shared" si="656"/>
        <v>3898.9425667269788</v>
      </c>
      <c r="EY60" s="25">
        <f t="shared" si="656"/>
        <v>3798.9696804006467</v>
      </c>
      <c r="EZ60" s="25">
        <f t="shared" si="656"/>
        <v>3698.9967940743149</v>
      </c>
      <c r="FA60" s="25">
        <f>SUM(EO60:EZ60)</f>
        <v>50986.172026429689</v>
      </c>
      <c r="FB60" s="25">
        <f>+FB37+FB43</f>
        <v>3599.0239077479823</v>
      </c>
      <c r="FC60" s="25">
        <f t="shared" ref="FC60:FM60" si="657">+FC37+FC43</f>
        <v>3499.0510214216501</v>
      </c>
      <c r="FD60" s="25">
        <f t="shared" si="657"/>
        <v>3399.0781350953184</v>
      </c>
      <c r="FE60" s="25">
        <f t="shared" si="657"/>
        <v>3299.1052487689863</v>
      </c>
      <c r="FF60" s="25">
        <f t="shared" si="657"/>
        <v>3199.1323624426545</v>
      </c>
      <c r="FG60" s="25">
        <f t="shared" si="657"/>
        <v>3099.1594761163219</v>
      </c>
      <c r="FH60" s="25">
        <f t="shared" si="657"/>
        <v>2999.1865897899897</v>
      </c>
      <c r="FI60" s="25">
        <f t="shared" si="657"/>
        <v>2899.213703463658</v>
      </c>
      <c r="FJ60" s="25">
        <f t="shared" si="657"/>
        <v>2799.2408171373258</v>
      </c>
      <c r="FK60" s="25">
        <f t="shared" si="657"/>
        <v>2699.2679308109937</v>
      </c>
      <c r="FL60" s="25">
        <f t="shared" si="657"/>
        <v>2599.2950444846615</v>
      </c>
      <c r="FM60" s="25">
        <f t="shared" si="657"/>
        <v>2499.3221581583298</v>
      </c>
      <c r="FN60" s="25">
        <f>SUM(FB60:FM60)</f>
        <v>36590.076395437871</v>
      </c>
      <c r="FO60" s="25">
        <f>+FO37+FO43</f>
        <v>2399.3492718319976</v>
      </c>
      <c r="FP60" s="25">
        <f t="shared" ref="FP60:FZ60" si="658">+FP37+FP43</f>
        <v>2299.3763855056654</v>
      </c>
      <c r="FQ60" s="25">
        <f t="shared" si="658"/>
        <v>2199.4034991793333</v>
      </c>
      <c r="FR60" s="25">
        <f t="shared" si="658"/>
        <v>2099.4306128530011</v>
      </c>
      <c r="FS60" s="25">
        <f t="shared" si="658"/>
        <v>1999.4577265266691</v>
      </c>
      <c r="FT60" s="25">
        <f t="shared" si="658"/>
        <v>1899.4848402003372</v>
      </c>
      <c r="FU60" s="25">
        <f t="shared" si="658"/>
        <v>1799.5119538740053</v>
      </c>
      <c r="FV60" s="25">
        <f t="shared" si="658"/>
        <v>1699.5390675476729</v>
      </c>
      <c r="FW60" s="25">
        <f t="shared" si="658"/>
        <v>1599.5661812213409</v>
      </c>
      <c r="FX60" s="25">
        <f t="shared" si="658"/>
        <v>1499.5932948950087</v>
      </c>
      <c r="FY60" s="25">
        <f t="shared" si="658"/>
        <v>1399.6204085686768</v>
      </c>
      <c r="FZ60" s="25">
        <f t="shared" si="658"/>
        <v>1299.6475222423446</v>
      </c>
      <c r="GA60" s="25">
        <f>SUM(FO60:FZ60)</f>
        <v>22193.980764446052</v>
      </c>
      <c r="GB60" s="25">
        <f>+GB37+GB43</f>
        <v>1199.6746359160127</v>
      </c>
      <c r="GC60" s="25">
        <f t="shared" ref="GC60:GM60" si="659">+GC37+GC43</f>
        <v>1099.7017495896805</v>
      </c>
      <c r="GD60" s="25">
        <f t="shared" si="659"/>
        <v>999.72886326334844</v>
      </c>
      <c r="GE60" s="25">
        <f t="shared" si="659"/>
        <v>899.75597693701638</v>
      </c>
      <c r="GF60" s="25">
        <f t="shared" si="659"/>
        <v>799.78309061068433</v>
      </c>
      <c r="GG60" s="25">
        <f t="shared" si="659"/>
        <v>699.81020428435238</v>
      </c>
      <c r="GH60" s="25">
        <f t="shared" si="659"/>
        <v>599.83731795802044</v>
      </c>
      <c r="GI60" s="25">
        <f t="shared" si="659"/>
        <v>499.86443163168838</v>
      </c>
      <c r="GJ60" s="25">
        <f t="shared" si="659"/>
        <v>399.89154530535643</v>
      </c>
      <c r="GK60" s="25">
        <f t="shared" si="659"/>
        <v>299.91865897902443</v>
      </c>
      <c r="GL60" s="25">
        <f t="shared" si="659"/>
        <v>199.94577265269243</v>
      </c>
      <c r="GM60" s="25">
        <f t="shared" si="659"/>
        <v>99.972886326360438</v>
      </c>
      <c r="GN60" s="25">
        <f>SUM(GB60:GM60)</f>
        <v>7797.8851334542378</v>
      </c>
      <c r="GO60" s="3"/>
      <c r="GP60" s="3"/>
      <c r="GQ60" s="3"/>
      <c r="GR60" s="3"/>
      <c r="GS60" s="3"/>
      <c r="GT60" s="3"/>
      <c r="GU60" s="3"/>
      <c r="GV60" s="3"/>
      <c r="GW60" s="3"/>
      <c r="GX60" s="3"/>
      <c r="GY60" s="3"/>
      <c r="GZ60" s="3"/>
      <c r="HA60" s="25"/>
      <c r="HB60" s="3"/>
      <c r="HC60" s="3"/>
      <c r="HD60" s="3"/>
      <c r="HE60" s="3"/>
      <c r="HF60" s="3"/>
      <c r="HG60" s="3"/>
      <c r="HH60" s="3"/>
      <c r="HI60" s="3"/>
      <c r="HJ60" s="3"/>
      <c r="HK60" s="3"/>
      <c r="HL60" s="3"/>
      <c r="HM60" s="3"/>
      <c r="HN60" s="25"/>
      <c r="HO60" s="3"/>
      <c r="HP60" s="3"/>
      <c r="HQ60" s="3"/>
      <c r="HR60" s="3"/>
      <c r="HS60" s="3"/>
      <c r="HT60" s="3"/>
      <c r="HU60" s="3"/>
      <c r="HV60" s="3"/>
      <c r="HW60" s="3"/>
      <c r="HX60" s="3"/>
      <c r="HY60" s="3"/>
      <c r="HZ60" s="3"/>
      <c r="IA60" s="25"/>
      <c r="IB60" s="3"/>
      <c r="IC60" s="3"/>
      <c r="ID60" s="3"/>
      <c r="IE60" s="3"/>
      <c r="IF60" s="3"/>
      <c r="IG60" s="3"/>
      <c r="IH60" s="3"/>
      <c r="II60" s="3"/>
      <c r="IJ60" s="3"/>
      <c r="IK60" s="3"/>
      <c r="IL60" s="3"/>
      <c r="IM60" s="3"/>
      <c r="IN60" s="25"/>
      <c r="IO60" s="3"/>
      <c r="IP60" s="3"/>
      <c r="IQ60" s="3"/>
      <c r="IR60" s="3"/>
      <c r="IS60" s="3"/>
      <c r="IT60" s="3"/>
      <c r="IU60" s="3"/>
      <c r="IV60" s="3"/>
      <c r="IW60" s="3"/>
      <c r="IX60" s="3"/>
      <c r="IY60" s="3"/>
      <c r="IZ60" s="3"/>
      <c r="JA60" s="25"/>
      <c r="JB60" s="3"/>
      <c r="JC60" s="3"/>
      <c r="JD60" s="3"/>
      <c r="JE60" s="3"/>
      <c r="JF60" s="3"/>
      <c r="JG60" s="3"/>
      <c r="JH60" s="3"/>
      <c r="JI60" s="3"/>
      <c r="JJ60" s="3"/>
      <c r="JK60" s="3"/>
      <c r="JL60" s="3"/>
      <c r="JM60" s="3"/>
      <c r="JN60" s="25"/>
      <c r="JO60" s="3"/>
      <c r="JP60" s="3"/>
      <c r="JQ60" s="3"/>
      <c r="JR60" s="3"/>
      <c r="JS60" s="3"/>
      <c r="JT60" s="3"/>
      <c r="JU60" s="3"/>
      <c r="JV60" s="3"/>
      <c r="JW60" s="3"/>
      <c r="JX60" s="3"/>
      <c r="JY60" s="3"/>
      <c r="JZ60" s="3"/>
      <c r="KA60" s="25"/>
      <c r="KB60" s="3"/>
      <c r="KC60" s="3"/>
      <c r="KD60" s="3"/>
      <c r="KE60" s="3"/>
      <c r="KF60" s="3"/>
      <c r="KG60" s="3"/>
      <c r="KH60" s="3"/>
      <c r="KI60" s="3"/>
      <c r="KJ60" s="3"/>
      <c r="KK60" s="3"/>
      <c r="KL60" s="3"/>
      <c r="KM60" s="3"/>
      <c r="KN60" s="25"/>
      <c r="KO60" s="3"/>
      <c r="KP60" s="3"/>
      <c r="KQ60" s="3"/>
      <c r="KR60" s="3"/>
      <c r="KS60" s="3"/>
      <c r="KT60" s="3"/>
      <c r="KU60" s="3"/>
      <c r="KV60" s="3"/>
      <c r="KW60" s="3"/>
      <c r="KX60" s="3"/>
      <c r="KY60" s="3"/>
      <c r="KZ60" s="3"/>
      <c r="LA60" s="25"/>
      <c r="LB60" s="3"/>
      <c r="LC60" s="3"/>
      <c r="LD60" s="3"/>
      <c r="LE60" s="3"/>
      <c r="LF60" s="3"/>
      <c r="LG60" s="3"/>
      <c r="LH60" s="3"/>
      <c r="LI60" s="3"/>
      <c r="LJ60" s="3"/>
      <c r="LK60" s="3"/>
      <c r="LL60" s="3"/>
      <c r="LM60" s="3"/>
      <c r="LN60" s="25"/>
    </row>
    <row r="61" spans="1:327">
      <c r="A61" s="3" t="s">
        <v>292</v>
      </c>
      <c r="B61" s="242"/>
      <c r="C61" s="25"/>
      <c r="D61" s="25"/>
      <c r="E61" s="25"/>
      <c r="F61" s="25"/>
      <c r="G61" s="25"/>
      <c r="H61" s="25"/>
      <c r="I61" s="25"/>
      <c r="J61" s="25"/>
      <c r="K61" s="25"/>
      <c r="L61" s="25"/>
      <c r="M61" s="25"/>
      <c r="N61" s="25">
        <f>SUM(B61:M61)</f>
        <v>0</v>
      </c>
      <c r="O61" s="25"/>
      <c r="P61" s="25"/>
      <c r="Q61" s="25"/>
      <c r="R61" s="25"/>
      <c r="S61" s="25"/>
      <c r="T61" s="25"/>
      <c r="U61" s="25"/>
      <c r="V61" s="25"/>
      <c r="W61" s="25"/>
      <c r="X61" s="25"/>
      <c r="Y61" s="25"/>
      <c r="Z61" s="25"/>
      <c r="AA61" s="25">
        <f>SUM(O61:Z61)</f>
        <v>0</v>
      </c>
      <c r="AB61" s="25"/>
      <c r="AC61" s="25"/>
      <c r="AD61" s="25"/>
      <c r="AE61" s="25"/>
      <c r="AF61" s="25"/>
      <c r="AG61" s="25"/>
      <c r="AH61" s="25"/>
      <c r="AI61" s="25"/>
      <c r="AJ61" s="25"/>
      <c r="AK61" s="25"/>
      <c r="AL61" s="25"/>
      <c r="AM61" s="25"/>
      <c r="AN61" s="25">
        <f>SUM(AB61:AM61)</f>
        <v>0</v>
      </c>
      <c r="AO61" s="25">
        <f t="shared" ref="AO61:AZ61" si="660">+AO30</f>
        <v>1251.0627655477494</v>
      </c>
      <c r="AP61" s="25">
        <f t="shared" si="660"/>
        <v>0</v>
      </c>
      <c r="AQ61" s="25">
        <f t="shared" si="660"/>
        <v>0</v>
      </c>
      <c r="AR61" s="25">
        <f t="shared" si="660"/>
        <v>0</v>
      </c>
      <c r="AS61" s="25">
        <f t="shared" si="660"/>
        <v>0</v>
      </c>
      <c r="AT61" s="25">
        <f t="shared" si="660"/>
        <v>0</v>
      </c>
      <c r="AU61" s="25">
        <f t="shared" si="660"/>
        <v>0</v>
      </c>
      <c r="AV61" s="25">
        <f t="shared" si="660"/>
        <v>0</v>
      </c>
      <c r="AW61" s="25">
        <f t="shared" si="660"/>
        <v>0</v>
      </c>
      <c r="AX61" s="25">
        <f t="shared" si="660"/>
        <v>0</v>
      </c>
      <c r="AY61" s="25">
        <f t="shared" si="660"/>
        <v>0</v>
      </c>
      <c r="AZ61" s="25">
        <f t="shared" si="660"/>
        <v>0</v>
      </c>
      <c r="BA61" s="25">
        <f>SUM(AO61:AZ61)</f>
        <v>1251.0627655477494</v>
      </c>
      <c r="BB61" s="25">
        <f t="shared" ref="BB61:BM61" si="661">+BB30</f>
        <v>60904.983164272933</v>
      </c>
      <c r="BC61" s="25">
        <f t="shared" si="661"/>
        <v>0</v>
      </c>
      <c r="BD61" s="25">
        <f t="shared" si="661"/>
        <v>0</v>
      </c>
      <c r="BE61" s="25">
        <f t="shared" si="661"/>
        <v>0</v>
      </c>
      <c r="BF61" s="25">
        <f t="shared" si="661"/>
        <v>0</v>
      </c>
      <c r="BG61" s="25">
        <f t="shared" si="661"/>
        <v>0</v>
      </c>
      <c r="BH61" s="25">
        <f t="shared" si="661"/>
        <v>0</v>
      </c>
      <c r="BI61" s="25">
        <f t="shared" si="661"/>
        <v>0</v>
      </c>
      <c r="BJ61" s="25">
        <f t="shared" si="661"/>
        <v>0</v>
      </c>
      <c r="BK61" s="25">
        <f t="shared" si="661"/>
        <v>0</v>
      </c>
      <c r="BL61" s="25">
        <f t="shared" si="661"/>
        <v>0</v>
      </c>
      <c r="BM61" s="25">
        <f t="shared" si="661"/>
        <v>0</v>
      </c>
      <c r="BN61" s="25">
        <f>SUM(BB61:BM61)</f>
        <v>60904.983164272933</v>
      </c>
      <c r="BO61" s="25">
        <f t="shared" ref="BO61:BZ61" si="662">+BO30</f>
        <v>101158.93051767511</v>
      </c>
      <c r="BP61" s="25">
        <f t="shared" si="662"/>
        <v>0</v>
      </c>
      <c r="BQ61" s="25">
        <f t="shared" si="662"/>
        <v>0</v>
      </c>
      <c r="BR61" s="25">
        <f t="shared" si="662"/>
        <v>0</v>
      </c>
      <c r="BS61" s="25">
        <f t="shared" si="662"/>
        <v>0</v>
      </c>
      <c r="BT61" s="25">
        <f t="shared" si="662"/>
        <v>0</v>
      </c>
      <c r="BU61" s="25">
        <f t="shared" si="662"/>
        <v>0</v>
      </c>
      <c r="BV61" s="25">
        <f t="shared" si="662"/>
        <v>0</v>
      </c>
      <c r="BW61" s="25">
        <f t="shared" si="662"/>
        <v>0</v>
      </c>
      <c r="BX61" s="25">
        <f t="shared" si="662"/>
        <v>0</v>
      </c>
      <c r="BY61" s="25">
        <f t="shared" si="662"/>
        <v>0</v>
      </c>
      <c r="BZ61" s="25">
        <f t="shared" si="662"/>
        <v>0</v>
      </c>
      <c r="CA61" s="25">
        <f>SUM(BO61:BZ61)</f>
        <v>101158.93051767511</v>
      </c>
      <c r="CB61" s="25">
        <f t="shared" ref="CB61:CM61" si="663">+CB30</f>
        <v>108003.79974661971</v>
      </c>
      <c r="CC61" s="25">
        <f t="shared" si="663"/>
        <v>0</v>
      </c>
      <c r="CD61" s="25">
        <f t="shared" si="663"/>
        <v>0</v>
      </c>
      <c r="CE61" s="25">
        <f t="shared" si="663"/>
        <v>0</v>
      </c>
      <c r="CF61" s="25">
        <f t="shared" si="663"/>
        <v>0</v>
      </c>
      <c r="CG61" s="25">
        <f t="shared" si="663"/>
        <v>0</v>
      </c>
      <c r="CH61" s="25">
        <f t="shared" si="663"/>
        <v>0</v>
      </c>
      <c r="CI61" s="25">
        <f t="shared" si="663"/>
        <v>0</v>
      </c>
      <c r="CJ61" s="25">
        <f t="shared" si="663"/>
        <v>0</v>
      </c>
      <c r="CK61" s="25">
        <f t="shared" si="663"/>
        <v>0</v>
      </c>
      <c r="CL61" s="25">
        <f t="shared" si="663"/>
        <v>0</v>
      </c>
      <c r="CM61" s="25">
        <f t="shared" si="663"/>
        <v>0</v>
      </c>
      <c r="CN61" s="25">
        <f>SUM(CB61:CM61)</f>
        <v>108003.79974661971</v>
      </c>
      <c r="CO61" s="25">
        <f t="shared" ref="CO61:CZ61" si="664">+CO30</f>
        <v>107117.63349430509</v>
      </c>
      <c r="CP61" s="25">
        <f t="shared" si="664"/>
        <v>0</v>
      </c>
      <c r="CQ61" s="25">
        <f t="shared" si="664"/>
        <v>0</v>
      </c>
      <c r="CR61" s="25">
        <f t="shared" si="664"/>
        <v>0</v>
      </c>
      <c r="CS61" s="25">
        <f t="shared" si="664"/>
        <v>0</v>
      </c>
      <c r="CT61" s="25">
        <f t="shared" si="664"/>
        <v>0</v>
      </c>
      <c r="CU61" s="25">
        <f t="shared" si="664"/>
        <v>0</v>
      </c>
      <c r="CV61" s="25">
        <f t="shared" si="664"/>
        <v>0</v>
      </c>
      <c r="CW61" s="25">
        <f t="shared" si="664"/>
        <v>0</v>
      </c>
      <c r="CX61" s="25">
        <f t="shared" si="664"/>
        <v>0</v>
      </c>
      <c r="CY61" s="25">
        <f t="shared" si="664"/>
        <v>0</v>
      </c>
      <c r="CZ61" s="25">
        <f t="shared" si="664"/>
        <v>0</v>
      </c>
      <c r="DA61" s="25">
        <f>SUM(CO61:CZ61)</f>
        <v>107117.63349430509</v>
      </c>
      <c r="DB61" s="25">
        <f t="shared" ref="DB61:DM61" si="665">+DB30</f>
        <v>101950.00415337514</v>
      </c>
      <c r="DC61" s="25">
        <f t="shared" si="665"/>
        <v>0</v>
      </c>
      <c r="DD61" s="25">
        <f t="shared" si="665"/>
        <v>0</v>
      </c>
      <c r="DE61" s="25">
        <f t="shared" si="665"/>
        <v>0</v>
      </c>
      <c r="DF61" s="25">
        <f t="shared" si="665"/>
        <v>0</v>
      </c>
      <c r="DG61" s="25">
        <f t="shared" si="665"/>
        <v>0</v>
      </c>
      <c r="DH61" s="25">
        <f t="shared" si="665"/>
        <v>0</v>
      </c>
      <c r="DI61" s="25">
        <f t="shared" si="665"/>
        <v>0</v>
      </c>
      <c r="DJ61" s="25">
        <f t="shared" si="665"/>
        <v>0</v>
      </c>
      <c r="DK61" s="25">
        <f t="shared" si="665"/>
        <v>0</v>
      </c>
      <c r="DL61" s="25">
        <f t="shared" si="665"/>
        <v>0</v>
      </c>
      <c r="DM61" s="25">
        <f t="shared" si="665"/>
        <v>0</v>
      </c>
      <c r="DN61" s="25">
        <f>SUM(DB61:DM61)</f>
        <v>101950.00415337514</v>
      </c>
      <c r="DO61" s="25">
        <f>+DO30</f>
        <v>95570.505147582546</v>
      </c>
      <c r="DP61" s="25">
        <f t="shared" ref="DP61:DZ61" si="666">+DP30</f>
        <v>0</v>
      </c>
      <c r="DQ61" s="25">
        <f t="shared" si="666"/>
        <v>0</v>
      </c>
      <c r="DR61" s="25">
        <f t="shared" si="666"/>
        <v>0</v>
      </c>
      <c r="DS61" s="25">
        <f t="shared" si="666"/>
        <v>0</v>
      </c>
      <c r="DT61" s="25">
        <f t="shared" si="666"/>
        <v>0</v>
      </c>
      <c r="DU61" s="25">
        <f t="shared" si="666"/>
        <v>0</v>
      </c>
      <c r="DV61" s="25">
        <f t="shared" si="666"/>
        <v>0</v>
      </c>
      <c r="DW61" s="25">
        <f t="shared" si="666"/>
        <v>0</v>
      </c>
      <c r="DX61" s="25">
        <f t="shared" si="666"/>
        <v>0</v>
      </c>
      <c r="DY61" s="25">
        <f t="shared" si="666"/>
        <v>0</v>
      </c>
      <c r="DZ61" s="25">
        <f t="shared" si="666"/>
        <v>0</v>
      </c>
      <c r="EA61" s="25">
        <f>SUM(DO61:DZ61)</f>
        <v>95570.505147582546</v>
      </c>
      <c r="EB61" s="25">
        <f>+EB30</f>
        <v>87866.69221253728</v>
      </c>
      <c r="EC61" s="25">
        <f t="shared" ref="EC61:EM61" si="667">+EC30</f>
        <v>0</v>
      </c>
      <c r="ED61" s="25">
        <f t="shared" si="667"/>
        <v>0</v>
      </c>
      <c r="EE61" s="25">
        <f t="shared" si="667"/>
        <v>0</v>
      </c>
      <c r="EF61" s="25">
        <f t="shared" si="667"/>
        <v>0</v>
      </c>
      <c r="EG61" s="25">
        <f t="shared" si="667"/>
        <v>0</v>
      </c>
      <c r="EH61" s="25">
        <f t="shared" si="667"/>
        <v>0</v>
      </c>
      <c r="EI61" s="25">
        <f t="shared" si="667"/>
        <v>0</v>
      </c>
      <c r="EJ61" s="25">
        <f t="shared" si="667"/>
        <v>0</v>
      </c>
      <c r="EK61" s="25">
        <f t="shared" si="667"/>
        <v>0</v>
      </c>
      <c r="EL61" s="25">
        <f t="shared" si="667"/>
        <v>0</v>
      </c>
      <c r="EM61" s="25">
        <f t="shared" si="667"/>
        <v>0</v>
      </c>
      <c r="EN61" s="25">
        <f>SUM(EB61:EM61)</f>
        <v>87866.69221253728</v>
      </c>
      <c r="EO61" s="25">
        <f>+EO30</f>
        <v>79138.710393972724</v>
      </c>
      <c r="EP61" s="25">
        <f t="shared" ref="EP61:EZ61" si="668">+EP30</f>
        <v>0</v>
      </c>
      <c r="EQ61" s="25">
        <f t="shared" si="668"/>
        <v>0</v>
      </c>
      <c r="ER61" s="25">
        <f t="shared" si="668"/>
        <v>0</v>
      </c>
      <c r="ES61" s="25">
        <f t="shared" si="668"/>
        <v>0</v>
      </c>
      <c r="ET61" s="25">
        <f t="shared" si="668"/>
        <v>0</v>
      </c>
      <c r="EU61" s="25">
        <f t="shared" si="668"/>
        <v>0</v>
      </c>
      <c r="EV61" s="25">
        <f t="shared" si="668"/>
        <v>0</v>
      </c>
      <c r="EW61" s="25">
        <f t="shared" si="668"/>
        <v>0</v>
      </c>
      <c r="EX61" s="25">
        <f t="shared" si="668"/>
        <v>0</v>
      </c>
      <c r="EY61" s="25">
        <f t="shared" si="668"/>
        <v>0</v>
      </c>
      <c r="EZ61" s="25">
        <f t="shared" si="668"/>
        <v>0</v>
      </c>
      <c r="FA61" s="25">
        <f>SUM(EO61:EZ61)</f>
        <v>79138.710393972724</v>
      </c>
      <c r="FB61" s="25">
        <f>+FB30</f>
        <v>68881.170160479189</v>
      </c>
      <c r="FC61" s="25">
        <f t="shared" ref="FC61:FM61" si="669">+FC30</f>
        <v>0</v>
      </c>
      <c r="FD61" s="25">
        <f t="shared" si="669"/>
        <v>0</v>
      </c>
      <c r="FE61" s="25">
        <f t="shared" si="669"/>
        <v>0</v>
      </c>
      <c r="FF61" s="25">
        <f t="shared" si="669"/>
        <v>0</v>
      </c>
      <c r="FG61" s="25">
        <f t="shared" si="669"/>
        <v>0</v>
      </c>
      <c r="FH61" s="25">
        <f t="shared" si="669"/>
        <v>0</v>
      </c>
      <c r="FI61" s="25">
        <f t="shared" si="669"/>
        <v>0</v>
      </c>
      <c r="FJ61" s="25">
        <f t="shared" si="669"/>
        <v>0</v>
      </c>
      <c r="FK61" s="25">
        <f t="shared" si="669"/>
        <v>0</v>
      </c>
      <c r="FL61" s="25">
        <f t="shared" si="669"/>
        <v>0</v>
      </c>
      <c r="FM61" s="25">
        <f t="shared" si="669"/>
        <v>0</v>
      </c>
      <c r="FN61" s="25">
        <f>SUM(FB61:FM61)</f>
        <v>68881.170160479189</v>
      </c>
      <c r="FO61" s="25">
        <f>+FO30</f>
        <v>56952.563084420493</v>
      </c>
      <c r="FP61" s="25">
        <f t="shared" ref="FP61:FZ61" si="670">+FP30</f>
        <v>0</v>
      </c>
      <c r="FQ61" s="25">
        <f t="shared" si="670"/>
        <v>0</v>
      </c>
      <c r="FR61" s="25">
        <f t="shared" si="670"/>
        <v>0</v>
      </c>
      <c r="FS61" s="25">
        <f t="shared" si="670"/>
        <v>0</v>
      </c>
      <c r="FT61" s="25">
        <f t="shared" si="670"/>
        <v>0</v>
      </c>
      <c r="FU61" s="25">
        <f t="shared" si="670"/>
        <v>0</v>
      </c>
      <c r="FV61" s="25">
        <f t="shared" si="670"/>
        <v>0</v>
      </c>
      <c r="FW61" s="25">
        <f t="shared" si="670"/>
        <v>0</v>
      </c>
      <c r="FX61" s="25">
        <f t="shared" si="670"/>
        <v>0</v>
      </c>
      <c r="FY61" s="25">
        <f t="shared" si="670"/>
        <v>0</v>
      </c>
      <c r="FZ61" s="25">
        <f t="shared" si="670"/>
        <v>0</v>
      </c>
      <c r="GA61" s="25">
        <f>SUM(FO61:FZ61)</f>
        <v>56952.563084420493</v>
      </c>
      <c r="GB61" s="25">
        <f>+GB30</f>
        <v>43198.27811516056</v>
      </c>
      <c r="GC61" s="25">
        <f t="shared" ref="GC61:GM61" si="671">+GC30</f>
        <v>0</v>
      </c>
      <c r="GD61" s="25">
        <f t="shared" si="671"/>
        <v>0</v>
      </c>
      <c r="GE61" s="25">
        <f t="shared" si="671"/>
        <v>0</v>
      </c>
      <c r="GF61" s="25">
        <f t="shared" si="671"/>
        <v>0</v>
      </c>
      <c r="GG61" s="25">
        <f t="shared" si="671"/>
        <v>0</v>
      </c>
      <c r="GH61" s="25">
        <f t="shared" si="671"/>
        <v>0</v>
      </c>
      <c r="GI61" s="25">
        <f t="shared" si="671"/>
        <v>0</v>
      </c>
      <c r="GJ61" s="25">
        <f t="shared" si="671"/>
        <v>0</v>
      </c>
      <c r="GK61" s="25">
        <f t="shared" si="671"/>
        <v>0</v>
      </c>
      <c r="GL61" s="25">
        <f t="shared" si="671"/>
        <v>0</v>
      </c>
      <c r="GM61" s="25">
        <f t="shared" si="671"/>
        <v>24605.524042868536</v>
      </c>
      <c r="GN61" s="25">
        <f>SUM(GB61:GM61)</f>
        <v>67803.802158029095</v>
      </c>
      <c r="GO61" s="3"/>
      <c r="GP61" s="3"/>
      <c r="GQ61" s="3"/>
      <c r="GR61" s="3"/>
      <c r="GS61" s="3"/>
      <c r="GT61" s="3"/>
      <c r="GU61" s="3"/>
      <c r="GV61" s="3"/>
      <c r="GW61" s="3"/>
      <c r="GX61" s="3"/>
      <c r="GY61" s="3"/>
      <c r="GZ61" s="3"/>
      <c r="HA61" s="25"/>
      <c r="HB61" s="3"/>
      <c r="HC61" s="3"/>
      <c r="HD61" s="3"/>
      <c r="HE61" s="3"/>
      <c r="HF61" s="3"/>
      <c r="HG61" s="3"/>
      <c r="HH61" s="3"/>
      <c r="HI61" s="3"/>
      <c r="HJ61" s="3"/>
      <c r="HK61" s="3"/>
      <c r="HL61" s="3"/>
      <c r="HM61" s="3"/>
      <c r="HN61" s="25"/>
      <c r="HO61" s="3"/>
      <c r="HP61" s="3"/>
      <c r="HQ61" s="3"/>
      <c r="HR61" s="3"/>
      <c r="HS61" s="3"/>
      <c r="HT61" s="3"/>
      <c r="HU61" s="3"/>
      <c r="HV61" s="3"/>
      <c r="HW61" s="3"/>
      <c r="HX61" s="3"/>
      <c r="HY61" s="3"/>
      <c r="HZ61" s="3"/>
      <c r="IA61" s="25"/>
      <c r="IB61" s="3"/>
      <c r="IC61" s="3"/>
      <c r="ID61" s="3"/>
      <c r="IE61" s="3"/>
      <c r="IF61" s="3"/>
      <c r="IG61" s="3"/>
      <c r="IH61" s="3"/>
      <c r="II61" s="3"/>
      <c r="IJ61" s="3"/>
      <c r="IK61" s="3"/>
      <c r="IL61" s="3"/>
      <c r="IM61" s="3"/>
      <c r="IN61" s="25"/>
      <c r="IO61" s="3"/>
      <c r="IP61" s="3"/>
      <c r="IQ61" s="3"/>
      <c r="IR61" s="3"/>
      <c r="IS61" s="3"/>
      <c r="IT61" s="3"/>
      <c r="IU61" s="3"/>
      <c r="IV61" s="3"/>
      <c r="IW61" s="3"/>
      <c r="IX61" s="3"/>
      <c r="IY61" s="3"/>
      <c r="IZ61" s="3"/>
      <c r="JA61" s="25"/>
      <c r="JB61" s="3"/>
      <c r="JC61" s="3"/>
      <c r="JD61" s="3"/>
      <c r="JE61" s="3"/>
      <c r="JF61" s="3"/>
      <c r="JG61" s="3"/>
      <c r="JH61" s="3"/>
      <c r="JI61" s="3"/>
      <c r="JJ61" s="3"/>
      <c r="JK61" s="3"/>
      <c r="JL61" s="3"/>
      <c r="JM61" s="3"/>
      <c r="JN61" s="25"/>
      <c r="JO61" s="3"/>
      <c r="JP61" s="3"/>
      <c r="JQ61" s="3"/>
      <c r="JR61" s="3"/>
      <c r="JS61" s="3"/>
      <c r="JT61" s="3"/>
      <c r="JU61" s="3"/>
      <c r="JV61" s="3"/>
      <c r="JW61" s="3"/>
      <c r="JX61" s="3"/>
      <c r="JY61" s="3"/>
      <c r="JZ61" s="3"/>
      <c r="KA61" s="25"/>
      <c r="KB61" s="3"/>
      <c r="KC61" s="3"/>
      <c r="KD61" s="3"/>
      <c r="KE61" s="3"/>
      <c r="KF61" s="3"/>
      <c r="KG61" s="3"/>
      <c r="KH61" s="3"/>
      <c r="KI61" s="3"/>
      <c r="KJ61" s="3"/>
      <c r="KK61" s="3"/>
      <c r="KL61" s="3"/>
      <c r="KM61" s="3"/>
      <c r="KN61" s="25"/>
      <c r="KO61" s="3"/>
      <c r="KP61" s="3"/>
      <c r="KQ61" s="3"/>
      <c r="KR61" s="3"/>
      <c r="KS61" s="3"/>
      <c r="KT61" s="3"/>
      <c r="KU61" s="3"/>
      <c r="KV61" s="3"/>
      <c r="KW61" s="3"/>
      <c r="KX61" s="3"/>
      <c r="KY61" s="3"/>
      <c r="KZ61" s="3"/>
      <c r="LA61" s="25"/>
      <c r="LB61" s="3"/>
      <c r="LC61" s="3"/>
      <c r="LD61" s="3"/>
      <c r="LE61" s="3"/>
      <c r="LF61" s="3"/>
      <c r="LG61" s="3"/>
      <c r="LH61" s="3"/>
      <c r="LI61" s="3"/>
      <c r="LJ61" s="3"/>
      <c r="LK61" s="3"/>
      <c r="LL61" s="3"/>
      <c r="LM61" s="3"/>
      <c r="LN61" s="25"/>
    </row>
    <row r="62" spans="1:327">
      <c r="A62" s="3" t="s">
        <v>311</v>
      </c>
      <c r="B62" s="242"/>
      <c r="C62" s="25"/>
      <c r="D62" s="25"/>
      <c r="E62" s="25"/>
      <c r="F62" s="25"/>
      <c r="G62" s="25"/>
      <c r="H62" s="25"/>
      <c r="I62" s="25"/>
      <c r="J62" s="25"/>
      <c r="K62" s="25"/>
      <c r="L62" s="25"/>
      <c r="M62" s="25"/>
      <c r="N62" s="25">
        <f>SUM(B62:M62)</f>
        <v>0</v>
      </c>
      <c r="O62" s="25"/>
      <c r="P62" s="25"/>
      <c r="Q62" s="25"/>
      <c r="R62" s="25"/>
      <c r="S62" s="25"/>
      <c r="T62" s="25"/>
      <c r="U62" s="25"/>
      <c r="V62" s="25"/>
      <c r="W62" s="25"/>
      <c r="X62" s="25"/>
      <c r="Y62" s="25"/>
      <c r="Z62" s="25"/>
      <c r="AA62" s="25">
        <f>SUM(O62:Z62)</f>
        <v>0</v>
      </c>
      <c r="AB62" s="25"/>
      <c r="AC62" s="25"/>
      <c r="AD62" s="25"/>
      <c r="AE62" s="25"/>
      <c r="AF62" s="25"/>
      <c r="AG62" s="25"/>
      <c r="AH62" s="25"/>
      <c r="AI62" s="25"/>
      <c r="AJ62" s="25"/>
      <c r="AK62" s="25"/>
      <c r="AL62" s="25"/>
      <c r="AM62" s="25"/>
      <c r="AN62" s="25">
        <f>SUM(AB62:AM62)</f>
        <v>0</v>
      </c>
      <c r="AO62" s="25">
        <f t="shared" ref="AO62" si="672">+AO64-AN64</f>
        <v>-789.96222371733165</v>
      </c>
      <c r="AP62" s="25">
        <f t="shared" ref="AP62" si="673">+AP64-AO64</f>
        <v>-789.96222371734621</v>
      </c>
      <c r="AQ62" s="25">
        <f t="shared" ref="AQ62" si="674">+AQ64-AP64</f>
        <v>-789.96222371734621</v>
      </c>
      <c r="AR62" s="25">
        <f t="shared" ref="AR62:AZ62" si="675">+AR64-AQ64</f>
        <v>-789.96222371734621</v>
      </c>
      <c r="AS62" s="25">
        <f t="shared" si="675"/>
        <v>-789.96222371733165</v>
      </c>
      <c r="AT62" s="25">
        <f t="shared" si="675"/>
        <v>-789.96222371734621</v>
      </c>
      <c r="AU62" s="25">
        <f t="shared" si="675"/>
        <v>-789.96222371734621</v>
      </c>
      <c r="AV62" s="25">
        <f t="shared" si="675"/>
        <v>-789.96222371736076</v>
      </c>
      <c r="AW62" s="25">
        <f t="shared" si="675"/>
        <v>-789.96222371733165</v>
      </c>
      <c r="AX62" s="25">
        <f t="shared" si="675"/>
        <v>-789.96222371736076</v>
      </c>
      <c r="AY62" s="25">
        <f t="shared" si="675"/>
        <v>-789.96222371733165</v>
      </c>
      <c r="AZ62" s="25">
        <f t="shared" si="675"/>
        <v>-789.96222371734621</v>
      </c>
      <c r="BA62" s="25">
        <f>SUM(AO62:AZ62)</f>
        <v>-9479.5466846081254</v>
      </c>
      <c r="BB62" s="25">
        <f t="shared" ref="BB62:DM62" si="676">+BB64-BA64</f>
        <v>-789.96222371733165</v>
      </c>
      <c r="BC62" s="25">
        <f t="shared" si="676"/>
        <v>-789.96222371736076</v>
      </c>
      <c r="BD62" s="25">
        <f t="shared" si="676"/>
        <v>-789.96222371734621</v>
      </c>
      <c r="BE62" s="25">
        <f t="shared" si="676"/>
        <v>-789.96222371734621</v>
      </c>
      <c r="BF62" s="25">
        <f t="shared" si="676"/>
        <v>-789.96222371733165</v>
      </c>
      <c r="BG62" s="25">
        <f t="shared" si="676"/>
        <v>-789.96222371734621</v>
      </c>
      <c r="BH62" s="25">
        <f t="shared" si="676"/>
        <v>-789.96222371734621</v>
      </c>
      <c r="BI62" s="25">
        <f t="shared" si="676"/>
        <v>-789.96222371734621</v>
      </c>
      <c r="BJ62" s="25">
        <f t="shared" si="676"/>
        <v>-789.96222371734621</v>
      </c>
      <c r="BK62" s="25">
        <f t="shared" si="676"/>
        <v>-789.96222371734621</v>
      </c>
      <c r="BL62" s="25">
        <f t="shared" si="676"/>
        <v>-789.96222371734621</v>
      </c>
      <c r="BM62" s="25">
        <f t="shared" si="676"/>
        <v>-789.96222371733165</v>
      </c>
      <c r="BN62" s="25">
        <f t="shared" ref="BN62" si="677">SUM(BB62:BM62)</f>
        <v>-9479.5466846081254</v>
      </c>
      <c r="BO62" s="25">
        <f t="shared" ref="BO62" si="678">+BO64-BN64</f>
        <v>-789.96222371734621</v>
      </c>
      <c r="BP62" s="25">
        <f t="shared" si="676"/>
        <v>-789.96222371734621</v>
      </c>
      <c r="BQ62" s="25">
        <f t="shared" si="676"/>
        <v>-789.96222371734621</v>
      </c>
      <c r="BR62" s="25">
        <f t="shared" si="676"/>
        <v>-789.96222371734621</v>
      </c>
      <c r="BS62" s="25">
        <f t="shared" si="676"/>
        <v>-789.96222371733165</v>
      </c>
      <c r="BT62" s="25">
        <f t="shared" si="676"/>
        <v>-789.96222371736076</v>
      </c>
      <c r="BU62" s="25">
        <f t="shared" si="676"/>
        <v>-789.96222371733165</v>
      </c>
      <c r="BV62" s="25">
        <f t="shared" si="676"/>
        <v>-789.96222371736076</v>
      </c>
      <c r="BW62" s="25">
        <f t="shared" si="676"/>
        <v>-789.96222371733165</v>
      </c>
      <c r="BX62" s="25">
        <f t="shared" si="676"/>
        <v>-789.96222371734621</v>
      </c>
      <c r="BY62" s="25">
        <f t="shared" si="676"/>
        <v>-789.96222371734621</v>
      </c>
      <c r="BZ62" s="25">
        <f t="shared" si="676"/>
        <v>-789.96222371734621</v>
      </c>
      <c r="CA62" s="25">
        <f t="shared" ref="CA62" si="679">SUM(BO62:BZ62)</f>
        <v>-9479.5466846081399</v>
      </c>
      <c r="CB62" s="25">
        <f t="shared" ref="CB62" si="680">+CB64-CA64</f>
        <v>-789.96222371734621</v>
      </c>
      <c r="CC62" s="25">
        <f t="shared" si="676"/>
        <v>-789.96222371734621</v>
      </c>
      <c r="CD62" s="25">
        <f t="shared" si="676"/>
        <v>-789.96222371734621</v>
      </c>
      <c r="CE62" s="25">
        <f t="shared" si="676"/>
        <v>-789.96222371733165</v>
      </c>
      <c r="CF62" s="25">
        <f t="shared" si="676"/>
        <v>-789.96222371734621</v>
      </c>
      <c r="CG62" s="25">
        <f t="shared" si="676"/>
        <v>-789.96222371734621</v>
      </c>
      <c r="CH62" s="25">
        <f t="shared" si="676"/>
        <v>-789.96222371734621</v>
      </c>
      <c r="CI62" s="25">
        <f t="shared" si="676"/>
        <v>-789.96222371734621</v>
      </c>
      <c r="CJ62" s="25">
        <f t="shared" si="676"/>
        <v>-789.96222371734621</v>
      </c>
      <c r="CK62" s="25">
        <f t="shared" si="676"/>
        <v>-789.96222371734621</v>
      </c>
      <c r="CL62" s="25">
        <f t="shared" si="676"/>
        <v>-789.96222371733165</v>
      </c>
      <c r="CM62" s="25">
        <f t="shared" si="676"/>
        <v>-789.96222371735348</v>
      </c>
      <c r="CN62" s="25">
        <f t="shared" ref="CN62" si="681">SUM(CB62:CM62)</f>
        <v>-9479.5466846081326</v>
      </c>
      <c r="CO62" s="25">
        <f t="shared" ref="CO62" si="682">+CO64-CN64</f>
        <v>-789.96222371733893</v>
      </c>
      <c r="CP62" s="25">
        <f t="shared" si="676"/>
        <v>-789.96222371734621</v>
      </c>
      <c r="CQ62" s="25">
        <f t="shared" si="676"/>
        <v>-789.96222371734621</v>
      </c>
      <c r="CR62" s="25">
        <f t="shared" si="676"/>
        <v>-789.96222371734621</v>
      </c>
      <c r="CS62" s="25">
        <f t="shared" si="676"/>
        <v>-789.96222371733893</v>
      </c>
      <c r="CT62" s="25">
        <f t="shared" si="676"/>
        <v>-789.96222371733893</v>
      </c>
      <c r="CU62" s="25">
        <f t="shared" si="676"/>
        <v>-789.96222371736076</v>
      </c>
      <c r="CV62" s="25">
        <f t="shared" si="676"/>
        <v>-789.96222371733893</v>
      </c>
      <c r="CW62" s="25">
        <f t="shared" si="676"/>
        <v>-789.96222371733893</v>
      </c>
      <c r="CX62" s="25">
        <f t="shared" si="676"/>
        <v>-789.96222371734621</v>
      </c>
      <c r="CY62" s="25">
        <f t="shared" si="676"/>
        <v>-789.96222371734621</v>
      </c>
      <c r="CZ62" s="25">
        <f t="shared" si="676"/>
        <v>-789.96222371734621</v>
      </c>
      <c r="DA62" s="25">
        <f t="shared" ref="DA62" si="683">SUM(CO62:CZ62)</f>
        <v>-9479.5466846081326</v>
      </c>
      <c r="DB62" s="25">
        <f t="shared" ref="DB62" si="684">+DB64-DA64</f>
        <v>-789.96222371733893</v>
      </c>
      <c r="DC62" s="25">
        <f t="shared" si="676"/>
        <v>-789.96222371735348</v>
      </c>
      <c r="DD62" s="25">
        <f t="shared" si="676"/>
        <v>-789.96222371734621</v>
      </c>
      <c r="DE62" s="25">
        <f t="shared" si="676"/>
        <v>-789.96222371733165</v>
      </c>
      <c r="DF62" s="25">
        <f t="shared" si="676"/>
        <v>-789.96222371734621</v>
      </c>
      <c r="DG62" s="25">
        <f t="shared" si="676"/>
        <v>-789.96222371734621</v>
      </c>
      <c r="DH62" s="25">
        <f t="shared" si="676"/>
        <v>-789.96222371734621</v>
      </c>
      <c r="DI62" s="25">
        <f t="shared" si="676"/>
        <v>-789.96222371734621</v>
      </c>
      <c r="DJ62" s="25">
        <f t="shared" si="676"/>
        <v>-789.96222371733893</v>
      </c>
      <c r="DK62" s="25">
        <f t="shared" si="676"/>
        <v>-789.96222371734621</v>
      </c>
      <c r="DL62" s="25">
        <f t="shared" si="676"/>
        <v>-789.96222371734621</v>
      </c>
      <c r="DM62" s="25">
        <f t="shared" si="676"/>
        <v>-789.96222371734621</v>
      </c>
      <c r="DN62" s="25">
        <f t="shared" ref="DN62" si="685">SUM(DB62:DM62)</f>
        <v>-9479.5466846081326</v>
      </c>
      <c r="DO62" s="25">
        <f t="shared" ref="DO62:FZ62" si="686">+DO64-DN64</f>
        <v>-789.96222371733893</v>
      </c>
      <c r="DP62" s="25">
        <f t="shared" si="686"/>
        <v>-789.96222371734621</v>
      </c>
      <c r="DQ62" s="25">
        <f t="shared" si="686"/>
        <v>-789.96222371734621</v>
      </c>
      <c r="DR62" s="25">
        <f t="shared" si="686"/>
        <v>-789.96222371734621</v>
      </c>
      <c r="DS62" s="25">
        <f t="shared" si="686"/>
        <v>-789.96222371734621</v>
      </c>
      <c r="DT62" s="25">
        <f t="shared" si="686"/>
        <v>-789.96222371734621</v>
      </c>
      <c r="DU62" s="25">
        <f t="shared" si="686"/>
        <v>-789.96222371733893</v>
      </c>
      <c r="DV62" s="25">
        <f t="shared" si="686"/>
        <v>-789.96222371734621</v>
      </c>
      <c r="DW62" s="25">
        <f t="shared" si="686"/>
        <v>-789.96222371733893</v>
      </c>
      <c r="DX62" s="25">
        <f t="shared" si="686"/>
        <v>-789.96222371734621</v>
      </c>
      <c r="DY62" s="25">
        <f t="shared" si="686"/>
        <v>-789.96222371734621</v>
      </c>
      <c r="DZ62" s="25">
        <f t="shared" si="686"/>
        <v>-789.96222371734621</v>
      </c>
      <c r="EA62" s="25">
        <f t="shared" ref="EA62" si="687">SUM(DO62:DZ62)</f>
        <v>-9479.5466846081326</v>
      </c>
      <c r="EB62" s="25">
        <f t="shared" ref="EB62" si="688">+EB64-EA64</f>
        <v>-789.96222371734621</v>
      </c>
      <c r="EC62" s="25">
        <f t="shared" si="686"/>
        <v>-789.96222371733893</v>
      </c>
      <c r="ED62" s="25">
        <f t="shared" si="686"/>
        <v>-789.96222371733893</v>
      </c>
      <c r="EE62" s="25">
        <f t="shared" si="686"/>
        <v>-789.96222371735348</v>
      </c>
      <c r="EF62" s="25">
        <f t="shared" si="686"/>
        <v>-789.96222371733893</v>
      </c>
      <c r="EG62" s="25">
        <f t="shared" si="686"/>
        <v>-789.96222371734621</v>
      </c>
      <c r="EH62" s="25">
        <f t="shared" si="686"/>
        <v>-789.96222371734621</v>
      </c>
      <c r="EI62" s="25">
        <f t="shared" si="686"/>
        <v>-789.96222371734621</v>
      </c>
      <c r="EJ62" s="25">
        <f t="shared" si="686"/>
        <v>-789.96222371734257</v>
      </c>
      <c r="EK62" s="25">
        <f t="shared" si="686"/>
        <v>-789.96222371734621</v>
      </c>
      <c r="EL62" s="25">
        <f t="shared" si="686"/>
        <v>-789.96222371734257</v>
      </c>
      <c r="EM62" s="25">
        <f t="shared" si="686"/>
        <v>-789.96222371734621</v>
      </c>
      <c r="EN62" s="25">
        <f t="shared" ref="EN62" si="689">SUM(EB62:EM62)</f>
        <v>-9479.5466846081326</v>
      </c>
      <c r="EO62" s="25">
        <f t="shared" ref="EO62" si="690">+EO64-EN64</f>
        <v>-789.96222371733893</v>
      </c>
      <c r="EP62" s="25">
        <f t="shared" si="686"/>
        <v>-789.96222371734621</v>
      </c>
      <c r="EQ62" s="25">
        <f t="shared" si="686"/>
        <v>-789.96222371734621</v>
      </c>
      <c r="ER62" s="25">
        <f t="shared" si="686"/>
        <v>-789.96222371734621</v>
      </c>
      <c r="ES62" s="25">
        <f t="shared" si="686"/>
        <v>-789.96222371734257</v>
      </c>
      <c r="ET62" s="25">
        <f t="shared" si="686"/>
        <v>-789.96222371734257</v>
      </c>
      <c r="EU62" s="25">
        <f t="shared" si="686"/>
        <v>-789.96222371734257</v>
      </c>
      <c r="EV62" s="25">
        <f t="shared" si="686"/>
        <v>-789.96222371734257</v>
      </c>
      <c r="EW62" s="25">
        <f t="shared" si="686"/>
        <v>-789.96222371734257</v>
      </c>
      <c r="EX62" s="25">
        <f t="shared" si="686"/>
        <v>-789.96222371734257</v>
      </c>
      <c r="EY62" s="25">
        <f t="shared" si="686"/>
        <v>-789.96222371734257</v>
      </c>
      <c r="EZ62" s="25">
        <f t="shared" si="686"/>
        <v>-789.96222371733893</v>
      </c>
      <c r="FA62" s="25">
        <f t="shared" ref="FA62" si="691">SUM(EO62:EZ62)</f>
        <v>-9479.5466846081144</v>
      </c>
      <c r="FB62" s="25">
        <f t="shared" ref="FB62" si="692">+FB64-FA64</f>
        <v>-789.96222371734257</v>
      </c>
      <c r="FC62" s="25">
        <f t="shared" si="686"/>
        <v>-789.96222371734257</v>
      </c>
      <c r="FD62" s="25">
        <f t="shared" si="686"/>
        <v>-789.96222371734257</v>
      </c>
      <c r="FE62" s="25">
        <f t="shared" si="686"/>
        <v>-789.96222371734075</v>
      </c>
      <c r="FF62" s="25">
        <f t="shared" si="686"/>
        <v>-789.96222371734257</v>
      </c>
      <c r="FG62" s="25">
        <f t="shared" si="686"/>
        <v>-789.96222371734075</v>
      </c>
      <c r="FH62" s="25">
        <f t="shared" si="686"/>
        <v>-789.96222371734257</v>
      </c>
      <c r="FI62" s="25">
        <f t="shared" si="686"/>
        <v>-789.96222371734075</v>
      </c>
      <c r="FJ62" s="25">
        <f t="shared" si="686"/>
        <v>-789.96222371734439</v>
      </c>
      <c r="FK62" s="25">
        <f t="shared" si="686"/>
        <v>-789.96222371733893</v>
      </c>
      <c r="FL62" s="25">
        <f t="shared" si="686"/>
        <v>-789.96222371734257</v>
      </c>
      <c r="FM62" s="25">
        <f t="shared" si="686"/>
        <v>-789.96222371734257</v>
      </c>
      <c r="FN62" s="25">
        <f t="shared" ref="FN62" si="693">SUM(FB62:FM62)</f>
        <v>-9479.5466846081035</v>
      </c>
      <c r="FO62" s="25">
        <f t="shared" ref="FO62" si="694">+FO64-FN64</f>
        <v>-789.96222371734166</v>
      </c>
      <c r="FP62" s="25">
        <f t="shared" si="686"/>
        <v>-789.96222371734166</v>
      </c>
      <c r="FQ62" s="25">
        <f t="shared" si="686"/>
        <v>-789.96222371734348</v>
      </c>
      <c r="FR62" s="25">
        <f t="shared" si="686"/>
        <v>-789.96222371734166</v>
      </c>
      <c r="FS62" s="25">
        <f t="shared" si="686"/>
        <v>-789.96222371734257</v>
      </c>
      <c r="FT62" s="25">
        <f t="shared" si="686"/>
        <v>-789.96222371734257</v>
      </c>
      <c r="FU62" s="25">
        <f t="shared" si="686"/>
        <v>-789.96222371734257</v>
      </c>
      <c r="FV62" s="25">
        <f t="shared" si="686"/>
        <v>-789.96222371734257</v>
      </c>
      <c r="FW62" s="25">
        <f t="shared" si="686"/>
        <v>-789.96222371734234</v>
      </c>
      <c r="FX62" s="25">
        <f t="shared" si="686"/>
        <v>-658.30185309779631</v>
      </c>
      <c r="FY62" s="25">
        <f t="shared" si="686"/>
        <v>-394.98111185868197</v>
      </c>
      <c r="FZ62" s="25">
        <f t="shared" si="686"/>
        <v>-131.66037061956786</v>
      </c>
      <c r="GA62" s="25">
        <f t="shared" ref="GA62" si="695">SUM(FO62:FZ62)</f>
        <v>-8294.6033490321279</v>
      </c>
      <c r="GB62" s="25">
        <f t="shared" ref="GB62:GM62" si="696">+GB64-GA64</f>
        <v>0</v>
      </c>
      <c r="GC62" s="25">
        <f t="shared" si="696"/>
        <v>0</v>
      </c>
      <c r="GD62" s="25">
        <f t="shared" si="696"/>
        <v>0</v>
      </c>
      <c r="GE62" s="25">
        <f t="shared" si="696"/>
        <v>0</v>
      </c>
      <c r="GF62" s="25">
        <f t="shared" si="696"/>
        <v>0</v>
      </c>
      <c r="GG62" s="25">
        <f t="shared" si="696"/>
        <v>0</v>
      </c>
      <c r="GH62" s="25">
        <f t="shared" si="696"/>
        <v>0</v>
      </c>
      <c r="GI62" s="25">
        <f t="shared" si="696"/>
        <v>0</v>
      </c>
      <c r="GJ62" s="25">
        <f t="shared" si="696"/>
        <v>0</v>
      </c>
      <c r="GK62" s="25">
        <f t="shared" si="696"/>
        <v>0</v>
      </c>
      <c r="GL62" s="25">
        <f t="shared" si="696"/>
        <v>0</v>
      </c>
      <c r="GM62" s="25">
        <f t="shared" si="696"/>
        <v>0</v>
      </c>
      <c r="GN62" s="25">
        <f t="shared" ref="GN62" si="697">SUM(GB62:GM62)</f>
        <v>0</v>
      </c>
      <c r="GO62" s="3"/>
      <c r="GP62" s="3"/>
      <c r="GQ62" s="3"/>
      <c r="GR62" s="3"/>
      <c r="GS62" s="3"/>
      <c r="GT62" s="3"/>
      <c r="GU62" s="3"/>
      <c r="GV62" s="3"/>
      <c r="GW62" s="3"/>
      <c r="GX62" s="3"/>
      <c r="GY62" s="3"/>
      <c r="GZ62" s="3"/>
      <c r="HA62" s="25"/>
      <c r="HB62" s="3"/>
      <c r="HC62" s="3"/>
      <c r="HD62" s="3"/>
      <c r="HE62" s="3"/>
      <c r="HF62" s="3"/>
      <c r="HG62" s="3"/>
      <c r="HH62" s="3"/>
      <c r="HI62" s="3"/>
      <c r="HJ62" s="3"/>
      <c r="HK62" s="3"/>
      <c r="HL62" s="3"/>
      <c r="HM62" s="3"/>
      <c r="HN62" s="25"/>
      <c r="HO62" s="3"/>
      <c r="HP62" s="3"/>
      <c r="HQ62" s="3"/>
      <c r="HR62" s="3"/>
      <c r="HS62" s="3"/>
      <c r="HT62" s="3"/>
      <c r="HU62" s="3"/>
      <c r="HV62" s="3"/>
      <c r="HW62" s="3"/>
      <c r="HX62" s="3"/>
      <c r="HY62" s="3"/>
      <c r="HZ62" s="3"/>
      <c r="IA62" s="25"/>
      <c r="IB62" s="3"/>
      <c r="IC62" s="3"/>
      <c r="ID62" s="3"/>
      <c r="IE62" s="3"/>
      <c r="IF62" s="3"/>
      <c r="IG62" s="3"/>
      <c r="IH62" s="3"/>
      <c r="II62" s="3"/>
      <c r="IJ62" s="3"/>
      <c r="IK62" s="3"/>
      <c r="IL62" s="3"/>
      <c r="IM62" s="3"/>
      <c r="IN62" s="25"/>
      <c r="IO62" s="3"/>
      <c r="IP62" s="3"/>
      <c r="IQ62" s="3"/>
      <c r="IR62" s="3"/>
      <c r="IS62" s="3"/>
      <c r="IT62" s="3"/>
      <c r="IU62" s="3"/>
      <c r="IV62" s="3"/>
      <c r="IW62" s="3"/>
      <c r="IX62" s="3"/>
      <c r="IY62" s="3"/>
      <c r="IZ62" s="3"/>
      <c r="JA62" s="25"/>
      <c r="JB62" s="3"/>
      <c r="JC62" s="3"/>
      <c r="JD62" s="3"/>
      <c r="JE62" s="3"/>
      <c r="JF62" s="3"/>
      <c r="JG62" s="3"/>
      <c r="JH62" s="3"/>
      <c r="JI62" s="3"/>
      <c r="JJ62" s="3"/>
      <c r="JK62" s="3"/>
      <c r="JL62" s="3"/>
      <c r="JM62" s="3"/>
      <c r="JN62" s="25"/>
      <c r="JO62" s="3"/>
      <c r="JP62" s="3"/>
      <c r="JQ62" s="3"/>
      <c r="JR62" s="3"/>
      <c r="JS62" s="3"/>
      <c r="JT62" s="3"/>
      <c r="JU62" s="3"/>
      <c r="JV62" s="3"/>
      <c r="JW62" s="3"/>
      <c r="JX62" s="3"/>
      <c r="JY62" s="3"/>
      <c r="JZ62" s="3"/>
      <c r="KA62" s="25"/>
      <c r="KB62" s="3"/>
      <c r="KC62" s="3"/>
      <c r="KD62" s="3"/>
      <c r="KE62" s="3"/>
      <c r="KF62" s="3"/>
      <c r="KG62" s="3"/>
      <c r="KH62" s="3"/>
      <c r="KI62" s="3"/>
      <c r="KJ62" s="3"/>
      <c r="KK62" s="3"/>
      <c r="KL62" s="3"/>
      <c r="KM62" s="3"/>
      <c r="KN62" s="25"/>
      <c r="KO62" s="3"/>
      <c r="KP62" s="3"/>
      <c r="KQ62" s="3"/>
      <c r="KR62" s="3"/>
      <c r="KS62" s="3"/>
      <c r="KT62" s="3"/>
      <c r="KU62" s="3"/>
      <c r="KV62" s="3"/>
      <c r="KW62" s="3"/>
      <c r="KX62" s="3"/>
      <c r="KY62" s="3"/>
      <c r="KZ62" s="3"/>
      <c r="LA62" s="25"/>
      <c r="LB62" s="3"/>
      <c r="LC62" s="3"/>
      <c r="LD62" s="3"/>
      <c r="LE62" s="3"/>
      <c r="LF62" s="3"/>
      <c r="LG62" s="3"/>
      <c r="LH62" s="3"/>
      <c r="LI62" s="3"/>
      <c r="LJ62" s="3"/>
      <c r="LK62" s="3"/>
      <c r="LL62" s="3"/>
      <c r="LM62" s="3"/>
      <c r="LN62" s="25"/>
    </row>
    <row r="63" spans="1:327">
      <c r="A63" s="3" t="s">
        <v>312</v>
      </c>
      <c r="B63" s="25"/>
      <c r="C63" s="25"/>
      <c r="D63" s="25"/>
      <c r="E63" s="25"/>
      <c r="F63" s="25"/>
      <c r="G63" s="25"/>
      <c r="H63" s="25"/>
      <c r="I63" s="25"/>
      <c r="J63" s="25"/>
      <c r="K63" s="25"/>
      <c r="L63" s="25"/>
      <c r="M63" s="25"/>
      <c r="N63" s="25">
        <f>SUM(B63:M63)</f>
        <v>0</v>
      </c>
      <c r="O63" s="25"/>
      <c r="P63" s="25"/>
      <c r="Q63" s="25"/>
      <c r="R63" s="25"/>
      <c r="S63" s="25"/>
      <c r="T63" s="25"/>
      <c r="U63" s="25"/>
      <c r="V63" s="25"/>
      <c r="W63" s="25"/>
      <c r="X63" s="25"/>
      <c r="Y63" s="25"/>
      <c r="Z63" s="25"/>
      <c r="AA63" s="25">
        <f>SUM(O63:Z63)</f>
        <v>0</v>
      </c>
      <c r="AB63" s="25"/>
      <c r="AC63" s="25"/>
      <c r="AD63" s="25"/>
      <c r="AE63" s="25"/>
      <c r="AF63" s="25"/>
      <c r="AG63" s="25"/>
      <c r="AH63" s="25"/>
      <c r="AI63" s="25"/>
      <c r="AJ63" s="25"/>
      <c r="AK63" s="25"/>
      <c r="AL63" s="25"/>
      <c r="AM63" s="25"/>
      <c r="AN63" s="25">
        <f>SUM(AB63:AM63)</f>
        <v>0</v>
      </c>
      <c r="AO63" s="25">
        <f t="shared" ref="AO63:AZ63" si="698">+AO49-AO41</f>
        <v>0</v>
      </c>
      <c r="AP63" s="25">
        <f t="shared" si="698"/>
        <v>0</v>
      </c>
      <c r="AQ63" s="25">
        <f t="shared" si="698"/>
        <v>0</v>
      </c>
      <c r="AR63" s="25">
        <f t="shared" si="698"/>
        <v>0</v>
      </c>
      <c r="AS63" s="25">
        <f t="shared" si="698"/>
        <v>0</v>
      </c>
      <c r="AT63" s="25">
        <f t="shared" si="698"/>
        <v>0</v>
      </c>
      <c r="AU63" s="25">
        <f t="shared" si="698"/>
        <v>0</v>
      </c>
      <c r="AV63" s="25">
        <f t="shared" si="698"/>
        <v>0</v>
      </c>
      <c r="AW63" s="25">
        <f t="shared" si="698"/>
        <v>0</v>
      </c>
      <c r="AX63" s="25">
        <f t="shared" si="698"/>
        <v>0</v>
      </c>
      <c r="AY63" s="25">
        <f t="shared" si="698"/>
        <v>0</v>
      </c>
      <c r="AZ63" s="25">
        <f t="shared" si="698"/>
        <v>166000</v>
      </c>
      <c r="BA63" s="25">
        <f>SUM(AO63:AZ63)</f>
        <v>166000</v>
      </c>
      <c r="BB63" s="25">
        <f t="shared" ref="BB63:BM63" si="699">+BB49-BB41</f>
        <v>0</v>
      </c>
      <c r="BC63" s="25">
        <f t="shared" si="699"/>
        <v>0</v>
      </c>
      <c r="BD63" s="25">
        <f t="shared" si="699"/>
        <v>0</v>
      </c>
      <c r="BE63" s="25">
        <f t="shared" si="699"/>
        <v>0</v>
      </c>
      <c r="BF63" s="25">
        <f t="shared" si="699"/>
        <v>0</v>
      </c>
      <c r="BG63" s="25">
        <f t="shared" si="699"/>
        <v>179000</v>
      </c>
      <c r="BH63" s="25">
        <f t="shared" si="699"/>
        <v>0</v>
      </c>
      <c r="BI63" s="25">
        <f t="shared" si="699"/>
        <v>0</v>
      </c>
      <c r="BJ63" s="25">
        <f t="shared" si="699"/>
        <v>0</v>
      </c>
      <c r="BK63" s="25">
        <f t="shared" si="699"/>
        <v>0</v>
      </c>
      <c r="BL63" s="25">
        <f t="shared" si="699"/>
        <v>0</v>
      </c>
      <c r="BM63" s="25">
        <f t="shared" si="699"/>
        <v>238000</v>
      </c>
      <c r="BN63" s="25">
        <f t="shared" ref="BN63" si="700">SUM(BB63:BM63)</f>
        <v>417000</v>
      </c>
      <c r="BO63" s="25">
        <f t="shared" ref="BO63:BZ63" si="701">+BO49-BO41</f>
        <v>0</v>
      </c>
      <c r="BP63" s="25">
        <f t="shared" si="701"/>
        <v>0</v>
      </c>
      <c r="BQ63" s="25">
        <f t="shared" si="701"/>
        <v>0</v>
      </c>
      <c r="BR63" s="25">
        <f t="shared" si="701"/>
        <v>0</v>
      </c>
      <c r="BS63" s="25">
        <f t="shared" si="701"/>
        <v>0</v>
      </c>
      <c r="BT63" s="25">
        <f t="shared" si="701"/>
        <v>195000</v>
      </c>
      <c r="BU63" s="25">
        <f t="shared" si="701"/>
        <v>0</v>
      </c>
      <c r="BV63" s="25">
        <f t="shared" si="701"/>
        <v>0</v>
      </c>
      <c r="BW63" s="25">
        <f t="shared" si="701"/>
        <v>58000</v>
      </c>
      <c r="BX63" s="25">
        <f t="shared" si="701"/>
        <v>0</v>
      </c>
      <c r="BY63" s="25">
        <f t="shared" si="701"/>
        <v>0</v>
      </c>
      <c r="BZ63" s="25">
        <f t="shared" si="701"/>
        <v>0</v>
      </c>
      <c r="CA63" s="25">
        <f t="shared" ref="CA63" si="702">SUM(BO63:BZ63)</f>
        <v>253000</v>
      </c>
      <c r="CB63" s="25">
        <f t="shared" ref="CB63:CM63" si="703">+CB49-CB41</f>
        <v>0</v>
      </c>
      <c r="CC63" s="25">
        <f t="shared" si="703"/>
        <v>0</v>
      </c>
      <c r="CD63" s="25">
        <f t="shared" si="703"/>
        <v>0</v>
      </c>
      <c r="CE63" s="25">
        <f t="shared" si="703"/>
        <v>0</v>
      </c>
      <c r="CF63" s="25">
        <f t="shared" si="703"/>
        <v>0</v>
      </c>
      <c r="CG63" s="25">
        <f t="shared" si="703"/>
        <v>468929.28485549602</v>
      </c>
      <c r="CH63" s="25">
        <f t="shared" si="703"/>
        <v>0</v>
      </c>
      <c r="CI63" s="25">
        <f t="shared" si="703"/>
        <v>0</v>
      </c>
      <c r="CJ63" s="25">
        <f t="shared" si="703"/>
        <v>0</v>
      </c>
      <c r="CK63" s="25">
        <f t="shared" si="703"/>
        <v>0</v>
      </c>
      <c r="CL63" s="25">
        <f t="shared" si="703"/>
        <v>0</v>
      </c>
      <c r="CM63" s="25">
        <f t="shared" si="703"/>
        <v>0</v>
      </c>
      <c r="CN63" s="25">
        <f t="shared" ref="CN63" si="704">SUM(CB63:CM63)</f>
        <v>468929.28485549602</v>
      </c>
      <c r="CO63" s="25">
        <f t="shared" ref="CO63:CZ63" si="705">+CO49-CO41</f>
        <v>0</v>
      </c>
      <c r="CP63" s="25">
        <f t="shared" si="705"/>
        <v>0</v>
      </c>
      <c r="CQ63" s="25">
        <f t="shared" si="705"/>
        <v>0</v>
      </c>
      <c r="CR63" s="25">
        <f t="shared" si="705"/>
        <v>0</v>
      </c>
      <c r="CS63" s="25">
        <f t="shared" si="705"/>
        <v>0</v>
      </c>
      <c r="CT63" s="25">
        <f t="shared" si="705"/>
        <v>586440.29618261021</v>
      </c>
      <c r="CU63" s="25">
        <f t="shared" si="705"/>
        <v>0</v>
      </c>
      <c r="CV63" s="25">
        <f t="shared" si="705"/>
        <v>0</v>
      </c>
      <c r="CW63" s="25">
        <f t="shared" si="705"/>
        <v>0</v>
      </c>
      <c r="CX63" s="25">
        <f t="shared" si="705"/>
        <v>0</v>
      </c>
      <c r="CY63" s="25">
        <f t="shared" si="705"/>
        <v>0</v>
      </c>
      <c r="CZ63" s="25">
        <f t="shared" si="705"/>
        <v>0</v>
      </c>
      <c r="DA63" s="25">
        <f t="shared" ref="DA63" si="706">SUM(CO63:CZ63)</f>
        <v>586440.29618261021</v>
      </c>
      <c r="DB63" s="25">
        <f t="shared" ref="DB63:DM63" si="707">+DB49-DB41</f>
        <v>0</v>
      </c>
      <c r="DC63" s="25">
        <f t="shared" si="707"/>
        <v>0</v>
      </c>
      <c r="DD63" s="25">
        <f t="shared" si="707"/>
        <v>0</v>
      </c>
      <c r="DE63" s="25">
        <f t="shared" si="707"/>
        <v>0</v>
      </c>
      <c r="DF63" s="25">
        <f t="shared" si="707"/>
        <v>0</v>
      </c>
      <c r="DG63" s="25">
        <f t="shared" si="707"/>
        <v>648393.01788810804</v>
      </c>
      <c r="DH63" s="25">
        <f t="shared" si="707"/>
        <v>0</v>
      </c>
      <c r="DI63" s="25">
        <f t="shared" si="707"/>
        <v>0</v>
      </c>
      <c r="DJ63" s="25">
        <f t="shared" si="707"/>
        <v>0</v>
      </c>
      <c r="DK63" s="25">
        <f t="shared" si="707"/>
        <v>0</v>
      </c>
      <c r="DL63" s="25">
        <f t="shared" si="707"/>
        <v>0</v>
      </c>
      <c r="DM63" s="25">
        <f t="shared" si="707"/>
        <v>0</v>
      </c>
      <c r="DN63" s="25">
        <f t="shared" ref="DN63" si="708">SUM(DB63:DM63)</f>
        <v>648393.01788810804</v>
      </c>
      <c r="DO63" s="25">
        <f t="shared" ref="DO63:DZ63" si="709">+DO49-DO41</f>
        <v>0</v>
      </c>
      <c r="DP63" s="25">
        <f t="shared" si="709"/>
        <v>0</v>
      </c>
      <c r="DQ63" s="25">
        <f t="shared" si="709"/>
        <v>0</v>
      </c>
      <c r="DR63" s="25">
        <f t="shared" si="709"/>
        <v>0</v>
      </c>
      <c r="DS63" s="25">
        <f t="shared" si="709"/>
        <v>0</v>
      </c>
      <c r="DT63" s="25">
        <f t="shared" si="709"/>
        <v>717596.90665958705</v>
      </c>
      <c r="DU63" s="25">
        <f t="shared" si="709"/>
        <v>0</v>
      </c>
      <c r="DV63" s="25">
        <f t="shared" si="709"/>
        <v>0</v>
      </c>
      <c r="DW63" s="25">
        <f t="shared" si="709"/>
        <v>0</v>
      </c>
      <c r="DX63" s="25">
        <f t="shared" si="709"/>
        <v>0</v>
      </c>
      <c r="DY63" s="25">
        <f t="shared" si="709"/>
        <v>0</v>
      </c>
      <c r="DZ63" s="25">
        <f t="shared" si="709"/>
        <v>0</v>
      </c>
      <c r="EA63" s="25">
        <f t="shared" ref="EA63" si="710">SUM(DO63:DZ63)</f>
        <v>717596.90665958705</v>
      </c>
      <c r="EB63" s="25">
        <f t="shared" ref="EB63:EM63" si="711">+EB49-EB41</f>
        <v>0</v>
      </c>
      <c r="EC63" s="25">
        <f t="shared" si="711"/>
        <v>0</v>
      </c>
      <c r="ED63" s="25">
        <f t="shared" si="711"/>
        <v>0</v>
      </c>
      <c r="EE63" s="25">
        <f t="shared" si="711"/>
        <v>0</v>
      </c>
      <c r="EF63" s="25">
        <f t="shared" si="711"/>
        <v>0</v>
      </c>
      <c r="EG63" s="25">
        <f t="shared" si="711"/>
        <v>763975.34599827987</v>
      </c>
      <c r="EH63" s="25">
        <f t="shared" si="711"/>
        <v>0</v>
      </c>
      <c r="EI63" s="25">
        <f t="shared" si="711"/>
        <v>0</v>
      </c>
      <c r="EJ63" s="25">
        <f t="shared" si="711"/>
        <v>0</v>
      </c>
      <c r="EK63" s="25">
        <f t="shared" si="711"/>
        <v>0</v>
      </c>
      <c r="EL63" s="25">
        <f t="shared" si="711"/>
        <v>0</v>
      </c>
      <c r="EM63" s="25">
        <f t="shared" si="711"/>
        <v>0</v>
      </c>
      <c r="EN63" s="25">
        <f t="shared" ref="EN63" si="712">SUM(EB63:EM63)</f>
        <v>763975.34599827987</v>
      </c>
      <c r="EO63" s="25">
        <f t="shared" ref="EO63:EZ63" si="713">+EO49-EO41</f>
        <v>0</v>
      </c>
      <c r="EP63" s="25">
        <f t="shared" si="713"/>
        <v>0</v>
      </c>
      <c r="EQ63" s="25">
        <f t="shared" si="713"/>
        <v>0</v>
      </c>
      <c r="ER63" s="25">
        <f t="shared" si="713"/>
        <v>0</v>
      </c>
      <c r="ES63" s="25">
        <f t="shared" si="713"/>
        <v>0</v>
      </c>
      <c r="ET63" s="25">
        <f t="shared" si="713"/>
        <v>170114.3051515746</v>
      </c>
      <c r="EU63" s="25">
        <f t="shared" si="713"/>
        <v>0</v>
      </c>
      <c r="EV63" s="25">
        <f t="shared" si="713"/>
        <v>0</v>
      </c>
      <c r="EW63" s="25">
        <f t="shared" si="713"/>
        <v>0</v>
      </c>
      <c r="EX63" s="25">
        <f t="shared" si="713"/>
        <v>0</v>
      </c>
      <c r="EY63" s="25">
        <f t="shared" si="713"/>
        <v>0</v>
      </c>
      <c r="EZ63" s="25">
        <f t="shared" si="713"/>
        <v>0</v>
      </c>
      <c r="FA63" s="25">
        <f t="shared" ref="FA63" si="714">SUM(EO63:EZ63)</f>
        <v>170114.3051515746</v>
      </c>
      <c r="FB63" s="25">
        <f t="shared" ref="FB63:FM63" si="715">+FB49-FB41</f>
        <v>0</v>
      </c>
      <c r="FC63" s="25">
        <f t="shared" si="715"/>
        <v>0</v>
      </c>
      <c r="FD63" s="25">
        <f t="shared" si="715"/>
        <v>0</v>
      </c>
      <c r="FE63" s="25">
        <f t="shared" si="715"/>
        <v>0</v>
      </c>
      <c r="FF63" s="25">
        <f t="shared" si="715"/>
        <v>0</v>
      </c>
      <c r="FG63" s="25">
        <f t="shared" si="715"/>
        <v>231569.49715837918</v>
      </c>
      <c r="FH63" s="25">
        <f t="shared" si="715"/>
        <v>0</v>
      </c>
      <c r="FI63" s="25">
        <f t="shared" si="715"/>
        <v>0</v>
      </c>
      <c r="FJ63" s="25">
        <f t="shared" si="715"/>
        <v>0</v>
      </c>
      <c r="FK63" s="25">
        <f t="shared" si="715"/>
        <v>0</v>
      </c>
      <c r="FL63" s="25">
        <f t="shared" si="715"/>
        <v>0</v>
      </c>
      <c r="FM63" s="25">
        <f t="shared" si="715"/>
        <v>0</v>
      </c>
      <c r="FN63" s="25">
        <f t="shared" ref="FN63" si="716">SUM(FB63:FM63)</f>
        <v>231569.49715837918</v>
      </c>
      <c r="FO63" s="25">
        <f t="shared" ref="FO63:FZ63" si="717">+FO49-FO41</f>
        <v>0</v>
      </c>
      <c r="FP63" s="25">
        <f t="shared" si="717"/>
        <v>0</v>
      </c>
      <c r="FQ63" s="25">
        <f t="shared" si="717"/>
        <v>0</v>
      </c>
      <c r="FR63" s="25">
        <f t="shared" si="717"/>
        <v>0</v>
      </c>
      <c r="FS63" s="25">
        <f t="shared" si="717"/>
        <v>0</v>
      </c>
      <c r="FT63" s="25">
        <f t="shared" si="717"/>
        <v>296627.29582523531</v>
      </c>
      <c r="FU63" s="25">
        <f t="shared" si="717"/>
        <v>0</v>
      </c>
      <c r="FV63" s="25">
        <f t="shared" si="717"/>
        <v>0</v>
      </c>
      <c r="FW63" s="25">
        <f t="shared" si="717"/>
        <v>0</v>
      </c>
      <c r="FX63" s="25">
        <f t="shared" si="717"/>
        <v>0</v>
      </c>
      <c r="FY63" s="25">
        <f t="shared" si="717"/>
        <v>0</v>
      </c>
      <c r="FZ63" s="25">
        <f t="shared" si="717"/>
        <v>0</v>
      </c>
      <c r="GA63" s="25">
        <f t="shared" ref="GA63" si="718">SUM(FO63:FZ63)</f>
        <v>296627.29582523531</v>
      </c>
      <c r="GB63" s="25">
        <f>+GB49-GB41</f>
        <v>0</v>
      </c>
      <c r="GC63" s="25">
        <f>+GC49-GC41</f>
        <v>0</v>
      </c>
      <c r="GD63" s="25">
        <f>+GD49-GD41</f>
        <v>0</v>
      </c>
      <c r="GE63" s="25">
        <f>+GE49-GE41</f>
        <v>0</v>
      </c>
      <c r="GF63" s="25">
        <f>+GF49-GF41</f>
        <v>0</v>
      </c>
      <c r="GG63" s="25">
        <f>+'Investuotojas ir Finansuotojas'!GG49-GG41</f>
        <v>1284321.9370311035</v>
      </c>
      <c r="GH63" s="25">
        <f t="shared" ref="GH63:GM63" si="719">+GH49-GH41</f>
        <v>0</v>
      </c>
      <c r="GI63" s="25">
        <f t="shared" si="719"/>
        <v>0</v>
      </c>
      <c r="GJ63" s="25">
        <f t="shared" si="719"/>
        <v>0</v>
      </c>
      <c r="GK63" s="25">
        <f t="shared" si="719"/>
        <v>0</v>
      </c>
      <c r="GL63" s="25">
        <f t="shared" si="719"/>
        <v>0</v>
      </c>
      <c r="GM63" s="25">
        <f t="shared" si="719"/>
        <v>139431</v>
      </c>
      <c r="GN63" s="25">
        <f t="shared" ref="GN63" si="720">SUM(GB63:GM63)</f>
        <v>1423752.9370311035</v>
      </c>
      <c r="GO63" s="3"/>
      <c r="GP63" s="3"/>
      <c r="GQ63" s="3"/>
      <c r="GR63" s="3"/>
      <c r="GS63" s="3"/>
      <c r="GT63" s="3"/>
      <c r="GU63" s="3"/>
      <c r="GV63" s="3"/>
      <c r="GW63" s="3"/>
      <c r="GX63" s="3"/>
      <c r="GY63" s="3"/>
      <c r="GZ63" s="3"/>
      <c r="HA63" s="25"/>
      <c r="HB63" s="3"/>
      <c r="HC63" s="3"/>
      <c r="HD63" s="3"/>
      <c r="HE63" s="3"/>
      <c r="HF63" s="3"/>
      <c r="HG63" s="3"/>
      <c r="HH63" s="3"/>
      <c r="HI63" s="3"/>
      <c r="HJ63" s="3"/>
      <c r="HK63" s="3"/>
      <c r="HL63" s="3"/>
      <c r="HM63" s="3"/>
      <c r="HN63" s="25"/>
      <c r="HO63" s="3"/>
      <c r="HP63" s="3"/>
      <c r="HQ63" s="3"/>
      <c r="HR63" s="3"/>
      <c r="HS63" s="3"/>
      <c r="HT63" s="3"/>
      <c r="HU63" s="3"/>
      <c r="HV63" s="3"/>
      <c r="HW63" s="3"/>
      <c r="HX63" s="3"/>
      <c r="HY63" s="3"/>
      <c r="HZ63" s="3"/>
      <c r="IA63" s="25"/>
      <c r="IB63" s="3"/>
      <c r="IC63" s="3"/>
      <c r="ID63" s="3"/>
      <c r="IE63" s="3"/>
      <c r="IF63" s="3"/>
      <c r="IG63" s="3"/>
      <c r="IH63" s="3"/>
      <c r="II63" s="3"/>
      <c r="IJ63" s="3"/>
      <c r="IK63" s="3"/>
      <c r="IL63" s="3"/>
      <c r="IM63" s="3"/>
      <c r="IN63" s="25"/>
      <c r="IO63" s="3"/>
      <c r="IP63" s="3"/>
      <c r="IQ63" s="3"/>
      <c r="IR63" s="3"/>
      <c r="IS63" s="3"/>
      <c r="IT63" s="3"/>
      <c r="IU63" s="3"/>
      <c r="IV63" s="3"/>
      <c r="IW63" s="3"/>
      <c r="IX63" s="3"/>
      <c r="IY63" s="3"/>
      <c r="IZ63" s="3"/>
      <c r="JA63" s="25"/>
      <c r="JB63" s="3"/>
      <c r="JC63" s="3"/>
      <c r="JD63" s="3"/>
      <c r="JE63" s="3"/>
      <c r="JF63" s="3"/>
      <c r="JG63" s="3"/>
      <c r="JH63" s="3"/>
      <c r="JI63" s="3"/>
      <c r="JJ63" s="3"/>
      <c r="JK63" s="3"/>
      <c r="JL63" s="3"/>
      <c r="JM63" s="3"/>
      <c r="JN63" s="25"/>
      <c r="JO63" s="3"/>
      <c r="JP63" s="3"/>
      <c r="JQ63" s="3"/>
      <c r="JR63" s="3"/>
      <c r="JS63" s="3"/>
      <c r="JT63" s="3"/>
      <c r="JU63" s="3"/>
      <c r="JV63" s="3"/>
      <c r="JW63" s="3"/>
      <c r="JX63" s="3"/>
      <c r="JY63" s="3"/>
      <c r="JZ63" s="3"/>
      <c r="KA63" s="25"/>
      <c r="KB63" s="3"/>
      <c r="KC63" s="3"/>
      <c r="KD63" s="3"/>
      <c r="KE63" s="3"/>
      <c r="KF63" s="3"/>
      <c r="KG63" s="3"/>
      <c r="KH63" s="3"/>
      <c r="KI63" s="3"/>
      <c r="KJ63" s="3"/>
      <c r="KK63" s="3"/>
      <c r="KL63" s="3"/>
      <c r="KM63" s="3"/>
      <c r="KN63" s="25"/>
      <c r="KO63" s="3"/>
      <c r="KP63" s="3"/>
      <c r="KQ63" s="3"/>
      <c r="KR63" s="3"/>
      <c r="KS63" s="3"/>
      <c r="KT63" s="3"/>
      <c r="KU63" s="3"/>
      <c r="KV63" s="3"/>
      <c r="KW63" s="3"/>
      <c r="KX63" s="3"/>
      <c r="KY63" s="3"/>
      <c r="KZ63" s="3"/>
      <c r="LA63" s="25"/>
      <c r="LB63" s="3"/>
      <c r="LC63" s="3"/>
      <c r="LD63" s="3"/>
      <c r="LE63" s="3"/>
      <c r="LF63" s="3"/>
      <c r="LG63" s="3"/>
      <c r="LH63" s="3"/>
      <c r="LI63" s="3"/>
      <c r="LJ63" s="3"/>
      <c r="LK63" s="3"/>
      <c r="LL63" s="3"/>
      <c r="LM63" s="3"/>
      <c r="LN63" s="25"/>
    </row>
    <row r="64" spans="1:327" s="262" customFormat="1">
      <c r="A64" s="262" t="s">
        <v>313</v>
      </c>
      <c r="N64" s="29">
        <f>+MAX(AB64:GN64)</f>
        <v>108606.72756775151</v>
      </c>
      <c r="O64" s="29">
        <f t="shared" ref="O64:Z64" si="721">SUM(P24:R24)</f>
        <v>0</v>
      </c>
      <c r="P64" s="29">
        <f t="shared" si="721"/>
        <v>0</v>
      </c>
      <c r="Q64" s="29">
        <f t="shared" si="721"/>
        <v>0</v>
      </c>
      <c r="R64" s="29">
        <f t="shared" si="721"/>
        <v>0</v>
      </c>
      <c r="S64" s="29">
        <f t="shared" si="721"/>
        <v>135.67496507956292</v>
      </c>
      <c r="T64" s="29">
        <f t="shared" si="721"/>
        <v>1396.6783248408301</v>
      </c>
      <c r="U64" s="29">
        <f t="shared" si="721"/>
        <v>4636.9885438063793</v>
      </c>
      <c r="V64" s="29">
        <f t="shared" si="721"/>
        <v>9720.9306568966476</v>
      </c>
      <c r="W64" s="29">
        <f t="shared" si="721"/>
        <v>15658.851234509493</v>
      </c>
      <c r="X64" s="29">
        <f t="shared" si="721"/>
        <v>29474.070574894271</v>
      </c>
      <c r="Y64" s="29">
        <f t="shared" si="721"/>
        <v>33752.18757644741</v>
      </c>
      <c r="Z64" s="29">
        <f t="shared" si="721"/>
        <v>38669.311144289699</v>
      </c>
      <c r="AA64" s="29">
        <f>+MAX(AB64:GN64)</f>
        <v>108606.72756775151</v>
      </c>
      <c r="AB64" s="29">
        <f>SUM(AC24:AE24)</f>
        <v>44203.082792129506</v>
      </c>
      <c r="AC64" s="29">
        <f t="shared" ref="AC64" si="722">SUM(AD24:AF24)</f>
        <v>52058.0230686098</v>
      </c>
      <c r="AD64" s="29">
        <f t="shared" ref="AD64" si="723">SUM(AE24:AG24)</f>
        <v>59912.963345090102</v>
      </c>
      <c r="AE64" s="29">
        <f t="shared" ref="AE64" si="724">SUM(AF24:AH24)</f>
        <v>67767.903621570382</v>
      </c>
      <c r="AF64" s="29">
        <f t="shared" ref="AF64" si="725">SUM(AG24:AI24)</f>
        <v>75622.843898050691</v>
      </c>
      <c r="AG64" s="29">
        <f t="shared" ref="AG64" si="726">SUM(AH24:AJ24)</f>
        <v>83477.784174530985</v>
      </c>
      <c r="AH64" s="29">
        <f t="shared" ref="AH64" si="727">SUM(AI24:AK24)</f>
        <v>91332.72445101128</v>
      </c>
      <c r="AI64" s="29">
        <f t="shared" ref="AI64" si="728">SUM(AJ24:AL24)</f>
        <v>99187.664727491589</v>
      </c>
      <c r="AJ64" s="29">
        <f t="shared" ref="AJ64" si="729">SUM(AK24:AM24)</f>
        <v>107042.60500397187</v>
      </c>
      <c r="AK64" s="29">
        <f>SUM(AL24:AM24,AO24)</f>
        <v>108606.72756775151</v>
      </c>
      <c r="AL64" s="29">
        <f>SUM(AM24,AO24:AP24)</f>
        <v>107289.21596479861</v>
      </c>
      <c r="AM64" s="29">
        <f t="shared" ref="AM64" si="730">SUM(AO24:AQ24)</f>
        <v>103090.07019511313</v>
      </c>
      <c r="AN64" s="29">
        <f>+AM64</f>
        <v>103090.07019511313</v>
      </c>
      <c r="AO64" s="29">
        <f>SUM(AP24:AR24)</f>
        <v>102300.1079713958</v>
      </c>
      <c r="AP64" s="29">
        <f t="shared" ref="AP64:AW64" si="731">SUM(AQ24:AS24)</f>
        <v>101510.14574767846</v>
      </c>
      <c r="AQ64" s="29">
        <f t="shared" si="731"/>
        <v>100720.18352396111</v>
      </c>
      <c r="AR64" s="29">
        <f t="shared" si="731"/>
        <v>99930.221300243764</v>
      </c>
      <c r="AS64" s="29">
        <f t="shared" si="731"/>
        <v>99140.259076526432</v>
      </c>
      <c r="AT64" s="29">
        <f t="shared" si="731"/>
        <v>98350.296852809086</v>
      </c>
      <c r="AU64" s="29">
        <f t="shared" si="731"/>
        <v>97560.33462909174</v>
      </c>
      <c r="AV64" s="29">
        <f t="shared" si="731"/>
        <v>96770.372405374379</v>
      </c>
      <c r="AW64" s="29">
        <f t="shared" si="731"/>
        <v>95980.410181657047</v>
      </c>
      <c r="AX64" s="29">
        <f>SUM(AY24:AZ24,BB24)</f>
        <v>95190.447957939687</v>
      </c>
      <c r="AY64" s="29">
        <f>SUM(AZ24,BB24:BC24)</f>
        <v>94400.485734222355</v>
      </c>
      <c r="AZ64" s="29">
        <f t="shared" ref="AZ64" si="732">SUM(BB24:BD24)</f>
        <v>93610.523510505009</v>
      </c>
      <c r="BA64" s="29">
        <f>+AZ64</f>
        <v>93610.523510505009</v>
      </c>
      <c r="BB64" s="29">
        <f>SUM(BC24:BE24)</f>
        <v>92820.561286787677</v>
      </c>
      <c r="BC64" s="29">
        <f t="shared" ref="BC64" si="733">SUM(BD24:BF24)</f>
        <v>92030.599063070316</v>
      </c>
      <c r="BD64" s="29">
        <f t="shared" ref="BD64" si="734">SUM(BE24:BG24)</f>
        <v>91240.63683935297</v>
      </c>
      <c r="BE64" s="29">
        <f t="shared" ref="BE64" si="735">SUM(BF24:BH24)</f>
        <v>90450.674615635624</v>
      </c>
      <c r="BF64" s="29">
        <f t="shared" ref="BF64" si="736">SUM(BG24:BI24)</f>
        <v>89660.712391918292</v>
      </c>
      <c r="BG64" s="29">
        <f t="shared" ref="BG64" si="737">SUM(BH24:BJ24)</f>
        <v>88870.750168200946</v>
      </c>
      <c r="BH64" s="29">
        <f t="shared" ref="BH64" si="738">SUM(BI24:BK24)</f>
        <v>88080.7879444836</v>
      </c>
      <c r="BI64" s="29">
        <f t="shared" ref="BI64" si="739">SUM(BJ24:BL24)</f>
        <v>87290.825720766254</v>
      </c>
      <c r="BJ64" s="29">
        <f t="shared" ref="BJ64" si="740">SUM(BK24:BM24)</f>
        <v>86500.863497048907</v>
      </c>
      <c r="BK64" s="29">
        <f>SUM(BL24:BM24,BO24)</f>
        <v>85710.901273331561</v>
      </c>
      <c r="BL64" s="29">
        <f>SUM(BM24,BO24:BP24)</f>
        <v>84920.939049614215</v>
      </c>
      <c r="BM64" s="29">
        <f t="shared" ref="BM64" si="741">SUM(BO24:BQ24)</f>
        <v>84130.976825896883</v>
      </c>
      <c r="BN64" s="29">
        <f>+BM64</f>
        <v>84130.976825896883</v>
      </c>
      <c r="BO64" s="29">
        <f>SUM(BP24:BR24)</f>
        <v>83341.014602179537</v>
      </c>
      <c r="BP64" s="29">
        <f t="shared" ref="BP64" si="742">SUM(BQ24:BS24)</f>
        <v>82551.052378462191</v>
      </c>
      <c r="BQ64" s="29">
        <f t="shared" ref="BQ64" si="743">SUM(BR24:BT24)</f>
        <v>81761.090154744845</v>
      </c>
      <c r="BR64" s="29">
        <f t="shared" ref="BR64" si="744">SUM(BS24:BU24)</f>
        <v>80971.127931027499</v>
      </c>
      <c r="BS64" s="29">
        <f t="shared" ref="BS64" si="745">SUM(BT24:BV24)</f>
        <v>80181.165707310167</v>
      </c>
      <c r="BT64" s="29">
        <f t="shared" ref="BT64" si="746">SUM(BU24:BW24)</f>
        <v>79391.203483592806</v>
      </c>
      <c r="BU64" s="29">
        <f t="shared" ref="BU64" si="747">SUM(BV24:BX24)</f>
        <v>78601.241259875474</v>
      </c>
      <c r="BV64" s="29">
        <f t="shared" ref="BV64" si="748">SUM(BW24:BY24)</f>
        <v>77811.279036158114</v>
      </c>
      <c r="BW64" s="29">
        <f t="shared" ref="BW64" si="749">SUM(BX24:BZ24)</f>
        <v>77021.316812440782</v>
      </c>
      <c r="BX64" s="29">
        <f>SUM(BY24:BZ24,CB24)</f>
        <v>76231.354588723436</v>
      </c>
      <c r="BY64" s="29">
        <f>SUM(BZ24,CB24:CC24)</f>
        <v>75441.39236500609</v>
      </c>
      <c r="BZ64" s="29">
        <f t="shared" ref="BZ64" si="750">SUM(CB24:CD24)</f>
        <v>74651.430141288743</v>
      </c>
      <c r="CA64" s="29">
        <f>+BZ64</f>
        <v>74651.430141288743</v>
      </c>
      <c r="CB64" s="29">
        <f>SUM(CC24:CE24)</f>
        <v>73861.467917571397</v>
      </c>
      <c r="CC64" s="29">
        <f t="shared" ref="CC64" si="751">SUM(CD24:CF24)</f>
        <v>73071.505693854051</v>
      </c>
      <c r="CD64" s="29">
        <f t="shared" ref="CD64" si="752">SUM(CE24:CG24)</f>
        <v>72281.543470136705</v>
      </c>
      <c r="CE64" s="29">
        <f t="shared" ref="CE64" si="753">SUM(CF24:CH24)</f>
        <v>71491.581246419373</v>
      </c>
      <c r="CF64" s="29">
        <f t="shared" ref="CF64" si="754">SUM(CG24:CI24)</f>
        <v>70701.619022702027</v>
      </c>
      <c r="CG64" s="29">
        <f t="shared" ref="CG64" si="755">SUM(CH24:CJ24)</f>
        <v>69911.656798984681</v>
      </c>
      <c r="CH64" s="29">
        <f t="shared" ref="CH64" si="756">SUM(CI24:CK24)</f>
        <v>69121.694575267335</v>
      </c>
      <c r="CI64" s="29">
        <f t="shared" ref="CI64" si="757">SUM(CJ24:CL24)</f>
        <v>68331.732351549988</v>
      </c>
      <c r="CJ64" s="29">
        <f t="shared" ref="CJ64" si="758">SUM(CK24:CM24)</f>
        <v>67541.770127832642</v>
      </c>
      <c r="CK64" s="29">
        <f>SUM(CL24:CM24,CO24)</f>
        <v>66751.807904115296</v>
      </c>
      <c r="CL64" s="29">
        <f>SUM(CM24,CO24:CP24)</f>
        <v>65961.845680397964</v>
      </c>
      <c r="CM64" s="29">
        <f t="shared" ref="CM64" si="759">SUM(CO24:CQ24)</f>
        <v>65171.883456680611</v>
      </c>
      <c r="CN64" s="29">
        <f>+CM64</f>
        <v>65171.883456680611</v>
      </c>
      <c r="CO64" s="29">
        <f>SUM(CP24:CR24)</f>
        <v>64381.921232963272</v>
      </c>
      <c r="CP64" s="29">
        <f t="shared" ref="CP64" si="760">SUM(CQ24:CS24)</f>
        <v>63591.959009245926</v>
      </c>
      <c r="CQ64" s="29">
        <f t="shared" ref="CQ64" si="761">SUM(CR24:CT24)</f>
        <v>62801.996785528579</v>
      </c>
      <c r="CR64" s="29">
        <f t="shared" ref="CR64" si="762">SUM(CS24:CU24)</f>
        <v>62012.034561811233</v>
      </c>
      <c r="CS64" s="29">
        <f t="shared" ref="CS64" si="763">SUM(CT24:CV24)</f>
        <v>61222.072338093894</v>
      </c>
      <c r="CT64" s="29">
        <f t="shared" ref="CT64" si="764">SUM(CU24:CW24)</f>
        <v>60432.110114376555</v>
      </c>
      <c r="CU64" s="29">
        <f t="shared" ref="CU64" si="765">SUM(CV24:CX24)</f>
        <v>59642.147890659195</v>
      </c>
      <c r="CV64" s="29">
        <f t="shared" ref="CV64" si="766">SUM(CW24:CY24)</f>
        <v>58852.185666941856</v>
      </c>
      <c r="CW64" s="29">
        <f t="shared" ref="CW64" si="767">SUM(CX24:CZ24)</f>
        <v>58062.223443224517</v>
      </c>
      <c r="CX64" s="29">
        <f>SUM(CY24:CZ24,DB24)</f>
        <v>57272.261219507171</v>
      </c>
      <c r="CY64" s="29">
        <f>SUM(CZ24,DB24:DC24)</f>
        <v>56482.298995789824</v>
      </c>
      <c r="CZ64" s="29">
        <f t="shared" ref="CZ64" si="768">SUM(DB24:DD24)</f>
        <v>55692.336772072478</v>
      </c>
      <c r="DA64" s="29">
        <f>+CZ64</f>
        <v>55692.336772072478</v>
      </c>
      <c r="DB64" s="29">
        <f>SUM(DC24:DE24)</f>
        <v>54902.374548355139</v>
      </c>
      <c r="DC64" s="29">
        <f t="shared" ref="DC64" si="769">SUM(DD24:DF24)</f>
        <v>54112.412324637786</v>
      </c>
      <c r="DD64" s="29">
        <f t="shared" ref="DD64" si="770">SUM(DE24:DG24)</f>
        <v>53322.45010092044</v>
      </c>
      <c r="DE64" s="29">
        <f t="shared" ref="DE64" si="771">SUM(DF24:DH24)</f>
        <v>52532.487877203108</v>
      </c>
      <c r="DF64" s="29">
        <f t="shared" ref="DF64" si="772">SUM(DG24:DI24)</f>
        <v>51742.525653485762</v>
      </c>
      <c r="DG64" s="29">
        <f t="shared" ref="DG64" si="773">SUM(DH24:DJ24)</f>
        <v>50952.563429768416</v>
      </c>
      <c r="DH64" s="29">
        <f t="shared" ref="DH64" si="774">SUM(DI24:DK24)</f>
        <v>50162.601206051069</v>
      </c>
      <c r="DI64" s="29">
        <f t="shared" ref="DI64" si="775">SUM(DJ24:DL24)</f>
        <v>49372.638982333723</v>
      </c>
      <c r="DJ64" s="29">
        <f t="shared" ref="DJ64" si="776">SUM(DK24:DM24)</f>
        <v>48582.676758616384</v>
      </c>
      <c r="DK64" s="29">
        <f>SUM(DL24:DM24,DO24)</f>
        <v>47792.714534899038</v>
      </c>
      <c r="DL64" s="29">
        <f>SUM(DM24,DO24:DP24)</f>
        <v>47002.752311181692</v>
      </c>
      <c r="DM64" s="29">
        <f t="shared" ref="DM64" si="777">SUM(DO24:DQ24)</f>
        <v>46212.790087464346</v>
      </c>
      <c r="DN64" s="29">
        <f>+DM64</f>
        <v>46212.790087464346</v>
      </c>
      <c r="DO64" s="29">
        <f>SUM(DP24:DR24)</f>
        <v>45422.827863747007</v>
      </c>
      <c r="DP64" s="29">
        <f t="shared" ref="DP64" si="778">SUM(DQ24:DS24)</f>
        <v>44632.86564002966</v>
      </c>
      <c r="DQ64" s="29">
        <f t="shared" ref="DQ64" si="779">SUM(DR24:DT24)</f>
        <v>43842.903416312314</v>
      </c>
      <c r="DR64" s="29">
        <f t="shared" ref="DR64" si="780">SUM(DS24:DU24)</f>
        <v>43052.941192594968</v>
      </c>
      <c r="DS64" s="29">
        <f t="shared" ref="DS64" si="781">SUM(DT24:DV24)</f>
        <v>42262.978968877622</v>
      </c>
      <c r="DT64" s="29">
        <f t="shared" ref="DT64" si="782">SUM(DU24:DW24)</f>
        <v>41473.016745160276</v>
      </c>
      <c r="DU64" s="29">
        <f t="shared" ref="DU64" si="783">SUM(DV24:DX24)</f>
        <v>40683.054521442937</v>
      </c>
      <c r="DV64" s="29">
        <f t="shared" ref="DV64" si="784">SUM(DW24:DY24)</f>
        <v>39893.09229772559</v>
      </c>
      <c r="DW64" s="29">
        <f t="shared" ref="DW64" si="785">SUM(DX24:DZ24)</f>
        <v>39103.130074008252</v>
      </c>
      <c r="DX64" s="29">
        <f>SUM(DY24:DZ24,EB24)</f>
        <v>38313.167850290905</v>
      </c>
      <c r="DY64" s="29">
        <f>SUM(DZ24,EB24:EC24)</f>
        <v>37523.205626573559</v>
      </c>
      <c r="DZ64" s="29">
        <f t="shared" ref="DZ64" si="786">SUM(EB24:ED24)</f>
        <v>36733.243402856213</v>
      </c>
      <c r="EA64" s="29">
        <f>+DZ64</f>
        <v>36733.243402856213</v>
      </c>
      <c r="EB64" s="29">
        <f>SUM(EC24:EE24)</f>
        <v>35943.281179138867</v>
      </c>
      <c r="EC64" s="29">
        <f t="shared" ref="EC64" si="787">SUM(ED24:EF24)</f>
        <v>35153.318955421528</v>
      </c>
      <c r="ED64" s="29">
        <f t="shared" ref="ED64" si="788">SUM(EE24:EG24)</f>
        <v>34363.356731704189</v>
      </c>
      <c r="EE64" s="29">
        <f t="shared" ref="EE64" si="789">SUM(EF24:EH24)</f>
        <v>33573.394507986835</v>
      </c>
      <c r="EF64" s="29">
        <f t="shared" ref="EF64" si="790">SUM(EG24:EI24)</f>
        <v>32783.432284269496</v>
      </c>
      <c r="EG64" s="29">
        <f t="shared" ref="EG64" si="791">SUM(EH24:EJ24)</f>
        <v>31993.47006055215</v>
      </c>
      <c r="EH64" s="29">
        <f t="shared" ref="EH64" si="792">SUM(EI24:EK24)</f>
        <v>31203.507836834804</v>
      </c>
      <c r="EI64" s="29">
        <f t="shared" ref="EI64" si="793">SUM(EJ24:EL24)</f>
        <v>30413.545613117458</v>
      </c>
      <c r="EJ64" s="29">
        <f t="shared" ref="EJ64" si="794">SUM(EK24:EM24)</f>
        <v>29623.583389400115</v>
      </c>
      <c r="EK64" s="29">
        <f>SUM(EL24:EM24,EO24)</f>
        <v>28833.621165682769</v>
      </c>
      <c r="EL64" s="29">
        <f>SUM(EM24,EO24:EP24)</f>
        <v>28043.658941965426</v>
      </c>
      <c r="EM64" s="29">
        <f t="shared" ref="EM64" si="795">SUM(EO24:EQ24)</f>
        <v>27253.69671824808</v>
      </c>
      <c r="EN64" s="29">
        <f>+EM64</f>
        <v>27253.69671824808</v>
      </c>
      <c r="EO64" s="29">
        <f>SUM(EP24:ER24)</f>
        <v>26463.734494530741</v>
      </c>
      <c r="EP64" s="29">
        <f t="shared" ref="EP64" si="796">SUM(EQ24:ES24)</f>
        <v>25673.772270813395</v>
      </c>
      <c r="EQ64" s="29">
        <f t="shared" ref="EQ64" si="797">SUM(ER24:ET24)</f>
        <v>24883.810047096049</v>
      </c>
      <c r="ER64" s="29">
        <f t="shared" ref="ER64" si="798">SUM(ES24:EU24)</f>
        <v>24093.847823378703</v>
      </c>
      <c r="ES64" s="29">
        <f t="shared" ref="ES64" si="799">SUM(ET24:EV24)</f>
        <v>23303.88559966136</v>
      </c>
      <c r="ET64" s="29">
        <f t="shared" ref="ET64" si="800">SUM(EU24:EW24)</f>
        <v>22513.923375944018</v>
      </c>
      <c r="EU64" s="29">
        <f t="shared" ref="EU64" si="801">SUM(EV24:EX24)</f>
        <v>21723.961152226675</v>
      </c>
      <c r="EV64" s="29">
        <f t="shared" ref="EV64" si="802">SUM(EW24:EY24)</f>
        <v>20933.998928509332</v>
      </c>
      <c r="EW64" s="29">
        <f t="shared" ref="EW64" si="803">SUM(EX24:EZ24)</f>
        <v>20144.03670479199</v>
      </c>
      <c r="EX64" s="29">
        <f>SUM(EY24:EZ24,FB24)</f>
        <v>19354.074481074647</v>
      </c>
      <c r="EY64" s="29">
        <f>SUM(EZ24,FB24:FC24)</f>
        <v>18564.112257357305</v>
      </c>
      <c r="EZ64" s="29">
        <f t="shared" ref="EZ64" si="804">SUM(FB24:FD24)</f>
        <v>17774.150033639966</v>
      </c>
      <c r="FA64" s="29">
        <f>+EZ64</f>
        <v>17774.150033639966</v>
      </c>
      <c r="FB64" s="29">
        <f>SUM(FC24:FE24)</f>
        <v>16984.187809922623</v>
      </c>
      <c r="FC64" s="29">
        <f t="shared" ref="FC64" si="805">SUM(FD24:FF24)</f>
        <v>16194.225586205281</v>
      </c>
      <c r="FD64" s="29">
        <f t="shared" ref="FD64" si="806">SUM(FE24:FG24)</f>
        <v>15404.263362487938</v>
      </c>
      <c r="FE64" s="29">
        <f t="shared" ref="FE64" si="807">SUM(FF24:FH24)</f>
        <v>14614.301138770597</v>
      </c>
      <c r="FF64" s="29">
        <f t="shared" ref="FF64" si="808">SUM(FG24:FI24)</f>
        <v>13824.338915053255</v>
      </c>
      <c r="FG64" s="29">
        <f t="shared" ref="FG64" si="809">SUM(FH24:FJ24)</f>
        <v>13034.376691335914</v>
      </c>
      <c r="FH64" s="29">
        <f t="shared" ref="FH64" si="810">SUM(FI24:FK24)</f>
        <v>12244.414467618572</v>
      </c>
      <c r="FI64" s="29">
        <f t="shared" ref="FI64" si="811">SUM(FJ24:FL24)</f>
        <v>11454.452243901231</v>
      </c>
      <c r="FJ64" s="29">
        <f t="shared" ref="FJ64" si="812">SUM(FK24:FM24)</f>
        <v>10664.490020183886</v>
      </c>
      <c r="FK64" s="29">
        <f>SUM(FL24:FM24,FO24)</f>
        <v>9874.5277964665474</v>
      </c>
      <c r="FL64" s="29">
        <f>SUM(FM24,FO24:FP24)</f>
        <v>9084.5655727492049</v>
      </c>
      <c r="FM64" s="29">
        <f t="shared" ref="FM64" si="813">SUM(FO24:FQ24)</f>
        <v>8294.6033490318623</v>
      </c>
      <c r="FN64" s="29">
        <f>+FM64</f>
        <v>8294.6033490318623</v>
      </c>
      <c r="FO64" s="29">
        <f>SUM(FP24:FR24)</f>
        <v>7504.6411253145207</v>
      </c>
      <c r="FP64" s="29">
        <f t="shared" ref="FP64" si="814">SUM(FQ24:FS24)</f>
        <v>6714.678901597179</v>
      </c>
      <c r="FQ64" s="29">
        <f t="shared" ref="FQ64" si="815">SUM(FR24:FT24)</f>
        <v>5924.7166778798355</v>
      </c>
      <c r="FR64" s="29">
        <f t="shared" ref="FR64" si="816">SUM(FS24:FU24)</f>
        <v>5134.7544541624939</v>
      </c>
      <c r="FS64" s="29">
        <f t="shared" ref="FS64" si="817">SUM(FT24:FV24)</f>
        <v>4344.7922304451513</v>
      </c>
      <c r="FT64" s="29">
        <f t="shared" ref="FT64" si="818">SUM(FU24:FW24)</f>
        <v>3554.8300067278087</v>
      </c>
      <c r="FU64" s="29">
        <f t="shared" ref="FU64" si="819">SUM(FV24:FX24)</f>
        <v>2764.8677830104662</v>
      </c>
      <c r="FV64" s="29">
        <f t="shared" ref="FV64" si="820">SUM(FW24:FY24)</f>
        <v>1974.9055592931236</v>
      </c>
      <c r="FW64" s="29">
        <f t="shared" ref="FW64" si="821">SUM(FX24:FZ24)</f>
        <v>1184.9433355757812</v>
      </c>
      <c r="FX64" s="29">
        <f>SUM(FY24:FZ24,GB24)</f>
        <v>526.64148247798494</v>
      </c>
      <c r="FY64" s="29">
        <f>SUM(FZ24,GB24:GC24)</f>
        <v>131.66037061930297</v>
      </c>
      <c r="FZ64" s="29">
        <f t="shared" ref="FZ64" si="822">SUM(GB24:GD24)</f>
        <v>-2.6489578885957601E-10</v>
      </c>
      <c r="GA64" s="29">
        <f>+FZ64</f>
        <v>-2.6489578885957601E-10</v>
      </c>
      <c r="GB64" s="29">
        <f>SUM(GC24:GE24)</f>
        <v>-2.6489578885957601E-10</v>
      </c>
      <c r="GC64" s="29">
        <f t="shared" ref="GC64" si="823">SUM(GD24:GF24)</f>
        <v>-2.6489578885957601E-10</v>
      </c>
      <c r="GD64" s="29">
        <f t="shared" ref="GD64" si="824">SUM(GE24:GG24)</f>
        <v>-2.6489578885957601E-10</v>
      </c>
      <c r="GE64" s="29">
        <f t="shared" ref="GE64" si="825">SUM(GF24:GH24)</f>
        <v>-2.6489578885957601E-10</v>
      </c>
      <c r="GF64" s="29">
        <f t="shared" ref="GF64" si="826">SUM(GG24:GI24)</f>
        <v>-2.6489578885957601E-10</v>
      </c>
      <c r="GG64" s="29">
        <f t="shared" ref="GG64" si="827">SUM(GH24:GJ24)</f>
        <v>-2.6489578885957601E-10</v>
      </c>
      <c r="GH64" s="29">
        <f t="shared" ref="GH64" si="828">SUM(GI24:GK24)</f>
        <v>-2.6489578885957601E-10</v>
      </c>
      <c r="GI64" s="29">
        <f t="shared" ref="GI64" si="829">SUM(GJ24:GL24)</f>
        <v>-2.6489578885957601E-10</v>
      </c>
      <c r="GJ64" s="29">
        <f t="shared" ref="GJ64" si="830">SUM(GK24:GM24)</f>
        <v>-2.6489578885957601E-10</v>
      </c>
      <c r="GK64" s="29">
        <f>SUM(GL24:GM24,GO24)</f>
        <v>-2.6489578885957601E-10</v>
      </c>
      <c r="GL64" s="29">
        <f>SUM(GM24,GO24:GP24)</f>
        <v>-2.6489578885957601E-10</v>
      </c>
      <c r="GM64" s="29">
        <f t="shared" ref="GM64" si="831">SUM(GO24:GQ24)</f>
        <v>-2.6489578885957601E-10</v>
      </c>
      <c r="GN64" s="29">
        <f>SUM(GO24:GQ24)</f>
        <v>-2.6489578885957601E-10</v>
      </c>
      <c r="LO64" s="497"/>
    </row>
    <row r="65" spans="1:326">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row>
    <row r="66" spans="1:326" s="452" customFormat="1" ht="11.25">
      <c r="A66" s="341" t="s">
        <v>127</v>
      </c>
      <c r="B66" s="451">
        <f t="shared" ref="B66:AG66" si="832">+B18-B55-B56-B58</f>
        <v>0</v>
      </c>
      <c r="C66" s="451">
        <f t="shared" si="832"/>
        <v>0</v>
      </c>
      <c r="D66" s="451">
        <f t="shared" si="832"/>
        <v>0</v>
      </c>
      <c r="E66" s="451">
        <f t="shared" si="832"/>
        <v>0</v>
      </c>
      <c r="F66" s="451">
        <f t="shared" si="832"/>
        <v>0</v>
      </c>
      <c r="G66" s="451">
        <f t="shared" si="832"/>
        <v>0</v>
      </c>
      <c r="H66" s="451">
        <f t="shared" si="832"/>
        <v>0</v>
      </c>
      <c r="I66" s="451">
        <f t="shared" si="832"/>
        <v>0</v>
      </c>
      <c r="J66" s="451">
        <f t="shared" si="832"/>
        <v>0</v>
      </c>
      <c r="K66" s="451">
        <f t="shared" si="832"/>
        <v>0</v>
      </c>
      <c r="L66" s="451">
        <f t="shared" si="832"/>
        <v>0</v>
      </c>
      <c r="M66" s="451">
        <f t="shared" si="832"/>
        <v>0</v>
      </c>
      <c r="N66" s="451">
        <f t="shared" si="832"/>
        <v>0</v>
      </c>
      <c r="O66" s="451">
        <f t="shared" si="832"/>
        <v>0</v>
      </c>
      <c r="P66" s="451">
        <f t="shared" si="832"/>
        <v>0</v>
      </c>
      <c r="Q66" s="451">
        <f t="shared" si="832"/>
        <v>0</v>
      </c>
      <c r="R66" s="451">
        <f t="shared" si="832"/>
        <v>0</v>
      </c>
      <c r="S66" s="451">
        <f t="shared" si="832"/>
        <v>0</v>
      </c>
      <c r="T66" s="451">
        <f t="shared" si="832"/>
        <v>0</v>
      </c>
      <c r="U66" s="451">
        <f t="shared" si="832"/>
        <v>0</v>
      </c>
      <c r="V66" s="451">
        <f t="shared" si="832"/>
        <v>0</v>
      </c>
      <c r="W66" s="451">
        <f t="shared" si="832"/>
        <v>0</v>
      </c>
      <c r="X66" s="451">
        <f t="shared" si="832"/>
        <v>0</v>
      </c>
      <c r="Y66" s="451">
        <f t="shared" si="832"/>
        <v>0</v>
      </c>
      <c r="Z66" s="451">
        <f t="shared" si="832"/>
        <v>0</v>
      </c>
      <c r="AA66" s="451">
        <f t="shared" si="832"/>
        <v>0</v>
      </c>
      <c r="AB66" s="451">
        <f t="shared" si="832"/>
        <v>0</v>
      </c>
      <c r="AC66" s="451">
        <f t="shared" si="832"/>
        <v>0</v>
      </c>
      <c r="AD66" s="451">
        <f t="shared" si="832"/>
        <v>0</v>
      </c>
      <c r="AE66" s="451">
        <f t="shared" si="832"/>
        <v>0</v>
      </c>
      <c r="AF66" s="451">
        <f t="shared" si="832"/>
        <v>0</v>
      </c>
      <c r="AG66" s="451">
        <f t="shared" si="832"/>
        <v>0</v>
      </c>
      <c r="AH66" s="451">
        <f t="shared" ref="AH66:BM66" si="833">+AH18-AH55-AH56-AH58</f>
        <v>0</v>
      </c>
      <c r="AI66" s="451">
        <f t="shared" si="833"/>
        <v>0</v>
      </c>
      <c r="AJ66" s="451">
        <f t="shared" si="833"/>
        <v>0</v>
      </c>
      <c r="AK66" s="451">
        <f t="shared" si="833"/>
        <v>0</v>
      </c>
      <c r="AL66" s="451">
        <f t="shared" si="833"/>
        <v>0</v>
      </c>
      <c r="AM66" s="451">
        <f t="shared" si="833"/>
        <v>0</v>
      </c>
      <c r="AN66" s="451">
        <f t="shared" si="833"/>
        <v>0</v>
      </c>
      <c r="AO66" s="451">
        <f t="shared" si="833"/>
        <v>28833.437427909812</v>
      </c>
      <c r="AP66" s="451">
        <f t="shared" si="833"/>
        <v>30447.79382102302</v>
      </c>
      <c r="AQ66" s="451">
        <f t="shared" si="833"/>
        <v>30811.087448588471</v>
      </c>
      <c r="AR66" s="451">
        <f t="shared" si="833"/>
        <v>31174.381076153921</v>
      </c>
      <c r="AS66" s="451">
        <f t="shared" si="833"/>
        <v>31537.674703719356</v>
      </c>
      <c r="AT66" s="451">
        <f t="shared" si="833"/>
        <v>31900.968331284806</v>
      </c>
      <c r="AU66" s="451">
        <f t="shared" si="833"/>
        <v>32264.261958850264</v>
      </c>
      <c r="AV66" s="451">
        <f t="shared" si="833"/>
        <v>32627.555586415714</v>
      </c>
      <c r="AW66" s="451">
        <f t="shared" si="833"/>
        <v>32990.84921398115</v>
      </c>
      <c r="AX66" s="451">
        <f t="shared" si="833"/>
        <v>33354.142841546614</v>
      </c>
      <c r="AY66" s="451">
        <f t="shared" si="833"/>
        <v>33717.436469112043</v>
      </c>
      <c r="AZ66" s="451">
        <f t="shared" si="833"/>
        <v>-131919.26990332251</v>
      </c>
      <c r="BA66" s="451">
        <f t="shared" si="833"/>
        <v>217740.31897526258</v>
      </c>
      <c r="BB66" s="451">
        <f t="shared" si="833"/>
        <v>-24385.959440029997</v>
      </c>
      <c r="BC66" s="451">
        <f t="shared" si="833"/>
        <v>36882.3173518084</v>
      </c>
      <c r="BD66" s="451">
        <f t="shared" si="833"/>
        <v>37245.610979373843</v>
      </c>
      <c r="BE66" s="451">
        <f t="shared" si="833"/>
        <v>37608.904606939279</v>
      </c>
      <c r="BF66" s="451">
        <f t="shared" si="833"/>
        <v>37972.198234504722</v>
      </c>
      <c r="BG66" s="451">
        <f t="shared" si="833"/>
        <v>-140664.50813792984</v>
      </c>
      <c r="BH66" s="451">
        <f t="shared" si="833"/>
        <v>40936.285489635622</v>
      </c>
      <c r="BI66" s="451">
        <f t="shared" si="833"/>
        <v>41299.579117201072</v>
      </c>
      <c r="BJ66" s="451">
        <f t="shared" si="833"/>
        <v>41662.872744766515</v>
      </c>
      <c r="BK66" s="451">
        <f t="shared" si="833"/>
        <v>42026.166372331965</v>
      </c>
      <c r="BL66" s="451">
        <f t="shared" si="833"/>
        <v>42389.459999897408</v>
      </c>
      <c r="BM66" s="451">
        <f t="shared" si="833"/>
        <v>-195247.24637253716</v>
      </c>
      <c r="BN66" s="451">
        <f t="shared" ref="BN66:CS66" si="834">+BN18-BN55-BN56-BN58</f>
        <v>-2274.319054038031</v>
      </c>
      <c r="BO66" s="451">
        <f t="shared" si="834"/>
        <v>-55067.883262646777</v>
      </c>
      <c r="BP66" s="451">
        <f t="shared" si="834"/>
        <v>46454.340882593751</v>
      </c>
      <c r="BQ66" s="451">
        <f t="shared" si="834"/>
        <v>46817.634510159187</v>
      </c>
      <c r="BR66" s="451">
        <f t="shared" si="834"/>
        <v>47180.928137724644</v>
      </c>
      <c r="BS66" s="451">
        <f t="shared" si="834"/>
        <v>47544.221765290073</v>
      </c>
      <c r="BT66" s="451">
        <f t="shared" si="834"/>
        <v>-147092.48460714443</v>
      </c>
      <c r="BU66" s="451">
        <f t="shared" si="834"/>
        <v>50708.309020420966</v>
      </c>
      <c r="BV66" s="451">
        <f t="shared" si="834"/>
        <v>51071.602647986438</v>
      </c>
      <c r="BW66" s="451">
        <f t="shared" si="834"/>
        <v>-6565.1037244481413</v>
      </c>
      <c r="BX66" s="451">
        <f t="shared" si="834"/>
        <v>52523.189903117316</v>
      </c>
      <c r="BY66" s="451">
        <f t="shared" si="834"/>
        <v>52886.483530682766</v>
      </c>
      <c r="BZ66" s="451">
        <f t="shared" si="834"/>
        <v>53249.777158248209</v>
      </c>
      <c r="CA66" s="451">
        <f t="shared" si="834"/>
        <v>239711.01596198394</v>
      </c>
      <c r="CB66" s="451">
        <f t="shared" si="834"/>
        <v>-54390.728960806024</v>
      </c>
      <c r="CC66" s="451">
        <f t="shared" si="834"/>
        <v>53976.364413379102</v>
      </c>
      <c r="CD66" s="451">
        <f t="shared" si="834"/>
        <v>54339.658040944545</v>
      </c>
      <c r="CE66" s="451">
        <f t="shared" si="834"/>
        <v>54702.951668509981</v>
      </c>
      <c r="CF66" s="451">
        <f t="shared" si="834"/>
        <v>55066.245296075438</v>
      </c>
      <c r="CG66" s="451">
        <f t="shared" si="834"/>
        <v>-413499.74593185517</v>
      </c>
      <c r="CH66" s="451">
        <f t="shared" si="834"/>
        <v>55792.832551206331</v>
      </c>
      <c r="CI66" s="451">
        <f t="shared" si="834"/>
        <v>56156.126178771781</v>
      </c>
      <c r="CJ66" s="451">
        <f t="shared" si="834"/>
        <v>56519.419806337224</v>
      </c>
      <c r="CK66" s="451">
        <f t="shared" si="834"/>
        <v>56882.713433902674</v>
      </c>
      <c r="CL66" s="451">
        <f t="shared" si="834"/>
        <v>57246.007061468103</v>
      </c>
      <c r="CM66" s="451">
        <f t="shared" si="834"/>
        <v>57609.300689033567</v>
      </c>
      <c r="CN66" s="451">
        <f t="shared" si="834"/>
        <v>90401.144246967626</v>
      </c>
      <c r="CO66" s="451">
        <f t="shared" si="834"/>
        <v>-49145.039177706101</v>
      </c>
      <c r="CP66" s="451">
        <f t="shared" si="834"/>
        <v>58335.887944164453</v>
      </c>
      <c r="CQ66" s="451">
        <f t="shared" si="834"/>
        <v>58699.181571729903</v>
      </c>
      <c r="CR66" s="451">
        <f t="shared" si="834"/>
        <v>59062.475199295346</v>
      </c>
      <c r="CS66" s="451">
        <f t="shared" si="834"/>
        <v>59425.768826860789</v>
      </c>
      <c r="CT66" s="451">
        <f t="shared" ref="CT66:DY66" si="835">+CT18-CT55-CT56-CT58</f>
        <v>-526651.23372818402</v>
      </c>
      <c r="CU66" s="451">
        <f t="shared" si="835"/>
        <v>60152.356081991697</v>
      </c>
      <c r="CV66" s="451">
        <f t="shared" si="835"/>
        <v>60515.649709557125</v>
      </c>
      <c r="CW66" s="451">
        <f t="shared" si="835"/>
        <v>60878.943337122575</v>
      </c>
      <c r="CX66" s="451">
        <f t="shared" si="835"/>
        <v>61242.236964688025</v>
      </c>
      <c r="CY66" s="451">
        <f t="shared" si="835"/>
        <v>61605.530592253475</v>
      </c>
      <c r="CZ66" s="451">
        <f t="shared" si="835"/>
        <v>61968.824219818918</v>
      </c>
      <c r="DA66" s="451">
        <f t="shared" si="835"/>
        <v>26090.581541592255</v>
      </c>
      <c r="DB66" s="451">
        <f t="shared" si="835"/>
        <v>-39617.886305990789</v>
      </c>
      <c r="DC66" s="451">
        <f t="shared" si="835"/>
        <v>62695.411474949811</v>
      </c>
      <c r="DD66" s="451">
        <f t="shared" si="835"/>
        <v>63058.705102515254</v>
      </c>
      <c r="DE66" s="451">
        <f t="shared" si="835"/>
        <v>63421.998730080682</v>
      </c>
      <c r="DF66" s="451">
        <f t="shared" si="835"/>
        <v>63785.292357646147</v>
      </c>
      <c r="DG66" s="451">
        <f t="shared" si="835"/>
        <v>-584244.4319028965</v>
      </c>
      <c r="DH66" s="451">
        <f t="shared" si="835"/>
        <v>64511.879612777033</v>
      </c>
      <c r="DI66" s="451">
        <f t="shared" si="835"/>
        <v>64875.173240342483</v>
      </c>
      <c r="DJ66" s="451">
        <f t="shared" si="835"/>
        <v>65238.466867907926</v>
      </c>
      <c r="DK66" s="451">
        <f t="shared" si="835"/>
        <v>65601.760495473369</v>
      </c>
      <c r="DL66" s="451">
        <f t="shared" si="835"/>
        <v>65965.054123038819</v>
      </c>
      <c r="DM66" s="451">
        <f t="shared" si="835"/>
        <v>66328.347750604269</v>
      </c>
      <c r="DN66" s="451">
        <f t="shared" si="835"/>
        <v>21619.771546448581</v>
      </c>
      <c r="DO66" s="451">
        <f t="shared" si="835"/>
        <v>-28878.863769412841</v>
      </c>
      <c r="DP66" s="451">
        <f t="shared" si="835"/>
        <v>67054.935005735169</v>
      </c>
      <c r="DQ66" s="451">
        <f t="shared" si="835"/>
        <v>67418.228633300605</v>
      </c>
      <c r="DR66" s="451">
        <f t="shared" si="835"/>
        <v>67781.522260866055</v>
      </c>
      <c r="DS66" s="451">
        <f t="shared" si="835"/>
        <v>68144.815888431505</v>
      </c>
      <c r="DT66" s="451">
        <f t="shared" si="835"/>
        <v>-649088.79714359017</v>
      </c>
      <c r="DU66" s="451">
        <f t="shared" si="835"/>
        <v>68871.403143562376</v>
      </c>
      <c r="DV66" s="451">
        <f t="shared" si="835"/>
        <v>69234.696771127841</v>
      </c>
      <c r="DW66" s="451">
        <f t="shared" si="835"/>
        <v>69597.990398693277</v>
      </c>
      <c r="DX66" s="451">
        <f t="shared" si="835"/>
        <v>69961.284026258742</v>
      </c>
      <c r="DY66" s="451">
        <f t="shared" si="835"/>
        <v>70324.577653824177</v>
      </c>
      <c r="DZ66" s="451">
        <f t="shared" ref="DZ66:EF66" si="836">+DZ18-DZ55-DZ56-DZ58</f>
        <v>70687.871281389627</v>
      </c>
      <c r="EA66" s="451">
        <f t="shared" si="836"/>
        <v>11109.664150186582</v>
      </c>
      <c r="EB66" s="451">
        <f t="shared" si="836"/>
        <v>-16815.527303582203</v>
      </c>
      <c r="EC66" s="451">
        <f t="shared" si="836"/>
        <v>71414.458536520513</v>
      </c>
      <c r="ED66" s="451">
        <f t="shared" si="836"/>
        <v>71777.752164085963</v>
      </c>
      <c r="EE66" s="451">
        <f t="shared" si="836"/>
        <v>72141.045791651413</v>
      </c>
      <c r="EF66" s="451">
        <f t="shared" si="836"/>
        <v>72504.339419216849</v>
      </c>
      <c r="EG66" s="451">
        <f t="shared" ref="EG66:FL66" si="837">+EG18-EG55-EG56-EG58</f>
        <v>-691107.71295149752</v>
      </c>
      <c r="EH66" s="451">
        <f t="shared" si="837"/>
        <v>73230.926674347749</v>
      </c>
      <c r="EI66" s="451">
        <f t="shared" si="837"/>
        <v>73594.220301913199</v>
      </c>
      <c r="EJ66" s="451">
        <f t="shared" si="837"/>
        <v>73957.51392947865</v>
      </c>
      <c r="EK66" s="451">
        <f t="shared" si="837"/>
        <v>74320.8075570441</v>
      </c>
      <c r="EL66" s="451">
        <f t="shared" si="837"/>
        <v>74684.101184609535</v>
      </c>
      <c r="EM66" s="451">
        <f t="shared" si="837"/>
        <v>75047.394812174985</v>
      </c>
      <c r="EN66" s="451">
        <f t="shared" si="837"/>
        <v>24749.32011596323</v>
      </c>
      <c r="EO66" s="451">
        <f t="shared" si="837"/>
        <v>-3728.0219542322884</v>
      </c>
      <c r="EP66" s="451">
        <f t="shared" si="837"/>
        <v>75773.982067305886</v>
      </c>
      <c r="EQ66" s="451">
        <f t="shared" si="837"/>
        <v>76137.275694871321</v>
      </c>
      <c r="ER66" s="451">
        <f t="shared" si="837"/>
        <v>76500.569322436786</v>
      </c>
      <c r="ES66" s="451">
        <f t="shared" si="837"/>
        <v>76863.862950002222</v>
      </c>
      <c r="ET66" s="451">
        <f t="shared" si="837"/>
        <v>-747982.14857400698</v>
      </c>
      <c r="EU66" s="451">
        <f t="shared" si="837"/>
        <v>77590.450205133122</v>
      </c>
      <c r="EV66" s="451">
        <f t="shared" si="837"/>
        <v>77953.743832698558</v>
      </c>
      <c r="EW66" s="451">
        <f t="shared" si="837"/>
        <v>78317.037460264008</v>
      </c>
      <c r="EX66" s="451">
        <f t="shared" si="837"/>
        <v>78680.331087829458</v>
      </c>
      <c r="EY66" s="451">
        <f t="shared" si="837"/>
        <v>79043.624715394893</v>
      </c>
      <c r="EZ66" s="451">
        <f t="shared" si="837"/>
        <v>79406.918342960344</v>
      </c>
      <c r="FA66" s="451">
        <f t="shared" si="837"/>
        <v>24557.625150657783</v>
      </c>
      <c r="FB66" s="451">
        <f t="shared" si="837"/>
        <v>10889.041810046605</v>
      </c>
      <c r="FC66" s="451">
        <f t="shared" si="837"/>
        <v>80133.505598091229</v>
      </c>
      <c r="FD66" s="451">
        <f t="shared" si="837"/>
        <v>80496.799225656679</v>
      </c>
      <c r="FE66" s="451">
        <f t="shared" si="837"/>
        <v>80860.09285322213</v>
      </c>
      <c r="FF66" s="451">
        <f t="shared" si="837"/>
        <v>81223.38648078758</v>
      </c>
      <c r="FG66" s="451">
        <f t="shared" si="837"/>
        <v>-805077.81705002615</v>
      </c>
      <c r="FH66" s="451">
        <f t="shared" si="837"/>
        <v>81949.973735918466</v>
      </c>
      <c r="FI66" s="451">
        <f t="shared" si="837"/>
        <v>82313.267363483916</v>
      </c>
      <c r="FJ66" s="451">
        <f t="shared" si="837"/>
        <v>82676.560991049366</v>
      </c>
      <c r="FK66" s="451">
        <f t="shared" si="837"/>
        <v>83039.854618614801</v>
      </c>
      <c r="FL66" s="451">
        <f t="shared" si="837"/>
        <v>83403.148246180252</v>
      </c>
      <c r="FM66" s="451">
        <f t="shared" ref="FM66:HX66" si="838">+FM18-FM55-FM56-FM58</f>
        <v>83766.441873745702</v>
      </c>
      <c r="FN66" s="451">
        <f t="shared" si="838"/>
        <v>25674.255746770999</v>
      </c>
      <c r="FO66" s="451">
        <f t="shared" si="838"/>
        <v>27177.172416890644</v>
      </c>
      <c r="FP66" s="451">
        <f t="shared" si="838"/>
        <v>84493.029128876587</v>
      </c>
      <c r="FQ66" s="451">
        <f t="shared" si="838"/>
        <v>84856.322756442038</v>
      </c>
      <c r="FR66" s="451">
        <f t="shared" si="838"/>
        <v>85219.616384007488</v>
      </c>
      <c r="FS66" s="451">
        <f t="shared" si="838"/>
        <v>85582.910011572923</v>
      </c>
      <c r="FT66" s="451">
        <f t="shared" si="838"/>
        <v>-865776.09218609694</v>
      </c>
      <c r="FU66" s="451">
        <f t="shared" si="838"/>
        <v>86309.497266703824</v>
      </c>
      <c r="FV66" s="451">
        <f t="shared" si="838"/>
        <v>86672.790894269274</v>
      </c>
      <c r="FW66" s="451">
        <f t="shared" si="838"/>
        <v>87036.084521834709</v>
      </c>
      <c r="FX66" s="451">
        <f t="shared" si="838"/>
        <v>87267.717778780614</v>
      </c>
      <c r="FY66" s="451">
        <f t="shared" si="838"/>
        <v>87367.690665106944</v>
      </c>
      <c r="FZ66" s="451">
        <f t="shared" si="838"/>
        <v>87467.663551433274</v>
      </c>
      <c r="GA66" s="451">
        <f t="shared" si="838"/>
        <v>23674.403189821809</v>
      </c>
      <c r="GB66" s="451">
        <f t="shared" si="838"/>
        <v>117854.21634281694</v>
      </c>
      <c r="GC66" s="451">
        <f t="shared" si="838"/>
        <v>161152.46734430385</v>
      </c>
      <c r="GD66" s="451">
        <f t="shared" si="838"/>
        <v>161252.44023063016</v>
      </c>
      <c r="GE66" s="451">
        <f t="shared" si="838"/>
        <v>161352.41311695651</v>
      </c>
      <c r="GF66" s="451">
        <f t="shared" si="838"/>
        <v>161452.38600328282</v>
      </c>
      <c r="GG66" s="451">
        <f t="shared" si="838"/>
        <v>-1122769.5781414944</v>
      </c>
      <c r="GH66" s="451">
        <f t="shared" si="838"/>
        <v>161652.33177593551</v>
      </c>
      <c r="GI66" s="451">
        <f t="shared" si="838"/>
        <v>161752.30466226183</v>
      </c>
      <c r="GJ66" s="451">
        <f t="shared" si="838"/>
        <v>161852.27754858817</v>
      </c>
      <c r="GK66" s="451">
        <f t="shared" si="838"/>
        <v>161952.25043491449</v>
      </c>
      <c r="GL66" s="451">
        <f t="shared" si="838"/>
        <v>162052.22332124083</v>
      </c>
      <c r="GM66" s="451">
        <f t="shared" si="838"/>
        <v>-1156099.3278353019</v>
      </c>
      <c r="GN66" s="451">
        <f t="shared" si="838"/>
        <v>-706543.59519586503</v>
      </c>
      <c r="GO66" s="451">
        <f t="shared" si="838"/>
        <v>0</v>
      </c>
      <c r="GP66" s="451">
        <f t="shared" si="838"/>
        <v>0</v>
      </c>
      <c r="GQ66" s="451">
        <f t="shared" si="838"/>
        <v>0</v>
      </c>
      <c r="GR66" s="451">
        <f t="shared" si="838"/>
        <v>0</v>
      </c>
      <c r="GS66" s="451">
        <f t="shared" si="838"/>
        <v>0</v>
      </c>
      <c r="GT66" s="451">
        <f t="shared" si="838"/>
        <v>0</v>
      </c>
      <c r="GU66" s="451">
        <f t="shared" si="838"/>
        <v>0</v>
      </c>
      <c r="GV66" s="451">
        <f t="shared" si="838"/>
        <v>0</v>
      </c>
      <c r="GW66" s="451">
        <f t="shared" si="838"/>
        <v>0</v>
      </c>
      <c r="GX66" s="451">
        <f t="shared" si="838"/>
        <v>0</v>
      </c>
      <c r="GY66" s="451">
        <f t="shared" si="838"/>
        <v>0</v>
      </c>
      <c r="GZ66" s="451">
        <f t="shared" si="838"/>
        <v>0</v>
      </c>
      <c r="HA66" s="451">
        <f t="shared" si="838"/>
        <v>0</v>
      </c>
      <c r="HB66" s="451">
        <f t="shared" si="838"/>
        <v>0</v>
      </c>
      <c r="HC66" s="451">
        <f t="shared" si="838"/>
        <v>0</v>
      </c>
      <c r="HD66" s="451">
        <f t="shared" si="838"/>
        <v>0</v>
      </c>
      <c r="HE66" s="451">
        <f t="shared" si="838"/>
        <v>0</v>
      </c>
      <c r="HF66" s="451">
        <f t="shared" si="838"/>
        <v>0</v>
      </c>
      <c r="HG66" s="451">
        <f t="shared" si="838"/>
        <v>0</v>
      </c>
      <c r="HH66" s="451">
        <f t="shared" si="838"/>
        <v>0</v>
      </c>
      <c r="HI66" s="451">
        <f t="shared" si="838"/>
        <v>0</v>
      </c>
      <c r="HJ66" s="451">
        <f t="shared" si="838"/>
        <v>0</v>
      </c>
      <c r="HK66" s="451">
        <f t="shared" si="838"/>
        <v>0</v>
      </c>
      <c r="HL66" s="451">
        <f t="shared" si="838"/>
        <v>0</v>
      </c>
      <c r="HM66" s="451">
        <f t="shared" si="838"/>
        <v>0</v>
      </c>
      <c r="HN66" s="451">
        <f t="shared" si="838"/>
        <v>0</v>
      </c>
      <c r="HO66" s="451">
        <f t="shared" si="838"/>
        <v>0</v>
      </c>
      <c r="HP66" s="451">
        <f t="shared" si="838"/>
        <v>0</v>
      </c>
      <c r="HQ66" s="451">
        <f t="shared" si="838"/>
        <v>0</v>
      </c>
      <c r="HR66" s="451">
        <f t="shared" si="838"/>
        <v>0</v>
      </c>
      <c r="HS66" s="451">
        <f t="shared" si="838"/>
        <v>0</v>
      </c>
      <c r="HT66" s="451">
        <f t="shared" si="838"/>
        <v>0</v>
      </c>
      <c r="HU66" s="451">
        <f t="shared" si="838"/>
        <v>0</v>
      </c>
      <c r="HV66" s="451">
        <f t="shared" si="838"/>
        <v>0</v>
      </c>
      <c r="HW66" s="451">
        <f t="shared" si="838"/>
        <v>0</v>
      </c>
      <c r="HX66" s="451">
        <f t="shared" si="838"/>
        <v>0</v>
      </c>
      <c r="HY66" s="451">
        <f t="shared" ref="HY66:KJ66" si="839">+HY18-HY55-HY56-HY58</f>
        <v>0</v>
      </c>
      <c r="HZ66" s="451">
        <f t="shared" si="839"/>
        <v>0</v>
      </c>
      <c r="IA66" s="451">
        <f t="shared" si="839"/>
        <v>0</v>
      </c>
      <c r="IB66" s="451">
        <f t="shared" si="839"/>
        <v>0</v>
      </c>
      <c r="IC66" s="451">
        <f t="shared" si="839"/>
        <v>0</v>
      </c>
      <c r="ID66" s="451">
        <f t="shared" si="839"/>
        <v>0</v>
      </c>
      <c r="IE66" s="451">
        <f t="shared" si="839"/>
        <v>0</v>
      </c>
      <c r="IF66" s="451">
        <f t="shared" si="839"/>
        <v>0</v>
      </c>
      <c r="IG66" s="451">
        <f t="shared" si="839"/>
        <v>0</v>
      </c>
      <c r="IH66" s="451">
        <f t="shared" si="839"/>
        <v>0</v>
      </c>
      <c r="II66" s="451">
        <f t="shared" si="839"/>
        <v>0</v>
      </c>
      <c r="IJ66" s="451">
        <f t="shared" si="839"/>
        <v>0</v>
      </c>
      <c r="IK66" s="451">
        <f t="shared" si="839"/>
        <v>0</v>
      </c>
      <c r="IL66" s="451">
        <f t="shared" si="839"/>
        <v>0</v>
      </c>
      <c r="IM66" s="451">
        <f t="shared" si="839"/>
        <v>0</v>
      </c>
      <c r="IN66" s="451">
        <f t="shared" si="839"/>
        <v>0</v>
      </c>
      <c r="IO66" s="451">
        <f t="shared" si="839"/>
        <v>0</v>
      </c>
      <c r="IP66" s="451">
        <f t="shared" si="839"/>
        <v>0</v>
      </c>
      <c r="IQ66" s="451">
        <f t="shared" si="839"/>
        <v>0</v>
      </c>
      <c r="IR66" s="451">
        <f t="shared" si="839"/>
        <v>0</v>
      </c>
      <c r="IS66" s="451">
        <f t="shared" si="839"/>
        <v>0</v>
      </c>
      <c r="IT66" s="451">
        <f t="shared" si="839"/>
        <v>0</v>
      </c>
      <c r="IU66" s="451">
        <f t="shared" si="839"/>
        <v>0</v>
      </c>
      <c r="IV66" s="451">
        <f t="shared" si="839"/>
        <v>0</v>
      </c>
      <c r="IW66" s="451">
        <f t="shared" si="839"/>
        <v>0</v>
      </c>
      <c r="IX66" s="451">
        <f t="shared" si="839"/>
        <v>0</v>
      </c>
      <c r="IY66" s="451">
        <f t="shared" si="839"/>
        <v>0</v>
      </c>
      <c r="IZ66" s="451">
        <f t="shared" si="839"/>
        <v>0</v>
      </c>
      <c r="JA66" s="451">
        <f t="shared" si="839"/>
        <v>0</v>
      </c>
      <c r="JB66" s="451">
        <f t="shared" si="839"/>
        <v>0</v>
      </c>
      <c r="JC66" s="451">
        <f t="shared" si="839"/>
        <v>0</v>
      </c>
      <c r="JD66" s="451">
        <f t="shared" si="839"/>
        <v>0</v>
      </c>
      <c r="JE66" s="451">
        <f t="shared" si="839"/>
        <v>0</v>
      </c>
      <c r="JF66" s="451">
        <f t="shared" si="839"/>
        <v>0</v>
      </c>
      <c r="JG66" s="451">
        <f t="shared" si="839"/>
        <v>0</v>
      </c>
      <c r="JH66" s="451">
        <f t="shared" si="839"/>
        <v>0</v>
      </c>
      <c r="JI66" s="451">
        <f t="shared" si="839"/>
        <v>0</v>
      </c>
      <c r="JJ66" s="451">
        <f t="shared" si="839"/>
        <v>0</v>
      </c>
      <c r="JK66" s="451">
        <f t="shared" si="839"/>
        <v>0</v>
      </c>
      <c r="JL66" s="451">
        <f t="shared" si="839"/>
        <v>0</v>
      </c>
      <c r="JM66" s="451">
        <f t="shared" si="839"/>
        <v>0</v>
      </c>
      <c r="JN66" s="451">
        <f t="shared" si="839"/>
        <v>0</v>
      </c>
      <c r="JO66" s="451">
        <f t="shared" si="839"/>
        <v>0</v>
      </c>
      <c r="JP66" s="451">
        <f t="shared" si="839"/>
        <v>0</v>
      </c>
      <c r="JQ66" s="451">
        <f t="shared" si="839"/>
        <v>0</v>
      </c>
      <c r="JR66" s="451">
        <f t="shared" si="839"/>
        <v>0</v>
      </c>
      <c r="JS66" s="451">
        <f t="shared" si="839"/>
        <v>0</v>
      </c>
      <c r="JT66" s="451">
        <f t="shared" si="839"/>
        <v>0</v>
      </c>
      <c r="JU66" s="451">
        <f t="shared" si="839"/>
        <v>0</v>
      </c>
      <c r="JV66" s="451">
        <f t="shared" si="839"/>
        <v>0</v>
      </c>
      <c r="JW66" s="451">
        <f t="shared" si="839"/>
        <v>0</v>
      </c>
      <c r="JX66" s="451">
        <f t="shared" si="839"/>
        <v>0</v>
      </c>
      <c r="JY66" s="451">
        <f t="shared" si="839"/>
        <v>0</v>
      </c>
      <c r="JZ66" s="451">
        <f t="shared" si="839"/>
        <v>0</v>
      </c>
      <c r="KA66" s="451">
        <f t="shared" si="839"/>
        <v>0</v>
      </c>
      <c r="KB66" s="451">
        <f t="shared" si="839"/>
        <v>0</v>
      </c>
      <c r="KC66" s="451">
        <f t="shared" si="839"/>
        <v>0</v>
      </c>
      <c r="KD66" s="451">
        <f t="shared" si="839"/>
        <v>0</v>
      </c>
      <c r="KE66" s="451">
        <f t="shared" si="839"/>
        <v>0</v>
      </c>
      <c r="KF66" s="451">
        <f t="shared" si="839"/>
        <v>0</v>
      </c>
      <c r="KG66" s="451">
        <f t="shared" si="839"/>
        <v>0</v>
      </c>
      <c r="KH66" s="451">
        <f t="shared" si="839"/>
        <v>0</v>
      </c>
      <c r="KI66" s="451">
        <f t="shared" si="839"/>
        <v>0</v>
      </c>
      <c r="KJ66" s="451">
        <f t="shared" si="839"/>
        <v>0</v>
      </c>
      <c r="KK66" s="451">
        <f t="shared" ref="KK66:LN66" si="840">+KK18-KK55-KK56-KK58</f>
        <v>0</v>
      </c>
      <c r="KL66" s="451">
        <f t="shared" si="840"/>
        <v>0</v>
      </c>
      <c r="KM66" s="451">
        <f t="shared" si="840"/>
        <v>0</v>
      </c>
      <c r="KN66" s="451">
        <f t="shared" si="840"/>
        <v>0</v>
      </c>
      <c r="KO66" s="451">
        <f t="shared" si="840"/>
        <v>0</v>
      </c>
      <c r="KP66" s="451">
        <f t="shared" si="840"/>
        <v>0</v>
      </c>
      <c r="KQ66" s="451">
        <f t="shared" si="840"/>
        <v>0</v>
      </c>
      <c r="KR66" s="451">
        <f t="shared" si="840"/>
        <v>0</v>
      </c>
      <c r="KS66" s="451">
        <f t="shared" si="840"/>
        <v>0</v>
      </c>
      <c r="KT66" s="451">
        <f t="shared" si="840"/>
        <v>0</v>
      </c>
      <c r="KU66" s="451">
        <f t="shared" si="840"/>
        <v>0</v>
      </c>
      <c r="KV66" s="451">
        <f t="shared" si="840"/>
        <v>0</v>
      </c>
      <c r="KW66" s="451">
        <f t="shared" si="840"/>
        <v>0</v>
      </c>
      <c r="KX66" s="451">
        <f t="shared" si="840"/>
        <v>0</v>
      </c>
      <c r="KY66" s="451">
        <f t="shared" si="840"/>
        <v>0</v>
      </c>
      <c r="KZ66" s="451">
        <f t="shared" si="840"/>
        <v>0</v>
      </c>
      <c r="LA66" s="451">
        <f t="shared" si="840"/>
        <v>0</v>
      </c>
      <c r="LB66" s="451">
        <f t="shared" si="840"/>
        <v>0</v>
      </c>
      <c r="LC66" s="451">
        <f t="shared" si="840"/>
        <v>0</v>
      </c>
      <c r="LD66" s="451">
        <f t="shared" si="840"/>
        <v>0</v>
      </c>
      <c r="LE66" s="451">
        <f t="shared" si="840"/>
        <v>0</v>
      </c>
      <c r="LF66" s="451">
        <f t="shared" si="840"/>
        <v>0</v>
      </c>
      <c r="LG66" s="451">
        <f t="shared" si="840"/>
        <v>0</v>
      </c>
      <c r="LH66" s="451">
        <f t="shared" si="840"/>
        <v>0</v>
      </c>
      <c r="LI66" s="451">
        <f t="shared" si="840"/>
        <v>0</v>
      </c>
      <c r="LJ66" s="451">
        <f t="shared" si="840"/>
        <v>0</v>
      </c>
      <c r="LK66" s="451">
        <f t="shared" si="840"/>
        <v>0</v>
      </c>
      <c r="LL66" s="451">
        <f t="shared" si="840"/>
        <v>0</v>
      </c>
      <c r="LM66" s="451">
        <f t="shared" si="840"/>
        <v>0</v>
      </c>
      <c r="LN66" s="451">
        <f t="shared" si="840"/>
        <v>0</v>
      </c>
    </row>
    <row r="67" spans="1:326">
      <c r="A67" s="9"/>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c r="IX67" s="15"/>
      <c r="IY67" s="15"/>
      <c r="IZ67" s="15"/>
      <c r="JA67" s="15"/>
      <c r="JB67" s="15"/>
      <c r="JC67" s="15"/>
      <c r="JD67" s="15"/>
      <c r="JE67" s="15"/>
      <c r="JF67" s="15"/>
      <c r="JG67" s="15"/>
      <c r="JH67" s="15"/>
      <c r="JI67" s="15"/>
      <c r="JJ67" s="15"/>
      <c r="JK67" s="15"/>
      <c r="JL67" s="15"/>
      <c r="JM67" s="15"/>
      <c r="JN67" s="15"/>
      <c r="JO67" s="15"/>
      <c r="JP67" s="15"/>
      <c r="JQ67" s="15"/>
      <c r="JR67" s="15"/>
      <c r="JS67" s="15"/>
      <c r="JT67" s="15"/>
      <c r="JU67" s="15"/>
      <c r="JV67" s="15"/>
      <c r="JW67" s="15"/>
      <c r="JX67" s="15"/>
      <c r="JY67" s="15"/>
      <c r="JZ67" s="15"/>
      <c r="KA67" s="15"/>
      <c r="KB67" s="15"/>
      <c r="KC67" s="15"/>
      <c r="KD67" s="15"/>
      <c r="KE67" s="15"/>
      <c r="KF67" s="15"/>
      <c r="KG67" s="15"/>
      <c r="KH67" s="15"/>
      <c r="KI67" s="15"/>
      <c r="KJ67" s="15"/>
      <c r="KK67" s="15"/>
      <c r="KL67" s="15"/>
      <c r="KM67" s="15"/>
      <c r="KN67" s="15"/>
      <c r="KO67" s="15"/>
      <c r="KP67" s="15"/>
      <c r="KQ67" s="15"/>
      <c r="KR67" s="15"/>
      <c r="KS67" s="15"/>
      <c r="KT67" s="15"/>
      <c r="KU67" s="15"/>
      <c r="KV67" s="15"/>
      <c r="KW67" s="15"/>
      <c r="KX67" s="15"/>
      <c r="KY67" s="15"/>
      <c r="KZ67" s="15"/>
      <c r="LA67" s="15"/>
      <c r="LB67" s="15"/>
      <c r="LC67" s="15"/>
      <c r="LD67" s="15"/>
      <c r="LE67" s="15"/>
      <c r="LF67" s="15"/>
      <c r="LG67" s="15"/>
      <c r="LH67" s="15"/>
      <c r="LI67" s="15"/>
      <c r="LJ67" s="15"/>
      <c r="LK67" s="15"/>
      <c r="LL67" s="15"/>
      <c r="LM67" s="15"/>
      <c r="LN67" s="15"/>
    </row>
    <row r="68" spans="1:326">
      <c r="A68" s="262" t="s">
        <v>271</v>
      </c>
      <c r="B68" s="25"/>
      <c r="C68" s="25"/>
      <c r="D68" s="25"/>
      <c r="E68" s="25"/>
      <c r="F68" s="25"/>
      <c r="G68" s="25"/>
      <c r="H68" s="25"/>
      <c r="I68" s="25"/>
      <c r="J68" s="25"/>
      <c r="K68" s="25"/>
      <c r="L68" s="25"/>
      <c r="M68" s="25"/>
      <c r="N68" s="25">
        <f>SUM(B68:M68)</f>
        <v>0</v>
      </c>
      <c r="O68" s="25"/>
      <c r="P68" s="25"/>
      <c r="Q68" s="25"/>
      <c r="R68" s="25"/>
      <c r="S68" s="25"/>
      <c r="T68" s="25"/>
      <c r="U68" s="25"/>
      <c r="V68" s="25"/>
      <c r="W68" s="25"/>
      <c r="X68" s="25"/>
      <c r="Y68" s="25"/>
      <c r="Z68" s="25"/>
      <c r="AA68" s="25">
        <f>SUM(O68:Z68)</f>
        <v>0</v>
      </c>
      <c r="AB68" s="25"/>
      <c r="AC68" s="25"/>
      <c r="AD68" s="25"/>
      <c r="AE68" s="25"/>
      <c r="AF68" s="25"/>
      <c r="AG68" s="25"/>
      <c r="AH68" s="25">
        <f>-'Metinis atlyginimas'!AH38+'Metinis atlyginimas'!AH47</f>
        <v>0</v>
      </c>
      <c r="AI68" s="25">
        <f>-'Metinis atlyginimas'!AI38+'Metinis atlyginimas'!AI47</f>
        <v>0</v>
      </c>
      <c r="AJ68" s="25">
        <f>-'Metinis atlyginimas'!AJ38+'Metinis atlyginimas'!AJ47</f>
        <v>0</v>
      </c>
      <c r="AK68" s="25">
        <f>-'Metinis atlyginimas'!AK38+'Metinis atlyginimas'!AK47</f>
        <v>0</v>
      </c>
      <c r="AL68" s="25">
        <f>-'Metinis atlyginimas'!AL38+'Metinis atlyginimas'!AL47</f>
        <v>0</v>
      </c>
      <c r="AM68" s="25">
        <f>-'Metinis atlyginimas'!AM38+'Metinis atlyginimas'!AM47</f>
        <v>0</v>
      </c>
      <c r="AN68" s="25">
        <f>SUM(AB68:AM68)</f>
        <v>0</v>
      </c>
      <c r="AO68" s="25">
        <f>-'Metinis atlyginimas'!AO38+'Metinis atlyginimas'!AO47</f>
        <v>-1156.3338191247499</v>
      </c>
      <c r="AP68" s="25">
        <f>-'Metinis atlyginimas'!AP38+'Metinis atlyginimas'!AP47</f>
        <v>-1156.3338191247499</v>
      </c>
      <c r="AQ68" s="25">
        <f>-'Metinis atlyginimas'!AQ38+'Metinis atlyginimas'!AQ47</f>
        <v>-1156.3338191247499</v>
      </c>
      <c r="AR68" s="25">
        <f>-'Metinis atlyginimas'!AR38+'Metinis atlyginimas'!AR47</f>
        <v>-1156.3338191247499</v>
      </c>
      <c r="AS68" s="25">
        <f>-'Metinis atlyginimas'!AS38+'Metinis atlyginimas'!AS47</f>
        <v>-1156.3338191247499</v>
      </c>
      <c r="AT68" s="25">
        <f>-'Metinis atlyginimas'!AT38+'Metinis atlyginimas'!AT47</f>
        <v>-1156.3338191247499</v>
      </c>
      <c r="AU68" s="25">
        <f>-'Metinis atlyginimas'!AU38+'Metinis atlyginimas'!AU47</f>
        <v>-1156.3338191247499</v>
      </c>
      <c r="AV68" s="25">
        <f>-'Metinis atlyginimas'!AV38+'Metinis atlyginimas'!AV47</f>
        <v>-1156.3338191247499</v>
      </c>
      <c r="AW68" s="25">
        <f>-'Metinis atlyginimas'!AW38+'Metinis atlyginimas'!AW47</f>
        <v>-1156.3338191247499</v>
      </c>
      <c r="AX68" s="25">
        <f>-'Metinis atlyginimas'!AX38+'Metinis atlyginimas'!AX47</f>
        <v>-1156.3338191247499</v>
      </c>
      <c r="AY68" s="25">
        <f>-'Metinis atlyginimas'!AY38+'Metinis atlyginimas'!AY47</f>
        <v>-1156.3338191247499</v>
      </c>
      <c r="AZ68" s="25">
        <f>-'Metinis atlyginimas'!AZ38+'Metinis atlyginimas'!AZ47</f>
        <v>-1156.3338191247499</v>
      </c>
      <c r="BA68" s="25">
        <f>SUM(AO68:AZ68)</f>
        <v>-13876.005829496995</v>
      </c>
      <c r="BB68" s="25">
        <f>-'Metinis atlyginimas'!BB38+'Metinis atlyginimas'!BB47</f>
        <v>-1191.0238336984926</v>
      </c>
      <c r="BC68" s="25">
        <f>-'Metinis atlyginimas'!BC38+'Metinis atlyginimas'!BC47</f>
        <v>-1191.0238336984926</v>
      </c>
      <c r="BD68" s="25">
        <f>-'Metinis atlyginimas'!BD38+'Metinis atlyginimas'!BD47</f>
        <v>-1191.0238336984926</v>
      </c>
      <c r="BE68" s="25">
        <f>-'Metinis atlyginimas'!BE38+'Metinis atlyginimas'!BE47</f>
        <v>-1191.0238336984926</v>
      </c>
      <c r="BF68" s="25">
        <f>-'Metinis atlyginimas'!BF38+'Metinis atlyginimas'!BF47</f>
        <v>-1191.0238336984926</v>
      </c>
      <c r="BG68" s="25">
        <f>-'Metinis atlyginimas'!BG38+'Metinis atlyginimas'!BG47</f>
        <v>-1191.0238336984926</v>
      </c>
      <c r="BH68" s="25">
        <f>-'Metinis atlyginimas'!BH38+'Metinis atlyginimas'!BH47</f>
        <v>-1191.0238336984926</v>
      </c>
      <c r="BI68" s="25">
        <f>-'Metinis atlyginimas'!BI38+'Metinis atlyginimas'!BI47</f>
        <v>-1191.0238336984926</v>
      </c>
      <c r="BJ68" s="25">
        <f>-'Metinis atlyginimas'!BJ38+'Metinis atlyginimas'!BJ47</f>
        <v>-1191.0238336984926</v>
      </c>
      <c r="BK68" s="25">
        <f>-'Metinis atlyginimas'!BK38+'Metinis atlyginimas'!BK47</f>
        <v>-1191.0238336984926</v>
      </c>
      <c r="BL68" s="25">
        <f>-'Metinis atlyginimas'!BL38+'Metinis atlyginimas'!BL47</f>
        <v>-1191.0238336984926</v>
      </c>
      <c r="BM68" s="25">
        <f>-'Metinis atlyginimas'!BM38+'Metinis atlyginimas'!BM47</f>
        <v>-1191.0238336984926</v>
      </c>
      <c r="BN68" s="25">
        <f>SUM(BB68:BM68)</f>
        <v>-14292.286004381915</v>
      </c>
      <c r="BO68" s="25">
        <f>-'Metinis atlyginimas'!BO38+'Metinis atlyginimas'!BO47</f>
        <v>-1226.7545487094471</v>
      </c>
      <c r="BP68" s="25">
        <f>-'Metinis atlyginimas'!BP38+'Metinis atlyginimas'!BP47</f>
        <v>-1226.7545487094471</v>
      </c>
      <c r="BQ68" s="25">
        <f>-'Metinis atlyginimas'!BQ38+'Metinis atlyginimas'!BQ47</f>
        <v>-1226.7545487094471</v>
      </c>
      <c r="BR68" s="25">
        <f>-'Metinis atlyginimas'!BR38+'Metinis atlyginimas'!BR47</f>
        <v>-1226.7545487094471</v>
      </c>
      <c r="BS68" s="25">
        <f>-'Metinis atlyginimas'!BS38+'Metinis atlyginimas'!BS47</f>
        <v>-1226.7545487094471</v>
      </c>
      <c r="BT68" s="25">
        <f>-'Metinis atlyginimas'!BT38+'Metinis atlyginimas'!BT47</f>
        <v>-1226.7545487094471</v>
      </c>
      <c r="BU68" s="25">
        <f>-'Metinis atlyginimas'!BU38+'Metinis atlyginimas'!BU47</f>
        <v>-1226.7545487094471</v>
      </c>
      <c r="BV68" s="25">
        <f>-'Metinis atlyginimas'!BV38+'Metinis atlyginimas'!BV47</f>
        <v>-1226.7545487094471</v>
      </c>
      <c r="BW68" s="25">
        <f>-'Metinis atlyginimas'!BW38+'Metinis atlyginimas'!BW47</f>
        <v>-1226.7545487094471</v>
      </c>
      <c r="BX68" s="25">
        <f>-'Metinis atlyginimas'!BX38+'Metinis atlyginimas'!BX47</f>
        <v>-1226.7545487094471</v>
      </c>
      <c r="BY68" s="25">
        <f>-'Metinis atlyginimas'!BY38+'Metinis atlyginimas'!BY47</f>
        <v>-1226.7545487094471</v>
      </c>
      <c r="BZ68" s="25">
        <f>-'Metinis atlyginimas'!BZ38+'Metinis atlyginimas'!BZ47</f>
        <v>-1226.7545487094471</v>
      </c>
      <c r="CA68" s="25">
        <f>SUM(BO68:BZ68)</f>
        <v>-14721.054584513362</v>
      </c>
      <c r="CB68" s="25">
        <f>-'Metinis atlyginimas'!CB38+'Metinis atlyginimas'!CB47</f>
        <v>-1263.5571851707309</v>
      </c>
      <c r="CC68" s="25">
        <f>-'Metinis atlyginimas'!CC38+'Metinis atlyginimas'!CC47</f>
        <v>-1263.5571851707309</v>
      </c>
      <c r="CD68" s="25">
        <f>-'Metinis atlyginimas'!CD38+'Metinis atlyginimas'!CD47</f>
        <v>-1263.5571851707309</v>
      </c>
      <c r="CE68" s="25">
        <f>-'Metinis atlyginimas'!CE38+'Metinis atlyginimas'!CE47</f>
        <v>-1263.5571851707309</v>
      </c>
      <c r="CF68" s="25">
        <f>-'Metinis atlyginimas'!CF38+'Metinis atlyginimas'!CF47</f>
        <v>-1263.5571851707309</v>
      </c>
      <c r="CG68" s="25">
        <f>-'Metinis atlyginimas'!CG38+'Metinis atlyginimas'!CG47</f>
        <v>-1263.5571851707309</v>
      </c>
      <c r="CH68" s="25">
        <f>-'Metinis atlyginimas'!CH38+'Metinis atlyginimas'!CH47</f>
        <v>-1263.5571851707309</v>
      </c>
      <c r="CI68" s="25">
        <f>-'Metinis atlyginimas'!CI38+'Metinis atlyginimas'!CI47</f>
        <v>-1263.5571851707309</v>
      </c>
      <c r="CJ68" s="25">
        <f>-'Metinis atlyginimas'!CJ38+'Metinis atlyginimas'!CJ47</f>
        <v>-1263.5571851707309</v>
      </c>
      <c r="CK68" s="25">
        <f>-'Metinis atlyginimas'!CK38+'Metinis atlyginimas'!CK47</f>
        <v>-1263.5571851707309</v>
      </c>
      <c r="CL68" s="25">
        <f>-'Metinis atlyginimas'!CL38+'Metinis atlyginimas'!CL47</f>
        <v>-1263.5571851707309</v>
      </c>
      <c r="CM68" s="25">
        <f>-'Metinis atlyginimas'!CM38+'Metinis atlyginimas'!CM47</f>
        <v>-1263.5571851707309</v>
      </c>
      <c r="CN68" s="25">
        <f>SUM(CB68:CM68)</f>
        <v>-15162.686222048775</v>
      </c>
      <c r="CO68" s="25">
        <f>-'Metinis atlyginimas'!CO38+'Metinis atlyginimas'!CO47</f>
        <v>-1301.4639007258525</v>
      </c>
      <c r="CP68" s="25">
        <f>-'Metinis atlyginimas'!CP38+'Metinis atlyginimas'!CP47</f>
        <v>-1301.4639007258525</v>
      </c>
      <c r="CQ68" s="25">
        <f>-'Metinis atlyginimas'!CQ38+'Metinis atlyginimas'!CQ47</f>
        <v>-1301.4639007258525</v>
      </c>
      <c r="CR68" s="25">
        <f>-'Metinis atlyginimas'!CR38+'Metinis atlyginimas'!CR47</f>
        <v>-1301.4639007258525</v>
      </c>
      <c r="CS68" s="25">
        <f>-'Metinis atlyginimas'!CS38+'Metinis atlyginimas'!CS47</f>
        <v>-1301.4639007258525</v>
      </c>
      <c r="CT68" s="25">
        <f>-'Metinis atlyginimas'!CT38+'Metinis atlyginimas'!CT47</f>
        <v>-1301.4639007258525</v>
      </c>
      <c r="CU68" s="25">
        <f>-'Metinis atlyginimas'!CU38+'Metinis atlyginimas'!CU47</f>
        <v>-1301.4639007258525</v>
      </c>
      <c r="CV68" s="25">
        <f>-'Metinis atlyginimas'!CV38+'Metinis atlyginimas'!CV47</f>
        <v>-1301.4639007258525</v>
      </c>
      <c r="CW68" s="25">
        <f>-'Metinis atlyginimas'!CW38+'Metinis atlyginimas'!CW47</f>
        <v>-1301.4639007258525</v>
      </c>
      <c r="CX68" s="25">
        <f>-'Metinis atlyginimas'!CX38+'Metinis atlyginimas'!CX47</f>
        <v>-1301.4639007258525</v>
      </c>
      <c r="CY68" s="25">
        <f>-'Metinis atlyginimas'!CY38+'Metinis atlyginimas'!CY47</f>
        <v>-1301.4639007258525</v>
      </c>
      <c r="CZ68" s="25">
        <f>-'Metinis atlyginimas'!CZ38+'Metinis atlyginimas'!CZ47</f>
        <v>-1301.4639007258525</v>
      </c>
      <c r="DA68" s="25">
        <f>SUM(CO68:CZ68)</f>
        <v>-15617.566808710226</v>
      </c>
      <c r="DB68" s="25">
        <f>-'Metinis atlyginimas'!DB38+'Metinis atlyginimas'!DB47</f>
        <v>-1340.5078177476285</v>
      </c>
      <c r="DC68" s="25">
        <f>-'Metinis atlyginimas'!DC38+'Metinis atlyginimas'!DC47</f>
        <v>-1340.5078177476285</v>
      </c>
      <c r="DD68" s="25">
        <f>-'Metinis atlyginimas'!DD38+'Metinis atlyginimas'!DD47</f>
        <v>-1340.5078177476285</v>
      </c>
      <c r="DE68" s="25">
        <f>-'Metinis atlyginimas'!DE38+'Metinis atlyginimas'!DE47</f>
        <v>-1340.5078177476285</v>
      </c>
      <c r="DF68" s="25">
        <f>-'Metinis atlyginimas'!DF38+'Metinis atlyginimas'!DF47</f>
        <v>-1340.5078177476285</v>
      </c>
      <c r="DG68" s="25">
        <f>-'Metinis atlyginimas'!DG38+'Metinis atlyginimas'!DG47</f>
        <v>-1340.5078177476285</v>
      </c>
      <c r="DH68" s="25">
        <f>-'Metinis atlyginimas'!DH38+'Metinis atlyginimas'!DH47</f>
        <v>-1340.5078177476285</v>
      </c>
      <c r="DI68" s="25">
        <f>-'Metinis atlyginimas'!DI38+'Metinis atlyginimas'!DI47</f>
        <v>-1340.5078177476285</v>
      </c>
      <c r="DJ68" s="25">
        <f>-'Metinis atlyginimas'!DJ38+'Metinis atlyginimas'!DJ47</f>
        <v>-1340.5078177476285</v>
      </c>
      <c r="DK68" s="25">
        <f>-'Metinis atlyginimas'!DK38+'Metinis atlyginimas'!DK47</f>
        <v>-1340.5078177476285</v>
      </c>
      <c r="DL68" s="25">
        <f>-'Metinis atlyginimas'!DL38+'Metinis atlyginimas'!DL47</f>
        <v>-1340.5078177476285</v>
      </c>
      <c r="DM68" s="25">
        <f>-'Metinis atlyginimas'!DM38+'Metinis atlyginimas'!DM47</f>
        <v>-1340.5078177476285</v>
      </c>
      <c r="DN68" s="25">
        <f>SUM(DB68:DM68)</f>
        <v>-16086.093812971538</v>
      </c>
      <c r="DO68" s="25">
        <f>-'Metinis atlyginimas'!DO38+'Metinis atlyginimas'!DO47</f>
        <v>1156.3345752599248</v>
      </c>
      <c r="DP68" s="25">
        <f>-'Metinis atlyginimas'!DP38+'Metinis atlyginimas'!DP47</f>
        <v>1156.3345752599248</v>
      </c>
      <c r="DQ68" s="25">
        <f>-'Metinis atlyginimas'!DQ38+'Metinis atlyginimas'!DQ47</f>
        <v>1156.3345752599248</v>
      </c>
      <c r="DR68" s="25">
        <f>-'Metinis atlyginimas'!DR38+'Metinis atlyginimas'!DR47</f>
        <v>1156.3345752599248</v>
      </c>
      <c r="DS68" s="25">
        <f>-'Metinis atlyginimas'!DS38+'Metinis atlyginimas'!DS47</f>
        <v>1156.3345752599248</v>
      </c>
      <c r="DT68" s="25">
        <f>-'Metinis atlyginimas'!DT38+'Metinis atlyginimas'!DT47</f>
        <v>1156.3345752599248</v>
      </c>
      <c r="DU68" s="25">
        <f>-'Metinis atlyginimas'!DU38+'Metinis atlyginimas'!DU47</f>
        <v>1156.3345752599248</v>
      </c>
      <c r="DV68" s="25">
        <f>-'Metinis atlyginimas'!DV38+'Metinis atlyginimas'!DV47</f>
        <v>1156.3345752599248</v>
      </c>
      <c r="DW68" s="25">
        <f>-'Metinis atlyginimas'!DW38+'Metinis atlyginimas'!DW47</f>
        <v>1156.3345752599248</v>
      </c>
      <c r="DX68" s="25">
        <f>-'Metinis atlyginimas'!DX38+'Metinis atlyginimas'!DX47</f>
        <v>1156.3345752599248</v>
      </c>
      <c r="DY68" s="25">
        <f>-'Metinis atlyginimas'!DY38+'Metinis atlyginimas'!DY47</f>
        <v>1156.3345752599248</v>
      </c>
      <c r="DZ68" s="25">
        <f>-'Metinis atlyginimas'!DZ38+'Metinis atlyginimas'!DZ47</f>
        <v>1156.3345752599248</v>
      </c>
      <c r="EA68" s="25">
        <f>SUM(DP68:DZ68)</f>
        <v>12719.680327859176</v>
      </c>
      <c r="EB68" s="25">
        <f>-'Metinis atlyginimas'!EB38+'Metinis atlyginimas'!EB47</f>
        <v>1191.0246125177227</v>
      </c>
      <c r="EC68" s="25">
        <f>-'Metinis atlyginimas'!EC38+'Metinis atlyginimas'!EC47</f>
        <v>1191.0246125177227</v>
      </c>
      <c r="ED68" s="25">
        <f>-'Metinis atlyginimas'!ED38+'Metinis atlyginimas'!ED47</f>
        <v>1191.0246125177227</v>
      </c>
      <c r="EE68" s="25">
        <f>-'Metinis atlyginimas'!EE38+'Metinis atlyginimas'!EE47</f>
        <v>1191.0246125177227</v>
      </c>
      <c r="EF68" s="25">
        <f>-'Metinis atlyginimas'!EF38+'Metinis atlyginimas'!EF47</f>
        <v>1191.0246125177227</v>
      </c>
      <c r="EG68" s="25">
        <f>-'Metinis atlyginimas'!EG38+'Metinis atlyginimas'!EG47</f>
        <v>1191.0246125177227</v>
      </c>
      <c r="EH68" s="25">
        <f>-'Metinis atlyginimas'!EH38+'Metinis atlyginimas'!EH47</f>
        <v>1191.0246125177227</v>
      </c>
      <c r="EI68" s="25">
        <f>-'Metinis atlyginimas'!EI38+'Metinis atlyginimas'!EI47</f>
        <v>1191.0246125177227</v>
      </c>
      <c r="EJ68" s="25">
        <f>-'Metinis atlyginimas'!EJ38+'Metinis atlyginimas'!EJ47</f>
        <v>1191.0246125177227</v>
      </c>
      <c r="EK68" s="25">
        <f>-'Metinis atlyginimas'!EK38+'Metinis atlyginimas'!EK47</f>
        <v>1191.0246125177227</v>
      </c>
      <c r="EL68" s="25">
        <f>-'Metinis atlyginimas'!EL38+'Metinis atlyginimas'!EL47</f>
        <v>1191.0246125177227</v>
      </c>
      <c r="EM68" s="25">
        <f>-'Metinis atlyginimas'!EM38+'Metinis atlyginimas'!EM47</f>
        <v>1191.0246125177227</v>
      </c>
      <c r="EN68" s="25">
        <f>SUM(EB68:EM68)</f>
        <v>14292.295350212669</v>
      </c>
      <c r="EO68" s="25">
        <f>-'Metinis atlyginimas'!EO38+'Metinis atlyginimas'!EO47</f>
        <v>1226.7553508932542</v>
      </c>
      <c r="EP68" s="25">
        <f>-'Metinis atlyginimas'!EP38+'Metinis atlyginimas'!EP47</f>
        <v>1226.7553508932542</v>
      </c>
      <c r="EQ68" s="25">
        <f>-'Metinis atlyginimas'!EQ38+'Metinis atlyginimas'!EQ47</f>
        <v>1226.7553508932542</v>
      </c>
      <c r="ER68" s="25">
        <f>-'Metinis atlyginimas'!ER38+'Metinis atlyginimas'!ER47</f>
        <v>1226.7553508932542</v>
      </c>
      <c r="ES68" s="25">
        <f>-'Metinis atlyginimas'!ES38+'Metinis atlyginimas'!ES47</f>
        <v>1226.7553508932542</v>
      </c>
      <c r="ET68" s="25">
        <f>-'Metinis atlyginimas'!ET38+'Metinis atlyginimas'!ET47</f>
        <v>1226.7553508932542</v>
      </c>
      <c r="EU68" s="25">
        <f>-'Metinis atlyginimas'!EU38+'Metinis atlyginimas'!EU47</f>
        <v>1226.7553508932542</v>
      </c>
      <c r="EV68" s="25">
        <f>-'Metinis atlyginimas'!EV38+'Metinis atlyginimas'!EV47</f>
        <v>1226.7553508932542</v>
      </c>
      <c r="EW68" s="25">
        <f>-'Metinis atlyginimas'!EW38+'Metinis atlyginimas'!EW47</f>
        <v>1226.7553508932542</v>
      </c>
      <c r="EX68" s="25">
        <f>-'Metinis atlyginimas'!EX38+'Metinis atlyginimas'!EX47</f>
        <v>1226.7553508932542</v>
      </c>
      <c r="EY68" s="25">
        <f>-'Metinis atlyginimas'!EY38+'Metinis atlyginimas'!EY47</f>
        <v>1226.7553508932542</v>
      </c>
      <c r="EZ68" s="25">
        <f>-'Metinis atlyginimas'!EZ38+'Metinis atlyginimas'!EZ47</f>
        <v>1226.7553508932542</v>
      </c>
      <c r="FA68" s="25">
        <f>SUM(EO68:EZ68)</f>
        <v>14721.064210719051</v>
      </c>
      <c r="FB68" s="25">
        <f>-'Metinis atlyginimas'!FB38+'Metinis atlyginimas'!FB47</f>
        <v>1263.5580114200511</v>
      </c>
      <c r="FC68" s="25">
        <f>-'Metinis atlyginimas'!FC38+'Metinis atlyginimas'!FC47</f>
        <v>1263.5580114200511</v>
      </c>
      <c r="FD68" s="25">
        <f>-'Metinis atlyginimas'!FD38+'Metinis atlyginimas'!FD47</f>
        <v>1263.5580114200511</v>
      </c>
      <c r="FE68" s="25">
        <f>-'Metinis atlyginimas'!FE38+'Metinis atlyginimas'!FE47</f>
        <v>1263.5580114200511</v>
      </c>
      <c r="FF68" s="25">
        <f>-'Metinis atlyginimas'!FF38+'Metinis atlyginimas'!FF47</f>
        <v>1263.5580114200511</v>
      </c>
      <c r="FG68" s="25">
        <f>-'Metinis atlyginimas'!FG38+'Metinis atlyginimas'!FG47</f>
        <v>1263.5580114200511</v>
      </c>
      <c r="FH68" s="25">
        <f>-'Metinis atlyginimas'!FH38+'Metinis atlyginimas'!FH47</f>
        <v>1263.5580114200511</v>
      </c>
      <c r="FI68" s="25">
        <f>-'Metinis atlyginimas'!FI38+'Metinis atlyginimas'!FI47</f>
        <v>1263.5580114200511</v>
      </c>
      <c r="FJ68" s="25">
        <f>-'Metinis atlyginimas'!FJ38+'Metinis atlyginimas'!FJ47</f>
        <v>1263.5580114200511</v>
      </c>
      <c r="FK68" s="25">
        <f>-'Metinis atlyginimas'!FK38+'Metinis atlyginimas'!FK47</f>
        <v>1263.5580114200511</v>
      </c>
      <c r="FL68" s="25">
        <f>-'Metinis atlyginimas'!FL38+'Metinis atlyginimas'!FL47</f>
        <v>1263.5580114200511</v>
      </c>
      <c r="FM68" s="25">
        <f>-'Metinis atlyginimas'!FM38+'Metinis atlyginimas'!FM47</f>
        <v>1263.5580114200511</v>
      </c>
      <c r="FN68" s="25">
        <f>SUM(FB68:FM68)</f>
        <v>15162.696137040613</v>
      </c>
      <c r="FO68" s="25">
        <f>-'Metinis atlyginimas'!FO38+'Metinis atlyginimas'!FO47</f>
        <v>1301.4647517626527</v>
      </c>
      <c r="FP68" s="25">
        <f>-'Metinis atlyginimas'!FP38+'Metinis atlyginimas'!FP47</f>
        <v>1301.4647517626527</v>
      </c>
      <c r="FQ68" s="25">
        <f>-'Metinis atlyginimas'!FQ38+'Metinis atlyginimas'!FQ47</f>
        <v>1301.4647517626527</v>
      </c>
      <c r="FR68" s="25">
        <f>-'Metinis atlyginimas'!FR38+'Metinis atlyginimas'!FR47</f>
        <v>1301.4647517626527</v>
      </c>
      <c r="FS68" s="25">
        <f>-'Metinis atlyginimas'!FS38+'Metinis atlyginimas'!FS47</f>
        <v>1301.4647517626527</v>
      </c>
      <c r="FT68" s="25">
        <f>-'Metinis atlyginimas'!FT38+'Metinis atlyginimas'!FT47</f>
        <v>1301.4647517626527</v>
      </c>
      <c r="FU68" s="25">
        <f>-'Metinis atlyginimas'!FU38+'Metinis atlyginimas'!FU47</f>
        <v>1301.4647517626527</v>
      </c>
      <c r="FV68" s="25">
        <f>-'Metinis atlyginimas'!FV38+'Metinis atlyginimas'!FV47</f>
        <v>1301.4647517626527</v>
      </c>
      <c r="FW68" s="25">
        <f>-'Metinis atlyginimas'!FW38+'Metinis atlyginimas'!FW47</f>
        <v>1301.4647517626527</v>
      </c>
      <c r="FX68" s="25">
        <f>-'Metinis atlyginimas'!FX38+'Metinis atlyginimas'!FX47</f>
        <v>1301.4647517626527</v>
      </c>
      <c r="FY68" s="25">
        <f>-'Metinis atlyginimas'!FY38+'Metinis atlyginimas'!FY47</f>
        <v>1301.4647517626527</v>
      </c>
      <c r="FZ68" s="25">
        <f>-'Metinis atlyginimas'!FZ38+'Metinis atlyginimas'!FZ47</f>
        <v>1301.4647517626527</v>
      </c>
      <c r="GA68" s="25">
        <f>SUM(FO68:FZ68)</f>
        <v>15617.577021151832</v>
      </c>
      <c r="GB68" s="25">
        <f>-'Metinis atlyginimas'!GB38+'Metinis atlyginimas'!GB47</f>
        <v>1340.5086943155329</v>
      </c>
      <c r="GC68" s="25">
        <f>-'Metinis atlyginimas'!GC38+'Metinis atlyginimas'!GC47</f>
        <v>1340.5086943155329</v>
      </c>
      <c r="GD68" s="25">
        <f>-'Metinis atlyginimas'!GD38+'Metinis atlyginimas'!GD47</f>
        <v>1340.5086943155329</v>
      </c>
      <c r="GE68" s="25">
        <f>-'Metinis atlyginimas'!GE38+'Metinis atlyginimas'!GE47</f>
        <v>1340.5086943155329</v>
      </c>
      <c r="GF68" s="25">
        <f>-'Metinis atlyginimas'!GF38+'Metinis atlyginimas'!GF47</f>
        <v>1340.5086943155329</v>
      </c>
      <c r="GG68" s="25">
        <f>-'Metinis atlyginimas'!GG38+'Metinis atlyginimas'!GG47</f>
        <v>1340.5086943155329</v>
      </c>
      <c r="GH68" s="25">
        <f>-'Metinis atlyginimas'!GH38+'Metinis atlyginimas'!GH47</f>
        <v>1340.5086943155329</v>
      </c>
      <c r="GI68" s="25">
        <f>-'Metinis atlyginimas'!GI38+'Metinis atlyginimas'!GI47</f>
        <v>1340.5086943155329</v>
      </c>
      <c r="GJ68" s="25">
        <f>-'Metinis atlyginimas'!GJ38+'Metinis atlyginimas'!GJ47</f>
        <v>1340.5086943155329</v>
      </c>
      <c r="GK68" s="25">
        <f>-'Metinis atlyginimas'!GK38+'Metinis atlyginimas'!GK47</f>
        <v>1340.5086943155329</v>
      </c>
      <c r="GL68" s="25">
        <f>-'Metinis atlyginimas'!GL38+'Metinis atlyginimas'!GL47</f>
        <v>1340.5086943155329</v>
      </c>
      <c r="GM68" s="25">
        <f>-'Metinis atlyginimas'!GM38+'Metinis atlyginimas'!GM47</f>
        <v>1340.5086943155329</v>
      </c>
      <c r="GN68" s="25">
        <f>SUM(GB68:GM68)</f>
        <v>16086.104331786395</v>
      </c>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row>
    <row r="69" spans="1:326">
      <c r="A69" s="262" t="s">
        <v>314</v>
      </c>
      <c r="B69" s="25"/>
      <c r="C69" s="25"/>
      <c r="D69" s="25"/>
      <c r="E69" s="25"/>
      <c r="F69" s="25"/>
      <c r="G69" s="25"/>
      <c r="H69" s="25"/>
      <c r="I69" s="25"/>
      <c r="J69" s="25"/>
      <c r="K69" s="25"/>
      <c r="L69" s="25"/>
      <c r="M69" s="25"/>
      <c r="N69" s="25">
        <f>SUM(B69:M69)</f>
        <v>0</v>
      </c>
      <c r="O69" s="25"/>
      <c r="P69" s="25"/>
      <c r="Q69" s="25"/>
      <c r="R69" s="25"/>
      <c r="S69" s="25"/>
      <c r="T69" s="25"/>
      <c r="U69" s="25"/>
      <c r="V69" s="25"/>
      <c r="W69" s="25"/>
      <c r="X69" s="25"/>
      <c r="Y69" s="25"/>
      <c r="Z69" s="25"/>
      <c r="AA69" s="25">
        <f>SUM(O69:Z69)</f>
        <v>0</v>
      </c>
      <c r="AB69" s="25"/>
      <c r="AC69" s="25"/>
      <c r="AD69" s="25"/>
      <c r="AE69" s="25"/>
      <c r="AF69" s="25"/>
      <c r="AG69" s="25"/>
      <c r="AH69" s="25">
        <f t="shared" ref="AH69:AM69" si="841">+AG69+AH68</f>
        <v>0</v>
      </c>
      <c r="AI69" s="25">
        <f t="shared" si="841"/>
        <v>0</v>
      </c>
      <c r="AJ69" s="25">
        <f t="shared" si="841"/>
        <v>0</v>
      </c>
      <c r="AK69" s="25">
        <f t="shared" si="841"/>
        <v>0</v>
      </c>
      <c r="AL69" s="25">
        <f t="shared" si="841"/>
        <v>0</v>
      </c>
      <c r="AM69" s="25">
        <f t="shared" si="841"/>
        <v>0</v>
      </c>
      <c r="AN69" s="25">
        <f>+AM69</f>
        <v>0</v>
      </c>
      <c r="AO69" s="25">
        <f>+AM69+AO68</f>
        <v>-1156.3338191247499</v>
      </c>
      <c r="AP69" s="25">
        <f t="shared" ref="AP69:AZ69" si="842">+AO69+AP68</f>
        <v>-2312.6676382494998</v>
      </c>
      <c r="AQ69" s="25">
        <f t="shared" si="842"/>
        <v>-3469.0014573742496</v>
      </c>
      <c r="AR69" s="25">
        <f t="shared" si="842"/>
        <v>-4625.3352764989995</v>
      </c>
      <c r="AS69" s="25">
        <f t="shared" si="842"/>
        <v>-5781.6690956237489</v>
      </c>
      <c r="AT69" s="25">
        <f t="shared" si="842"/>
        <v>-6938.0029147484984</v>
      </c>
      <c r="AU69" s="25">
        <f t="shared" si="842"/>
        <v>-8094.3367338732478</v>
      </c>
      <c r="AV69" s="25">
        <f t="shared" si="842"/>
        <v>-9250.6705529979972</v>
      </c>
      <c r="AW69" s="25">
        <f t="shared" si="842"/>
        <v>-10407.004372122747</v>
      </c>
      <c r="AX69" s="25">
        <f t="shared" si="842"/>
        <v>-11563.338191247496</v>
      </c>
      <c r="AY69" s="25">
        <f t="shared" si="842"/>
        <v>-12719.672010372245</v>
      </c>
      <c r="AZ69" s="25">
        <f t="shared" si="842"/>
        <v>-13876.005829496995</v>
      </c>
      <c r="BA69" s="25">
        <f>+AM69+BA68</f>
        <v>-13876.005829496995</v>
      </c>
      <c r="BB69" s="25">
        <f>+AZ69+BB68</f>
        <v>-15067.029663195488</v>
      </c>
      <c r="BC69" s="25">
        <f t="shared" ref="BC69:BM69" si="843">+BB69+BC68</f>
        <v>-16258.053496893981</v>
      </c>
      <c r="BD69" s="25">
        <f t="shared" si="843"/>
        <v>-17449.077330592474</v>
      </c>
      <c r="BE69" s="25">
        <f t="shared" si="843"/>
        <v>-18640.101164290965</v>
      </c>
      <c r="BF69" s="25">
        <f t="shared" si="843"/>
        <v>-19831.124997989456</v>
      </c>
      <c r="BG69" s="25">
        <f t="shared" si="843"/>
        <v>-21022.148831687948</v>
      </c>
      <c r="BH69" s="25">
        <f t="shared" si="843"/>
        <v>-22213.172665386439</v>
      </c>
      <c r="BI69" s="25">
        <f t="shared" si="843"/>
        <v>-23404.19649908493</v>
      </c>
      <c r="BJ69" s="25">
        <f t="shared" si="843"/>
        <v>-24595.220332783421</v>
      </c>
      <c r="BK69" s="25">
        <f t="shared" si="843"/>
        <v>-25786.244166481913</v>
      </c>
      <c r="BL69" s="25">
        <f t="shared" si="843"/>
        <v>-26977.268000180404</v>
      </c>
      <c r="BM69" s="25">
        <f t="shared" si="843"/>
        <v>-28168.291833878895</v>
      </c>
      <c r="BN69" s="25">
        <f>+AZ69+BN68</f>
        <v>-28168.29183387891</v>
      </c>
      <c r="BO69" s="25">
        <f>+BM69+BO68</f>
        <v>-29395.046382588342</v>
      </c>
      <c r="BP69" s="25">
        <f t="shared" ref="BP69:BZ69" si="844">+BO69+BP68</f>
        <v>-30621.800931297788</v>
      </c>
      <c r="BQ69" s="25">
        <f t="shared" si="844"/>
        <v>-31848.555480007235</v>
      </c>
      <c r="BR69" s="25">
        <f t="shared" si="844"/>
        <v>-33075.310028716682</v>
      </c>
      <c r="BS69" s="25">
        <f t="shared" si="844"/>
        <v>-34302.064577426128</v>
      </c>
      <c r="BT69" s="25">
        <f t="shared" si="844"/>
        <v>-35528.819126135575</v>
      </c>
      <c r="BU69" s="25">
        <f t="shared" si="844"/>
        <v>-36755.573674845022</v>
      </c>
      <c r="BV69" s="25">
        <f t="shared" si="844"/>
        <v>-37982.328223554468</v>
      </c>
      <c r="BW69" s="25">
        <f t="shared" si="844"/>
        <v>-39209.082772263915</v>
      </c>
      <c r="BX69" s="25">
        <f t="shared" si="844"/>
        <v>-40435.837320973362</v>
      </c>
      <c r="BY69" s="25">
        <f t="shared" si="844"/>
        <v>-41662.591869682808</v>
      </c>
      <c r="BZ69" s="25">
        <f t="shared" si="844"/>
        <v>-42889.346418392255</v>
      </c>
      <c r="CA69" s="25">
        <f>+BM69+CA68</f>
        <v>-42889.346418392255</v>
      </c>
      <c r="CB69" s="25">
        <f>+BZ69+CB68</f>
        <v>-44152.903603562983</v>
      </c>
      <c r="CC69" s="25">
        <f t="shared" ref="CC69:CM69" si="845">+CB69+CC68</f>
        <v>-45416.460788733712</v>
      </c>
      <c r="CD69" s="25">
        <f t="shared" si="845"/>
        <v>-46680.01797390444</v>
      </c>
      <c r="CE69" s="25">
        <f t="shared" si="845"/>
        <v>-47943.575159075168</v>
      </c>
      <c r="CF69" s="25">
        <f t="shared" si="845"/>
        <v>-49207.132344245896</v>
      </c>
      <c r="CG69" s="25">
        <f t="shared" si="845"/>
        <v>-50470.689529416624</v>
      </c>
      <c r="CH69" s="25">
        <f t="shared" si="845"/>
        <v>-51734.246714587352</v>
      </c>
      <c r="CI69" s="25">
        <f t="shared" si="845"/>
        <v>-52997.803899758081</v>
      </c>
      <c r="CJ69" s="25">
        <f t="shared" si="845"/>
        <v>-54261.361084928809</v>
      </c>
      <c r="CK69" s="25">
        <f t="shared" si="845"/>
        <v>-55524.918270099537</v>
      </c>
      <c r="CL69" s="25">
        <f t="shared" si="845"/>
        <v>-56788.475455270265</v>
      </c>
      <c r="CM69" s="25">
        <f t="shared" si="845"/>
        <v>-58052.032640440993</v>
      </c>
      <c r="CN69" s="25">
        <f>+BZ69+CN68</f>
        <v>-58052.03264044103</v>
      </c>
      <c r="CO69" s="25">
        <f>+CM69+CO68</f>
        <v>-59353.496541166845</v>
      </c>
      <c r="CP69" s="25">
        <f t="shared" ref="CP69:CZ69" si="846">+CO69+CP68</f>
        <v>-60654.960441892697</v>
      </c>
      <c r="CQ69" s="25">
        <f t="shared" si="846"/>
        <v>-61956.424342618549</v>
      </c>
      <c r="CR69" s="25">
        <f t="shared" si="846"/>
        <v>-63257.888243344401</v>
      </c>
      <c r="CS69" s="25">
        <f t="shared" si="846"/>
        <v>-64559.352144070253</v>
      </c>
      <c r="CT69" s="25">
        <f t="shared" si="846"/>
        <v>-65860.816044796113</v>
      </c>
      <c r="CU69" s="25">
        <f t="shared" si="846"/>
        <v>-67162.279945521965</v>
      </c>
      <c r="CV69" s="25">
        <f t="shared" si="846"/>
        <v>-68463.743846247817</v>
      </c>
      <c r="CW69" s="25">
        <f t="shared" si="846"/>
        <v>-69765.207746973669</v>
      </c>
      <c r="CX69" s="25">
        <f t="shared" si="846"/>
        <v>-71066.671647699521</v>
      </c>
      <c r="CY69" s="25">
        <f t="shared" si="846"/>
        <v>-72368.135548425373</v>
      </c>
      <c r="CZ69" s="25">
        <f t="shared" si="846"/>
        <v>-73669.599449151225</v>
      </c>
      <c r="DA69" s="25">
        <f>+CM69+DA68</f>
        <v>-73669.599449151225</v>
      </c>
      <c r="DB69" s="25">
        <f>+CZ69+DB68</f>
        <v>-75010.107266898849</v>
      </c>
      <c r="DC69" s="25">
        <f t="shared" ref="DC69:DM69" si="847">+DB69+DC68</f>
        <v>-76350.615084646473</v>
      </c>
      <c r="DD69" s="25">
        <f t="shared" si="847"/>
        <v>-77691.122902394098</v>
      </c>
      <c r="DE69" s="25">
        <f t="shared" si="847"/>
        <v>-79031.630720141722</v>
      </c>
      <c r="DF69" s="25">
        <f t="shared" si="847"/>
        <v>-80372.138537889346</v>
      </c>
      <c r="DG69" s="25">
        <f t="shared" si="847"/>
        <v>-81712.646355636971</v>
      </c>
      <c r="DH69" s="25">
        <f t="shared" si="847"/>
        <v>-83053.154173384595</v>
      </c>
      <c r="DI69" s="25">
        <f t="shared" si="847"/>
        <v>-84393.66199113222</v>
      </c>
      <c r="DJ69" s="25">
        <f t="shared" si="847"/>
        <v>-85734.169808879844</v>
      </c>
      <c r="DK69" s="25">
        <f t="shared" si="847"/>
        <v>-87074.677626627468</v>
      </c>
      <c r="DL69" s="25">
        <f t="shared" si="847"/>
        <v>-88415.185444375093</v>
      </c>
      <c r="DM69" s="25">
        <f t="shared" si="847"/>
        <v>-89755.693262122717</v>
      </c>
      <c r="DN69" s="25">
        <f>+CZ69+DN68</f>
        <v>-89755.693262122761</v>
      </c>
      <c r="DO69" s="25">
        <f>+DM69+'Investuotojas ir Finansuotojas'!DO68</f>
        <v>-88599.35868686279</v>
      </c>
      <c r="DP69" s="25">
        <f t="shared" ref="DP69:DZ69" si="848">+DO69+DP68</f>
        <v>-87443.024111602863</v>
      </c>
      <c r="DQ69" s="25">
        <f t="shared" si="848"/>
        <v>-86286.689536342936</v>
      </c>
      <c r="DR69" s="25">
        <f t="shared" si="848"/>
        <v>-85130.354961083009</v>
      </c>
      <c r="DS69" s="25">
        <f t="shared" si="848"/>
        <v>-83974.020385823082</v>
      </c>
      <c r="DT69" s="25">
        <f t="shared" si="848"/>
        <v>-82817.685810563155</v>
      </c>
      <c r="DU69" s="25">
        <f t="shared" si="848"/>
        <v>-81661.351235303227</v>
      </c>
      <c r="DV69" s="25">
        <f t="shared" si="848"/>
        <v>-80505.0166600433</v>
      </c>
      <c r="DW69" s="25">
        <f t="shared" si="848"/>
        <v>-79348.682084783373</v>
      </c>
      <c r="DX69" s="25">
        <f t="shared" si="848"/>
        <v>-78192.347509523446</v>
      </c>
      <c r="DY69" s="25">
        <f t="shared" si="848"/>
        <v>-77036.012934263519</v>
      </c>
      <c r="DZ69" s="25">
        <f t="shared" si="848"/>
        <v>-75879.678359003592</v>
      </c>
      <c r="EA69" s="25">
        <f>+DM69+EA68</f>
        <v>-77036.012934263534</v>
      </c>
      <c r="EB69" s="25">
        <f>+DZ69+EB68</f>
        <v>-74688.65374648587</v>
      </c>
      <c r="EC69" s="25">
        <f t="shared" ref="EC69:EM69" si="849">+EB69+EC68</f>
        <v>-73497.629133968148</v>
      </c>
      <c r="ED69" s="25">
        <f t="shared" si="849"/>
        <v>-72306.604521450427</v>
      </c>
      <c r="EE69" s="25">
        <f t="shared" si="849"/>
        <v>-71115.579908932705</v>
      </c>
      <c r="EF69" s="25">
        <f t="shared" si="849"/>
        <v>-69924.555296414983</v>
      </c>
      <c r="EG69" s="25">
        <f t="shared" si="849"/>
        <v>-68733.530683897261</v>
      </c>
      <c r="EH69" s="25">
        <f t="shared" si="849"/>
        <v>-67542.506071379539</v>
      </c>
      <c r="EI69" s="25">
        <f t="shared" si="849"/>
        <v>-66351.481458861817</v>
      </c>
      <c r="EJ69" s="25">
        <f t="shared" si="849"/>
        <v>-65160.456846344096</v>
      </c>
      <c r="EK69" s="25">
        <f t="shared" si="849"/>
        <v>-63969.432233826374</v>
      </c>
      <c r="EL69" s="25">
        <f t="shared" si="849"/>
        <v>-62778.407621308652</v>
      </c>
      <c r="EM69" s="25">
        <f t="shared" si="849"/>
        <v>-61587.38300879093</v>
      </c>
      <c r="EN69" s="25">
        <f>+DZ69+EN68</f>
        <v>-61587.383008790923</v>
      </c>
      <c r="EO69" s="25">
        <f>+EM69+EO68</f>
        <v>-60360.627657897676</v>
      </c>
      <c r="EP69" s="25">
        <f t="shared" ref="EP69:EZ69" si="850">+EO69+EP68</f>
        <v>-59133.872307004422</v>
      </c>
      <c r="EQ69" s="25">
        <f t="shared" si="850"/>
        <v>-57907.116956111167</v>
      </c>
      <c r="ER69" s="25">
        <f t="shared" si="850"/>
        <v>-56680.361605217913</v>
      </c>
      <c r="ES69" s="25">
        <f t="shared" si="850"/>
        <v>-55453.606254324659</v>
      </c>
      <c r="ET69" s="25">
        <f t="shared" si="850"/>
        <v>-54226.850903431405</v>
      </c>
      <c r="EU69" s="25">
        <f t="shared" si="850"/>
        <v>-53000.095552538151</v>
      </c>
      <c r="EV69" s="25">
        <f t="shared" si="850"/>
        <v>-51773.340201644896</v>
      </c>
      <c r="EW69" s="25">
        <f t="shared" si="850"/>
        <v>-50546.584850751642</v>
      </c>
      <c r="EX69" s="25">
        <f t="shared" si="850"/>
        <v>-49319.829499858388</v>
      </c>
      <c r="EY69" s="25">
        <f t="shared" si="850"/>
        <v>-48093.074148965134</v>
      </c>
      <c r="EZ69" s="25">
        <f t="shared" si="850"/>
        <v>-46866.318798071879</v>
      </c>
      <c r="FA69" s="25">
        <f>+EM69+FA68</f>
        <v>-46866.318798071879</v>
      </c>
      <c r="FB69" s="25">
        <f>+EZ69+FB68</f>
        <v>-45602.76078665183</v>
      </c>
      <c r="FC69" s="25">
        <f t="shared" ref="FC69:FM69" si="851">+FB69+FC68</f>
        <v>-44339.202775231781</v>
      </c>
      <c r="FD69" s="25">
        <f t="shared" si="851"/>
        <v>-43075.644763811732</v>
      </c>
      <c r="FE69" s="25">
        <f t="shared" si="851"/>
        <v>-41812.086752391682</v>
      </c>
      <c r="FF69" s="25">
        <f t="shared" si="851"/>
        <v>-40548.528740971633</v>
      </c>
      <c r="FG69" s="25">
        <f t="shared" si="851"/>
        <v>-39284.970729551584</v>
      </c>
      <c r="FH69" s="25">
        <f t="shared" si="851"/>
        <v>-38021.412718131534</v>
      </c>
      <c r="FI69" s="25">
        <f t="shared" si="851"/>
        <v>-36757.854706711485</v>
      </c>
      <c r="FJ69" s="25">
        <f t="shared" si="851"/>
        <v>-35494.296695291436</v>
      </c>
      <c r="FK69" s="25">
        <f t="shared" si="851"/>
        <v>-34230.738683871386</v>
      </c>
      <c r="FL69" s="25">
        <f t="shared" si="851"/>
        <v>-32967.180672451337</v>
      </c>
      <c r="FM69" s="25">
        <f t="shared" si="851"/>
        <v>-31703.622661031288</v>
      </c>
      <c r="FN69" s="25">
        <f>+EZ69+FN68</f>
        <v>-31703.622661031266</v>
      </c>
      <c r="FO69" s="25">
        <f>+FM69+FO68</f>
        <v>-30402.157909268637</v>
      </c>
      <c r="FP69" s="25">
        <f t="shared" ref="FP69:FZ69" si="852">+FO69+FP68</f>
        <v>-29100.693157505986</v>
      </c>
      <c r="FQ69" s="25">
        <f t="shared" si="852"/>
        <v>-27799.228405743335</v>
      </c>
      <c r="FR69" s="25">
        <f t="shared" si="852"/>
        <v>-26497.763653980684</v>
      </c>
      <c r="FS69" s="25">
        <f t="shared" si="852"/>
        <v>-25196.298902218034</v>
      </c>
      <c r="FT69" s="25">
        <f t="shared" si="852"/>
        <v>-23894.834150455383</v>
      </c>
      <c r="FU69" s="25">
        <f t="shared" si="852"/>
        <v>-22593.369398692732</v>
      </c>
      <c r="FV69" s="25">
        <f t="shared" si="852"/>
        <v>-21291.904646930081</v>
      </c>
      <c r="FW69" s="25">
        <f t="shared" si="852"/>
        <v>-19990.43989516743</v>
      </c>
      <c r="FX69" s="25">
        <f t="shared" si="852"/>
        <v>-18688.975143404779</v>
      </c>
      <c r="FY69" s="25">
        <f t="shared" si="852"/>
        <v>-17387.510391642129</v>
      </c>
      <c r="FZ69" s="25">
        <f t="shared" si="852"/>
        <v>-16086.045639879476</v>
      </c>
      <c r="GA69" s="25">
        <f>+FM69+GA68</f>
        <v>-16086.045639879456</v>
      </c>
      <c r="GB69" s="25">
        <f>+FZ69+GB68</f>
        <v>-14745.536945563943</v>
      </c>
      <c r="GC69" s="25">
        <f t="shared" ref="GC69:GM69" si="853">+GB69+GC68</f>
        <v>-13405.02825124841</v>
      </c>
      <c r="GD69" s="25">
        <f t="shared" si="853"/>
        <v>-12064.519556932877</v>
      </c>
      <c r="GE69" s="25">
        <f t="shared" si="853"/>
        <v>-10724.010862617344</v>
      </c>
      <c r="GF69" s="25">
        <f t="shared" si="853"/>
        <v>-9383.5021683018113</v>
      </c>
      <c r="GG69" s="25">
        <f t="shared" si="853"/>
        <v>-8042.9934739862783</v>
      </c>
      <c r="GH69" s="25">
        <f t="shared" si="853"/>
        <v>-6702.4847796707454</v>
      </c>
      <c r="GI69" s="25">
        <f t="shared" si="853"/>
        <v>-5361.9760853552125</v>
      </c>
      <c r="GJ69" s="25">
        <f t="shared" si="853"/>
        <v>-4021.4673910396796</v>
      </c>
      <c r="GK69" s="25">
        <f t="shared" si="853"/>
        <v>-2680.9586967241466</v>
      </c>
      <c r="GL69" s="25">
        <f t="shared" si="853"/>
        <v>-1340.4500024086137</v>
      </c>
      <c r="GM69" s="25">
        <f t="shared" si="853"/>
        <v>5.8691906919193571E-2</v>
      </c>
      <c r="GN69" s="278">
        <f>+FZ69+GN68</f>
        <v>5.8691906919193571E-2</v>
      </c>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row>
    <row r="71" spans="1:326">
      <c r="A71" s="3" t="s">
        <v>315</v>
      </c>
      <c r="B71" s="25">
        <f t="shared" ref="B71:AG71" si="854">+B24+B25+B28+B37+B43</f>
        <v>45266.672540454223</v>
      </c>
      <c r="C71" s="25">
        <f t="shared" si="854"/>
        <v>6466.6675057791754</v>
      </c>
      <c r="D71" s="25">
        <f t="shared" si="854"/>
        <v>6466.6675057791754</v>
      </c>
      <c r="E71" s="25">
        <f t="shared" si="854"/>
        <v>6466.6675057791754</v>
      </c>
      <c r="F71" s="25">
        <f t="shared" si="854"/>
        <v>6466.6675057791754</v>
      </c>
      <c r="G71" s="25">
        <f t="shared" si="854"/>
        <v>6466.6675057791754</v>
      </c>
      <c r="H71" s="25">
        <f t="shared" si="854"/>
        <v>6466.6675057791754</v>
      </c>
      <c r="I71" s="25">
        <f t="shared" si="854"/>
        <v>6466.6675057791754</v>
      </c>
      <c r="J71" s="25">
        <f t="shared" si="854"/>
        <v>6466.6675057791754</v>
      </c>
      <c r="K71" s="25">
        <f t="shared" si="854"/>
        <v>6466.6675057791754</v>
      </c>
      <c r="L71" s="25">
        <f t="shared" si="854"/>
        <v>6466.6675057791754</v>
      </c>
      <c r="M71" s="25">
        <f t="shared" si="854"/>
        <v>6466.6675057791754</v>
      </c>
      <c r="N71" s="25">
        <f t="shared" si="854"/>
        <v>116400.01510402514</v>
      </c>
      <c r="O71" s="25">
        <f t="shared" si="854"/>
        <v>7854.1675057791754</v>
      </c>
      <c r="P71" s="25">
        <f t="shared" si="854"/>
        <v>7854.1675057791754</v>
      </c>
      <c r="Q71" s="25">
        <f t="shared" si="854"/>
        <v>7854.1675057791754</v>
      </c>
      <c r="R71" s="25">
        <f t="shared" si="854"/>
        <v>7854.1675057791754</v>
      </c>
      <c r="S71" s="25">
        <f t="shared" si="854"/>
        <v>7854.1675057791754</v>
      </c>
      <c r="T71" s="25">
        <f t="shared" si="854"/>
        <v>7854.1675057791754</v>
      </c>
      <c r="U71" s="25">
        <f t="shared" si="854"/>
        <v>10962.72092784413</v>
      </c>
      <c r="V71" s="25">
        <f t="shared" si="854"/>
        <v>17135.347508434017</v>
      </c>
      <c r="W71" s="25">
        <f t="shared" si="854"/>
        <v>23305.38839697939</v>
      </c>
      <c r="X71" s="25">
        <f t="shared" si="854"/>
        <v>24961.543115905424</v>
      </c>
      <c r="Y71" s="25">
        <f t="shared" si="854"/>
        <v>26617.697834831451</v>
      </c>
      <c r="Z71" s="25">
        <f t="shared" si="854"/>
        <v>29261.35255375749</v>
      </c>
      <c r="AA71" s="25">
        <f t="shared" si="854"/>
        <v>179369.05537242696</v>
      </c>
      <c r="AB71" s="25">
        <f t="shared" si="854"/>
        <v>32434.846754498365</v>
      </c>
      <c r="AC71" s="25">
        <f t="shared" si="854"/>
        <v>34625.680437054099</v>
      </c>
      <c r="AD71" s="25">
        <f t="shared" si="854"/>
        <v>36816.514119609827</v>
      </c>
      <c r="AE71" s="25">
        <f t="shared" si="854"/>
        <v>39007.347802165554</v>
      </c>
      <c r="AF71" s="25">
        <f t="shared" si="854"/>
        <v>41198.181484721281</v>
      </c>
      <c r="AG71" s="25">
        <f t="shared" si="854"/>
        <v>43389.015167277008</v>
      </c>
      <c r="AH71" s="25">
        <f t="shared" ref="AH71:BM71" si="855">+AH24+AH25+AH28+AH37+AH43</f>
        <v>47079.848849832742</v>
      </c>
      <c r="AI71" s="25">
        <f t="shared" si="855"/>
        <v>49270.68253238847</v>
      </c>
      <c r="AJ71" s="25">
        <f t="shared" si="855"/>
        <v>51461.516214944204</v>
      </c>
      <c r="AK71" s="25">
        <f t="shared" si="855"/>
        <v>54764.849897499931</v>
      </c>
      <c r="AL71" s="25">
        <f t="shared" si="855"/>
        <v>56955.683580055651</v>
      </c>
      <c r="AM71" s="25">
        <f t="shared" si="855"/>
        <v>59146.517262611393</v>
      </c>
      <c r="AN71" s="25">
        <f t="shared" si="855"/>
        <v>546150.68410265842</v>
      </c>
      <c r="AO71" s="25">
        <f t="shared" si="855"/>
        <v>59472.773103935302</v>
      </c>
      <c r="AP71" s="25">
        <f t="shared" si="855"/>
        <v>59109.479476369859</v>
      </c>
      <c r="AQ71" s="25">
        <f t="shared" si="855"/>
        <v>58746.185848804409</v>
      </c>
      <c r="AR71" s="25">
        <f t="shared" si="855"/>
        <v>58382.892221238959</v>
      </c>
      <c r="AS71" s="25">
        <f t="shared" si="855"/>
        <v>58019.598593673509</v>
      </c>
      <c r="AT71" s="25">
        <f t="shared" si="855"/>
        <v>57656.304966108073</v>
      </c>
      <c r="AU71" s="25">
        <f t="shared" si="855"/>
        <v>57293.011338542616</v>
      </c>
      <c r="AV71" s="25">
        <f t="shared" si="855"/>
        <v>56929.71771097718</v>
      </c>
      <c r="AW71" s="25">
        <f t="shared" si="855"/>
        <v>56566.424083411715</v>
      </c>
      <c r="AX71" s="25">
        <f t="shared" si="855"/>
        <v>56203.13045584628</v>
      </c>
      <c r="AY71" s="25">
        <f t="shared" si="855"/>
        <v>55839.836828280822</v>
      </c>
      <c r="AZ71" s="25">
        <f t="shared" si="855"/>
        <v>55476.543200715379</v>
      </c>
      <c r="BA71" s="25">
        <f t="shared" si="855"/>
        <v>689695.89782790409</v>
      </c>
      <c r="BB71" s="25">
        <f t="shared" si="855"/>
        <v>53038.249573149929</v>
      </c>
      <c r="BC71" s="25">
        <f t="shared" si="855"/>
        <v>52674.955945584494</v>
      </c>
      <c r="BD71" s="25">
        <f t="shared" si="855"/>
        <v>52311.662318019036</v>
      </c>
      <c r="BE71" s="25">
        <f t="shared" si="855"/>
        <v>51948.368690453601</v>
      </c>
      <c r="BF71" s="25">
        <f t="shared" si="855"/>
        <v>51585.075062888143</v>
      </c>
      <c r="BG71" s="25">
        <f t="shared" si="855"/>
        <v>51221.7814353227</v>
      </c>
      <c r="BH71" s="25">
        <f t="shared" si="855"/>
        <v>48620.987807757258</v>
      </c>
      <c r="BI71" s="25">
        <f t="shared" si="855"/>
        <v>48257.694180191807</v>
      </c>
      <c r="BJ71" s="25">
        <f t="shared" si="855"/>
        <v>47894.400552626365</v>
      </c>
      <c r="BK71" s="25">
        <f t="shared" si="855"/>
        <v>47531.106925060914</v>
      </c>
      <c r="BL71" s="25">
        <f t="shared" si="855"/>
        <v>47167.813297495471</v>
      </c>
      <c r="BM71" s="25">
        <f t="shared" si="855"/>
        <v>46804.519669930029</v>
      </c>
      <c r="BN71" s="25">
        <f t="shared" ref="BN71:CS71" si="856">+BN24+BN25+BN28+BN37+BN43</f>
        <v>599056.61545847973</v>
      </c>
      <c r="BO71" s="25">
        <f t="shared" si="856"/>
        <v>43466.226042364578</v>
      </c>
      <c r="BP71" s="25">
        <f t="shared" si="856"/>
        <v>43102.932414799128</v>
      </c>
      <c r="BQ71" s="25">
        <f t="shared" si="856"/>
        <v>42739.638787233693</v>
      </c>
      <c r="BR71" s="25">
        <f t="shared" si="856"/>
        <v>42376.345159668235</v>
      </c>
      <c r="BS71" s="25">
        <f t="shared" si="856"/>
        <v>42013.051532102792</v>
      </c>
      <c r="BT71" s="25">
        <f t="shared" si="856"/>
        <v>41649.75790453735</v>
      </c>
      <c r="BU71" s="25">
        <f t="shared" si="856"/>
        <v>38848.964276971899</v>
      </c>
      <c r="BV71" s="25">
        <f t="shared" si="856"/>
        <v>38485.670649406457</v>
      </c>
      <c r="BW71" s="25">
        <f t="shared" si="856"/>
        <v>38122.377021841014</v>
      </c>
      <c r="BX71" s="25">
        <f t="shared" si="856"/>
        <v>37034.083394275563</v>
      </c>
      <c r="BY71" s="25">
        <f t="shared" si="856"/>
        <v>36670.789766710113</v>
      </c>
      <c r="BZ71" s="25">
        <f t="shared" si="856"/>
        <v>36307.49613914467</v>
      </c>
      <c r="CA71" s="25">
        <f t="shared" si="856"/>
        <v>480817.33308905549</v>
      </c>
      <c r="CB71" s="25">
        <f t="shared" si="856"/>
        <v>35944.20251157922</v>
      </c>
      <c r="CC71" s="25">
        <f t="shared" si="856"/>
        <v>35580.908884013777</v>
      </c>
      <c r="CD71" s="25">
        <f t="shared" si="856"/>
        <v>35217.615256448335</v>
      </c>
      <c r="CE71" s="25">
        <f t="shared" si="856"/>
        <v>34854.321628882884</v>
      </c>
      <c r="CF71" s="25">
        <f t="shared" si="856"/>
        <v>34491.028001317442</v>
      </c>
      <c r="CG71" s="25">
        <f t="shared" si="856"/>
        <v>34127.734373751999</v>
      </c>
      <c r="CH71" s="25">
        <f t="shared" si="856"/>
        <v>33764.440746186548</v>
      </c>
      <c r="CI71" s="25">
        <f t="shared" si="856"/>
        <v>33401.147118621098</v>
      </c>
      <c r="CJ71" s="25">
        <f t="shared" si="856"/>
        <v>33037.853491055655</v>
      </c>
      <c r="CK71" s="25">
        <f t="shared" si="856"/>
        <v>32674.559863490205</v>
      </c>
      <c r="CL71" s="25">
        <f t="shared" si="856"/>
        <v>32311.266235924762</v>
      </c>
      <c r="CM71" s="25">
        <f t="shared" si="856"/>
        <v>31947.97260835932</v>
      </c>
      <c r="CN71" s="25">
        <f t="shared" si="856"/>
        <v>407353.05071963125</v>
      </c>
      <c r="CO71" s="25">
        <f t="shared" si="856"/>
        <v>31584.678980793873</v>
      </c>
      <c r="CP71" s="25">
        <f t="shared" si="856"/>
        <v>31221.385353228427</v>
      </c>
      <c r="CQ71" s="25">
        <f t="shared" si="856"/>
        <v>30858.091725662976</v>
      </c>
      <c r="CR71" s="25">
        <f t="shared" si="856"/>
        <v>30494.798098097534</v>
      </c>
      <c r="CS71" s="25">
        <f t="shared" si="856"/>
        <v>30131.504470532083</v>
      </c>
      <c r="CT71" s="25">
        <f t="shared" ref="CT71:DY71" si="857">+CT24+CT25+CT28+CT37+CT43</f>
        <v>29768.21084296664</v>
      </c>
      <c r="CU71" s="25">
        <f t="shared" si="857"/>
        <v>29404.917215401198</v>
      </c>
      <c r="CV71" s="25">
        <f t="shared" si="857"/>
        <v>29041.623587835747</v>
      </c>
      <c r="CW71" s="25">
        <f t="shared" si="857"/>
        <v>28678.329960270301</v>
      </c>
      <c r="CX71" s="25">
        <f t="shared" si="857"/>
        <v>28315.036332704854</v>
      </c>
      <c r="CY71" s="25">
        <f t="shared" si="857"/>
        <v>27951.742705139408</v>
      </c>
      <c r="CZ71" s="25">
        <f t="shared" si="857"/>
        <v>27588.449077573961</v>
      </c>
      <c r="DA71" s="25">
        <f t="shared" si="857"/>
        <v>355038.76835020701</v>
      </c>
      <c r="DB71" s="25">
        <f t="shared" si="857"/>
        <v>27225.155450008519</v>
      </c>
      <c r="DC71" s="25">
        <f t="shared" si="857"/>
        <v>26861.861822443072</v>
      </c>
      <c r="DD71" s="25">
        <f t="shared" si="857"/>
        <v>26498.568194877626</v>
      </c>
      <c r="DE71" s="25">
        <f t="shared" si="857"/>
        <v>26135.274567312179</v>
      </c>
      <c r="DF71" s="25">
        <f t="shared" si="857"/>
        <v>25771.980939746732</v>
      </c>
      <c r="DG71" s="25">
        <f t="shared" si="857"/>
        <v>25408.687312181286</v>
      </c>
      <c r="DH71" s="25">
        <f t="shared" si="857"/>
        <v>25045.393684615843</v>
      </c>
      <c r="DI71" s="25">
        <f t="shared" si="857"/>
        <v>24682.100057050397</v>
      </c>
      <c r="DJ71" s="25">
        <f t="shared" si="857"/>
        <v>24318.806429484946</v>
      </c>
      <c r="DK71" s="25">
        <f t="shared" si="857"/>
        <v>23955.512801919504</v>
      </c>
      <c r="DL71" s="25">
        <f t="shared" si="857"/>
        <v>23592.219174354057</v>
      </c>
      <c r="DM71" s="25">
        <f t="shared" si="857"/>
        <v>23228.925546788611</v>
      </c>
      <c r="DN71" s="25">
        <f t="shared" si="857"/>
        <v>302724.48598078277</v>
      </c>
      <c r="DO71" s="25">
        <f t="shared" si="857"/>
        <v>22865.631919223164</v>
      </c>
      <c r="DP71" s="25">
        <f t="shared" si="857"/>
        <v>22502.338291657717</v>
      </c>
      <c r="DQ71" s="25">
        <f t="shared" si="857"/>
        <v>22139.044664092271</v>
      </c>
      <c r="DR71" s="25">
        <f t="shared" si="857"/>
        <v>21775.751036526824</v>
      </c>
      <c r="DS71" s="25">
        <f t="shared" si="857"/>
        <v>21412.457408961382</v>
      </c>
      <c r="DT71" s="25">
        <f t="shared" si="857"/>
        <v>21049.163781395931</v>
      </c>
      <c r="DU71" s="25">
        <f t="shared" si="857"/>
        <v>20685.870153830489</v>
      </c>
      <c r="DV71" s="25">
        <f t="shared" si="857"/>
        <v>20322.576526265042</v>
      </c>
      <c r="DW71" s="25">
        <f t="shared" si="857"/>
        <v>19959.282898699592</v>
      </c>
      <c r="DX71" s="25">
        <f t="shared" si="857"/>
        <v>19595.989271134145</v>
      </c>
      <c r="DY71" s="25">
        <f t="shared" si="857"/>
        <v>19232.695643568699</v>
      </c>
      <c r="DZ71" s="25">
        <f t="shared" ref="DZ71:GK71" si="858">+DZ24+DZ25+DZ28+DZ37+DZ43</f>
        <v>18869.402016003252</v>
      </c>
      <c r="EA71" s="25">
        <f t="shared" si="858"/>
        <v>250410.20361135848</v>
      </c>
      <c r="EB71" s="25">
        <f t="shared" si="858"/>
        <v>18506.108388437806</v>
      </c>
      <c r="EC71" s="25">
        <f t="shared" si="858"/>
        <v>18142.814760872359</v>
      </c>
      <c r="ED71" s="25">
        <f t="shared" si="858"/>
        <v>17779.521133306909</v>
      </c>
      <c r="EE71" s="25">
        <f t="shared" si="858"/>
        <v>17416.227505741466</v>
      </c>
      <c r="EF71" s="25">
        <f t="shared" si="858"/>
        <v>17052.933878176016</v>
      </c>
      <c r="EG71" s="25">
        <f t="shared" si="858"/>
        <v>16689.640250610573</v>
      </c>
      <c r="EH71" s="25">
        <f t="shared" si="858"/>
        <v>16326.346623045123</v>
      </c>
      <c r="EI71" s="25">
        <f t="shared" si="858"/>
        <v>15963.052995479677</v>
      </c>
      <c r="EJ71" s="25">
        <f t="shared" si="858"/>
        <v>15599.75936791423</v>
      </c>
      <c r="EK71" s="25">
        <f t="shared" si="858"/>
        <v>15236.465740348784</v>
      </c>
      <c r="EL71" s="25">
        <f t="shared" si="858"/>
        <v>14873.172112783337</v>
      </c>
      <c r="EM71" s="25">
        <f t="shared" si="858"/>
        <v>14509.878485217891</v>
      </c>
      <c r="EN71" s="25">
        <f t="shared" si="858"/>
        <v>198095.92124193418</v>
      </c>
      <c r="EO71" s="25">
        <f t="shared" si="858"/>
        <v>14146.58485765244</v>
      </c>
      <c r="EP71" s="25">
        <f t="shared" si="858"/>
        <v>13783.291230086998</v>
      </c>
      <c r="EQ71" s="25">
        <f t="shared" si="858"/>
        <v>13419.997602521551</v>
      </c>
      <c r="ER71" s="25">
        <f t="shared" si="858"/>
        <v>13056.703974956101</v>
      </c>
      <c r="ES71" s="25">
        <f t="shared" si="858"/>
        <v>12693.410347390656</v>
      </c>
      <c r="ET71" s="25">
        <f t="shared" si="858"/>
        <v>12330.116719825208</v>
      </c>
      <c r="EU71" s="25">
        <f t="shared" si="858"/>
        <v>11966.823092259761</v>
      </c>
      <c r="EV71" s="25">
        <f t="shared" si="858"/>
        <v>11603.529464694315</v>
      </c>
      <c r="EW71" s="25">
        <f t="shared" si="858"/>
        <v>11240.235837128868</v>
      </c>
      <c r="EX71" s="25">
        <f t="shared" si="858"/>
        <v>10876.942209563422</v>
      </c>
      <c r="EY71" s="25">
        <f t="shared" si="858"/>
        <v>10513.648581997977</v>
      </c>
      <c r="EZ71" s="25">
        <f t="shared" si="858"/>
        <v>10150.354954432531</v>
      </c>
      <c r="FA71" s="25">
        <f t="shared" si="858"/>
        <v>145781.63887250982</v>
      </c>
      <c r="FB71" s="25">
        <f t="shared" si="858"/>
        <v>9787.0613268670841</v>
      </c>
      <c r="FC71" s="25">
        <f t="shared" si="858"/>
        <v>9423.7676993016394</v>
      </c>
      <c r="FD71" s="25">
        <f t="shared" si="858"/>
        <v>9060.4740717361929</v>
      </c>
      <c r="FE71" s="25">
        <f t="shared" si="858"/>
        <v>8697.1804441707463</v>
      </c>
      <c r="FF71" s="25">
        <f t="shared" si="858"/>
        <v>8333.8868166053016</v>
      </c>
      <c r="FG71" s="25">
        <f t="shared" si="858"/>
        <v>7970.5931890398533</v>
      </c>
      <c r="FH71" s="25">
        <f t="shared" si="858"/>
        <v>7607.2995614744086</v>
      </c>
      <c r="FI71" s="25">
        <f t="shared" si="858"/>
        <v>7244.0059339089621</v>
      </c>
      <c r="FJ71" s="25">
        <f t="shared" si="858"/>
        <v>6880.7123063435174</v>
      </c>
      <c r="FK71" s="25">
        <f t="shared" si="858"/>
        <v>6517.4186787780691</v>
      </c>
      <c r="FL71" s="25">
        <f t="shared" si="858"/>
        <v>6154.1250512126244</v>
      </c>
      <c r="FM71" s="25">
        <f t="shared" si="858"/>
        <v>5790.8314236471779</v>
      </c>
      <c r="FN71" s="25">
        <f t="shared" si="858"/>
        <v>93467.356503085568</v>
      </c>
      <c r="FO71" s="25">
        <f t="shared" si="858"/>
        <v>5427.5377960817323</v>
      </c>
      <c r="FP71" s="25">
        <f t="shared" si="858"/>
        <v>5064.2441685162867</v>
      </c>
      <c r="FQ71" s="25">
        <f t="shared" si="858"/>
        <v>4700.9505409508401</v>
      </c>
      <c r="FR71" s="25">
        <f t="shared" si="858"/>
        <v>4337.6569133853936</v>
      </c>
      <c r="FS71" s="25">
        <f t="shared" si="858"/>
        <v>3974.363285819948</v>
      </c>
      <c r="FT71" s="25">
        <f t="shared" si="858"/>
        <v>3611.0696582545015</v>
      </c>
      <c r="FU71" s="25">
        <f t="shared" si="858"/>
        <v>3247.7760306890559</v>
      </c>
      <c r="FV71" s="25">
        <f t="shared" si="858"/>
        <v>2884.4824031236089</v>
      </c>
      <c r="FW71" s="25">
        <f t="shared" si="858"/>
        <v>2521.1887755581629</v>
      </c>
      <c r="FX71" s="25">
        <f t="shared" si="858"/>
        <v>2157.8951479927164</v>
      </c>
      <c r="FY71" s="25">
        <f t="shared" si="858"/>
        <v>1794.6015204272705</v>
      </c>
      <c r="FZ71" s="25">
        <f t="shared" si="858"/>
        <v>1431.3078928618243</v>
      </c>
      <c r="GA71" s="25">
        <f t="shared" si="858"/>
        <v>41153.074133661343</v>
      </c>
      <c r="GB71" s="25">
        <f t="shared" si="858"/>
        <v>1199.6746359159245</v>
      </c>
      <c r="GC71" s="25">
        <f t="shared" si="858"/>
        <v>1099.7017495895923</v>
      </c>
      <c r="GD71" s="25">
        <f t="shared" si="858"/>
        <v>999.72886326326011</v>
      </c>
      <c r="GE71" s="25">
        <f t="shared" si="858"/>
        <v>899.75597693692805</v>
      </c>
      <c r="GF71" s="25">
        <f t="shared" si="858"/>
        <v>799.78309061059599</v>
      </c>
      <c r="GG71" s="25">
        <f t="shared" si="858"/>
        <v>699.81020428426405</v>
      </c>
      <c r="GH71" s="25">
        <f t="shared" si="858"/>
        <v>599.8373179579321</v>
      </c>
      <c r="GI71" s="25">
        <f t="shared" si="858"/>
        <v>499.8644316316001</v>
      </c>
      <c r="GJ71" s="25">
        <f t="shared" si="858"/>
        <v>399.89154530526815</v>
      </c>
      <c r="GK71" s="25">
        <f t="shared" si="858"/>
        <v>299.91865897893615</v>
      </c>
      <c r="GL71" s="25">
        <f t="shared" ref="GL71:IW71" si="859">+GL24+GL25+GL28+GL37+GL43</f>
        <v>199.94577265260412</v>
      </c>
      <c r="GM71" s="25">
        <f t="shared" si="859"/>
        <v>99.972886326272146</v>
      </c>
      <c r="GN71" s="25">
        <f t="shared" si="859"/>
        <v>7797.8851334531782</v>
      </c>
      <c r="GO71" s="25">
        <f t="shared" si="859"/>
        <v>-5.9854149488576998E-11</v>
      </c>
      <c r="GP71" s="25">
        <f t="shared" si="859"/>
        <v>-5.9854149488576998E-11</v>
      </c>
      <c r="GQ71" s="25">
        <f t="shared" si="859"/>
        <v>-5.9854149488576998E-11</v>
      </c>
      <c r="GR71" s="25">
        <f t="shared" si="859"/>
        <v>-5.9854149488576998E-11</v>
      </c>
      <c r="GS71" s="25">
        <f t="shared" si="859"/>
        <v>-5.9854149488576998E-11</v>
      </c>
      <c r="GT71" s="25">
        <f t="shared" si="859"/>
        <v>-5.9854149488576998E-11</v>
      </c>
      <c r="GU71" s="25">
        <f t="shared" si="859"/>
        <v>-5.9854149488576998E-11</v>
      </c>
      <c r="GV71" s="25">
        <f t="shared" si="859"/>
        <v>-5.9854149488576998E-11</v>
      </c>
      <c r="GW71" s="25">
        <f t="shared" si="859"/>
        <v>-5.9854149488576998E-11</v>
      </c>
      <c r="GX71" s="25">
        <f t="shared" si="859"/>
        <v>-5.9854149488576998E-11</v>
      </c>
      <c r="GY71" s="25">
        <f t="shared" si="859"/>
        <v>-5.9854149488576998E-11</v>
      </c>
      <c r="GZ71" s="25">
        <f t="shared" si="859"/>
        <v>-5.9854149488576998E-11</v>
      </c>
      <c r="HA71" s="25">
        <f t="shared" si="859"/>
        <v>-7.1824979386292413E-10</v>
      </c>
      <c r="HB71" s="25">
        <f t="shared" si="859"/>
        <v>-5.9854149488576998E-11</v>
      </c>
      <c r="HC71" s="25">
        <f t="shared" si="859"/>
        <v>-5.9854149488576998E-11</v>
      </c>
      <c r="HD71" s="25">
        <f t="shared" si="859"/>
        <v>-5.9854149488576998E-11</v>
      </c>
      <c r="HE71" s="25">
        <f t="shared" si="859"/>
        <v>-5.9854149488576998E-11</v>
      </c>
      <c r="HF71" s="25">
        <f t="shared" si="859"/>
        <v>-5.9854149488576998E-11</v>
      </c>
      <c r="HG71" s="25">
        <f t="shared" si="859"/>
        <v>-5.9854149488576998E-11</v>
      </c>
      <c r="HH71" s="25">
        <f t="shared" si="859"/>
        <v>-5.9854149488576998E-11</v>
      </c>
      <c r="HI71" s="25">
        <f t="shared" si="859"/>
        <v>-5.9854149488576998E-11</v>
      </c>
      <c r="HJ71" s="25">
        <f t="shared" si="859"/>
        <v>-5.9854149488576998E-11</v>
      </c>
      <c r="HK71" s="25">
        <f t="shared" si="859"/>
        <v>-5.9854149488576998E-11</v>
      </c>
      <c r="HL71" s="25">
        <f t="shared" si="859"/>
        <v>-5.9854149488576998E-11</v>
      </c>
      <c r="HM71" s="25">
        <f t="shared" si="859"/>
        <v>-5.9854149488576998E-11</v>
      </c>
      <c r="HN71" s="25">
        <f t="shared" si="859"/>
        <v>-7.1824979386292413E-10</v>
      </c>
      <c r="HO71" s="25">
        <f t="shared" si="859"/>
        <v>-5.9854149488576998E-11</v>
      </c>
      <c r="HP71" s="25">
        <f t="shared" si="859"/>
        <v>-5.9854149488576998E-11</v>
      </c>
      <c r="HQ71" s="25">
        <f t="shared" si="859"/>
        <v>-5.9854149488576998E-11</v>
      </c>
      <c r="HR71" s="25">
        <f t="shared" si="859"/>
        <v>-5.9854149488576998E-11</v>
      </c>
      <c r="HS71" s="25">
        <f t="shared" si="859"/>
        <v>-5.9854149488576998E-11</v>
      </c>
      <c r="HT71" s="25">
        <f t="shared" si="859"/>
        <v>-5.9854149488576998E-11</v>
      </c>
      <c r="HU71" s="25">
        <f t="shared" si="859"/>
        <v>-5.9854149488576998E-11</v>
      </c>
      <c r="HV71" s="25">
        <f t="shared" si="859"/>
        <v>-5.9854149488576998E-11</v>
      </c>
      <c r="HW71" s="25">
        <f t="shared" si="859"/>
        <v>-5.9854149488576998E-11</v>
      </c>
      <c r="HX71" s="25">
        <f t="shared" si="859"/>
        <v>-5.9854149488576998E-11</v>
      </c>
      <c r="HY71" s="25">
        <f t="shared" si="859"/>
        <v>-5.9854149488576998E-11</v>
      </c>
      <c r="HZ71" s="25">
        <f t="shared" si="859"/>
        <v>-5.9854149488576998E-11</v>
      </c>
      <c r="IA71" s="25">
        <f t="shared" si="859"/>
        <v>-7.1824979386292413E-10</v>
      </c>
      <c r="IB71" s="25">
        <f t="shared" si="859"/>
        <v>-5.9854149488576998E-11</v>
      </c>
      <c r="IC71" s="25">
        <f t="shared" si="859"/>
        <v>-5.9854149488576998E-11</v>
      </c>
      <c r="ID71" s="25">
        <f t="shared" si="859"/>
        <v>-5.9854149488576998E-11</v>
      </c>
      <c r="IE71" s="25">
        <f t="shared" si="859"/>
        <v>-5.9854149488576998E-11</v>
      </c>
      <c r="IF71" s="25">
        <f t="shared" si="859"/>
        <v>-5.9854149488576998E-11</v>
      </c>
      <c r="IG71" s="25">
        <f t="shared" si="859"/>
        <v>-5.9854149488576998E-11</v>
      </c>
      <c r="IH71" s="25">
        <f t="shared" si="859"/>
        <v>-5.9854149488576998E-11</v>
      </c>
      <c r="II71" s="25">
        <f t="shared" si="859"/>
        <v>-5.9854149488576998E-11</v>
      </c>
      <c r="IJ71" s="25">
        <f t="shared" si="859"/>
        <v>-5.9854149488576998E-11</v>
      </c>
      <c r="IK71" s="25">
        <f t="shared" si="859"/>
        <v>-5.9854149488576998E-11</v>
      </c>
      <c r="IL71" s="25">
        <f t="shared" si="859"/>
        <v>-5.9854149488576998E-11</v>
      </c>
      <c r="IM71" s="25">
        <f t="shared" si="859"/>
        <v>-5.9854149488576998E-11</v>
      </c>
      <c r="IN71" s="25">
        <f t="shared" si="859"/>
        <v>-7.1824979386292413E-10</v>
      </c>
      <c r="IO71" s="25">
        <f t="shared" si="859"/>
        <v>-5.9854149488576998E-11</v>
      </c>
      <c r="IP71" s="25">
        <f t="shared" si="859"/>
        <v>-5.9854149488576998E-11</v>
      </c>
      <c r="IQ71" s="25">
        <f t="shared" si="859"/>
        <v>-5.9854149488576998E-11</v>
      </c>
      <c r="IR71" s="25">
        <f t="shared" si="859"/>
        <v>-5.9854149488576998E-11</v>
      </c>
      <c r="IS71" s="25">
        <f t="shared" si="859"/>
        <v>-5.9854149488576998E-11</v>
      </c>
      <c r="IT71" s="25">
        <f t="shared" si="859"/>
        <v>-5.9854149488576998E-11</v>
      </c>
      <c r="IU71" s="25">
        <f t="shared" si="859"/>
        <v>-5.9854149488576998E-11</v>
      </c>
      <c r="IV71" s="25">
        <f t="shared" si="859"/>
        <v>-5.9854149488576998E-11</v>
      </c>
      <c r="IW71" s="25">
        <f t="shared" si="859"/>
        <v>-5.9854149488576998E-11</v>
      </c>
      <c r="IX71" s="25">
        <f t="shared" ref="IX71:LN71" si="860">+IX24+IX25+IX28+IX37+IX43</f>
        <v>-5.9854149488576998E-11</v>
      </c>
      <c r="IY71" s="25">
        <f t="shared" si="860"/>
        <v>-5.9854149488576998E-11</v>
      </c>
      <c r="IZ71" s="25">
        <f t="shared" si="860"/>
        <v>-5.9854149488576998E-11</v>
      </c>
      <c r="JA71" s="25">
        <f t="shared" si="860"/>
        <v>-7.1824979386292413E-10</v>
      </c>
      <c r="JB71" s="25">
        <f t="shared" si="860"/>
        <v>-5.9854149488576998E-11</v>
      </c>
      <c r="JC71" s="25">
        <f t="shared" si="860"/>
        <v>-5.9854149488576998E-11</v>
      </c>
      <c r="JD71" s="25">
        <f t="shared" si="860"/>
        <v>-5.9854149488576998E-11</v>
      </c>
      <c r="JE71" s="25">
        <f t="shared" si="860"/>
        <v>-5.9854149488576998E-11</v>
      </c>
      <c r="JF71" s="25">
        <f t="shared" si="860"/>
        <v>-5.9854149488576998E-11</v>
      </c>
      <c r="JG71" s="25">
        <f t="shared" si="860"/>
        <v>-5.9854149488576998E-11</v>
      </c>
      <c r="JH71" s="25">
        <f t="shared" si="860"/>
        <v>-5.9854149488576998E-11</v>
      </c>
      <c r="JI71" s="25">
        <f t="shared" si="860"/>
        <v>-5.9854149488576998E-11</v>
      </c>
      <c r="JJ71" s="25">
        <f t="shared" si="860"/>
        <v>-5.9854149488576998E-11</v>
      </c>
      <c r="JK71" s="25">
        <f t="shared" si="860"/>
        <v>-5.9854149488576998E-11</v>
      </c>
      <c r="JL71" s="25">
        <f t="shared" si="860"/>
        <v>-5.9854149488576998E-11</v>
      </c>
      <c r="JM71" s="25">
        <f t="shared" si="860"/>
        <v>-5.9854149488576998E-11</v>
      </c>
      <c r="JN71" s="25">
        <f t="shared" si="860"/>
        <v>-7.1824979386292413E-10</v>
      </c>
      <c r="JO71" s="25">
        <f t="shared" si="860"/>
        <v>-5.9854149488576998E-11</v>
      </c>
      <c r="JP71" s="25">
        <f t="shared" si="860"/>
        <v>-5.9854149488576998E-11</v>
      </c>
      <c r="JQ71" s="25">
        <f t="shared" si="860"/>
        <v>-5.9854149488576998E-11</v>
      </c>
      <c r="JR71" s="25">
        <f t="shared" si="860"/>
        <v>-5.9854149488576998E-11</v>
      </c>
      <c r="JS71" s="25">
        <f t="shared" si="860"/>
        <v>-5.9854149488576998E-11</v>
      </c>
      <c r="JT71" s="25">
        <f t="shared" si="860"/>
        <v>-5.9854149488576998E-11</v>
      </c>
      <c r="JU71" s="25">
        <f t="shared" si="860"/>
        <v>-5.9854149488576998E-11</v>
      </c>
      <c r="JV71" s="25">
        <f t="shared" si="860"/>
        <v>-5.9854149488576998E-11</v>
      </c>
      <c r="JW71" s="25">
        <f t="shared" si="860"/>
        <v>-5.9854149488576998E-11</v>
      </c>
      <c r="JX71" s="25">
        <f t="shared" si="860"/>
        <v>-5.9854149488576998E-11</v>
      </c>
      <c r="JY71" s="25">
        <f t="shared" si="860"/>
        <v>-5.9854149488576998E-11</v>
      </c>
      <c r="JZ71" s="25">
        <f t="shared" si="860"/>
        <v>-5.9854149488576998E-11</v>
      </c>
      <c r="KA71" s="25">
        <f t="shared" si="860"/>
        <v>-7.1824979386292413E-10</v>
      </c>
      <c r="KB71" s="25">
        <f t="shared" si="860"/>
        <v>-5.9854149488576998E-11</v>
      </c>
      <c r="KC71" s="25">
        <f t="shared" si="860"/>
        <v>-5.9854149488576998E-11</v>
      </c>
      <c r="KD71" s="25">
        <f t="shared" si="860"/>
        <v>-5.9854149488576998E-11</v>
      </c>
      <c r="KE71" s="25">
        <f t="shared" si="860"/>
        <v>-5.9854149488576998E-11</v>
      </c>
      <c r="KF71" s="25">
        <f t="shared" si="860"/>
        <v>-5.9854149488576998E-11</v>
      </c>
      <c r="KG71" s="25">
        <f t="shared" si="860"/>
        <v>-5.9854149488576998E-11</v>
      </c>
      <c r="KH71" s="25">
        <f t="shared" si="860"/>
        <v>-5.9854149488576998E-11</v>
      </c>
      <c r="KI71" s="25">
        <f t="shared" si="860"/>
        <v>-5.9854149488576998E-11</v>
      </c>
      <c r="KJ71" s="25">
        <f t="shared" si="860"/>
        <v>-5.9854149488576998E-11</v>
      </c>
      <c r="KK71" s="25">
        <f t="shared" si="860"/>
        <v>-5.9854149488576998E-11</v>
      </c>
      <c r="KL71" s="25">
        <f t="shared" si="860"/>
        <v>-5.9854149488576998E-11</v>
      </c>
      <c r="KM71" s="25">
        <f t="shared" si="860"/>
        <v>-5.9854149488576998E-11</v>
      </c>
      <c r="KN71" s="25">
        <f t="shared" si="860"/>
        <v>-7.1824979386292413E-10</v>
      </c>
      <c r="KO71" s="25">
        <f t="shared" si="860"/>
        <v>-5.9854149488576998E-11</v>
      </c>
      <c r="KP71" s="25">
        <f t="shared" si="860"/>
        <v>-5.9854149488576998E-11</v>
      </c>
      <c r="KQ71" s="25">
        <f t="shared" si="860"/>
        <v>-5.9854149488576998E-11</v>
      </c>
      <c r="KR71" s="25">
        <f t="shared" si="860"/>
        <v>-5.9854149488576998E-11</v>
      </c>
      <c r="KS71" s="25">
        <f t="shared" si="860"/>
        <v>-5.9854149488576998E-11</v>
      </c>
      <c r="KT71" s="25">
        <f t="shared" si="860"/>
        <v>-5.9854149488576998E-11</v>
      </c>
      <c r="KU71" s="25">
        <f t="shared" si="860"/>
        <v>-5.9854149488576998E-11</v>
      </c>
      <c r="KV71" s="25">
        <f t="shared" si="860"/>
        <v>-5.9854149488576998E-11</v>
      </c>
      <c r="KW71" s="25">
        <f t="shared" si="860"/>
        <v>-5.9854149488576998E-11</v>
      </c>
      <c r="KX71" s="25">
        <f t="shared" si="860"/>
        <v>-5.9854149488576998E-11</v>
      </c>
      <c r="KY71" s="25">
        <f t="shared" si="860"/>
        <v>-5.9854149488576998E-11</v>
      </c>
      <c r="KZ71" s="25">
        <f t="shared" si="860"/>
        <v>-5.9854149488576998E-11</v>
      </c>
      <c r="LA71" s="25">
        <f t="shared" si="860"/>
        <v>-7.1824979386292413E-10</v>
      </c>
      <c r="LB71" s="25">
        <f t="shared" si="860"/>
        <v>-5.9854149488576998E-11</v>
      </c>
      <c r="LC71" s="25">
        <f t="shared" si="860"/>
        <v>-5.9854149488576998E-11</v>
      </c>
      <c r="LD71" s="25">
        <f t="shared" si="860"/>
        <v>-5.9854149488576998E-11</v>
      </c>
      <c r="LE71" s="25">
        <f t="shared" si="860"/>
        <v>-5.9854149488576998E-11</v>
      </c>
      <c r="LF71" s="25">
        <f t="shared" si="860"/>
        <v>-5.9854149488576998E-11</v>
      </c>
      <c r="LG71" s="25">
        <f t="shared" si="860"/>
        <v>-5.9854149488576998E-11</v>
      </c>
      <c r="LH71" s="25">
        <f t="shared" si="860"/>
        <v>-5.9854149488576998E-11</v>
      </c>
      <c r="LI71" s="25">
        <f t="shared" si="860"/>
        <v>-5.9854149488576998E-11</v>
      </c>
      <c r="LJ71" s="25">
        <f t="shared" si="860"/>
        <v>-5.9854149488576998E-11</v>
      </c>
      <c r="LK71" s="25">
        <f t="shared" si="860"/>
        <v>-5.9854149488576998E-11</v>
      </c>
      <c r="LL71" s="25">
        <f t="shared" si="860"/>
        <v>-5.9854149488576998E-11</v>
      </c>
      <c r="LM71" s="25">
        <f t="shared" si="860"/>
        <v>-5.9854149488576998E-11</v>
      </c>
      <c r="LN71" s="25">
        <f t="shared" si="860"/>
        <v>-7.1824979386292413E-10</v>
      </c>
    </row>
    <row r="72" spans="1:326">
      <c r="A72" s="3" t="s">
        <v>316</v>
      </c>
      <c r="B72" s="3">
        <f>+'27 VAS skaičiavimai'!$B$15/12</f>
        <v>0</v>
      </c>
      <c r="C72" s="3">
        <f>+'27 VAS skaičiavimai'!$B$15/12</f>
        <v>0</v>
      </c>
      <c r="D72" s="3">
        <f>+'27 VAS skaičiavimai'!$B$15/12</f>
        <v>0</v>
      </c>
      <c r="E72" s="3">
        <f>+'27 VAS skaičiavimai'!$B$15/12</f>
        <v>0</v>
      </c>
      <c r="F72" s="3">
        <f>+'27 VAS skaičiavimai'!$B$15/12</f>
        <v>0</v>
      </c>
      <c r="G72" s="3">
        <f>+'27 VAS skaičiavimai'!$B$15/12</f>
        <v>0</v>
      </c>
      <c r="H72" s="3">
        <f>+'27 VAS skaičiavimai'!$B$15/12</f>
        <v>0</v>
      </c>
      <c r="I72" s="3">
        <f>+'27 VAS skaičiavimai'!$B$15/12</f>
        <v>0</v>
      </c>
      <c r="J72" s="3">
        <f>+'27 VAS skaičiavimai'!$B$15/12</f>
        <v>0</v>
      </c>
      <c r="K72" s="3">
        <f>+'27 VAS skaičiavimai'!$B$15/12</f>
        <v>0</v>
      </c>
      <c r="L72" s="3">
        <f>+'27 VAS skaičiavimai'!$B$15/12</f>
        <v>0</v>
      </c>
      <c r="M72" s="3">
        <f>+'27 VAS skaičiavimai'!$B$15/12</f>
        <v>0</v>
      </c>
      <c r="N72" s="25">
        <f>SUM(B72:M72)</f>
        <v>0</v>
      </c>
      <c r="O72" s="25">
        <f>+'27 VAS skaičiavimai'!$C$15/12</f>
        <v>-2680.9626012788344</v>
      </c>
      <c r="P72" s="25">
        <f>+'27 VAS skaičiavimai'!$C$15/12</f>
        <v>-2680.9626012788344</v>
      </c>
      <c r="Q72" s="25">
        <f>+'27 VAS skaičiavimai'!$C$15/12</f>
        <v>-2680.9626012788344</v>
      </c>
      <c r="R72" s="25">
        <f>+'27 VAS skaičiavimai'!$C$15/12</f>
        <v>-2680.9626012788344</v>
      </c>
      <c r="S72" s="25">
        <f>+'27 VAS skaičiavimai'!$C$15/12</f>
        <v>-2680.9626012788344</v>
      </c>
      <c r="T72" s="25">
        <f>+'27 VAS skaičiavimai'!$C$15/12</f>
        <v>-2680.9626012788344</v>
      </c>
      <c r="U72" s="25">
        <f>+'27 VAS skaičiavimai'!$C$15/12</f>
        <v>-2680.9626012788344</v>
      </c>
      <c r="V72" s="25">
        <f>+'27 VAS skaičiavimai'!$C$15/12</f>
        <v>-2680.9626012788344</v>
      </c>
      <c r="W72" s="25">
        <f>+'27 VAS skaičiavimai'!$C$15/12</f>
        <v>-2680.9626012788344</v>
      </c>
      <c r="X72" s="25">
        <f>+'27 VAS skaičiavimai'!$C$15/12</f>
        <v>-2680.9626012788344</v>
      </c>
      <c r="Y72" s="25">
        <f>+'27 VAS skaičiavimai'!$C$15/12</f>
        <v>-2680.9626012788344</v>
      </c>
      <c r="Z72" s="25">
        <f>+'27 VAS skaičiavimai'!$C$15/12</f>
        <v>-2680.9626012788344</v>
      </c>
      <c r="AA72" s="25">
        <f>SUM(O72:Z72)</f>
        <v>-32171.551215346019</v>
      </c>
      <c r="AB72" s="25">
        <f>+'27 VAS skaičiavimai'!$D$15/12</f>
        <v>-47829.339907717367</v>
      </c>
      <c r="AC72" s="25">
        <f>+'27 VAS skaičiavimai'!$D$15/12</f>
        <v>-47829.339907717367</v>
      </c>
      <c r="AD72" s="25">
        <f>+'27 VAS skaičiavimai'!$D$15/12</f>
        <v>-47829.339907717367</v>
      </c>
      <c r="AE72" s="25">
        <f>+'27 VAS skaičiavimai'!$D$15/12</f>
        <v>-47829.339907717367</v>
      </c>
      <c r="AF72" s="25">
        <f>+'27 VAS skaičiavimai'!$D$15/12</f>
        <v>-47829.339907717367</v>
      </c>
      <c r="AG72" s="25">
        <f>+'27 VAS skaičiavimai'!$D$15/12</f>
        <v>-47829.339907717367</v>
      </c>
      <c r="AH72" s="25">
        <f>+'27 VAS skaičiavimai'!$D$15/12</f>
        <v>-47829.339907717367</v>
      </c>
      <c r="AI72" s="25">
        <f>+'27 VAS skaičiavimai'!$D$15/12</f>
        <v>-47829.339907717367</v>
      </c>
      <c r="AJ72" s="25">
        <f>+'27 VAS skaičiavimai'!$D$15/12</f>
        <v>-47829.339907717367</v>
      </c>
      <c r="AK72" s="25">
        <f>+'27 VAS skaičiavimai'!$D$15/12</f>
        <v>-47829.339907717367</v>
      </c>
      <c r="AL72" s="25">
        <f>+'27 VAS skaičiavimai'!$D$15/12</f>
        <v>-47829.339907717367</v>
      </c>
      <c r="AM72" s="25">
        <f>+'27 VAS skaičiavimai'!$D$15/12</f>
        <v>-47829.339907717367</v>
      </c>
      <c r="AN72" s="25">
        <f t="shared" ref="AN72" si="861">SUM(AB72:AM72)</f>
        <v>-573952.07889260841</v>
      </c>
      <c r="AO72" s="25">
        <f>+'27 VAS skaičiavimai'!$E$15/12</f>
        <v>-111655.47181926649</v>
      </c>
      <c r="AP72" s="25">
        <f>+'27 VAS skaičiavimai'!$E$15/12</f>
        <v>-111655.47181926649</v>
      </c>
      <c r="AQ72" s="25">
        <f>+'27 VAS skaičiavimai'!$E$15/12</f>
        <v>-111655.47181926649</v>
      </c>
      <c r="AR72" s="25">
        <f>+'27 VAS skaičiavimai'!$E$15/12</f>
        <v>-111655.47181926649</v>
      </c>
      <c r="AS72" s="25">
        <f>+'27 VAS skaičiavimai'!$E$15/12</f>
        <v>-111655.47181926649</v>
      </c>
      <c r="AT72" s="25">
        <f>+'27 VAS skaičiavimai'!$E$15/12</f>
        <v>-111655.47181926649</v>
      </c>
      <c r="AU72" s="25">
        <f>+'27 VAS skaičiavimai'!$E$15/12</f>
        <v>-111655.47181926649</v>
      </c>
      <c r="AV72" s="25">
        <f>+'27 VAS skaičiavimai'!$E$15/12</f>
        <v>-111655.47181926649</v>
      </c>
      <c r="AW72" s="25">
        <f>+'27 VAS skaičiavimai'!$E$15/12</f>
        <v>-111655.47181926649</v>
      </c>
      <c r="AX72" s="25">
        <f>+'27 VAS skaičiavimai'!$E$15/12</f>
        <v>-111655.47181926649</v>
      </c>
      <c r="AY72" s="25">
        <f>+'27 VAS skaičiavimai'!$E$15/12</f>
        <v>-111655.47181926649</v>
      </c>
      <c r="AZ72" s="25">
        <f>+'27 VAS skaičiavimai'!$E$15/12</f>
        <v>-111655.47181926649</v>
      </c>
      <c r="BA72" s="25">
        <f t="shared" ref="BA72" si="862">SUM(AO72:AZ72)</f>
        <v>-1339865.6618311976</v>
      </c>
      <c r="BB72" s="25">
        <f>+'27 VAS skaičiavimai'!$F$15/12</f>
        <v>-106120.79046469279</v>
      </c>
      <c r="BC72" s="25">
        <f>+'27 VAS skaičiavimai'!$F$15/12</f>
        <v>-106120.79046469279</v>
      </c>
      <c r="BD72" s="25">
        <f>+'27 VAS skaičiavimai'!$F$15/12</f>
        <v>-106120.79046469279</v>
      </c>
      <c r="BE72" s="25">
        <f>+'27 VAS skaičiavimai'!$F$15/12</f>
        <v>-106120.79046469279</v>
      </c>
      <c r="BF72" s="25">
        <f>+'27 VAS skaičiavimai'!$F$15/12</f>
        <v>-106120.79046469279</v>
      </c>
      <c r="BG72" s="25">
        <f>+'27 VAS skaičiavimai'!$F$15/12</f>
        <v>-106120.79046469279</v>
      </c>
      <c r="BH72" s="25">
        <f>+'27 VAS skaičiavimai'!$F$15/12</f>
        <v>-106120.79046469279</v>
      </c>
      <c r="BI72" s="25">
        <f>+'27 VAS skaičiavimai'!$F$15/12</f>
        <v>-106120.79046469279</v>
      </c>
      <c r="BJ72" s="25">
        <f>+'27 VAS skaičiavimai'!$F$15/12</f>
        <v>-106120.79046469279</v>
      </c>
      <c r="BK72" s="25">
        <f>+'27 VAS skaičiavimai'!$F$15/12</f>
        <v>-106120.79046469279</v>
      </c>
      <c r="BL72" s="25">
        <f>+'27 VAS skaičiavimai'!$F$15/12</f>
        <v>-106120.79046469279</v>
      </c>
      <c r="BM72" s="25">
        <f>+'27 VAS skaičiavimai'!$F$15/12</f>
        <v>-106120.79046469279</v>
      </c>
      <c r="BN72" s="25">
        <f t="shared" ref="BN72" si="863">SUM(BB72:BM72)</f>
        <v>-1273449.4855763132</v>
      </c>
      <c r="BO72" s="25">
        <f>+'27 VAS skaičiavimai'!$G$15/12</f>
        <v>-100070.2220610989</v>
      </c>
      <c r="BP72" s="25">
        <f>+'27 VAS skaičiavimai'!$G$15/12</f>
        <v>-100070.2220610989</v>
      </c>
      <c r="BQ72" s="25">
        <f>+'27 VAS skaičiavimai'!$G$15/12</f>
        <v>-100070.2220610989</v>
      </c>
      <c r="BR72" s="25">
        <f>+'27 VAS skaičiavimai'!$G$15/12</f>
        <v>-100070.2220610989</v>
      </c>
      <c r="BS72" s="25">
        <f>+'27 VAS skaičiavimai'!$G$15/12</f>
        <v>-100070.2220610989</v>
      </c>
      <c r="BT72" s="25">
        <f>+'27 VAS skaičiavimai'!$G$15/12</f>
        <v>-100070.2220610989</v>
      </c>
      <c r="BU72" s="25">
        <f>+'27 VAS skaičiavimai'!$G$15/12</f>
        <v>-100070.2220610989</v>
      </c>
      <c r="BV72" s="25">
        <f>+'27 VAS skaičiavimai'!$G$15/12</f>
        <v>-100070.2220610989</v>
      </c>
      <c r="BW72" s="25">
        <f>+'27 VAS skaičiavimai'!$G$15/12</f>
        <v>-100070.2220610989</v>
      </c>
      <c r="BX72" s="25">
        <f>+'27 VAS skaičiavimai'!$G$15/12</f>
        <v>-100070.2220610989</v>
      </c>
      <c r="BY72" s="25">
        <f>+'27 VAS skaičiavimai'!$G$15/12</f>
        <v>-100070.2220610989</v>
      </c>
      <c r="BZ72" s="25">
        <f>+'27 VAS skaičiavimai'!$G$15/12</f>
        <v>-100070.2220610989</v>
      </c>
      <c r="CA72" s="25">
        <f t="shared" ref="CA72" si="864">SUM(BO72:BZ72)</f>
        <v>-1200842.6647331868</v>
      </c>
      <c r="CB72" s="25">
        <f>+'27 VAS skaičiavimai'!$H$15/12</f>
        <v>-93455.883945694324</v>
      </c>
      <c r="CC72" s="25">
        <f>+'27 VAS skaičiavimai'!$H$15/12</f>
        <v>-93455.883945694324</v>
      </c>
      <c r="CD72" s="25">
        <f>+'27 VAS skaičiavimai'!$H$15/12</f>
        <v>-93455.883945694324</v>
      </c>
      <c r="CE72" s="25">
        <f>+'27 VAS skaičiavimai'!$H$15/12</f>
        <v>-93455.883945694324</v>
      </c>
      <c r="CF72" s="25">
        <f>+'27 VAS skaičiavimai'!$H$15/12</f>
        <v>-93455.883945694324</v>
      </c>
      <c r="CG72" s="25">
        <f>+'27 VAS skaičiavimai'!$H$15/12</f>
        <v>-93455.883945694324</v>
      </c>
      <c r="CH72" s="25">
        <f>+'27 VAS skaičiavimai'!$H$15/12</f>
        <v>-93455.883945694324</v>
      </c>
      <c r="CI72" s="25">
        <f>+'27 VAS skaičiavimai'!$H$15/12</f>
        <v>-93455.883945694324</v>
      </c>
      <c r="CJ72" s="25">
        <f>+'27 VAS skaičiavimai'!$H$15/12</f>
        <v>-93455.883945694324</v>
      </c>
      <c r="CK72" s="25">
        <f>+'27 VAS skaičiavimai'!$H$15/12</f>
        <v>-93455.883945694324</v>
      </c>
      <c r="CL72" s="25">
        <f>+'27 VAS skaičiavimai'!$H$15/12</f>
        <v>-93455.883945694324</v>
      </c>
      <c r="CM72" s="25">
        <f>+'27 VAS skaičiavimai'!$H$15/12</f>
        <v>-93455.883945694324</v>
      </c>
      <c r="CN72" s="25">
        <f t="shared" ref="CN72" si="865">SUM(CB72:CM72)</f>
        <v>-1121470.6073483319</v>
      </c>
      <c r="CO72" s="25">
        <f>+'27 VAS skaičiavimai'!$I$15/12</f>
        <v>-86225.455225503421</v>
      </c>
      <c r="CP72" s="25">
        <f>+'27 VAS skaičiavimai'!$I$15/12</f>
        <v>-86225.455225503421</v>
      </c>
      <c r="CQ72" s="25">
        <f>+'27 VAS skaičiavimai'!$I$15/12</f>
        <v>-86225.455225503421</v>
      </c>
      <c r="CR72" s="25">
        <f>+'27 VAS skaičiavimai'!$I$15/12</f>
        <v>-86225.455225503421</v>
      </c>
      <c r="CS72" s="25">
        <f>+'27 VAS skaičiavimai'!$I$15/12</f>
        <v>-86225.455225503421</v>
      </c>
      <c r="CT72" s="25">
        <f>+'27 VAS skaičiavimai'!$I$15/12</f>
        <v>-86225.455225503421</v>
      </c>
      <c r="CU72" s="25">
        <f>+'27 VAS skaičiavimai'!$I$15/12</f>
        <v>-86225.455225503421</v>
      </c>
      <c r="CV72" s="25">
        <f>+'27 VAS skaičiavimai'!$I$15/12</f>
        <v>-86225.455225503421</v>
      </c>
      <c r="CW72" s="25">
        <f>+'27 VAS skaičiavimai'!$I$15/12</f>
        <v>-86225.455225503421</v>
      </c>
      <c r="CX72" s="25">
        <f>+'27 VAS skaičiavimai'!$I$15/12</f>
        <v>-86225.455225503421</v>
      </c>
      <c r="CY72" s="25">
        <f>+'27 VAS skaičiavimai'!$I$15/12</f>
        <v>-86225.455225503421</v>
      </c>
      <c r="CZ72" s="25">
        <f>+'27 VAS skaičiavimai'!$I$15/12</f>
        <v>-86225.455225503421</v>
      </c>
      <c r="DA72" s="25">
        <f t="shared" ref="DA72" si="866">SUM(CO72:CZ72)</f>
        <v>-1034705.4627060411</v>
      </c>
      <c r="DB72" s="25">
        <f>+'27 VAS skaičiavimai'!$J$15/12</f>
        <v>-78321.765580388863</v>
      </c>
      <c r="DC72" s="25">
        <f>+'27 VAS skaičiavimai'!$J$15/12</f>
        <v>-78321.765580388863</v>
      </c>
      <c r="DD72" s="25">
        <f>+'27 VAS skaičiavimai'!$J$15/12</f>
        <v>-78321.765580388863</v>
      </c>
      <c r="DE72" s="25">
        <f>+'27 VAS skaičiavimai'!$J$15/12</f>
        <v>-78321.765580388863</v>
      </c>
      <c r="DF72" s="25">
        <f>+'27 VAS skaičiavimai'!$J$15/12</f>
        <v>-78321.765580388863</v>
      </c>
      <c r="DG72" s="25">
        <f>+'27 VAS skaičiavimai'!$J$15/12</f>
        <v>-78321.765580388863</v>
      </c>
      <c r="DH72" s="25">
        <f>+'27 VAS skaičiavimai'!$J$15/12</f>
        <v>-78321.765580388863</v>
      </c>
      <c r="DI72" s="25">
        <f>+'27 VAS skaičiavimai'!$J$15/12</f>
        <v>-78321.765580388863</v>
      </c>
      <c r="DJ72" s="25">
        <f>+'27 VAS skaičiavimai'!$J$15/12</f>
        <v>-78321.765580388863</v>
      </c>
      <c r="DK72" s="25">
        <f>+'27 VAS skaičiavimai'!$J$15/12</f>
        <v>-78321.765580388863</v>
      </c>
      <c r="DL72" s="25">
        <f>+'27 VAS skaičiavimai'!$J$15/12</f>
        <v>-78321.765580388863</v>
      </c>
      <c r="DM72" s="25">
        <f>+'27 VAS skaičiavimai'!$J$15/12</f>
        <v>-78321.765580388863</v>
      </c>
      <c r="DN72" s="25">
        <f t="shared" ref="DN72" si="867">SUM(DB72:DM72)</f>
        <v>-939861.18696466612</v>
      </c>
      <c r="DO72" s="25">
        <f>+'27 VAS skaičiavimai'!$K$15/12</f>
        <v>-69682.345974578377</v>
      </c>
      <c r="DP72" s="25">
        <f>+'27 VAS skaičiavimai'!$K$15/12</f>
        <v>-69682.345974578377</v>
      </c>
      <c r="DQ72" s="25">
        <f>+'27 VAS skaičiavimai'!$K$15/12</f>
        <v>-69682.345974578377</v>
      </c>
      <c r="DR72" s="25">
        <f>+'27 VAS skaičiavimai'!$K$15/12</f>
        <v>-69682.345974578377</v>
      </c>
      <c r="DS72" s="25">
        <f>+'27 VAS skaičiavimai'!$K$15/12</f>
        <v>-69682.345974578377</v>
      </c>
      <c r="DT72" s="25">
        <f>+'27 VAS skaičiavimai'!$K$15/12</f>
        <v>-69682.345974578377</v>
      </c>
      <c r="DU72" s="25">
        <f>+'27 VAS skaičiavimai'!$K$15/12</f>
        <v>-69682.345974578377</v>
      </c>
      <c r="DV72" s="25">
        <f>+'27 VAS skaičiavimai'!$K$15/12</f>
        <v>-69682.345974578377</v>
      </c>
      <c r="DW72" s="25">
        <f>+'27 VAS skaičiavimai'!$K$15/12</f>
        <v>-69682.345974578377</v>
      </c>
      <c r="DX72" s="25">
        <f>+'27 VAS skaičiavimai'!$K$15/12</f>
        <v>-69682.345974578377</v>
      </c>
      <c r="DY72" s="25">
        <f>+'27 VAS skaičiavimai'!$K$15/12</f>
        <v>-69682.345974578377</v>
      </c>
      <c r="DZ72" s="25">
        <f>+'27 VAS skaičiavimai'!$K$15/12</f>
        <v>-69682.345974578377</v>
      </c>
      <c r="EA72" s="25">
        <f t="shared" ref="EA72" si="868">SUM(DO72:DZ72)</f>
        <v>-836188.15169494075</v>
      </c>
      <c r="EB72" s="25">
        <f>+'27 VAS skaičiavimai'!$L$15/12</f>
        <v>-60473.94365570158</v>
      </c>
      <c r="EC72" s="25">
        <f>+'27 VAS skaičiavimai'!$L$15/12</f>
        <v>-60473.94365570158</v>
      </c>
      <c r="ED72" s="25">
        <f>+'27 VAS skaičiavimai'!$L$15/12</f>
        <v>-60473.94365570158</v>
      </c>
      <c r="EE72" s="25">
        <f>+'27 VAS skaičiavimai'!$L$15/12</f>
        <v>-60473.94365570158</v>
      </c>
      <c r="EF72" s="25">
        <f>+'27 VAS skaičiavimai'!$L$15/12</f>
        <v>-60473.94365570158</v>
      </c>
      <c r="EG72" s="25">
        <f>+'27 VAS skaičiavimai'!$L$15/12</f>
        <v>-60473.94365570158</v>
      </c>
      <c r="EH72" s="25">
        <f>+'27 VAS skaičiavimai'!$L$15/12</f>
        <v>-60473.94365570158</v>
      </c>
      <c r="EI72" s="25">
        <f>+'27 VAS skaičiavimai'!$L$15/12</f>
        <v>-60473.94365570158</v>
      </c>
      <c r="EJ72" s="25">
        <f>+'27 VAS skaičiavimai'!$L$15/12</f>
        <v>-60473.94365570158</v>
      </c>
      <c r="EK72" s="25">
        <f>+'27 VAS skaičiavimai'!$L$15/12</f>
        <v>-60473.94365570158</v>
      </c>
      <c r="EL72" s="25">
        <f>+'27 VAS skaičiavimai'!$L$15/12</f>
        <v>-60473.94365570158</v>
      </c>
      <c r="EM72" s="25">
        <f>+'27 VAS skaičiavimai'!$L$15/12</f>
        <v>-60473.94365570158</v>
      </c>
      <c r="EN72" s="25">
        <f t="shared" ref="EN72" si="869">SUM(EB72:EM72)</f>
        <v>-725687.32386841893</v>
      </c>
      <c r="EO72" s="25">
        <f>+'27 VAS skaičiavimai'!$M$15/12</f>
        <v>-50415.786661864258</v>
      </c>
      <c r="EP72" s="25">
        <f>+'27 VAS skaičiavimai'!$M$15/12</f>
        <v>-50415.786661864258</v>
      </c>
      <c r="EQ72" s="25">
        <f>+'27 VAS skaičiavimai'!$M$15/12</f>
        <v>-50415.786661864258</v>
      </c>
      <c r="ER72" s="25">
        <f>+'27 VAS skaičiavimai'!$M$15/12</f>
        <v>-50415.786661864258</v>
      </c>
      <c r="ES72" s="25">
        <f>+'27 VAS skaičiavimai'!$M$15/12</f>
        <v>-50415.786661864258</v>
      </c>
      <c r="ET72" s="25">
        <f>+'27 VAS skaičiavimai'!$M$15/12</f>
        <v>-50415.786661864258</v>
      </c>
      <c r="EU72" s="25">
        <f>+'27 VAS skaičiavimai'!$M$15/12</f>
        <v>-50415.786661864258</v>
      </c>
      <c r="EV72" s="25">
        <f>+'27 VAS skaičiavimai'!$M$15/12</f>
        <v>-50415.786661864258</v>
      </c>
      <c r="EW72" s="25">
        <f>+'27 VAS skaičiavimai'!$M$15/12</f>
        <v>-50415.786661864258</v>
      </c>
      <c r="EX72" s="25">
        <f>+'27 VAS skaičiavimai'!$M$15/12</f>
        <v>-50415.786661864258</v>
      </c>
      <c r="EY72" s="25">
        <f>+'27 VAS skaičiavimai'!$M$15/12</f>
        <v>-50415.786661864258</v>
      </c>
      <c r="EZ72" s="25">
        <f>+'27 VAS skaičiavimai'!$M$15/12</f>
        <v>-50415.786661864258</v>
      </c>
      <c r="FA72" s="25">
        <f t="shared" ref="FA72" si="870">SUM(EO72:EZ72)</f>
        <v>-604989.4399423711</v>
      </c>
      <c r="FB72" s="25">
        <f>+'27 VAS skaičiavimai'!$N$15/12</f>
        <v>-39429.259199935186</v>
      </c>
      <c r="FC72" s="25">
        <f>+'27 VAS skaičiavimai'!$N$15/12</f>
        <v>-39429.259199935186</v>
      </c>
      <c r="FD72" s="25">
        <f>+'27 VAS skaičiavimai'!$N$15/12</f>
        <v>-39429.259199935186</v>
      </c>
      <c r="FE72" s="25">
        <f>+'27 VAS skaičiavimai'!$N$15/12</f>
        <v>-39429.259199935186</v>
      </c>
      <c r="FF72" s="25">
        <f>+'27 VAS skaičiavimai'!$N$15/12</f>
        <v>-39429.259199935186</v>
      </c>
      <c r="FG72" s="25">
        <f>+'27 VAS skaičiavimai'!$N$15/12</f>
        <v>-39429.259199935186</v>
      </c>
      <c r="FH72" s="25">
        <f>+'27 VAS skaičiavimai'!$N$15/12</f>
        <v>-39429.259199935186</v>
      </c>
      <c r="FI72" s="25">
        <f>+'27 VAS skaičiavimai'!$N$15/12</f>
        <v>-39429.259199935186</v>
      </c>
      <c r="FJ72" s="25">
        <f>+'27 VAS skaičiavimai'!$N$15/12</f>
        <v>-39429.259199935186</v>
      </c>
      <c r="FK72" s="25">
        <f>+'27 VAS skaičiavimai'!$N$15/12</f>
        <v>-39429.259199935186</v>
      </c>
      <c r="FL72" s="25">
        <f>+'27 VAS skaičiavimai'!$N$15/12</f>
        <v>-39429.259199935186</v>
      </c>
      <c r="FM72" s="25">
        <f>+'27 VAS skaičiavimai'!$N$15/12</f>
        <v>-39429.259199935186</v>
      </c>
      <c r="FN72" s="25">
        <f t="shared" ref="FN72" si="871">SUM(FB72:FM72)</f>
        <v>-473151.11039922223</v>
      </c>
      <c r="FO72" s="25">
        <f>+'27 VAS skaičiavimai'!$O$15/12</f>
        <v>-27428.466241783175</v>
      </c>
      <c r="FP72" s="25">
        <f>+'27 VAS skaičiavimai'!$O$15/12</f>
        <v>-27428.466241783175</v>
      </c>
      <c r="FQ72" s="25">
        <f>+'27 VAS skaičiavimai'!$O$15/12</f>
        <v>-27428.466241783175</v>
      </c>
      <c r="FR72" s="25">
        <f>+'27 VAS skaičiavimai'!$O$15/12</f>
        <v>-27428.466241783175</v>
      </c>
      <c r="FS72" s="25">
        <f>+'27 VAS skaičiavimai'!$O$15/12</f>
        <v>-27428.466241783175</v>
      </c>
      <c r="FT72" s="25">
        <f>+'27 VAS skaičiavimai'!$O$15/12</f>
        <v>-27428.466241783175</v>
      </c>
      <c r="FU72" s="25">
        <f>+'27 VAS skaičiavimai'!$O$15/12</f>
        <v>-27428.466241783175</v>
      </c>
      <c r="FV72" s="25">
        <f>+'27 VAS skaičiavimai'!$O$15/12</f>
        <v>-27428.466241783175</v>
      </c>
      <c r="FW72" s="25">
        <f>+'27 VAS skaičiavimai'!$O$15/12</f>
        <v>-27428.466241783175</v>
      </c>
      <c r="FX72" s="25">
        <f>+'27 VAS skaičiavimai'!$O$15/12</f>
        <v>-27428.466241783175</v>
      </c>
      <c r="FY72" s="25">
        <f>+'27 VAS skaičiavimai'!$O$15/12</f>
        <v>-27428.466241783175</v>
      </c>
      <c r="FZ72" s="25">
        <f>+'27 VAS skaičiavimai'!$O$15/12</f>
        <v>-27428.466241783175</v>
      </c>
      <c r="GA72" s="25">
        <f t="shared" ref="GA72" si="872">SUM(FO72:FZ72)</f>
        <v>-329141.59490139812</v>
      </c>
      <c r="GB72" s="25">
        <f>+'27 VAS skaičiavimai'!$P$15/12</f>
        <v>-14319.559340492511</v>
      </c>
      <c r="GC72" s="25">
        <f>+'27 VAS skaičiavimai'!$P$15/12</f>
        <v>-14319.559340492511</v>
      </c>
      <c r="GD72" s="25">
        <f>+'27 VAS skaičiavimai'!$P$15/12</f>
        <v>-14319.559340492511</v>
      </c>
      <c r="GE72" s="25">
        <f>+'27 VAS skaičiavimai'!$P$15/12</f>
        <v>-14319.559340492511</v>
      </c>
      <c r="GF72" s="25">
        <f>+'27 VAS skaičiavimai'!$P$15/12</f>
        <v>-14319.559340492511</v>
      </c>
      <c r="GG72" s="25">
        <f>+'27 VAS skaičiavimai'!$P$15/12</f>
        <v>-14319.559340492511</v>
      </c>
      <c r="GH72" s="25">
        <f>+'27 VAS skaičiavimai'!$P$15/12</f>
        <v>-14319.559340492511</v>
      </c>
      <c r="GI72" s="25">
        <f>+'27 VAS skaičiavimai'!$P$15/12</f>
        <v>-14319.559340492511</v>
      </c>
      <c r="GJ72" s="25">
        <f>+'27 VAS skaičiavimai'!$P$15/12</f>
        <v>-14319.559340492511</v>
      </c>
      <c r="GK72" s="25">
        <f>+'27 VAS skaičiavimai'!$P$15/12</f>
        <v>-14319.559340492511</v>
      </c>
      <c r="GL72" s="25">
        <f>+'27 VAS skaičiavimai'!$P$15/12</f>
        <v>-14319.559340492511</v>
      </c>
      <c r="GM72" s="25">
        <f>+'27 VAS skaičiavimai'!$P$15/12</f>
        <v>-14319.559340492511</v>
      </c>
      <c r="GN72" s="25">
        <f t="shared" ref="GN72" si="873">SUM(GB72:GM72)</f>
        <v>-171834.71208591014</v>
      </c>
      <c r="GO72" s="25">
        <f>+'27 VAS skaičiavimai'!$Q$15/12</f>
        <v>3.091261799421051E-10</v>
      </c>
      <c r="GP72" s="25">
        <f>+'27 VAS skaičiavimai'!$Q$15/12</f>
        <v>3.091261799421051E-10</v>
      </c>
      <c r="GQ72" s="25">
        <f>+'27 VAS skaičiavimai'!$Q$15/12</f>
        <v>3.091261799421051E-10</v>
      </c>
      <c r="GR72" s="25">
        <f>+'27 VAS skaičiavimai'!$Q$15/12</f>
        <v>3.091261799421051E-10</v>
      </c>
      <c r="GS72" s="25">
        <f>+'27 VAS skaičiavimai'!$Q$15/12</f>
        <v>3.091261799421051E-10</v>
      </c>
      <c r="GT72" s="25">
        <f>+'27 VAS skaičiavimai'!$Q$15/12</f>
        <v>3.091261799421051E-10</v>
      </c>
      <c r="GU72" s="25">
        <f>+'27 VAS skaičiavimai'!$Q$15/12</f>
        <v>3.091261799421051E-10</v>
      </c>
      <c r="GV72" s="25">
        <f>+'27 VAS skaičiavimai'!$Q$15/12</f>
        <v>3.091261799421051E-10</v>
      </c>
      <c r="GW72" s="25">
        <f>+'27 VAS skaičiavimai'!$Q$15/12</f>
        <v>3.091261799421051E-10</v>
      </c>
      <c r="GX72" s="25">
        <f>+'27 VAS skaičiavimai'!$Q$15/12</f>
        <v>3.091261799421051E-10</v>
      </c>
      <c r="GY72" s="25">
        <f>+'27 VAS skaičiavimai'!$Q$15/12</f>
        <v>3.091261799421051E-10</v>
      </c>
      <c r="GZ72" s="25">
        <f>+'27 VAS skaičiavimai'!$Q$15/12</f>
        <v>3.091261799421051E-10</v>
      </c>
      <c r="HA72" s="25">
        <f t="shared" ref="HA72" si="874">SUM(GO72:GZ72)</f>
        <v>3.709514159305262E-9</v>
      </c>
      <c r="HB72" s="25">
        <f>+'27 VAS skaičiavimai'!$R$15/12</f>
        <v>3.3776032591208675E-10</v>
      </c>
      <c r="HC72" s="25">
        <f>+'27 VAS skaičiavimai'!$R$15/12</f>
        <v>3.3776032591208675E-10</v>
      </c>
      <c r="HD72" s="25">
        <f>+'27 VAS skaičiavimai'!$R$15/12</f>
        <v>3.3776032591208675E-10</v>
      </c>
      <c r="HE72" s="25">
        <f>+'27 VAS skaičiavimai'!$R$15/12</f>
        <v>3.3776032591208675E-10</v>
      </c>
      <c r="HF72" s="25">
        <f>+'27 VAS skaičiavimai'!$R$15/12</f>
        <v>3.3776032591208675E-10</v>
      </c>
      <c r="HG72" s="25">
        <f>+'27 VAS skaičiavimai'!$R$15/12</f>
        <v>3.3776032591208675E-10</v>
      </c>
      <c r="HH72" s="25">
        <f>+'27 VAS skaičiavimai'!$R$15/12</f>
        <v>3.3776032591208675E-10</v>
      </c>
      <c r="HI72" s="25">
        <f>+'27 VAS skaičiavimai'!$R$15/12</f>
        <v>3.3776032591208675E-10</v>
      </c>
      <c r="HJ72" s="25">
        <f>+'27 VAS skaičiavimai'!$R$15/12</f>
        <v>3.3776032591208675E-10</v>
      </c>
      <c r="HK72" s="25">
        <f>+'27 VAS skaičiavimai'!$R$15/12</f>
        <v>3.3776032591208675E-10</v>
      </c>
      <c r="HL72" s="25">
        <f>+'27 VAS skaičiavimai'!$R$15/12</f>
        <v>3.3776032591208675E-10</v>
      </c>
      <c r="HM72" s="25">
        <f>+'27 VAS skaičiavimai'!$R$15/12</f>
        <v>3.3776032591208675E-10</v>
      </c>
      <c r="HN72" s="25">
        <f t="shared" ref="HN72" si="875">SUM(HB72:HM72)</f>
        <v>4.0531239109450419E-9</v>
      </c>
      <c r="HO72" s="25">
        <f>+'27 VAS skaičiavimai'!$S$15/12</f>
        <v>3.6904683317862304E-10</v>
      </c>
      <c r="HP72" s="25">
        <f>+'27 VAS skaičiavimai'!$S$15/12</f>
        <v>3.6904683317862304E-10</v>
      </c>
      <c r="HQ72" s="25">
        <f>+'27 VAS skaičiavimai'!$S$15/12</f>
        <v>3.6904683317862304E-10</v>
      </c>
      <c r="HR72" s="25">
        <f>+'27 VAS skaičiavimai'!$S$15/12</f>
        <v>3.6904683317862304E-10</v>
      </c>
      <c r="HS72" s="25">
        <f>+'27 VAS skaičiavimai'!$S$15/12</f>
        <v>3.6904683317862304E-10</v>
      </c>
      <c r="HT72" s="25">
        <f>+'27 VAS skaičiavimai'!$S$15/12</f>
        <v>3.6904683317862304E-10</v>
      </c>
      <c r="HU72" s="25">
        <f>+'27 VAS skaičiavimai'!$S$15/12</f>
        <v>3.6904683317862304E-10</v>
      </c>
      <c r="HV72" s="25">
        <f>+'27 VAS skaičiavimai'!$S$15/12</f>
        <v>3.6904683317862304E-10</v>
      </c>
      <c r="HW72" s="25">
        <f>+'27 VAS skaičiavimai'!$S$15/12</f>
        <v>3.6904683317862304E-10</v>
      </c>
      <c r="HX72" s="25">
        <f>+'27 VAS skaičiavimai'!$S$15/12</f>
        <v>3.6904683317862304E-10</v>
      </c>
      <c r="HY72" s="25">
        <f>+'27 VAS skaičiavimai'!$S$15/12</f>
        <v>3.6904683317862304E-10</v>
      </c>
      <c r="HZ72" s="25">
        <f>+'27 VAS skaičiavimai'!$S$15/12</f>
        <v>3.6904683317862304E-10</v>
      </c>
      <c r="IA72" s="25">
        <f t="shared" ref="IA72" si="876">SUM(HO72:HZ72)</f>
        <v>4.4285619981434755E-9</v>
      </c>
      <c r="IB72" s="25">
        <f>+'27 VAS skaičiavimai'!$T$15/12</f>
        <v>4.0323138814894376E-10</v>
      </c>
      <c r="IC72" s="25">
        <f>+'27 VAS skaičiavimai'!$T$15/12</f>
        <v>4.0323138814894376E-10</v>
      </c>
      <c r="ID72" s="25">
        <f>+'27 VAS skaičiavimai'!$T$15/12</f>
        <v>4.0323138814894376E-10</v>
      </c>
      <c r="IE72" s="25">
        <f>+'27 VAS skaičiavimai'!$T$15/12</f>
        <v>4.0323138814894376E-10</v>
      </c>
      <c r="IF72" s="25">
        <f>+'27 VAS skaičiavimai'!$T$15/12</f>
        <v>4.0323138814894376E-10</v>
      </c>
      <c r="IG72" s="25">
        <f>+'27 VAS skaičiavimai'!$T$15/12</f>
        <v>4.0323138814894376E-10</v>
      </c>
      <c r="IH72" s="25">
        <f>+'27 VAS skaičiavimai'!$T$15/12</f>
        <v>4.0323138814894376E-10</v>
      </c>
      <c r="II72" s="25">
        <f>+'27 VAS skaičiavimai'!$T$15/12</f>
        <v>4.0323138814894376E-10</v>
      </c>
      <c r="IJ72" s="25">
        <f>+'27 VAS skaičiavimai'!$T$15/12</f>
        <v>4.0323138814894376E-10</v>
      </c>
      <c r="IK72" s="25">
        <f>+'27 VAS skaičiavimai'!$T$15/12</f>
        <v>4.0323138814894376E-10</v>
      </c>
      <c r="IL72" s="25">
        <f>+'27 VAS skaičiavimai'!$T$15/12</f>
        <v>4.0323138814894376E-10</v>
      </c>
      <c r="IM72" s="25">
        <f>+'27 VAS skaičiavimai'!$T$15/12</f>
        <v>4.0323138814894376E-10</v>
      </c>
      <c r="IN72" s="25">
        <f t="shared" ref="IN72" si="877">SUM(IB72:IM72)</f>
        <v>4.8387766577873251E-9</v>
      </c>
      <c r="IO72" s="25">
        <f>+'27 VAS skaičiavimai'!$U$15/12</f>
        <v>4.4058243499362573E-10</v>
      </c>
      <c r="IP72" s="25">
        <f>+'27 VAS skaičiavimai'!$U$15/12</f>
        <v>4.4058243499362573E-10</v>
      </c>
      <c r="IQ72" s="25">
        <f>+'27 VAS skaičiavimai'!$U$15/12</f>
        <v>4.4058243499362573E-10</v>
      </c>
      <c r="IR72" s="25">
        <f>+'27 VAS skaičiavimai'!$U$15/12</f>
        <v>4.4058243499362573E-10</v>
      </c>
      <c r="IS72" s="25">
        <f>+'27 VAS skaičiavimai'!$U$15/12</f>
        <v>4.4058243499362573E-10</v>
      </c>
      <c r="IT72" s="25">
        <f>+'27 VAS skaičiavimai'!$U$15/12</f>
        <v>4.4058243499362573E-10</v>
      </c>
      <c r="IU72" s="25">
        <f>+'27 VAS skaičiavimai'!$U$15/12</f>
        <v>4.4058243499362573E-10</v>
      </c>
      <c r="IV72" s="25">
        <f>+'27 VAS skaičiavimai'!$U$15/12</f>
        <v>4.4058243499362573E-10</v>
      </c>
      <c r="IW72" s="25">
        <f>+'27 VAS skaičiavimai'!$U$15/12</f>
        <v>4.4058243499362573E-10</v>
      </c>
      <c r="IX72" s="25">
        <f>+'27 VAS skaičiavimai'!$U$15/12</f>
        <v>4.4058243499362573E-10</v>
      </c>
      <c r="IY72" s="25">
        <f>+'27 VAS skaičiavimai'!$U$15/12</f>
        <v>4.4058243499362573E-10</v>
      </c>
      <c r="IZ72" s="25">
        <f>+'27 VAS skaičiavimai'!$U$15/12</f>
        <v>4.4058243499362573E-10</v>
      </c>
      <c r="JA72" s="25">
        <f t="shared" ref="JA72" si="878">SUM(IO72:IZ72)</f>
        <v>5.286989219923509E-9</v>
      </c>
      <c r="JB72" s="25">
        <f>+'27 VAS skaičiavimai'!$V$15/12</f>
        <v>4.8139328368259853E-10</v>
      </c>
      <c r="JC72" s="25">
        <f>+'27 VAS skaičiavimai'!$V$15/12</f>
        <v>4.8139328368259853E-10</v>
      </c>
      <c r="JD72" s="25">
        <f>+'27 VAS skaičiavimai'!$V$15/12</f>
        <v>4.8139328368259853E-10</v>
      </c>
      <c r="JE72" s="25">
        <f>+'27 VAS skaičiavimai'!$V$15/12</f>
        <v>4.8139328368259853E-10</v>
      </c>
      <c r="JF72" s="25">
        <f>+'27 VAS skaičiavimai'!$V$15/12</f>
        <v>4.8139328368259853E-10</v>
      </c>
      <c r="JG72" s="25">
        <f>+'27 VAS skaičiavimai'!$V$15/12</f>
        <v>4.8139328368259853E-10</v>
      </c>
      <c r="JH72" s="25">
        <f>+'27 VAS skaičiavimai'!$V$15/12</f>
        <v>4.8139328368259853E-10</v>
      </c>
      <c r="JI72" s="25">
        <f>+'27 VAS skaičiavimai'!$V$15/12</f>
        <v>4.8139328368259853E-10</v>
      </c>
      <c r="JJ72" s="25">
        <f>+'27 VAS skaičiavimai'!$V$15/12</f>
        <v>4.8139328368259853E-10</v>
      </c>
      <c r="JK72" s="25">
        <f>+'27 VAS skaičiavimai'!$V$15/12</f>
        <v>4.8139328368259853E-10</v>
      </c>
      <c r="JL72" s="25">
        <f>+'27 VAS skaičiavimai'!$V$15/12</f>
        <v>4.8139328368259853E-10</v>
      </c>
      <c r="JM72" s="25">
        <f>+'27 VAS skaičiavimai'!$V$15/12</f>
        <v>4.8139328368259853E-10</v>
      </c>
      <c r="JN72" s="25">
        <f t="shared" ref="JN72" si="879">SUM(JB72:JM72)</f>
        <v>5.776719404191182E-9</v>
      </c>
      <c r="JO72" s="25">
        <f>+'27 VAS skaičiavimai'!$W$15/12</f>
        <v>5.2598441328707883E-10</v>
      </c>
      <c r="JP72" s="25">
        <f>+'27 VAS skaičiavimai'!$W$15/12</f>
        <v>5.2598441328707883E-10</v>
      </c>
      <c r="JQ72" s="25">
        <f>+'27 VAS skaičiavimai'!$W$15/12</f>
        <v>5.2598441328707883E-10</v>
      </c>
      <c r="JR72" s="25">
        <f>+'27 VAS skaičiavimai'!$W$15/12</f>
        <v>5.2598441328707883E-10</v>
      </c>
      <c r="JS72" s="25">
        <f>+'27 VAS skaičiavimai'!$W$15/12</f>
        <v>5.2598441328707883E-10</v>
      </c>
      <c r="JT72" s="25">
        <f>+'27 VAS skaičiavimai'!$W$15/12</f>
        <v>5.2598441328707883E-10</v>
      </c>
      <c r="JU72" s="25">
        <f>+'27 VAS skaičiavimai'!$W$15/12</f>
        <v>5.2598441328707883E-10</v>
      </c>
      <c r="JV72" s="25">
        <f>+'27 VAS skaičiavimai'!$W$15/12</f>
        <v>5.2598441328707883E-10</v>
      </c>
      <c r="JW72" s="25">
        <f>+'27 VAS skaičiavimai'!$W$15/12</f>
        <v>5.2598441328707883E-10</v>
      </c>
      <c r="JX72" s="25">
        <f>+'27 VAS skaičiavimai'!$W$15/12</f>
        <v>5.2598441328707883E-10</v>
      </c>
      <c r="JY72" s="25">
        <f>+'27 VAS skaičiavimai'!$W$15/12</f>
        <v>5.2598441328707883E-10</v>
      </c>
      <c r="JZ72" s="25">
        <f>+'27 VAS skaičiavimai'!$W$15/12</f>
        <v>5.2598441328707883E-10</v>
      </c>
      <c r="KA72" s="25">
        <f t="shared" ref="KA72" si="880">SUM(JO72:JZ72)</f>
        <v>6.3118129594449472E-9</v>
      </c>
      <c r="KB72" s="25">
        <f>+'27 VAS skaičiavimai'!$X$15/12</f>
        <v>5.7470598863478337E-10</v>
      </c>
      <c r="KC72" s="25">
        <f>+'27 VAS skaičiavimai'!$X$15/12</f>
        <v>5.7470598863478337E-10</v>
      </c>
      <c r="KD72" s="25">
        <f>+'27 VAS skaičiavimai'!$X$15/12</f>
        <v>5.7470598863478337E-10</v>
      </c>
      <c r="KE72" s="25">
        <f>+'27 VAS skaičiavimai'!$X$15/12</f>
        <v>5.7470598863478337E-10</v>
      </c>
      <c r="KF72" s="25">
        <f>+'27 VAS skaičiavimai'!$X$15/12</f>
        <v>5.7470598863478337E-10</v>
      </c>
      <c r="KG72" s="25">
        <f>+'27 VAS skaičiavimai'!$X$15/12</f>
        <v>5.7470598863478337E-10</v>
      </c>
      <c r="KH72" s="25">
        <f>+'27 VAS skaičiavimai'!$X$15/12</f>
        <v>5.7470598863478337E-10</v>
      </c>
      <c r="KI72" s="25">
        <f>+'27 VAS skaičiavimai'!$X$15/12</f>
        <v>5.7470598863478337E-10</v>
      </c>
      <c r="KJ72" s="25">
        <f>+'27 VAS skaičiavimai'!$X$15/12</f>
        <v>5.7470598863478337E-10</v>
      </c>
      <c r="KK72" s="25">
        <f>+'27 VAS skaičiavimai'!$X$15/12</f>
        <v>5.7470598863478337E-10</v>
      </c>
      <c r="KL72" s="25">
        <f>+'27 VAS skaičiavimai'!$X$15/12</f>
        <v>5.7470598863478337E-10</v>
      </c>
      <c r="KM72" s="25">
        <f>+'27 VAS skaičiavimai'!$X$15/12</f>
        <v>5.7470598863478337E-10</v>
      </c>
      <c r="KN72" s="25">
        <f t="shared" ref="KN72" si="881">SUM(KB72:KM72)</f>
        <v>6.8964718636173988E-9</v>
      </c>
      <c r="KO72" s="25">
        <f>+'27 VAS skaičiavimai'!$Y$15/12</f>
        <v>6.279406100811876E-10</v>
      </c>
      <c r="KP72" s="25">
        <f>+'27 VAS skaičiavimai'!$Y$15/12</f>
        <v>6.279406100811876E-10</v>
      </c>
      <c r="KQ72" s="25">
        <f>+'27 VAS skaičiavimai'!$Y$15/12</f>
        <v>6.279406100811876E-10</v>
      </c>
      <c r="KR72" s="25">
        <f>+'27 VAS skaičiavimai'!$Y$15/12</f>
        <v>6.279406100811876E-10</v>
      </c>
      <c r="KS72" s="25">
        <f>+'27 VAS skaičiavimai'!$Y$15/12</f>
        <v>6.279406100811876E-10</v>
      </c>
      <c r="KT72" s="25">
        <f>+'27 VAS skaičiavimai'!$Y$15/12</f>
        <v>6.279406100811876E-10</v>
      </c>
      <c r="KU72" s="25">
        <f>+'27 VAS skaičiavimai'!$Y$15/12</f>
        <v>6.279406100811876E-10</v>
      </c>
      <c r="KV72" s="25">
        <f>+'27 VAS skaičiavimai'!$Y$15/12</f>
        <v>6.279406100811876E-10</v>
      </c>
      <c r="KW72" s="25">
        <f>+'27 VAS skaičiavimai'!$Y$15/12</f>
        <v>6.279406100811876E-10</v>
      </c>
      <c r="KX72" s="25">
        <f>+'27 VAS skaičiavimai'!$Y$15/12</f>
        <v>6.279406100811876E-10</v>
      </c>
      <c r="KY72" s="25">
        <f>+'27 VAS skaičiavimai'!$Y$15/12</f>
        <v>6.279406100811876E-10</v>
      </c>
      <c r="KZ72" s="25">
        <f>+'27 VAS skaičiavimai'!$Y$15/12</f>
        <v>6.279406100811876E-10</v>
      </c>
      <c r="LA72" s="25">
        <f t="shared" ref="LA72" si="882">SUM(KO72:KZ72)</f>
        <v>7.5352873209742513E-9</v>
      </c>
      <c r="LB72" s="25">
        <f>+'27 VAS skaičiavimai'!$Z$15/12</f>
        <v>6.8610631799020874E-10</v>
      </c>
      <c r="LC72" s="25">
        <f>+'27 VAS skaičiavimai'!$Z$15/12</f>
        <v>6.8610631799020874E-10</v>
      </c>
      <c r="LD72" s="25">
        <f>+'27 VAS skaičiavimai'!$Z$15/12</f>
        <v>6.8610631799020874E-10</v>
      </c>
      <c r="LE72" s="25">
        <f>+'27 VAS skaičiavimai'!$Z$15/12</f>
        <v>6.8610631799020874E-10</v>
      </c>
      <c r="LF72" s="25">
        <f>+'27 VAS skaičiavimai'!$Z$15/12</f>
        <v>6.8610631799020874E-10</v>
      </c>
      <c r="LG72" s="25">
        <f>+'27 VAS skaičiavimai'!$Z$15/12</f>
        <v>6.8610631799020874E-10</v>
      </c>
      <c r="LH72" s="25">
        <f>+'27 VAS skaičiavimai'!$Z$15/12</f>
        <v>6.8610631799020874E-10</v>
      </c>
      <c r="LI72" s="25">
        <f>+'27 VAS skaičiavimai'!$Z$15/12</f>
        <v>6.8610631799020874E-10</v>
      </c>
      <c r="LJ72" s="25">
        <f>+'27 VAS skaičiavimai'!$Z$15/12</f>
        <v>6.8610631799020874E-10</v>
      </c>
      <c r="LK72" s="25">
        <f>+'27 VAS skaičiavimai'!$Z$15/12</f>
        <v>6.8610631799020874E-10</v>
      </c>
      <c r="LL72" s="25">
        <f>+'27 VAS skaičiavimai'!$Z$15/12</f>
        <v>6.8610631799020874E-10</v>
      </c>
      <c r="LM72" s="25">
        <f>+'27 VAS skaičiavimai'!$Z$15/12</f>
        <v>6.8610631799020874E-10</v>
      </c>
      <c r="LN72" s="25">
        <f t="shared" ref="LN72" si="883">SUM(LB72:LM72)</f>
        <v>8.2332758158825033E-9</v>
      </c>
    </row>
    <row r="73" spans="1:326">
      <c r="A73" s="3" t="s">
        <v>317</v>
      </c>
      <c r="B73" s="25">
        <f>SUM(B71:B72)</f>
        <v>45266.672540454223</v>
      </c>
      <c r="C73" s="25">
        <f t="shared" ref="C73:BN73" si="884">SUM(C71:C72)</f>
        <v>6466.6675057791754</v>
      </c>
      <c r="D73" s="25">
        <f t="shared" si="884"/>
        <v>6466.6675057791754</v>
      </c>
      <c r="E73" s="25">
        <f t="shared" si="884"/>
        <v>6466.6675057791754</v>
      </c>
      <c r="F73" s="25">
        <f t="shared" si="884"/>
        <v>6466.6675057791754</v>
      </c>
      <c r="G73" s="25">
        <f t="shared" si="884"/>
        <v>6466.6675057791754</v>
      </c>
      <c r="H73" s="25">
        <f t="shared" si="884"/>
        <v>6466.6675057791754</v>
      </c>
      <c r="I73" s="25">
        <f t="shared" si="884"/>
        <v>6466.6675057791754</v>
      </c>
      <c r="J73" s="25">
        <f t="shared" si="884"/>
        <v>6466.6675057791754</v>
      </c>
      <c r="K73" s="25">
        <f t="shared" si="884"/>
        <v>6466.6675057791754</v>
      </c>
      <c r="L73" s="25">
        <f t="shared" si="884"/>
        <v>6466.6675057791754</v>
      </c>
      <c r="M73" s="25">
        <f t="shared" si="884"/>
        <v>6466.6675057791754</v>
      </c>
      <c r="N73" s="25">
        <f t="shared" si="884"/>
        <v>116400.01510402514</v>
      </c>
      <c r="O73" s="25">
        <f t="shared" si="884"/>
        <v>5173.2049045003405</v>
      </c>
      <c r="P73" s="25">
        <f t="shared" si="884"/>
        <v>5173.2049045003405</v>
      </c>
      <c r="Q73" s="25">
        <f t="shared" si="884"/>
        <v>5173.2049045003405</v>
      </c>
      <c r="R73" s="25">
        <f t="shared" si="884"/>
        <v>5173.2049045003405</v>
      </c>
      <c r="S73" s="25">
        <f t="shared" si="884"/>
        <v>5173.2049045003405</v>
      </c>
      <c r="T73" s="25">
        <f t="shared" si="884"/>
        <v>5173.2049045003405</v>
      </c>
      <c r="U73" s="25">
        <f t="shared" si="884"/>
        <v>8281.7583265652956</v>
      </c>
      <c r="V73" s="25">
        <f t="shared" si="884"/>
        <v>14454.384907155183</v>
      </c>
      <c r="W73" s="25">
        <f t="shared" si="884"/>
        <v>20624.425795700554</v>
      </c>
      <c r="X73" s="25">
        <f t="shared" si="884"/>
        <v>22280.580514626588</v>
      </c>
      <c r="Y73" s="25">
        <f t="shared" si="884"/>
        <v>23936.735233552616</v>
      </c>
      <c r="Z73" s="25">
        <f t="shared" si="884"/>
        <v>26580.389952478654</v>
      </c>
      <c r="AA73" s="25">
        <f t="shared" si="884"/>
        <v>147197.50415708093</v>
      </c>
      <c r="AB73" s="25">
        <f t="shared" si="884"/>
        <v>-15394.493153219002</v>
      </c>
      <c r="AC73" s="25">
        <f t="shared" si="884"/>
        <v>-13203.659470663268</v>
      </c>
      <c r="AD73" s="25">
        <f t="shared" si="884"/>
        <v>-11012.825788107541</v>
      </c>
      <c r="AE73" s="25">
        <f t="shared" si="884"/>
        <v>-8821.9921055518134</v>
      </c>
      <c r="AF73" s="25">
        <f t="shared" si="884"/>
        <v>-6631.1584229960863</v>
      </c>
      <c r="AG73" s="25">
        <f t="shared" si="884"/>
        <v>-4440.3247404403592</v>
      </c>
      <c r="AH73" s="25">
        <f t="shared" si="884"/>
        <v>-749.49105788462475</v>
      </c>
      <c r="AI73" s="25">
        <f t="shared" si="884"/>
        <v>1441.3426246711024</v>
      </c>
      <c r="AJ73" s="25">
        <f t="shared" si="884"/>
        <v>3632.1763072268368</v>
      </c>
      <c r="AK73" s="25">
        <f t="shared" si="884"/>
        <v>6935.5099897825639</v>
      </c>
      <c r="AL73" s="25">
        <f t="shared" si="884"/>
        <v>9126.3436723382838</v>
      </c>
      <c r="AM73" s="25">
        <f t="shared" si="884"/>
        <v>11317.177354894025</v>
      </c>
      <c r="AN73" s="25">
        <f t="shared" si="884"/>
        <v>-27801.394789949991</v>
      </c>
      <c r="AO73" s="25">
        <f t="shared" si="884"/>
        <v>-52182.698715331186</v>
      </c>
      <c r="AP73" s="25">
        <f t="shared" si="884"/>
        <v>-52545.992342896629</v>
      </c>
      <c r="AQ73" s="25">
        <f t="shared" si="884"/>
        <v>-52909.285970462079</v>
      </c>
      <c r="AR73" s="25">
        <f t="shared" si="884"/>
        <v>-53272.579598027529</v>
      </c>
      <c r="AS73" s="25">
        <f t="shared" si="884"/>
        <v>-53635.873225592979</v>
      </c>
      <c r="AT73" s="25">
        <f t="shared" si="884"/>
        <v>-53999.166853158415</v>
      </c>
      <c r="AU73" s="25">
        <f t="shared" si="884"/>
        <v>-54362.460480723872</v>
      </c>
      <c r="AV73" s="25">
        <f t="shared" si="884"/>
        <v>-54725.754108289308</v>
      </c>
      <c r="AW73" s="25">
        <f t="shared" si="884"/>
        <v>-55089.047735854772</v>
      </c>
      <c r="AX73" s="25">
        <f t="shared" si="884"/>
        <v>-55452.341363420208</v>
      </c>
      <c r="AY73" s="25">
        <f t="shared" si="884"/>
        <v>-55815.634990985665</v>
      </c>
      <c r="AZ73" s="25">
        <f t="shared" si="884"/>
        <v>-56178.928618551108</v>
      </c>
      <c r="BA73" s="25">
        <f t="shared" si="884"/>
        <v>-650169.76400329347</v>
      </c>
      <c r="BB73" s="25">
        <f t="shared" si="884"/>
        <v>-53082.540891542863</v>
      </c>
      <c r="BC73" s="25">
        <f t="shared" si="884"/>
        <v>-53445.834519108299</v>
      </c>
      <c r="BD73" s="25">
        <f t="shared" si="884"/>
        <v>-53809.128146673756</v>
      </c>
      <c r="BE73" s="25">
        <f t="shared" si="884"/>
        <v>-54172.421774239192</v>
      </c>
      <c r="BF73" s="25">
        <f t="shared" si="884"/>
        <v>-54535.715401804649</v>
      </c>
      <c r="BG73" s="25">
        <f t="shared" si="884"/>
        <v>-54899.009029370092</v>
      </c>
      <c r="BH73" s="25">
        <f t="shared" si="884"/>
        <v>-57499.802656935535</v>
      </c>
      <c r="BI73" s="25">
        <f t="shared" si="884"/>
        <v>-57863.096284500985</v>
      </c>
      <c r="BJ73" s="25">
        <f t="shared" si="884"/>
        <v>-58226.389912066428</v>
      </c>
      <c r="BK73" s="25">
        <f t="shared" si="884"/>
        <v>-58589.683539631878</v>
      </c>
      <c r="BL73" s="25">
        <f t="shared" si="884"/>
        <v>-58952.977167197321</v>
      </c>
      <c r="BM73" s="25">
        <f t="shared" si="884"/>
        <v>-59316.270794762764</v>
      </c>
      <c r="BN73" s="25">
        <f t="shared" si="884"/>
        <v>-674392.87011783349</v>
      </c>
      <c r="BO73" s="25">
        <f t="shared" ref="BO73:DZ73" si="885">SUM(BO71:BO72)</f>
        <v>-56603.996018734324</v>
      </c>
      <c r="BP73" s="25">
        <f t="shared" si="885"/>
        <v>-56967.289646299774</v>
      </c>
      <c r="BQ73" s="25">
        <f t="shared" si="885"/>
        <v>-57330.58327386521</v>
      </c>
      <c r="BR73" s="25">
        <f t="shared" si="885"/>
        <v>-57693.876901430667</v>
      </c>
      <c r="BS73" s="25">
        <f t="shared" si="885"/>
        <v>-58057.17052899611</v>
      </c>
      <c r="BT73" s="25">
        <f t="shared" si="885"/>
        <v>-58420.464156561553</v>
      </c>
      <c r="BU73" s="25">
        <f t="shared" si="885"/>
        <v>-61221.257784127003</v>
      </c>
      <c r="BV73" s="25">
        <f t="shared" si="885"/>
        <v>-61584.551411692446</v>
      </c>
      <c r="BW73" s="25">
        <f t="shared" si="885"/>
        <v>-61947.845039257889</v>
      </c>
      <c r="BX73" s="25">
        <f t="shared" si="885"/>
        <v>-63036.138666823339</v>
      </c>
      <c r="BY73" s="25">
        <f t="shared" si="885"/>
        <v>-63399.432294388789</v>
      </c>
      <c r="BZ73" s="25">
        <f t="shared" si="885"/>
        <v>-63762.725921954232</v>
      </c>
      <c r="CA73" s="25">
        <f t="shared" si="885"/>
        <v>-720025.33164413134</v>
      </c>
      <c r="CB73" s="25">
        <f t="shared" si="885"/>
        <v>-57511.681434115104</v>
      </c>
      <c r="CC73" s="25">
        <f t="shared" si="885"/>
        <v>-57874.975061680547</v>
      </c>
      <c r="CD73" s="25">
        <f t="shared" si="885"/>
        <v>-58238.26868924599</v>
      </c>
      <c r="CE73" s="25">
        <f t="shared" si="885"/>
        <v>-58601.56231681144</v>
      </c>
      <c r="CF73" s="25">
        <f t="shared" si="885"/>
        <v>-58964.855944376883</v>
      </c>
      <c r="CG73" s="25">
        <f t="shared" si="885"/>
        <v>-59328.149571942326</v>
      </c>
      <c r="CH73" s="25">
        <f t="shared" si="885"/>
        <v>-59691.443199507776</v>
      </c>
      <c r="CI73" s="25">
        <f t="shared" si="885"/>
        <v>-60054.736827073226</v>
      </c>
      <c r="CJ73" s="25">
        <f t="shared" si="885"/>
        <v>-60418.030454638669</v>
      </c>
      <c r="CK73" s="25">
        <f t="shared" si="885"/>
        <v>-60781.324082204119</v>
      </c>
      <c r="CL73" s="25">
        <f t="shared" si="885"/>
        <v>-61144.617709769562</v>
      </c>
      <c r="CM73" s="25">
        <f t="shared" si="885"/>
        <v>-61507.911337335005</v>
      </c>
      <c r="CN73" s="25">
        <f t="shared" si="885"/>
        <v>-714117.5566287007</v>
      </c>
      <c r="CO73" s="25">
        <f t="shared" si="885"/>
        <v>-54640.776244709545</v>
      </c>
      <c r="CP73" s="25">
        <f t="shared" si="885"/>
        <v>-55004.069872274995</v>
      </c>
      <c r="CQ73" s="25">
        <f t="shared" si="885"/>
        <v>-55367.363499840445</v>
      </c>
      <c r="CR73" s="25">
        <f t="shared" si="885"/>
        <v>-55730.657127405888</v>
      </c>
      <c r="CS73" s="25">
        <f t="shared" si="885"/>
        <v>-56093.950754971338</v>
      </c>
      <c r="CT73" s="25">
        <f t="shared" si="885"/>
        <v>-56457.244382536781</v>
      </c>
      <c r="CU73" s="25">
        <f t="shared" si="885"/>
        <v>-56820.538010102224</v>
      </c>
      <c r="CV73" s="25">
        <f t="shared" si="885"/>
        <v>-57183.831637667674</v>
      </c>
      <c r="CW73" s="25">
        <f t="shared" si="885"/>
        <v>-57547.125265233117</v>
      </c>
      <c r="CX73" s="25">
        <f t="shared" si="885"/>
        <v>-57910.418892798567</v>
      </c>
      <c r="CY73" s="25">
        <f t="shared" si="885"/>
        <v>-58273.712520364017</v>
      </c>
      <c r="CZ73" s="25">
        <f t="shared" si="885"/>
        <v>-58637.00614792946</v>
      </c>
      <c r="DA73" s="25">
        <f t="shared" si="885"/>
        <v>-679666.69435583404</v>
      </c>
      <c r="DB73" s="25">
        <f t="shared" si="885"/>
        <v>-51096.610130380344</v>
      </c>
      <c r="DC73" s="25">
        <f t="shared" si="885"/>
        <v>-51459.903757945794</v>
      </c>
      <c r="DD73" s="25">
        <f t="shared" si="885"/>
        <v>-51823.197385511237</v>
      </c>
      <c r="DE73" s="25">
        <f t="shared" si="885"/>
        <v>-52186.49101307668</v>
      </c>
      <c r="DF73" s="25">
        <f t="shared" si="885"/>
        <v>-52549.78464064213</v>
      </c>
      <c r="DG73" s="25">
        <f t="shared" si="885"/>
        <v>-52913.078268207581</v>
      </c>
      <c r="DH73" s="25">
        <f t="shared" si="885"/>
        <v>-53276.371895773016</v>
      </c>
      <c r="DI73" s="25">
        <f t="shared" si="885"/>
        <v>-53639.665523338466</v>
      </c>
      <c r="DJ73" s="25">
        <f t="shared" si="885"/>
        <v>-54002.959150903916</v>
      </c>
      <c r="DK73" s="25">
        <f t="shared" si="885"/>
        <v>-54366.252778469359</v>
      </c>
      <c r="DL73" s="25">
        <f t="shared" si="885"/>
        <v>-54729.546406034802</v>
      </c>
      <c r="DM73" s="25">
        <f t="shared" si="885"/>
        <v>-55092.840033600252</v>
      </c>
      <c r="DN73" s="25">
        <f t="shared" si="885"/>
        <v>-637136.70098388335</v>
      </c>
      <c r="DO73" s="25">
        <f t="shared" si="885"/>
        <v>-46816.714055355216</v>
      </c>
      <c r="DP73" s="25">
        <f t="shared" si="885"/>
        <v>-47180.007682920659</v>
      </c>
      <c r="DQ73" s="25">
        <f t="shared" si="885"/>
        <v>-47543.301310486102</v>
      </c>
      <c r="DR73" s="25">
        <f t="shared" si="885"/>
        <v>-47906.594938051552</v>
      </c>
      <c r="DS73" s="25">
        <f t="shared" si="885"/>
        <v>-48269.888565616995</v>
      </c>
      <c r="DT73" s="25">
        <f t="shared" si="885"/>
        <v>-48633.182193182445</v>
      </c>
      <c r="DU73" s="25">
        <f t="shared" si="885"/>
        <v>-48996.475820747888</v>
      </c>
      <c r="DV73" s="25">
        <f t="shared" si="885"/>
        <v>-49359.769448313338</v>
      </c>
      <c r="DW73" s="25">
        <f t="shared" si="885"/>
        <v>-49723.063075878788</v>
      </c>
      <c r="DX73" s="25">
        <f t="shared" si="885"/>
        <v>-50086.356703444231</v>
      </c>
      <c r="DY73" s="25">
        <f t="shared" si="885"/>
        <v>-50449.650331009674</v>
      </c>
      <c r="DZ73" s="25">
        <f t="shared" si="885"/>
        <v>-50812.943958575124</v>
      </c>
      <c r="EA73" s="25">
        <f t="shared" ref="EA73:GN73" si="886">SUM(EA71:EA72)</f>
        <v>-585777.94808358233</v>
      </c>
      <c r="EB73" s="25">
        <f t="shared" si="886"/>
        <v>-41967.83526726377</v>
      </c>
      <c r="EC73" s="25">
        <f t="shared" si="886"/>
        <v>-42331.12889482922</v>
      </c>
      <c r="ED73" s="25">
        <f t="shared" si="886"/>
        <v>-42694.422522394671</v>
      </c>
      <c r="EE73" s="25">
        <f t="shared" si="886"/>
        <v>-43057.716149960113</v>
      </c>
      <c r="EF73" s="25">
        <f t="shared" si="886"/>
        <v>-43421.009777525564</v>
      </c>
      <c r="EG73" s="25">
        <f t="shared" si="886"/>
        <v>-43784.303405091006</v>
      </c>
      <c r="EH73" s="25">
        <f t="shared" si="886"/>
        <v>-44147.597032656457</v>
      </c>
      <c r="EI73" s="25">
        <f t="shared" si="886"/>
        <v>-44510.890660221907</v>
      </c>
      <c r="EJ73" s="25">
        <f t="shared" si="886"/>
        <v>-44874.18428778735</v>
      </c>
      <c r="EK73" s="25">
        <f t="shared" si="886"/>
        <v>-45237.477915352792</v>
      </c>
      <c r="EL73" s="25">
        <f t="shared" si="886"/>
        <v>-45600.771542918243</v>
      </c>
      <c r="EM73" s="25">
        <f t="shared" si="886"/>
        <v>-45964.065170483693</v>
      </c>
      <c r="EN73" s="25">
        <f t="shared" si="886"/>
        <v>-527591.40262648475</v>
      </c>
      <c r="EO73" s="25">
        <f t="shared" si="886"/>
        <v>-36269.201804211814</v>
      </c>
      <c r="EP73" s="25">
        <f t="shared" si="886"/>
        <v>-36632.495431777264</v>
      </c>
      <c r="EQ73" s="25">
        <f t="shared" si="886"/>
        <v>-36995.789059342707</v>
      </c>
      <c r="ER73" s="25">
        <f t="shared" si="886"/>
        <v>-37359.082686908157</v>
      </c>
      <c r="ES73" s="25">
        <f t="shared" si="886"/>
        <v>-37722.3763144736</v>
      </c>
      <c r="ET73" s="25">
        <f t="shared" si="886"/>
        <v>-38085.669942039051</v>
      </c>
      <c r="EU73" s="25">
        <f t="shared" si="886"/>
        <v>-38448.963569604501</v>
      </c>
      <c r="EV73" s="25">
        <f t="shared" si="886"/>
        <v>-38812.257197169944</v>
      </c>
      <c r="EW73" s="25">
        <f t="shared" si="886"/>
        <v>-39175.550824735386</v>
      </c>
      <c r="EX73" s="25">
        <f t="shared" si="886"/>
        <v>-39538.844452300837</v>
      </c>
      <c r="EY73" s="25">
        <f t="shared" si="886"/>
        <v>-39902.138079866279</v>
      </c>
      <c r="EZ73" s="25">
        <f t="shared" si="886"/>
        <v>-40265.43170743173</v>
      </c>
      <c r="FA73" s="25">
        <f t="shared" si="886"/>
        <v>-459207.80106986128</v>
      </c>
      <c r="FB73" s="25">
        <f t="shared" si="886"/>
        <v>-29642.1978730681</v>
      </c>
      <c r="FC73" s="25">
        <f t="shared" si="886"/>
        <v>-30005.491500633547</v>
      </c>
      <c r="FD73" s="25">
        <f t="shared" si="886"/>
        <v>-30368.785128198993</v>
      </c>
      <c r="FE73" s="25">
        <f t="shared" si="886"/>
        <v>-30732.07875576444</v>
      </c>
      <c r="FF73" s="25">
        <f t="shared" si="886"/>
        <v>-31095.372383329886</v>
      </c>
      <c r="FG73" s="25">
        <f t="shared" si="886"/>
        <v>-31458.666010895333</v>
      </c>
      <c r="FH73" s="25">
        <f t="shared" si="886"/>
        <v>-31821.959638460779</v>
      </c>
      <c r="FI73" s="25">
        <f t="shared" si="886"/>
        <v>-32185.253266026222</v>
      </c>
      <c r="FJ73" s="25">
        <f t="shared" si="886"/>
        <v>-32548.546893591669</v>
      </c>
      <c r="FK73" s="25">
        <f t="shared" si="886"/>
        <v>-32911.840521157115</v>
      </c>
      <c r="FL73" s="25">
        <f t="shared" si="886"/>
        <v>-33275.134148722558</v>
      </c>
      <c r="FM73" s="25">
        <f t="shared" si="886"/>
        <v>-33638.427776288008</v>
      </c>
      <c r="FN73" s="25">
        <f t="shared" si="886"/>
        <v>-379683.75389613665</v>
      </c>
      <c r="FO73" s="25">
        <f t="shared" si="886"/>
        <v>-22000.928445701444</v>
      </c>
      <c r="FP73" s="25">
        <f t="shared" si="886"/>
        <v>-22364.222073266887</v>
      </c>
      <c r="FQ73" s="25">
        <f t="shared" si="886"/>
        <v>-22727.515700832337</v>
      </c>
      <c r="FR73" s="25">
        <f t="shared" si="886"/>
        <v>-23090.80932839778</v>
      </c>
      <c r="FS73" s="25">
        <f t="shared" si="886"/>
        <v>-23454.102955963226</v>
      </c>
      <c r="FT73" s="25">
        <f t="shared" si="886"/>
        <v>-23817.396583528673</v>
      </c>
      <c r="FU73" s="25">
        <f t="shared" si="886"/>
        <v>-24180.690211094119</v>
      </c>
      <c r="FV73" s="25">
        <f t="shared" si="886"/>
        <v>-24543.983838659566</v>
      </c>
      <c r="FW73" s="25">
        <f t="shared" si="886"/>
        <v>-24907.277466225012</v>
      </c>
      <c r="FX73" s="25">
        <f t="shared" si="886"/>
        <v>-25270.571093790459</v>
      </c>
      <c r="FY73" s="25">
        <f t="shared" si="886"/>
        <v>-25633.864721355905</v>
      </c>
      <c r="FZ73" s="25">
        <f t="shared" si="886"/>
        <v>-25997.158348921352</v>
      </c>
      <c r="GA73" s="25">
        <f t="shared" si="886"/>
        <v>-287988.52076773677</v>
      </c>
      <c r="GB73" s="25">
        <f t="shared" si="886"/>
        <v>-13119.884704576587</v>
      </c>
      <c r="GC73" s="25">
        <f t="shared" si="886"/>
        <v>-13219.857590902919</v>
      </c>
      <c r="GD73" s="25">
        <f t="shared" si="886"/>
        <v>-13319.83047722925</v>
      </c>
      <c r="GE73" s="25">
        <f t="shared" si="886"/>
        <v>-13419.803363555584</v>
      </c>
      <c r="GF73" s="25">
        <f t="shared" si="886"/>
        <v>-13519.776249881916</v>
      </c>
      <c r="GG73" s="25">
        <f t="shared" si="886"/>
        <v>-13619.749136208247</v>
      </c>
      <c r="GH73" s="25">
        <f t="shared" si="886"/>
        <v>-13719.722022534579</v>
      </c>
      <c r="GI73" s="25">
        <f t="shared" si="886"/>
        <v>-13819.694908860911</v>
      </c>
      <c r="GJ73" s="25">
        <f t="shared" si="886"/>
        <v>-13919.667795187243</v>
      </c>
      <c r="GK73" s="25">
        <f t="shared" si="886"/>
        <v>-14019.640681513574</v>
      </c>
      <c r="GL73" s="25">
        <f t="shared" si="886"/>
        <v>-14119.613567839908</v>
      </c>
      <c r="GM73" s="25">
        <f t="shared" ref="GM73" si="887">SUM(GM71:GM72)</f>
        <v>-14219.586454166239</v>
      </c>
      <c r="GN73" s="25">
        <f t="shared" si="886"/>
        <v>-164036.82695245696</v>
      </c>
      <c r="GO73" s="25">
        <f t="shared" ref="GO73:GY73" si="888">SUM(GO71:GO72)</f>
        <v>2.4927203045352809E-10</v>
      </c>
      <c r="GP73" s="25">
        <f t="shared" si="888"/>
        <v>2.4927203045352809E-10</v>
      </c>
      <c r="GQ73" s="25">
        <f t="shared" si="888"/>
        <v>2.4927203045352809E-10</v>
      </c>
      <c r="GR73" s="25">
        <f t="shared" si="888"/>
        <v>2.4927203045352809E-10</v>
      </c>
      <c r="GS73" s="25">
        <f t="shared" si="888"/>
        <v>2.4927203045352809E-10</v>
      </c>
      <c r="GT73" s="25">
        <f t="shared" si="888"/>
        <v>2.4927203045352809E-10</v>
      </c>
      <c r="GU73" s="25">
        <f t="shared" si="888"/>
        <v>2.4927203045352809E-10</v>
      </c>
      <c r="GV73" s="25">
        <f t="shared" si="888"/>
        <v>2.4927203045352809E-10</v>
      </c>
      <c r="GW73" s="25">
        <f t="shared" si="888"/>
        <v>2.4927203045352809E-10</v>
      </c>
      <c r="GX73" s="25">
        <f t="shared" si="888"/>
        <v>2.4927203045352809E-10</v>
      </c>
      <c r="GY73" s="25">
        <f t="shared" si="888"/>
        <v>2.4927203045352809E-10</v>
      </c>
      <c r="GZ73" s="25">
        <f t="shared" ref="GZ73" si="889">SUM(GZ71:GZ72)</f>
        <v>2.4927203045352809E-10</v>
      </c>
      <c r="HA73" s="25">
        <f t="shared" ref="HA73:JL73" si="890">SUM(HA71:HA72)</f>
        <v>2.9912643654423379E-9</v>
      </c>
      <c r="HB73" s="25">
        <f t="shared" si="890"/>
        <v>2.7790617642350974E-10</v>
      </c>
      <c r="HC73" s="25">
        <f t="shared" si="890"/>
        <v>2.7790617642350974E-10</v>
      </c>
      <c r="HD73" s="25">
        <f t="shared" si="890"/>
        <v>2.7790617642350974E-10</v>
      </c>
      <c r="HE73" s="25">
        <f t="shared" si="890"/>
        <v>2.7790617642350974E-10</v>
      </c>
      <c r="HF73" s="25">
        <f t="shared" si="890"/>
        <v>2.7790617642350974E-10</v>
      </c>
      <c r="HG73" s="25">
        <f t="shared" si="890"/>
        <v>2.7790617642350974E-10</v>
      </c>
      <c r="HH73" s="25">
        <f t="shared" si="890"/>
        <v>2.7790617642350974E-10</v>
      </c>
      <c r="HI73" s="25">
        <f t="shared" si="890"/>
        <v>2.7790617642350974E-10</v>
      </c>
      <c r="HJ73" s="25">
        <f t="shared" si="890"/>
        <v>2.7790617642350974E-10</v>
      </c>
      <c r="HK73" s="25">
        <f t="shared" si="890"/>
        <v>2.7790617642350974E-10</v>
      </c>
      <c r="HL73" s="25">
        <f t="shared" si="890"/>
        <v>2.7790617642350974E-10</v>
      </c>
      <c r="HM73" s="25">
        <f t="shared" si="890"/>
        <v>2.7790617642350974E-10</v>
      </c>
      <c r="HN73" s="25">
        <f t="shared" si="890"/>
        <v>3.3348741170821177E-9</v>
      </c>
      <c r="HO73" s="25">
        <f t="shared" si="890"/>
        <v>3.0919268369004603E-10</v>
      </c>
      <c r="HP73" s="25">
        <f t="shared" si="890"/>
        <v>3.0919268369004603E-10</v>
      </c>
      <c r="HQ73" s="25">
        <f t="shared" si="890"/>
        <v>3.0919268369004603E-10</v>
      </c>
      <c r="HR73" s="25">
        <f t="shared" si="890"/>
        <v>3.0919268369004603E-10</v>
      </c>
      <c r="HS73" s="25">
        <f t="shared" si="890"/>
        <v>3.0919268369004603E-10</v>
      </c>
      <c r="HT73" s="25">
        <f t="shared" si="890"/>
        <v>3.0919268369004603E-10</v>
      </c>
      <c r="HU73" s="25">
        <f t="shared" si="890"/>
        <v>3.0919268369004603E-10</v>
      </c>
      <c r="HV73" s="25">
        <f t="shared" si="890"/>
        <v>3.0919268369004603E-10</v>
      </c>
      <c r="HW73" s="25">
        <f t="shared" si="890"/>
        <v>3.0919268369004603E-10</v>
      </c>
      <c r="HX73" s="25">
        <f t="shared" si="890"/>
        <v>3.0919268369004603E-10</v>
      </c>
      <c r="HY73" s="25">
        <f t="shared" si="890"/>
        <v>3.0919268369004603E-10</v>
      </c>
      <c r="HZ73" s="25">
        <f t="shared" si="890"/>
        <v>3.0919268369004603E-10</v>
      </c>
      <c r="IA73" s="25">
        <f t="shared" si="890"/>
        <v>3.7103122042805514E-9</v>
      </c>
      <c r="IB73" s="25">
        <f t="shared" si="890"/>
        <v>3.4337723866036675E-10</v>
      </c>
      <c r="IC73" s="25">
        <f t="shared" si="890"/>
        <v>3.4337723866036675E-10</v>
      </c>
      <c r="ID73" s="25">
        <f t="shared" si="890"/>
        <v>3.4337723866036675E-10</v>
      </c>
      <c r="IE73" s="25">
        <f t="shared" si="890"/>
        <v>3.4337723866036675E-10</v>
      </c>
      <c r="IF73" s="25">
        <f t="shared" si="890"/>
        <v>3.4337723866036675E-10</v>
      </c>
      <c r="IG73" s="25">
        <f t="shared" si="890"/>
        <v>3.4337723866036675E-10</v>
      </c>
      <c r="IH73" s="25">
        <f t="shared" si="890"/>
        <v>3.4337723866036675E-10</v>
      </c>
      <c r="II73" s="25">
        <f t="shared" si="890"/>
        <v>3.4337723866036675E-10</v>
      </c>
      <c r="IJ73" s="25">
        <f t="shared" si="890"/>
        <v>3.4337723866036675E-10</v>
      </c>
      <c r="IK73" s="25">
        <f t="shared" si="890"/>
        <v>3.4337723866036675E-10</v>
      </c>
      <c r="IL73" s="25">
        <f t="shared" si="890"/>
        <v>3.4337723866036675E-10</v>
      </c>
      <c r="IM73" s="25">
        <f t="shared" si="890"/>
        <v>3.4337723866036675E-10</v>
      </c>
      <c r="IN73" s="25">
        <f t="shared" si="890"/>
        <v>4.120526863924401E-9</v>
      </c>
      <c r="IO73" s="25">
        <f t="shared" si="890"/>
        <v>3.8072828550504872E-10</v>
      </c>
      <c r="IP73" s="25">
        <f t="shared" si="890"/>
        <v>3.8072828550504872E-10</v>
      </c>
      <c r="IQ73" s="25">
        <f t="shared" si="890"/>
        <v>3.8072828550504872E-10</v>
      </c>
      <c r="IR73" s="25">
        <f t="shared" si="890"/>
        <v>3.8072828550504872E-10</v>
      </c>
      <c r="IS73" s="25">
        <f t="shared" si="890"/>
        <v>3.8072828550504872E-10</v>
      </c>
      <c r="IT73" s="25">
        <f t="shared" si="890"/>
        <v>3.8072828550504872E-10</v>
      </c>
      <c r="IU73" s="25">
        <f t="shared" si="890"/>
        <v>3.8072828550504872E-10</v>
      </c>
      <c r="IV73" s="25">
        <f t="shared" si="890"/>
        <v>3.8072828550504872E-10</v>
      </c>
      <c r="IW73" s="25">
        <f t="shared" si="890"/>
        <v>3.8072828550504872E-10</v>
      </c>
      <c r="IX73" s="25">
        <f t="shared" si="890"/>
        <v>3.8072828550504872E-10</v>
      </c>
      <c r="IY73" s="25">
        <f t="shared" si="890"/>
        <v>3.8072828550504872E-10</v>
      </c>
      <c r="IZ73" s="25">
        <f t="shared" si="890"/>
        <v>3.8072828550504872E-10</v>
      </c>
      <c r="JA73" s="25">
        <f t="shared" si="890"/>
        <v>4.5687394260605848E-9</v>
      </c>
      <c r="JB73" s="25">
        <f t="shared" si="890"/>
        <v>4.2153913419402152E-10</v>
      </c>
      <c r="JC73" s="25">
        <f t="shared" si="890"/>
        <v>4.2153913419402152E-10</v>
      </c>
      <c r="JD73" s="25">
        <f t="shared" si="890"/>
        <v>4.2153913419402152E-10</v>
      </c>
      <c r="JE73" s="25">
        <f t="shared" si="890"/>
        <v>4.2153913419402152E-10</v>
      </c>
      <c r="JF73" s="25">
        <f t="shared" si="890"/>
        <v>4.2153913419402152E-10</v>
      </c>
      <c r="JG73" s="25">
        <f t="shared" si="890"/>
        <v>4.2153913419402152E-10</v>
      </c>
      <c r="JH73" s="25">
        <f t="shared" si="890"/>
        <v>4.2153913419402152E-10</v>
      </c>
      <c r="JI73" s="25">
        <f t="shared" si="890"/>
        <v>4.2153913419402152E-10</v>
      </c>
      <c r="JJ73" s="25">
        <f t="shared" si="890"/>
        <v>4.2153913419402152E-10</v>
      </c>
      <c r="JK73" s="25">
        <f t="shared" si="890"/>
        <v>4.2153913419402152E-10</v>
      </c>
      <c r="JL73" s="25">
        <f t="shared" si="890"/>
        <v>4.2153913419402152E-10</v>
      </c>
      <c r="JM73" s="25">
        <f t="shared" ref="JM73:LM73" si="891">SUM(JM71:JM72)</f>
        <v>4.2153913419402152E-10</v>
      </c>
      <c r="JN73" s="25">
        <f t="shared" si="891"/>
        <v>5.0584696103282579E-9</v>
      </c>
      <c r="JO73" s="25">
        <f t="shared" si="891"/>
        <v>4.6613026379850182E-10</v>
      </c>
      <c r="JP73" s="25">
        <f t="shared" si="891"/>
        <v>4.6613026379850182E-10</v>
      </c>
      <c r="JQ73" s="25">
        <f t="shared" si="891"/>
        <v>4.6613026379850182E-10</v>
      </c>
      <c r="JR73" s="25">
        <f t="shared" si="891"/>
        <v>4.6613026379850182E-10</v>
      </c>
      <c r="JS73" s="25">
        <f t="shared" si="891"/>
        <v>4.6613026379850182E-10</v>
      </c>
      <c r="JT73" s="25">
        <f t="shared" si="891"/>
        <v>4.6613026379850182E-10</v>
      </c>
      <c r="JU73" s="25">
        <f t="shared" si="891"/>
        <v>4.6613026379850182E-10</v>
      </c>
      <c r="JV73" s="25">
        <f t="shared" si="891"/>
        <v>4.6613026379850182E-10</v>
      </c>
      <c r="JW73" s="25">
        <f t="shared" si="891"/>
        <v>4.6613026379850182E-10</v>
      </c>
      <c r="JX73" s="25">
        <f t="shared" si="891"/>
        <v>4.6613026379850182E-10</v>
      </c>
      <c r="JY73" s="25">
        <f t="shared" si="891"/>
        <v>4.6613026379850182E-10</v>
      </c>
      <c r="JZ73" s="25">
        <f t="shared" si="891"/>
        <v>4.6613026379850182E-10</v>
      </c>
      <c r="KA73" s="25">
        <f t="shared" si="891"/>
        <v>5.5935631655820231E-9</v>
      </c>
      <c r="KB73" s="25">
        <f t="shared" si="891"/>
        <v>5.1485183914620636E-10</v>
      </c>
      <c r="KC73" s="25">
        <f t="shared" si="891"/>
        <v>5.1485183914620636E-10</v>
      </c>
      <c r="KD73" s="25">
        <f t="shared" si="891"/>
        <v>5.1485183914620636E-10</v>
      </c>
      <c r="KE73" s="25">
        <f t="shared" si="891"/>
        <v>5.1485183914620636E-10</v>
      </c>
      <c r="KF73" s="25">
        <f t="shared" si="891"/>
        <v>5.1485183914620636E-10</v>
      </c>
      <c r="KG73" s="25">
        <f t="shared" si="891"/>
        <v>5.1485183914620636E-10</v>
      </c>
      <c r="KH73" s="25">
        <f t="shared" si="891"/>
        <v>5.1485183914620636E-10</v>
      </c>
      <c r="KI73" s="25">
        <f t="shared" si="891"/>
        <v>5.1485183914620636E-10</v>
      </c>
      <c r="KJ73" s="25">
        <f t="shared" si="891"/>
        <v>5.1485183914620636E-10</v>
      </c>
      <c r="KK73" s="25">
        <f t="shared" si="891"/>
        <v>5.1485183914620636E-10</v>
      </c>
      <c r="KL73" s="25">
        <f t="shared" si="891"/>
        <v>5.1485183914620636E-10</v>
      </c>
      <c r="KM73" s="25">
        <f t="shared" si="891"/>
        <v>5.1485183914620636E-10</v>
      </c>
      <c r="KN73" s="25">
        <f t="shared" si="891"/>
        <v>6.1782220697544747E-9</v>
      </c>
      <c r="KO73" s="25">
        <f t="shared" si="891"/>
        <v>5.6808646059261059E-10</v>
      </c>
      <c r="KP73" s="25">
        <f t="shared" si="891"/>
        <v>5.6808646059261059E-10</v>
      </c>
      <c r="KQ73" s="25">
        <f t="shared" si="891"/>
        <v>5.6808646059261059E-10</v>
      </c>
      <c r="KR73" s="25">
        <f t="shared" si="891"/>
        <v>5.6808646059261059E-10</v>
      </c>
      <c r="KS73" s="25">
        <f t="shared" si="891"/>
        <v>5.6808646059261059E-10</v>
      </c>
      <c r="KT73" s="25">
        <f t="shared" si="891"/>
        <v>5.6808646059261059E-10</v>
      </c>
      <c r="KU73" s="25">
        <f t="shared" si="891"/>
        <v>5.6808646059261059E-10</v>
      </c>
      <c r="KV73" s="25">
        <f t="shared" si="891"/>
        <v>5.6808646059261059E-10</v>
      </c>
      <c r="KW73" s="25">
        <f t="shared" si="891"/>
        <v>5.6808646059261059E-10</v>
      </c>
      <c r="KX73" s="25">
        <f t="shared" si="891"/>
        <v>5.6808646059261059E-10</v>
      </c>
      <c r="KY73" s="25">
        <f t="shared" si="891"/>
        <v>5.6808646059261059E-10</v>
      </c>
      <c r="KZ73" s="25">
        <f t="shared" si="891"/>
        <v>5.6808646059261059E-10</v>
      </c>
      <c r="LA73" s="25">
        <f t="shared" si="891"/>
        <v>6.8170375271113271E-9</v>
      </c>
      <c r="LB73" s="25">
        <f t="shared" si="891"/>
        <v>6.2625216850163173E-10</v>
      </c>
      <c r="LC73" s="25">
        <f t="shared" si="891"/>
        <v>6.2625216850163173E-10</v>
      </c>
      <c r="LD73" s="25">
        <f t="shared" si="891"/>
        <v>6.2625216850163173E-10</v>
      </c>
      <c r="LE73" s="25">
        <f t="shared" si="891"/>
        <v>6.2625216850163173E-10</v>
      </c>
      <c r="LF73" s="25">
        <f t="shared" si="891"/>
        <v>6.2625216850163173E-10</v>
      </c>
      <c r="LG73" s="25">
        <f t="shared" si="891"/>
        <v>6.2625216850163173E-10</v>
      </c>
      <c r="LH73" s="25">
        <f t="shared" si="891"/>
        <v>6.2625216850163173E-10</v>
      </c>
      <c r="LI73" s="25">
        <f t="shared" si="891"/>
        <v>6.2625216850163173E-10</v>
      </c>
      <c r="LJ73" s="25">
        <f t="shared" si="891"/>
        <v>6.2625216850163173E-10</v>
      </c>
      <c r="LK73" s="25">
        <f t="shared" si="891"/>
        <v>6.2625216850163173E-10</v>
      </c>
      <c r="LL73" s="25">
        <f t="shared" si="891"/>
        <v>6.2625216850163173E-10</v>
      </c>
      <c r="LM73" s="25">
        <f t="shared" si="891"/>
        <v>6.2625216850163173E-10</v>
      </c>
      <c r="LN73" s="25">
        <f t="shared" ref="LN73" si="892">SUM(LN71:LN72)</f>
        <v>7.5150260220195792E-9</v>
      </c>
    </row>
    <row r="74" spans="1:326" s="341" customFormat="1" ht="13.35" customHeight="1">
      <c r="A74" s="341" t="s">
        <v>127</v>
      </c>
      <c r="B74" s="343">
        <f>+B73+'Finansinės ataskaitos'!B23</f>
        <v>0</v>
      </c>
      <c r="C74" s="343">
        <f>+C73+'Finansinės ataskaitos'!C23</f>
        <v>0</v>
      </c>
      <c r="D74" s="343">
        <f>+D73+'Finansinės ataskaitos'!D23</f>
        <v>0</v>
      </c>
      <c r="E74" s="343">
        <f>+E73+'Finansinės ataskaitos'!E23</f>
        <v>0</v>
      </c>
      <c r="F74" s="343">
        <f>+F73+'Finansinės ataskaitos'!F23</f>
        <v>0</v>
      </c>
      <c r="G74" s="343">
        <f>+G73+'Finansinės ataskaitos'!G23</f>
        <v>0</v>
      </c>
      <c r="H74" s="343">
        <f>+H73+'Finansinės ataskaitos'!H23</f>
        <v>0</v>
      </c>
      <c r="I74" s="343">
        <f>+I73+'Finansinės ataskaitos'!I23</f>
        <v>0</v>
      </c>
      <c r="J74" s="343">
        <f>+J73+'Finansinės ataskaitos'!J23</f>
        <v>0</v>
      </c>
      <c r="K74" s="343">
        <f>+K73+'Finansinės ataskaitos'!K23</f>
        <v>0</v>
      </c>
      <c r="L74" s="343">
        <f>+L73+'Finansinės ataskaitos'!L23</f>
        <v>0</v>
      </c>
      <c r="M74" s="343">
        <f>+M73+'Finansinės ataskaitos'!M23</f>
        <v>0</v>
      </c>
      <c r="N74" s="343">
        <f>+N73+'Finansinės ataskaitos'!N23</f>
        <v>0</v>
      </c>
      <c r="O74" s="343">
        <f>+O73+'Finansinės ataskaitos'!O23</f>
        <v>0</v>
      </c>
      <c r="P74" s="343">
        <f>+P73+'Finansinės ataskaitos'!P23</f>
        <v>0</v>
      </c>
      <c r="Q74" s="343">
        <f>+Q73+'Finansinės ataskaitos'!Q23</f>
        <v>0</v>
      </c>
      <c r="R74" s="343">
        <f>+R73+'Finansinės ataskaitos'!R23</f>
        <v>0</v>
      </c>
      <c r="S74" s="343">
        <f>+S73+'Finansinės ataskaitos'!S23</f>
        <v>0</v>
      </c>
      <c r="T74" s="343">
        <f>+T73+'Finansinės ataskaitos'!T23</f>
        <v>0</v>
      </c>
      <c r="U74" s="343">
        <f>+U73+'Finansinės ataskaitos'!U23</f>
        <v>0</v>
      </c>
      <c r="V74" s="343">
        <f>+V73+'Finansinės ataskaitos'!V23</f>
        <v>0</v>
      </c>
      <c r="W74" s="343">
        <f>+W73+'Finansinės ataskaitos'!W23</f>
        <v>0</v>
      </c>
      <c r="X74" s="343">
        <f>+X73+'Finansinės ataskaitos'!X23</f>
        <v>0</v>
      </c>
      <c r="Y74" s="343">
        <f>+Y73+'Finansinės ataskaitos'!Y23</f>
        <v>0</v>
      </c>
      <c r="Z74" s="343">
        <f>+Z73+'Finansinės ataskaitos'!Z23</f>
        <v>0</v>
      </c>
      <c r="AA74" s="343">
        <f>+AA73+'Finansinės ataskaitos'!AA23</f>
        <v>0</v>
      </c>
      <c r="AB74" s="343">
        <f>+AB73+'Finansinės ataskaitos'!AB23</f>
        <v>0</v>
      </c>
      <c r="AC74" s="343">
        <f>+AC73+'Finansinės ataskaitos'!AC23</f>
        <v>0</v>
      </c>
      <c r="AD74" s="343">
        <f>+AD73+'Finansinės ataskaitos'!AD23</f>
        <v>0</v>
      </c>
      <c r="AE74" s="343">
        <f>+AE73+'Finansinės ataskaitos'!AE23</f>
        <v>0</v>
      </c>
      <c r="AF74" s="343">
        <f>+AF73+'Finansinės ataskaitos'!AF23</f>
        <v>0</v>
      </c>
      <c r="AG74" s="343">
        <f>+AG73+'Finansinės ataskaitos'!AG23</f>
        <v>0</v>
      </c>
      <c r="AH74" s="343">
        <f>+AH73+'Finansinės ataskaitos'!AH23</f>
        <v>0</v>
      </c>
      <c r="AI74" s="343">
        <f>+AI73+'Finansinės ataskaitos'!AI23</f>
        <v>0</v>
      </c>
      <c r="AJ74" s="343">
        <f>+AJ73+'Finansinės ataskaitos'!AJ23</f>
        <v>7.2759576141834259E-12</v>
      </c>
      <c r="AK74" s="343">
        <f>+AK73+'Finansinės ataskaitos'!AK23</f>
        <v>0</v>
      </c>
      <c r="AL74" s="343">
        <f>+AL73+'Finansinės ataskaitos'!AL23</f>
        <v>0</v>
      </c>
      <c r="AM74" s="343">
        <f>+AM73+'Finansinės ataskaitos'!AM23</f>
        <v>0</v>
      </c>
      <c r="AN74" s="343">
        <f>+AN73+'Finansinės ataskaitos'!AN23</f>
        <v>-1.0186340659856796E-10</v>
      </c>
      <c r="AO74" s="343">
        <f>+AO73+'Finansinės ataskaitos'!AO23</f>
        <v>0</v>
      </c>
      <c r="AP74" s="343">
        <f>+AP73+'Finansinės ataskaitos'!AP23</f>
        <v>0</v>
      </c>
      <c r="AQ74" s="343">
        <f>+AQ73+'Finansinės ataskaitos'!AQ23</f>
        <v>0</v>
      </c>
      <c r="AR74" s="343">
        <f>+AR73+'Finansinės ataskaitos'!AR23</f>
        <v>0</v>
      </c>
      <c r="AS74" s="343">
        <f>+AS73+'Finansinės ataskaitos'!AS23</f>
        <v>0</v>
      </c>
      <c r="AT74" s="343">
        <f>+AT73+'Finansinės ataskaitos'!AT23</f>
        <v>0</v>
      </c>
      <c r="AU74" s="343">
        <f>+AU73+'Finansinės ataskaitos'!AU23</f>
        <v>0</v>
      </c>
      <c r="AV74" s="343">
        <f>+AV73+'Finansinės ataskaitos'!AV23</f>
        <v>0</v>
      </c>
      <c r="AW74" s="343">
        <f>+AW73+'Finansinės ataskaitos'!AW23</f>
        <v>0</v>
      </c>
      <c r="AX74" s="343">
        <f>+AX73+'Finansinės ataskaitos'!AX23</f>
        <v>0</v>
      </c>
      <c r="AY74" s="343">
        <f>+AY73+'Finansinės ataskaitos'!AY23</f>
        <v>0</v>
      </c>
      <c r="AZ74" s="343">
        <f>+AZ73+'Finansinės ataskaitos'!AZ23</f>
        <v>0</v>
      </c>
      <c r="BA74" s="343">
        <f>+BA73+'Finansinės ataskaitos'!BA23</f>
        <v>0</v>
      </c>
      <c r="BB74" s="343">
        <f>+BB73+'Finansinės ataskaitos'!BB23</f>
        <v>0</v>
      </c>
      <c r="BC74" s="343">
        <f>+BC73+'Finansinės ataskaitos'!BC23</f>
        <v>0</v>
      </c>
      <c r="BD74" s="343">
        <f>+BD73+'Finansinės ataskaitos'!BD23</f>
        <v>0</v>
      </c>
      <c r="BE74" s="343">
        <f>+BE73+'Finansinės ataskaitos'!BE23</f>
        <v>0</v>
      </c>
      <c r="BF74" s="343">
        <f>+BF73+'Finansinės ataskaitos'!BF23</f>
        <v>0</v>
      </c>
      <c r="BG74" s="343">
        <f>+BG73+'Finansinės ataskaitos'!BG23</f>
        <v>0</v>
      </c>
      <c r="BH74" s="343">
        <f>+BH73+'Finansinės ataskaitos'!BH23</f>
        <v>0</v>
      </c>
      <c r="BI74" s="343">
        <f>+BI73+'Finansinės ataskaitos'!BI23</f>
        <v>0</v>
      </c>
      <c r="BJ74" s="343">
        <f>+BJ73+'Finansinės ataskaitos'!BJ23</f>
        <v>0</v>
      </c>
      <c r="BK74" s="343">
        <f>+BK73+'Finansinės ataskaitos'!BK23</f>
        <v>0</v>
      </c>
      <c r="BL74" s="343">
        <f>+BL73+'Finansinės ataskaitos'!BL23</f>
        <v>0</v>
      </c>
      <c r="BM74" s="343">
        <f>+BM73+'Finansinės ataskaitos'!BM23</f>
        <v>0</v>
      </c>
      <c r="BN74" s="343">
        <f>+BN73+'Finansinės ataskaitos'!BN23</f>
        <v>0</v>
      </c>
      <c r="BO74" s="343">
        <f>+BO73+'Finansinės ataskaitos'!BO23</f>
        <v>0</v>
      </c>
      <c r="BP74" s="343">
        <f>+BP73+'Finansinės ataskaitos'!BP23</f>
        <v>0</v>
      </c>
      <c r="BQ74" s="343">
        <f>+BQ73+'Finansinės ataskaitos'!BQ23</f>
        <v>0</v>
      </c>
      <c r="BR74" s="343">
        <f>+BR73+'Finansinės ataskaitos'!BR23</f>
        <v>0</v>
      </c>
      <c r="BS74" s="343">
        <f>+BS73+'Finansinės ataskaitos'!BS23</f>
        <v>0</v>
      </c>
      <c r="BT74" s="343">
        <f>+BT73+'Finansinės ataskaitos'!BT23</f>
        <v>0</v>
      </c>
      <c r="BU74" s="343">
        <f>+BU73+'Finansinės ataskaitos'!BU23</f>
        <v>0</v>
      </c>
      <c r="BV74" s="343">
        <f>+BV73+'Finansinės ataskaitos'!BV23</f>
        <v>0</v>
      </c>
      <c r="BW74" s="343">
        <f>+BW73+'Finansinės ataskaitos'!BW23</f>
        <v>0</v>
      </c>
      <c r="BX74" s="343">
        <f>+BX73+'Finansinės ataskaitos'!BX23</f>
        <v>0</v>
      </c>
      <c r="BY74" s="343">
        <f>+BY73+'Finansinės ataskaitos'!BY23</f>
        <v>0</v>
      </c>
      <c r="BZ74" s="343">
        <f>+BZ73+'Finansinės ataskaitos'!BZ23</f>
        <v>0</v>
      </c>
      <c r="CA74" s="343">
        <f>+CA73+'Finansinės ataskaitos'!CA23</f>
        <v>0</v>
      </c>
      <c r="CB74" s="343">
        <f>+CB73+'Finansinės ataskaitos'!CB23</f>
        <v>0</v>
      </c>
      <c r="CC74" s="343">
        <f>+CC73+'Finansinės ataskaitos'!CC23</f>
        <v>0</v>
      </c>
      <c r="CD74" s="343">
        <f>+CD73+'Finansinės ataskaitos'!CD23</f>
        <v>0</v>
      </c>
      <c r="CE74" s="343">
        <f>+CE73+'Finansinės ataskaitos'!CE23</f>
        <v>0</v>
      </c>
      <c r="CF74" s="343">
        <f>+CF73+'Finansinės ataskaitos'!CF23</f>
        <v>0</v>
      </c>
      <c r="CG74" s="343">
        <f>+CG73+'Finansinės ataskaitos'!CG23</f>
        <v>0</v>
      </c>
      <c r="CH74" s="343">
        <f>+CH73+'Finansinės ataskaitos'!CH23</f>
        <v>0</v>
      </c>
      <c r="CI74" s="343">
        <f>+CI73+'Finansinės ataskaitos'!CI23</f>
        <v>0</v>
      </c>
      <c r="CJ74" s="343">
        <f>+CJ73+'Finansinės ataskaitos'!CJ23</f>
        <v>0</v>
      </c>
      <c r="CK74" s="343">
        <f>+CK73+'Finansinės ataskaitos'!CK23</f>
        <v>0</v>
      </c>
      <c r="CL74" s="343">
        <f>+CL73+'Finansinės ataskaitos'!CL23</f>
        <v>0</v>
      </c>
      <c r="CM74" s="343">
        <f>+CM73+'Finansinės ataskaitos'!CM23</f>
        <v>0</v>
      </c>
      <c r="CN74" s="343">
        <f>+CN73+'Finansinės ataskaitos'!CN23</f>
        <v>0</v>
      </c>
      <c r="CO74" s="343">
        <f>+CO73+'Finansinės ataskaitos'!CO23</f>
        <v>0</v>
      </c>
      <c r="CP74" s="343">
        <f>+CP73+'Finansinės ataskaitos'!CP23</f>
        <v>0</v>
      </c>
      <c r="CQ74" s="343">
        <f>+CQ73+'Finansinės ataskaitos'!CQ23</f>
        <v>0</v>
      </c>
      <c r="CR74" s="343">
        <f>+CR73+'Finansinės ataskaitos'!CR23</f>
        <v>0</v>
      </c>
      <c r="CS74" s="343">
        <f>+CS73+'Finansinės ataskaitos'!CS23</f>
        <v>0</v>
      </c>
      <c r="CT74" s="343">
        <f>+CT73+'Finansinės ataskaitos'!CT23</f>
        <v>0</v>
      </c>
      <c r="CU74" s="343">
        <f>+CU73+'Finansinės ataskaitos'!CU23</f>
        <v>0</v>
      </c>
      <c r="CV74" s="343">
        <f>+CV73+'Finansinės ataskaitos'!CV23</f>
        <v>0</v>
      </c>
      <c r="CW74" s="343">
        <f>+CW73+'Finansinės ataskaitos'!CW23</f>
        <v>0</v>
      </c>
      <c r="CX74" s="343">
        <f>+CX73+'Finansinės ataskaitos'!CX23</f>
        <v>0</v>
      </c>
      <c r="CY74" s="343">
        <f>+CY73+'Finansinės ataskaitos'!CY23</f>
        <v>0</v>
      </c>
      <c r="CZ74" s="343">
        <f>+CZ73+'Finansinės ataskaitos'!CZ23</f>
        <v>0</v>
      </c>
      <c r="DA74" s="343">
        <f>+DA73+'Finansinės ataskaitos'!DA23</f>
        <v>0</v>
      </c>
      <c r="DB74" s="343">
        <f>+DB73+'Finansinės ataskaitos'!DB23</f>
        <v>0</v>
      </c>
      <c r="DC74" s="343">
        <f>+DC73+'Finansinės ataskaitos'!DC23</f>
        <v>0</v>
      </c>
      <c r="DD74" s="343">
        <f>+DD73+'Finansinės ataskaitos'!DD23</f>
        <v>0</v>
      </c>
      <c r="DE74" s="343">
        <f>+DE73+'Finansinės ataskaitos'!DE23</f>
        <v>0</v>
      </c>
      <c r="DF74" s="343">
        <f>+DF73+'Finansinės ataskaitos'!DF23</f>
        <v>0</v>
      </c>
      <c r="DG74" s="343">
        <f>+DG73+'Finansinės ataskaitos'!DG23</f>
        <v>0</v>
      </c>
      <c r="DH74" s="343">
        <f>+DH73+'Finansinės ataskaitos'!DH23</f>
        <v>0</v>
      </c>
      <c r="DI74" s="343">
        <f>+DI73+'Finansinės ataskaitos'!DI23</f>
        <v>0</v>
      </c>
      <c r="DJ74" s="343">
        <f>+DJ73+'Finansinės ataskaitos'!DJ23</f>
        <v>0</v>
      </c>
      <c r="DK74" s="343">
        <f>+DK73+'Finansinės ataskaitos'!DK23</f>
        <v>0</v>
      </c>
      <c r="DL74" s="343">
        <f>+DL73+'Finansinės ataskaitos'!DL23</f>
        <v>0</v>
      </c>
      <c r="DM74" s="343">
        <f>+DM73+'Finansinės ataskaitos'!DM23</f>
        <v>0</v>
      </c>
      <c r="DN74" s="343">
        <f>+DN73+'Finansinės ataskaitos'!DN23</f>
        <v>0</v>
      </c>
      <c r="DO74" s="343">
        <f>+DO73+'Finansinės ataskaitos'!DO23</f>
        <v>0</v>
      </c>
      <c r="DP74" s="343">
        <f>+DP73+'Finansinės ataskaitos'!DP23</f>
        <v>0</v>
      </c>
      <c r="DQ74" s="343">
        <f>+DQ73+'Finansinės ataskaitos'!DQ23</f>
        <v>0</v>
      </c>
      <c r="DR74" s="343">
        <f>+DR73+'Finansinės ataskaitos'!DR23</f>
        <v>0</v>
      </c>
      <c r="DS74" s="343">
        <f>+DS73+'Finansinės ataskaitos'!DS23</f>
        <v>0</v>
      </c>
      <c r="DT74" s="343">
        <f>+DT73+'Finansinės ataskaitos'!DT23</f>
        <v>0</v>
      </c>
      <c r="DU74" s="343">
        <f>+DU73+'Finansinės ataskaitos'!DU23</f>
        <v>0</v>
      </c>
      <c r="DV74" s="343">
        <f>+DV73+'Finansinės ataskaitos'!DV23</f>
        <v>0</v>
      </c>
      <c r="DW74" s="343">
        <f>+DW73+'Finansinės ataskaitos'!DW23</f>
        <v>0</v>
      </c>
      <c r="DX74" s="343">
        <f>+DX73+'Finansinės ataskaitos'!DX23</f>
        <v>0</v>
      </c>
      <c r="DY74" s="343">
        <f>+DY73+'Finansinės ataskaitos'!DY23</f>
        <v>0</v>
      </c>
      <c r="DZ74" s="343">
        <f>+DZ73+'Finansinės ataskaitos'!DZ23</f>
        <v>0</v>
      </c>
      <c r="EA74" s="343">
        <f>+EA73+'Finansinės ataskaitos'!EA23</f>
        <v>0</v>
      </c>
      <c r="EB74" s="343">
        <f>+EB73+'Finansinės ataskaitos'!EB23</f>
        <v>0</v>
      </c>
      <c r="EC74" s="343">
        <f>+EC73+'Finansinės ataskaitos'!EC23</f>
        <v>0</v>
      </c>
      <c r="ED74" s="343">
        <f>+ED73+'Finansinės ataskaitos'!ED23</f>
        <v>0</v>
      </c>
      <c r="EE74" s="343">
        <f>+EE73+'Finansinės ataskaitos'!EE23</f>
        <v>0</v>
      </c>
      <c r="EF74" s="343">
        <f>+EF73+'Finansinės ataskaitos'!EF23</f>
        <v>0</v>
      </c>
      <c r="EG74" s="343">
        <f>+EG73+'Finansinės ataskaitos'!EG23</f>
        <v>0</v>
      </c>
      <c r="EH74" s="343">
        <f>+EH73+'Finansinės ataskaitos'!EH23</f>
        <v>0</v>
      </c>
      <c r="EI74" s="343">
        <f>+EI73+'Finansinės ataskaitos'!EI23</f>
        <v>0</v>
      </c>
      <c r="EJ74" s="343">
        <f>+EJ73+'Finansinės ataskaitos'!EJ23</f>
        <v>0</v>
      </c>
      <c r="EK74" s="343">
        <f>+EK73+'Finansinės ataskaitos'!EK23</f>
        <v>0</v>
      </c>
      <c r="EL74" s="343">
        <f>+EL73+'Finansinės ataskaitos'!EL23</f>
        <v>0</v>
      </c>
      <c r="EM74" s="343">
        <f>+EM73+'Finansinės ataskaitos'!EM23</f>
        <v>0</v>
      </c>
      <c r="EN74" s="343">
        <f>+EN73+'Finansinės ataskaitos'!EN23</f>
        <v>0</v>
      </c>
      <c r="EO74" s="343">
        <f>+EO73+'Finansinės ataskaitos'!EO23</f>
        <v>0</v>
      </c>
      <c r="EP74" s="343">
        <f>+EP73+'Finansinės ataskaitos'!EP23</f>
        <v>0</v>
      </c>
      <c r="EQ74" s="343">
        <f>+EQ73+'Finansinės ataskaitos'!EQ23</f>
        <v>0</v>
      </c>
      <c r="ER74" s="343">
        <f>+ER73+'Finansinės ataskaitos'!ER23</f>
        <v>0</v>
      </c>
      <c r="ES74" s="343">
        <f>+ES73+'Finansinės ataskaitos'!ES23</f>
        <v>0</v>
      </c>
      <c r="ET74" s="343">
        <f>+ET73+'Finansinės ataskaitos'!ET23</f>
        <v>0</v>
      </c>
      <c r="EU74" s="343">
        <f>+EU73+'Finansinės ataskaitos'!EU23</f>
        <v>0</v>
      </c>
      <c r="EV74" s="343">
        <f>+EV73+'Finansinės ataskaitos'!EV23</f>
        <v>0</v>
      </c>
      <c r="EW74" s="343">
        <f>+EW73+'Finansinės ataskaitos'!EW23</f>
        <v>0</v>
      </c>
      <c r="EX74" s="343">
        <f>+EX73+'Finansinės ataskaitos'!EX23</f>
        <v>0</v>
      </c>
      <c r="EY74" s="343">
        <f>+EY73+'Finansinės ataskaitos'!EY23</f>
        <v>0</v>
      </c>
      <c r="EZ74" s="343">
        <f>+EZ73+'Finansinės ataskaitos'!EZ23</f>
        <v>0</v>
      </c>
      <c r="FA74" s="343">
        <f>+FA73+'Finansinės ataskaitos'!FA23</f>
        <v>0</v>
      </c>
      <c r="FB74" s="343">
        <f>+FB73+'Finansinės ataskaitos'!FB23</f>
        <v>0</v>
      </c>
      <c r="FC74" s="343">
        <f>+FC73+'Finansinės ataskaitos'!FC23</f>
        <v>0</v>
      </c>
      <c r="FD74" s="343">
        <f>+FD73+'Finansinės ataskaitos'!FD23</f>
        <v>0</v>
      </c>
      <c r="FE74" s="343">
        <f>+FE73+'Finansinės ataskaitos'!FE23</f>
        <v>0</v>
      </c>
      <c r="FF74" s="343">
        <f>+FF73+'Finansinės ataskaitos'!FF23</f>
        <v>0</v>
      </c>
      <c r="FG74" s="343">
        <f>+FG73+'Finansinės ataskaitos'!FG23</f>
        <v>0</v>
      </c>
      <c r="FH74" s="343">
        <f>+FH73+'Finansinės ataskaitos'!FH23</f>
        <v>0</v>
      </c>
      <c r="FI74" s="343">
        <f>+FI73+'Finansinės ataskaitos'!FI23</f>
        <v>0</v>
      </c>
      <c r="FJ74" s="343">
        <f>+FJ73+'Finansinės ataskaitos'!FJ23</f>
        <v>0</v>
      </c>
      <c r="FK74" s="343">
        <f>+FK73+'Finansinės ataskaitos'!FK23</f>
        <v>0</v>
      </c>
      <c r="FL74" s="343">
        <f>+FL73+'Finansinės ataskaitos'!FL23</f>
        <v>0</v>
      </c>
      <c r="FM74" s="343">
        <f>+FM73+'Finansinės ataskaitos'!FM23</f>
        <v>0</v>
      </c>
      <c r="FN74" s="343">
        <f>+FN73+'Finansinės ataskaitos'!FN23</f>
        <v>0</v>
      </c>
      <c r="FO74" s="343">
        <f>+FO73+'Finansinės ataskaitos'!FO23</f>
        <v>0</v>
      </c>
      <c r="FP74" s="343">
        <f>+FP73+'Finansinės ataskaitos'!FP23</f>
        <v>0</v>
      </c>
      <c r="FQ74" s="343">
        <f>+FQ73+'Finansinės ataskaitos'!FQ23</f>
        <v>0</v>
      </c>
      <c r="FR74" s="343">
        <f>+FR73+'Finansinės ataskaitos'!FR23</f>
        <v>0</v>
      </c>
      <c r="FS74" s="343">
        <f>+FS73+'Finansinės ataskaitos'!FS23</f>
        <v>0</v>
      </c>
      <c r="FT74" s="343">
        <f>+FT73+'Finansinės ataskaitos'!FT23</f>
        <v>0</v>
      </c>
      <c r="FU74" s="343">
        <f>+FU73+'Finansinės ataskaitos'!FU23</f>
        <v>0</v>
      </c>
      <c r="FV74" s="343">
        <f>+FV73+'Finansinės ataskaitos'!FV23</f>
        <v>0</v>
      </c>
      <c r="FW74" s="343">
        <f>+FW73+'Finansinės ataskaitos'!FW23</f>
        <v>0</v>
      </c>
      <c r="FX74" s="343">
        <f>+FX73+'Finansinės ataskaitos'!FX23</f>
        <v>0</v>
      </c>
      <c r="FY74" s="343">
        <f>+FY73+'Finansinės ataskaitos'!FY23</f>
        <v>0</v>
      </c>
      <c r="FZ74" s="343">
        <f>+FZ73+'Finansinės ataskaitos'!FZ23</f>
        <v>0</v>
      </c>
      <c r="GA74" s="343">
        <f>+GA73+'Finansinės ataskaitos'!GA23</f>
        <v>0</v>
      </c>
      <c r="GB74" s="343">
        <f>+GB73+'Finansinės ataskaitos'!GB23</f>
        <v>0</v>
      </c>
      <c r="GC74" s="343">
        <f>+GC73+'Finansinės ataskaitos'!GC23</f>
        <v>0</v>
      </c>
      <c r="GD74" s="343">
        <f>+GD73+'Finansinės ataskaitos'!GD23</f>
        <v>0</v>
      </c>
      <c r="GE74" s="343">
        <f>+GE73+'Finansinės ataskaitos'!GE23</f>
        <v>0</v>
      </c>
      <c r="GF74" s="343">
        <f>+GF73+'Finansinės ataskaitos'!GF23</f>
        <v>0</v>
      </c>
      <c r="GG74" s="343">
        <f>+GG73+'Finansinės ataskaitos'!GG23</f>
        <v>0</v>
      </c>
      <c r="GH74" s="343">
        <f>+GH73+'Finansinės ataskaitos'!GH23</f>
        <v>0</v>
      </c>
      <c r="GI74" s="343">
        <f>+GI73+'Finansinės ataskaitos'!GI23</f>
        <v>0</v>
      </c>
      <c r="GJ74" s="343">
        <f>+GJ73+'Finansinės ataskaitos'!GJ23</f>
        <v>0</v>
      </c>
      <c r="GK74" s="343">
        <f>+GK73+'Finansinės ataskaitos'!GK23</f>
        <v>0</v>
      </c>
      <c r="GL74" s="343">
        <f>+GL73+'Finansinės ataskaitos'!GL23</f>
        <v>0</v>
      </c>
      <c r="GM74" s="343">
        <f>+GM73+'Finansinės ataskaitos'!GM23</f>
        <v>0</v>
      </c>
      <c r="GN74" s="343">
        <f>+GN73+'Finansinės ataskaitos'!GN23</f>
        <v>0</v>
      </c>
      <c r="GO74" s="343">
        <f>+GO73+'Finansinės ataskaitos'!GO23</f>
        <v>0</v>
      </c>
      <c r="GP74" s="343">
        <f>+GP73+'Finansinės ataskaitos'!GP23</f>
        <v>0</v>
      </c>
      <c r="GQ74" s="343">
        <f>+GQ73+'Finansinės ataskaitos'!GQ23</f>
        <v>0</v>
      </c>
      <c r="GR74" s="343">
        <f>+GR73+'Finansinės ataskaitos'!GR23</f>
        <v>0</v>
      </c>
      <c r="GS74" s="343">
        <f>+GS73+'Finansinės ataskaitos'!GS23</f>
        <v>0</v>
      </c>
      <c r="GT74" s="343">
        <f>+GT73+'Finansinės ataskaitos'!GT23</f>
        <v>0</v>
      </c>
      <c r="GU74" s="343">
        <f>+GU73+'Finansinės ataskaitos'!GU23</f>
        <v>0</v>
      </c>
      <c r="GV74" s="343">
        <f>+GV73+'Finansinės ataskaitos'!GV23</f>
        <v>0</v>
      </c>
      <c r="GW74" s="343">
        <f>+GW73+'Finansinės ataskaitos'!GW23</f>
        <v>0</v>
      </c>
      <c r="GX74" s="343">
        <f>+GX73+'Finansinės ataskaitos'!GX23</f>
        <v>0</v>
      </c>
      <c r="GY74" s="343">
        <f>+GY73+'Finansinės ataskaitos'!GY23</f>
        <v>0</v>
      </c>
      <c r="GZ74" s="343">
        <f>+GZ73+'Finansinės ataskaitos'!GZ23</f>
        <v>0</v>
      </c>
      <c r="HA74" s="343">
        <f>+HA73+'Finansinės ataskaitos'!HA23</f>
        <v>0</v>
      </c>
      <c r="HB74" s="343">
        <f>+HB73+'Finansinės ataskaitos'!HB23</f>
        <v>0</v>
      </c>
      <c r="HC74" s="343">
        <f>+HC73+'Finansinės ataskaitos'!HC23</f>
        <v>0</v>
      </c>
      <c r="HD74" s="343">
        <f>+HD73+'Finansinės ataskaitos'!HD23</f>
        <v>0</v>
      </c>
      <c r="HE74" s="343">
        <f>+HE73+'Finansinės ataskaitos'!HE23</f>
        <v>0</v>
      </c>
      <c r="HF74" s="343">
        <f>+HF73+'Finansinės ataskaitos'!HF23</f>
        <v>0</v>
      </c>
      <c r="HG74" s="343">
        <f>+HG73+'Finansinės ataskaitos'!HG23</f>
        <v>0</v>
      </c>
      <c r="HH74" s="343">
        <f>+HH73+'Finansinės ataskaitos'!HH23</f>
        <v>0</v>
      </c>
      <c r="HI74" s="343">
        <f>+HI73+'Finansinės ataskaitos'!HI23</f>
        <v>0</v>
      </c>
      <c r="HJ74" s="343">
        <f>+HJ73+'Finansinės ataskaitos'!HJ23</f>
        <v>0</v>
      </c>
      <c r="HK74" s="343">
        <f>+HK73+'Finansinės ataskaitos'!HK23</f>
        <v>0</v>
      </c>
      <c r="HL74" s="343">
        <f>+HL73+'Finansinės ataskaitos'!HL23</f>
        <v>0</v>
      </c>
      <c r="HM74" s="343">
        <f>+HM73+'Finansinės ataskaitos'!HM23</f>
        <v>0</v>
      </c>
      <c r="HN74" s="343">
        <f>+HN73+'Finansinės ataskaitos'!HN23</f>
        <v>0</v>
      </c>
      <c r="HO74" s="343">
        <f>+HO73+'Finansinės ataskaitos'!HO23</f>
        <v>0</v>
      </c>
      <c r="HP74" s="343">
        <f>+HP73+'Finansinės ataskaitos'!HP23</f>
        <v>0</v>
      </c>
      <c r="HQ74" s="343">
        <f>+HQ73+'Finansinės ataskaitos'!HQ23</f>
        <v>0</v>
      </c>
      <c r="HR74" s="343">
        <f>+HR73+'Finansinės ataskaitos'!HR23</f>
        <v>0</v>
      </c>
      <c r="HS74" s="343">
        <f>+HS73+'Finansinės ataskaitos'!HS23</f>
        <v>0</v>
      </c>
      <c r="HT74" s="343">
        <f>+HT73+'Finansinės ataskaitos'!HT23</f>
        <v>0</v>
      </c>
      <c r="HU74" s="343">
        <f>+HU73+'Finansinės ataskaitos'!HU23</f>
        <v>0</v>
      </c>
      <c r="HV74" s="343">
        <f>+HV73+'Finansinės ataskaitos'!HV23</f>
        <v>0</v>
      </c>
      <c r="HW74" s="343">
        <f>+HW73+'Finansinės ataskaitos'!HW23</f>
        <v>0</v>
      </c>
      <c r="HX74" s="343">
        <f>+HX73+'Finansinės ataskaitos'!HX23</f>
        <v>0</v>
      </c>
      <c r="HY74" s="343">
        <f>+HY73+'Finansinės ataskaitos'!HY23</f>
        <v>0</v>
      </c>
      <c r="HZ74" s="343">
        <f>+HZ73+'Finansinės ataskaitos'!HZ23</f>
        <v>0</v>
      </c>
      <c r="IA74" s="343">
        <f>+IA73+'Finansinės ataskaitos'!IA23</f>
        <v>0</v>
      </c>
      <c r="IB74" s="343">
        <f>+IB73+'Finansinės ataskaitos'!IB23</f>
        <v>0</v>
      </c>
      <c r="IC74" s="343">
        <f>+IC73+'Finansinės ataskaitos'!IC23</f>
        <v>0</v>
      </c>
      <c r="ID74" s="343">
        <f>+ID73+'Finansinės ataskaitos'!ID23</f>
        <v>0</v>
      </c>
      <c r="IE74" s="343">
        <f>+IE73+'Finansinės ataskaitos'!IE23</f>
        <v>0</v>
      </c>
      <c r="IF74" s="343">
        <f>+IF73+'Finansinės ataskaitos'!IF23</f>
        <v>0</v>
      </c>
      <c r="IG74" s="343">
        <f>+IG73+'Finansinės ataskaitos'!IG23</f>
        <v>0</v>
      </c>
      <c r="IH74" s="343">
        <f>+IH73+'Finansinės ataskaitos'!IH23</f>
        <v>0</v>
      </c>
      <c r="II74" s="343">
        <f>+II73+'Finansinės ataskaitos'!II23</f>
        <v>0</v>
      </c>
      <c r="IJ74" s="343">
        <f>+IJ73+'Finansinės ataskaitos'!IJ23</f>
        <v>0</v>
      </c>
      <c r="IK74" s="343">
        <f>+IK73+'Finansinės ataskaitos'!IK23</f>
        <v>0</v>
      </c>
      <c r="IL74" s="343">
        <f>+IL73+'Finansinės ataskaitos'!IL23</f>
        <v>0</v>
      </c>
      <c r="IM74" s="343">
        <f>+IM73+'Finansinės ataskaitos'!IM23</f>
        <v>0</v>
      </c>
      <c r="IN74" s="343">
        <f>+IN73+'Finansinės ataskaitos'!IN23</f>
        <v>0</v>
      </c>
      <c r="IO74" s="343">
        <f>+IO73+'Finansinės ataskaitos'!IO23</f>
        <v>0</v>
      </c>
      <c r="IP74" s="343">
        <f>+IP73+'Finansinės ataskaitos'!IP23</f>
        <v>0</v>
      </c>
      <c r="IQ74" s="343">
        <f>+IQ73+'Finansinės ataskaitos'!IQ23</f>
        <v>0</v>
      </c>
      <c r="IR74" s="343">
        <f>+IR73+'Finansinės ataskaitos'!IR23</f>
        <v>0</v>
      </c>
      <c r="IS74" s="343">
        <f>+IS73+'Finansinės ataskaitos'!IS23</f>
        <v>0</v>
      </c>
      <c r="IT74" s="343">
        <f>+IT73+'Finansinės ataskaitos'!IT23</f>
        <v>0</v>
      </c>
      <c r="IU74" s="343">
        <f>+IU73+'Finansinės ataskaitos'!IU23</f>
        <v>0</v>
      </c>
      <c r="IV74" s="343">
        <f>+IV73+'Finansinės ataskaitos'!IV23</f>
        <v>0</v>
      </c>
      <c r="IW74" s="343">
        <f>+IW73+'Finansinės ataskaitos'!IW23</f>
        <v>0</v>
      </c>
      <c r="IX74" s="343">
        <f>+IX73+'Finansinės ataskaitos'!IX23</f>
        <v>0</v>
      </c>
      <c r="IY74" s="343">
        <f>+IY73+'Finansinės ataskaitos'!IY23</f>
        <v>0</v>
      </c>
      <c r="IZ74" s="343">
        <f>+IZ73+'Finansinės ataskaitos'!IZ23</f>
        <v>0</v>
      </c>
      <c r="JA74" s="343">
        <f>+JA73+'Finansinės ataskaitos'!JA23</f>
        <v>0</v>
      </c>
      <c r="JB74" s="343">
        <f>+JB73+'Finansinės ataskaitos'!JB23</f>
        <v>0</v>
      </c>
      <c r="JC74" s="343">
        <f>+JC73+'Finansinės ataskaitos'!JC23</f>
        <v>0</v>
      </c>
      <c r="JD74" s="343">
        <f>+JD73+'Finansinės ataskaitos'!JD23</f>
        <v>0</v>
      </c>
      <c r="JE74" s="343">
        <f>+JE73+'Finansinės ataskaitos'!JE23</f>
        <v>0</v>
      </c>
      <c r="JF74" s="343">
        <f>+JF73+'Finansinės ataskaitos'!JF23</f>
        <v>0</v>
      </c>
      <c r="JG74" s="343">
        <f>+JG73+'Finansinės ataskaitos'!JG23</f>
        <v>0</v>
      </c>
      <c r="JH74" s="343">
        <f>+JH73+'Finansinės ataskaitos'!JH23</f>
        <v>0</v>
      </c>
      <c r="JI74" s="343">
        <f>+JI73+'Finansinės ataskaitos'!JI23</f>
        <v>0</v>
      </c>
      <c r="JJ74" s="343">
        <f>+JJ73+'Finansinės ataskaitos'!JJ23</f>
        <v>0</v>
      </c>
      <c r="JK74" s="343">
        <f>+JK73+'Finansinės ataskaitos'!JK23</f>
        <v>0</v>
      </c>
      <c r="JL74" s="343">
        <f>+JL73+'Finansinės ataskaitos'!JL23</f>
        <v>0</v>
      </c>
      <c r="JM74" s="343">
        <f>+JM73+'Finansinės ataskaitos'!JM23</f>
        <v>0</v>
      </c>
      <c r="JN74" s="343">
        <f>+JN73+'Finansinės ataskaitos'!JN23</f>
        <v>0</v>
      </c>
      <c r="JO74" s="343">
        <f>+JO73+'Finansinės ataskaitos'!JO23</f>
        <v>0</v>
      </c>
      <c r="JP74" s="343">
        <f>+JP73+'Finansinės ataskaitos'!JP23</f>
        <v>0</v>
      </c>
      <c r="JQ74" s="343">
        <f>+JQ73+'Finansinės ataskaitos'!JQ23</f>
        <v>0</v>
      </c>
      <c r="JR74" s="343">
        <f>+JR73+'Finansinės ataskaitos'!JR23</f>
        <v>0</v>
      </c>
      <c r="JS74" s="343">
        <f>+JS73+'Finansinės ataskaitos'!JS23</f>
        <v>0</v>
      </c>
      <c r="JT74" s="343">
        <f>+JT73+'Finansinės ataskaitos'!JT23</f>
        <v>0</v>
      </c>
      <c r="JU74" s="343">
        <f>+JU73+'Finansinės ataskaitos'!JU23</f>
        <v>0</v>
      </c>
      <c r="JV74" s="343">
        <f>+JV73+'Finansinės ataskaitos'!JV23</f>
        <v>0</v>
      </c>
      <c r="JW74" s="343">
        <f>+JW73+'Finansinės ataskaitos'!JW23</f>
        <v>0</v>
      </c>
      <c r="JX74" s="343">
        <f>+JX73+'Finansinės ataskaitos'!JX23</f>
        <v>0</v>
      </c>
      <c r="JY74" s="343">
        <f>+JY73+'Finansinės ataskaitos'!JY23</f>
        <v>0</v>
      </c>
      <c r="JZ74" s="343">
        <f>+JZ73+'Finansinės ataskaitos'!JZ23</f>
        <v>0</v>
      </c>
      <c r="KA74" s="343">
        <f>+KA73+'Finansinės ataskaitos'!KA23</f>
        <v>0</v>
      </c>
      <c r="KB74" s="343">
        <f>+KB73+'Finansinės ataskaitos'!KB23</f>
        <v>0</v>
      </c>
      <c r="KC74" s="343">
        <f>+KC73+'Finansinės ataskaitos'!KC23</f>
        <v>0</v>
      </c>
      <c r="KD74" s="343">
        <f>+KD73+'Finansinės ataskaitos'!KD23</f>
        <v>0</v>
      </c>
      <c r="KE74" s="343">
        <f>+KE73+'Finansinės ataskaitos'!KE23</f>
        <v>0</v>
      </c>
      <c r="KF74" s="343">
        <f>+KF73+'Finansinės ataskaitos'!KF23</f>
        <v>0</v>
      </c>
      <c r="KG74" s="343">
        <f>+KG73+'Finansinės ataskaitos'!KG23</f>
        <v>0</v>
      </c>
      <c r="KH74" s="343">
        <f>+KH73+'Finansinės ataskaitos'!KH23</f>
        <v>0</v>
      </c>
      <c r="KI74" s="343">
        <f>+KI73+'Finansinės ataskaitos'!KI23</f>
        <v>0</v>
      </c>
      <c r="KJ74" s="343">
        <f>+KJ73+'Finansinės ataskaitos'!KJ23</f>
        <v>0</v>
      </c>
      <c r="KK74" s="343">
        <f>+KK73+'Finansinės ataskaitos'!KK23</f>
        <v>0</v>
      </c>
      <c r="KL74" s="343">
        <f>+KL73+'Finansinės ataskaitos'!KL23</f>
        <v>0</v>
      </c>
      <c r="KM74" s="343">
        <f>+KM73+'Finansinės ataskaitos'!KM23</f>
        <v>0</v>
      </c>
      <c r="KN74" s="343">
        <f>+KN73+'Finansinės ataskaitos'!KN23</f>
        <v>0</v>
      </c>
      <c r="KO74" s="343">
        <f>+KO73+'Finansinės ataskaitos'!KO23</f>
        <v>0</v>
      </c>
      <c r="KP74" s="343">
        <f>+KP73+'Finansinės ataskaitos'!KP23</f>
        <v>0</v>
      </c>
      <c r="KQ74" s="343">
        <f>+KQ73+'Finansinės ataskaitos'!KQ23</f>
        <v>0</v>
      </c>
      <c r="KR74" s="343">
        <f>+KR73+'Finansinės ataskaitos'!KR23</f>
        <v>0</v>
      </c>
      <c r="KS74" s="343">
        <f>+KS73+'Finansinės ataskaitos'!KS23</f>
        <v>0</v>
      </c>
      <c r="KT74" s="343">
        <f>+KT73+'Finansinės ataskaitos'!KT23</f>
        <v>0</v>
      </c>
      <c r="KU74" s="343">
        <f>+KU73+'Finansinės ataskaitos'!KU23</f>
        <v>0</v>
      </c>
      <c r="KV74" s="343">
        <f>+KV73+'Finansinės ataskaitos'!KV23</f>
        <v>0</v>
      </c>
      <c r="KW74" s="343">
        <f>+KW73+'Finansinės ataskaitos'!KW23</f>
        <v>0</v>
      </c>
      <c r="KX74" s="343">
        <f>+KX73+'Finansinės ataskaitos'!KX23</f>
        <v>0</v>
      </c>
      <c r="KY74" s="343">
        <f>+KY73+'Finansinės ataskaitos'!KY23</f>
        <v>0</v>
      </c>
      <c r="KZ74" s="343">
        <f>+KZ73+'Finansinės ataskaitos'!KZ23</f>
        <v>0</v>
      </c>
      <c r="LA74" s="343">
        <f>+LA73+'Finansinės ataskaitos'!LA23</f>
        <v>0</v>
      </c>
      <c r="LB74" s="343">
        <f>+LB73+'Finansinės ataskaitos'!LB23</f>
        <v>0</v>
      </c>
      <c r="LC74" s="343">
        <f>+LC73+'Finansinės ataskaitos'!LC23</f>
        <v>0</v>
      </c>
      <c r="LD74" s="343">
        <f>+LD73+'Finansinės ataskaitos'!LD23</f>
        <v>0</v>
      </c>
      <c r="LE74" s="343">
        <f>+LE73+'Finansinės ataskaitos'!LE23</f>
        <v>0</v>
      </c>
      <c r="LF74" s="343">
        <f>+LF73+'Finansinės ataskaitos'!LF23</f>
        <v>0</v>
      </c>
      <c r="LG74" s="343">
        <f>+LG73+'Finansinės ataskaitos'!LG23</f>
        <v>0</v>
      </c>
      <c r="LH74" s="343">
        <f>+LH73+'Finansinės ataskaitos'!LH23</f>
        <v>0</v>
      </c>
      <c r="LI74" s="343">
        <f>+LI73+'Finansinės ataskaitos'!LI23</f>
        <v>0</v>
      </c>
      <c r="LJ74" s="343">
        <f>+LJ73+'Finansinės ataskaitos'!LJ23</f>
        <v>0</v>
      </c>
      <c r="LK74" s="343">
        <f>+LK73+'Finansinės ataskaitos'!LK23</f>
        <v>0</v>
      </c>
      <c r="LL74" s="343">
        <f>+LL73+'Finansinės ataskaitos'!LL23</f>
        <v>0</v>
      </c>
      <c r="LM74" s="343">
        <f>+LM73+'Finansinės ataskaitos'!LM23</f>
        <v>0</v>
      </c>
      <c r="LN74" s="343">
        <f>+LN73+'Finansinės ataskaitos'!LN23</f>
        <v>0</v>
      </c>
    </row>
    <row r="76" spans="1:326">
      <c r="A76" s="295" t="s">
        <v>318</v>
      </c>
      <c r="B76" s="242"/>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f t="shared" ref="AH76:AM76" si="893">+IF(AH60&gt;0,AH59+AH60,AH59)</f>
        <v>0</v>
      </c>
      <c r="AI76" s="25">
        <f t="shared" si="893"/>
        <v>0</v>
      </c>
      <c r="AJ76" s="25">
        <f t="shared" si="893"/>
        <v>0</v>
      </c>
      <c r="AK76" s="25">
        <f t="shared" si="893"/>
        <v>0</v>
      </c>
      <c r="AL76" s="25">
        <f t="shared" si="893"/>
        <v>0</v>
      </c>
      <c r="AM76" s="25">
        <f t="shared" si="893"/>
        <v>0</v>
      </c>
      <c r="AN76" s="25">
        <f>SUM(AB76:AM76)</f>
        <v>0</v>
      </c>
      <c r="AO76" s="25">
        <f t="shared" ref="AO76:AZ76" si="894">+IF(AO60&gt;0,AO59+AO60,AO59)</f>
        <v>59472.773103935302</v>
      </c>
      <c r="AP76" s="25">
        <f t="shared" si="894"/>
        <v>59109.479476369859</v>
      </c>
      <c r="AQ76" s="25">
        <f t="shared" si="894"/>
        <v>58746.185848804409</v>
      </c>
      <c r="AR76" s="25">
        <f t="shared" si="894"/>
        <v>58382.892221238959</v>
      </c>
      <c r="AS76" s="25">
        <f t="shared" si="894"/>
        <v>58019.598593673509</v>
      </c>
      <c r="AT76" s="25">
        <f t="shared" si="894"/>
        <v>57656.304966108073</v>
      </c>
      <c r="AU76" s="25">
        <f t="shared" si="894"/>
        <v>57293.011338542616</v>
      </c>
      <c r="AV76" s="25">
        <f t="shared" si="894"/>
        <v>56929.71771097718</v>
      </c>
      <c r="AW76" s="25">
        <f t="shared" si="894"/>
        <v>56566.424083411715</v>
      </c>
      <c r="AX76" s="25">
        <f t="shared" si="894"/>
        <v>56203.13045584628</v>
      </c>
      <c r="AY76" s="25">
        <f t="shared" si="894"/>
        <v>55839.836828280822</v>
      </c>
      <c r="AZ76" s="25">
        <f t="shared" si="894"/>
        <v>55476.543200715379</v>
      </c>
      <c r="BA76" s="25">
        <f>SUM(AO76:AZ76)</f>
        <v>689695.89782790409</v>
      </c>
      <c r="BB76" s="25">
        <f t="shared" ref="BB76:BM76" si="895">+IF(BB60&gt;0,BB59+BB60,BB59)</f>
        <v>53038.249573149937</v>
      </c>
      <c r="BC76" s="25">
        <f t="shared" si="895"/>
        <v>52674.955945584494</v>
      </c>
      <c r="BD76" s="25">
        <f t="shared" si="895"/>
        <v>52311.662318019036</v>
      </c>
      <c r="BE76" s="25">
        <f t="shared" si="895"/>
        <v>51948.368690453601</v>
      </c>
      <c r="BF76" s="25">
        <f t="shared" si="895"/>
        <v>51585.075062888143</v>
      </c>
      <c r="BG76" s="25">
        <f t="shared" si="895"/>
        <v>51221.7814353227</v>
      </c>
      <c r="BH76" s="25">
        <f t="shared" si="895"/>
        <v>48620.987807757258</v>
      </c>
      <c r="BI76" s="25">
        <f t="shared" si="895"/>
        <v>48257.694180191807</v>
      </c>
      <c r="BJ76" s="25">
        <f t="shared" si="895"/>
        <v>47894.400552626365</v>
      </c>
      <c r="BK76" s="25">
        <f t="shared" si="895"/>
        <v>47531.106925060914</v>
      </c>
      <c r="BL76" s="25">
        <f t="shared" si="895"/>
        <v>47167.813297495471</v>
      </c>
      <c r="BM76" s="25">
        <f t="shared" si="895"/>
        <v>46804.519669930029</v>
      </c>
      <c r="BN76" s="25">
        <f>SUM(BB76:BM76)</f>
        <v>599056.61545847973</v>
      </c>
      <c r="BO76" s="25">
        <f t="shared" ref="BO76:BZ76" si="896">+IF(BO60&gt;0,BO59+BO60,BO59)</f>
        <v>43466.226042364578</v>
      </c>
      <c r="BP76" s="25">
        <f t="shared" si="896"/>
        <v>43102.932414799128</v>
      </c>
      <c r="BQ76" s="25">
        <f t="shared" si="896"/>
        <v>42739.638787233693</v>
      </c>
      <c r="BR76" s="25">
        <f t="shared" si="896"/>
        <v>42376.345159668235</v>
      </c>
      <c r="BS76" s="25">
        <f t="shared" si="896"/>
        <v>42013.051532102792</v>
      </c>
      <c r="BT76" s="25">
        <f t="shared" si="896"/>
        <v>41649.75790453735</v>
      </c>
      <c r="BU76" s="25">
        <f t="shared" si="896"/>
        <v>38848.964276971899</v>
      </c>
      <c r="BV76" s="25">
        <f t="shared" si="896"/>
        <v>38485.670649406457</v>
      </c>
      <c r="BW76" s="25">
        <f t="shared" si="896"/>
        <v>38122.377021841014</v>
      </c>
      <c r="BX76" s="25">
        <f t="shared" si="896"/>
        <v>37034.083394275563</v>
      </c>
      <c r="BY76" s="25">
        <f t="shared" si="896"/>
        <v>36670.789766710113</v>
      </c>
      <c r="BZ76" s="25">
        <f t="shared" si="896"/>
        <v>36307.49613914467</v>
      </c>
      <c r="CA76" s="25">
        <f>SUM(BO76:BZ76)</f>
        <v>480817.33308905549</v>
      </c>
      <c r="CB76" s="25">
        <f t="shared" ref="CB76:CM76" si="897">+IF(CB60&gt;0,CB59+CB60,CB59)</f>
        <v>35944.20251157922</v>
      </c>
      <c r="CC76" s="25">
        <f t="shared" si="897"/>
        <v>35580.908884013777</v>
      </c>
      <c r="CD76" s="25">
        <f t="shared" si="897"/>
        <v>35217.615256448335</v>
      </c>
      <c r="CE76" s="25">
        <f t="shared" si="897"/>
        <v>34854.321628882884</v>
      </c>
      <c r="CF76" s="25">
        <f t="shared" si="897"/>
        <v>34491.028001317442</v>
      </c>
      <c r="CG76" s="25">
        <f t="shared" si="897"/>
        <v>34127.734373751999</v>
      </c>
      <c r="CH76" s="25">
        <f t="shared" si="897"/>
        <v>33764.440746186548</v>
      </c>
      <c r="CI76" s="25">
        <f t="shared" si="897"/>
        <v>33401.147118621098</v>
      </c>
      <c r="CJ76" s="25">
        <f t="shared" si="897"/>
        <v>33037.853491055655</v>
      </c>
      <c r="CK76" s="25">
        <f t="shared" si="897"/>
        <v>32674.559863490205</v>
      </c>
      <c r="CL76" s="25">
        <f t="shared" si="897"/>
        <v>32311.266235924762</v>
      </c>
      <c r="CM76" s="25">
        <f t="shared" si="897"/>
        <v>31947.97260835932</v>
      </c>
      <c r="CN76" s="25">
        <f>SUM(CB76:CM76)</f>
        <v>407353.05071963125</v>
      </c>
      <c r="CO76" s="25">
        <f t="shared" ref="CO76:CZ76" si="898">+IF(CO60&gt;0,CO59+CO60,CO59)</f>
        <v>31584.678980793873</v>
      </c>
      <c r="CP76" s="25">
        <f t="shared" si="898"/>
        <v>31221.385353228427</v>
      </c>
      <c r="CQ76" s="25">
        <f t="shared" si="898"/>
        <v>30858.091725662976</v>
      </c>
      <c r="CR76" s="25">
        <f t="shared" si="898"/>
        <v>30494.798098097534</v>
      </c>
      <c r="CS76" s="25">
        <f t="shared" si="898"/>
        <v>30131.504470532083</v>
      </c>
      <c r="CT76" s="25">
        <f t="shared" si="898"/>
        <v>29768.21084296664</v>
      </c>
      <c r="CU76" s="25">
        <f t="shared" si="898"/>
        <v>29404.917215401198</v>
      </c>
      <c r="CV76" s="25">
        <f t="shared" si="898"/>
        <v>29041.623587835747</v>
      </c>
      <c r="CW76" s="25">
        <f t="shared" si="898"/>
        <v>28678.329960270301</v>
      </c>
      <c r="CX76" s="25">
        <f t="shared" si="898"/>
        <v>28315.036332704854</v>
      </c>
      <c r="CY76" s="25">
        <f t="shared" si="898"/>
        <v>27951.742705139408</v>
      </c>
      <c r="CZ76" s="25">
        <f t="shared" si="898"/>
        <v>27588.449077573961</v>
      </c>
      <c r="DA76" s="25">
        <f>SUM(CO76:CZ76)</f>
        <v>355038.76835020696</v>
      </c>
      <c r="DB76" s="25">
        <f t="shared" ref="DB76:DM76" si="899">+IF(DB60&gt;0,DB59+DB60,DB59)</f>
        <v>27225.155450008519</v>
      </c>
      <c r="DC76" s="25">
        <f t="shared" si="899"/>
        <v>26861.861822443072</v>
      </c>
      <c r="DD76" s="25">
        <f t="shared" si="899"/>
        <v>26498.568194877626</v>
      </c>
      <c r="DE76" s="25">
        <f t="shared" si="899"/>
        <v>26135.274567312179</v>
      </c>
      <c r="DF76" s="25">
        <f t="shared" si="899"/>
        <v>25771.980939746732</v>
      </c>
      <c r="DG76" s="25">
        <f t="shared" si="899"/>
        <v>25408.687312181286</v>
      </c>
      <c r="DH76" s="25">
        <f t="shared" si="899"/>
        <v>25045.393684615843</v>
      </c>
      <c r="DI76" s="25">
        <f t="shared" si="899"/>
        <v>24682.100057050397</v>
      </c>
      <c r="DJ76" s="25">
        <f t="shared" si="899"/>
        <v>24318.806429484946</v>
      </c>
      <c r="DK76" s="25">
        <f t="shared" si="899"/>
        <v>23955.512801919504</v>
      </c>
      <c r="DL76" s="25">
        <f t="shared" si="899"/>
        <v>23592.219174354057</v>
      </c>
      <c r="DM76" s="25">
        <f t="shared" si="899"/>
        <v>23228.925546788611</v>
      </c>
      <c r="DN76" s="25">
        <f>SUM(DB76:DM76)</f>
        <v>302724.48598078277</v>
      </c>
      <c r="DO76" s="25">
        <f t="shared" ref="DO76:DZ76" si="900">+IF(DO60&gt;0,DO59+DO60,DO59)</f>
        <v>22865.631919223164</v>
      </c>
      <c r="DP76" s="25">
        <f t="shared" si="900"/>
        <v>22502.338291657717</v>
      </c>
      <c r="DQ76" s="25">
        <f t="shared" si="900"/>
        <v>22139.044664092271</v>
      </c>
      <c r="DR76" s="25">
        <f t="shared" si="900"/>
        <v>21775.751036526824</v>
      </c>
      <c r="DS76" s="25">
        <f t="shared" si="900"/>
        <v>21412.457408961382</v>
      </c>
      <c r="DT76" s="25">
        <f t="shared" si="900"/>
        <v>21049.163781395931</v>
      </c>
      <c r="DU76" s="25">
        <f t="shared" si="900"/>
        <v>20685.870153830489</v>
      </c>
      <c r="DV76" s="25">
        <f t="shared" si="900"/>
        <v>20322.576526265042</v>
      </c>
      <c r="DW76" s="25">
        <f t="shared" si="900"/>
        <v>19959.282898699592</v>
      </c>
      <c r="DX76" s="25">
        <f t="shared" si="900"/>
        <v>19595.989271134145</v>
      </c>
      <c r="DY76" s="25">
        <f t="shared" si="900"/>
        <v>19232.695643568699</v>
      </c>
      <c r="DZ76" s="25">
        <f t="shared" si="900"/>
        <v>18869.402016003252</v>
      </c>
      <c r="EA76" s="25">
        <f>SUM(DO76:DZ76)</f>
        <v>250410.20361135853</v>
      </c>
      <c r="EB76" s="25">
        <f t="shared" ref="EB76:EM76" si="901">+IF(EB60&gt;0,EB59+EB60,EB59)</f>
        <v>18506.108388437806</v>
      </c>
      <c r="EC76" s="25">
        <f t="shared" si="901"/>
        <v>18142.814760872359</v>
      </c>
      <c r="ED76" s="25">
        <f t="shared" si="901"/>
        <v>17779.521133306909</v>
      </c>
      <c r="EE76" s="25">
        <f t="shared" si="901"/>
        <v>17416.227505741466</v>
      </c>
      <c r="EF76" s="25">
        <f t="shared" si="901"/>
        <v>17052.933878176016</v>
      </c>
      <c r="EG76" s="25">
        <f t="shared" si="901"/>
        <v>16689.640250610573</v>
      </c>
      <c r="EH76" s="25">
        <f t="shared" si="901"/>
        <v>16326.346623045123</v>
      </c>
      <c r="EI76" s="25">
        <f t="shared" si="901"/>
        <v>15963.052995479677</v>
      </c>
      <c r="EJ76" s="25">
        <f t="shared" si="901"/>
        <v>15599.75936791423</v>
      </c>
      <c r="EK76" s="25">
        <f t="shared" si="901"/>
        <v>15236.465740348784</v>
      </c>
      <c r="EL76" s="25">
        <f t="shared" si="901"/>
        <v>14873.172112783337</v>
      </c>
      <c r="EM76" s="25">
        <f t="shared" si="901"/>
        <v>14509.878485217891</v>
      </c>
      <c r="EN76" s="25">
        <f>SUM(EB76:EM76)</f>
        <v>198095.92124193418</v>
      </c>
      <c r="EO76" s="25">
        <f t="shared" ref="EO76:EZ76" si="902">+IF(EO60&gt;0,EO59+EO60,EO59)</f>
        <v>14146.58485765244</v>
      </c>
      <c r="EP76" s="25">
        <f t="shared" si="902"/>
        <v>13783.291230086998</v>
      </c>
      <c r="EQ76" s="25">
        <f t="shared" si="902"/>
        <v>13419.997602521551</v>
      </c>
      <c r="ER76" s="25">
        <f t="shared" si="902"/>
        <v>13056.703974956101</v>
      </c>
      <c r="ES76" s="25">
        <f t="shared" si="902"/>
        <v>12693.410347390656</v>
      </c>
      <c r="ET76" s="25">
        <f t="shared" si="902"/>
        <v>12330.116719825208</v>
      </c>
      <c r="EU76" s="25">
        <f t="shared" si="902"/>
        <v>11966.823092259761</v>
      </c>
      <c r="EV76" s="25">
        <f t="shared" si="902"/>
        <v>11603.529464694315</v>
      </c>
      <c r="EW76" s="25">
        <f t="shared" si="902"/>
        <v>11240.235837128868</v>
      </c>
      <c r="EX76" s="25">
        <f t="shared" si="902"/>
        <v>10876.942209563422</v>
      </c>
      <c r="EY76" s="25">
        <f t="shared" si="902"/>
        <v>10513.648581997977</v>
      </c>
      <c r="EZ76" s="25">
        <f t="shared" si="902"/>
        <v>10150.354954432531</v>
      </c>
      <c r="FA76" s="25">
        <f>SUM(EO76:EZ76)</f>
        <v>145781.63887250982</v>
      </c>
      <c r="FB76" s="25">
        <f t="shared" ref="FB76:FM76" si="903">+IF(FB60&gt;0,FB59+FB60,FB59)</f>
        <v>9787.0613268670841</v>
      </c>
      <c r="FC76" s="25">
        <f t="shared" si="903"/>
        <v>9423.7676993016394</v>
      </c>
      <c r="FD76" s="25">
        <f t="shared" si="903"/>
        <v>9060.4740717361929</v>
      </c>
      <c r="FE76" s="25">
        <f t="shared" si="903"/>
        <v>8697.1804441707463</v>
      </c>
      <c r="FF76" s="25">
        <f t="shared" si="903"/>
        <v>8333.8868166053016</v>
      </c>
      <c r="FG76" s="25">
        <f t="shared" si="903"/>
        <v>7970.5931890398533</v>
      </c>
      <c r="FH76" s="25">
        <f t="shared" si="903"/>
        <v>7607.2995614744086</v>
      </c>
      <c r="FI76" s="25">
        <f t="shared" si="903"/>
        <v>7244.0059339089621</v>
      </c>
      <c r="FJ76" s="25">
        <f t="shared" si="903"/>
        <v>6880.7123063435174</v>
      </c>
      <c r="FK76" s="25">
        <f t="shared" si="903"/>
        <v>6517.4186787780691</v>
      </c>
      <c r="FL76" s="25">
        <f t="shared" si="903"/>
        <v>6154.1250512126244</v>
      </c>
      <c r="FM76" s="25">
        <f t="shared" si="903"/>
        <v>5790.8314236471779</v>
      </c>
      <c r="FN76" s="25">
        <f>SUM(FB76:FM76)</f>
        <v>93467.356503085553</v>
      </c>
      <c r="FO76" s="25">
        <f t="shared" ref="FO76:FZ76" si="904">+IF(FO60&gt;0,FO59+FO60,FO59)</f>
        <v>5427.5377960817323</v>
      </c>
      <c r="FP76" s="25">
        <f t="shared" si="904"/>
        <v>5064.2441685162867</v>
      </c>
      <c r="FQ76" s="25">
        <f t="shared" si="904"/>
        <v>4700.9505409508401</v>
      </c>
      <c r="FR76" s="25">
        <f t="shared" si="904"/>
        <v>4337.6569133853936</v>
      </c>
      <c r="FS76" s="25">
        <f t="shared" si="904"/>
        <v>3974.363285819948</v>
      </c>
      <c r="FT76" s="25">
        <f t="shared" si="904"/>
        <v>3611.0696582545015</v>
      </c>
      <c r="FU76" s="25">
        <f t="shared" si="904"/>
        <v>3247.7760306890559</v>
      </c>
      <c r="FV76" s="25">
        <f t="shared" si="904"/>
        <v>2884.4824031236089</v>
      </c>
      <c r="FW76" s="25">
        <f t="shared" si="904"/>
        <v>2521.1887755581629</v>
      </c>
      <c r="FX76" s="25">
        <f t="shared" si="904"/>
        <v>2157.8951479927164</v>
      </c>
      <c r="FY76" s="25">
        <f t="shared" si="904"/>
        <v>1794.6015204272705</v>
      </c>
      <c r="FZ76" s="25">
        <f t="shared" si="904"/>
        <v>1431.3078928618243</v>
      </c>
      <c r="GA76" s="25">
        <f>SUM(FO76:FZ76)</f>
        <v>41153.07413366135</v>
      </c>
      <c r="GB76" s="25">
        <f t="shared" ref="GB76:GM76" si="905">+IF(GB60&gt;0,GB59+GB60,GB59)</f>
        <v>1199.6746359159245</v>
      </c>
      <c r="GC76" s="25">
        <f t="shared" si="905"/>
        <v>1099.7017495895923</v>
      </c>
      <c r="GD76" s="25">
        <f t="shared" si="905"/>
        <v>999.72886326326011</v>
      </c>
      <c r="GE76" s="25">
        <f t="shared" si="905"/>
        <v>899.75597693692805</v>
      </c>
      <c r="GF76" s="25">
        <f t="shared" si="905"/>
        <v>799.78309061059599</v>
      </c>
      <c r="GG76" s="25">
        <f t="shared" si="905"/>
        <v>699.81020428426405</v>
      </c>
      <c r="GH76" s="25">
        <f t="shared" si="905"/>
        <v>599.8373179579321</v>
      </c>
      <c r="GI76" s="25">
        <f t="shared" si="905"/>
        <v>499.8644316316001</v>
      </c>
      <c r="GJ76" s="25">
        <f t="shared" si="905"/>
        <v>399.89154530526815</v>
      </c>
      <c r="GK76" s="25">
        <f t="shared" si="905"/>
        <v>299.91865897893615</v>
      </c>
      <c r="GL76" s="25">
        <f t="shared" si="905"/>
        <v>199.94577265260412</v>
      </c>
      <c r="GM76" s="25">
        <f t="shared" si="905"/>
        <v>99.972886326272146</v>
      </c>
      <c r="GN76" s="25">
        <f>SUM(GB76:GM76)</f>
        <v>7797.8851334531773</v>
      </c>
      <c r="GO76" s="25">
        <f t="shared" ref="GO76:GZ76" si="906">+IF(GO60&gt;0,GO59+GO60,GO59)</f>
        <v>0</v>
      </c>
      <c r="GP76" s="25">
        <f t="shared" si="906"/>
        <v>0</v>
      </c>
      <c r="GQ76" s="25">
        <f t="shared" si="906"/>
        <v>0</v>
      </c>
      <c r="GR76" s="25">
        <f t="shared" si="906"/>
        <v>0</v>
      </c>
      <c r="GS76" s="25">
        <f t="shared" si="906"/>
        <v>0</v>
      </c>
      <c r="GT76" s="25">
        <f t="shared" si="906"/>
        <v>0</v>
      </c>
      <c r="GU76" s="25">
        <f t="shared" si="906"/>
        <v>0</v>
      </c>
      <c r="GV76" s="25">
        <f t="shared" si="906"/>
        <v>0</v>
      </c>
      <c r="GW76" s="25">
        <f t="shared" si="906"/>
        <v>0</v>
      </c>
      <c r="GX76" s="25">
        <f t="shared" si="906"/>
        <v>0</v>
      </c>
      <c r="GY76" s="25">
        <f t="shared" si="906"/>
        <v>0</v>
      </c>
      <c r="GZ76" s="25">
        <f t="shared" si="906"/>
        <v>0</v>
      </c>
      <c r="HA76" s="25">
        <f>SUM(GO76:GZ76)</f>
        <v>0</v>
      </c>
      <c r="HB76" s="25">
        <f t="shared" ref="HB76:HM76" si="907">+IF(HB60&gt;0,HB59+HB60,HB59)</f>
        <v>0</v>
      </c>
      <c r="HC76" s="25">
        <f t="shared" si="907"/>
        <v>0</v>
      </c>
      <c r="HD76" s="25">
        <f t="shared" si="907"/>
        <v>0</v>
      </c>
      <c r="HE76" s="25">
        <f t="shared" si="907"/>
        <v>0</v>
      </c>
      <c r="HF76" s="25">
        <f t="shared" si="907"/>
        <v>0</v>
      </c>
      <c r="HG76" s="25">
        <f t="shared" si="907"/>
        <v>0</v>
      </c>
      <c r="HH76" s="25">
        <f t="shared" si="907"/>
        <v>0</v>
      </c>
      <c r="HI76" s="25">
        <f t="shared" si="907"/>
        <v>0</v>
      </c>
      <c r="HJ76" s="25">
        <f t="shared" si="907"/>
        <v>0</v>
      </c>
      <c r="HK76" s="25">
        <f t="shared" si="907"/>
        <v>0</v>
      </c>
      <c r="HL76" s="25">
        <f t="shared" si="907"/>
        <v>0</v>
      </c>
      <c r="HM76" s="25">
        <f t="shared" si="907"/>
        <v>0</v>
      </c>
      <c r="HN76" s="25">
        <f>SUM(HB76:HM76)</f>
        <v>0</v>
      </c>
      <c r="HO76" s="25">
        <f t="shared" ref="HO76:HZ76" si="908">+IF(HO60&gt;0,HO59+HO60,HO59)</f>
        <v>0</v>
      </c>
      <c r="HP76" s="25">
        <f t="shared" si="908"/>
        <v>0</v>
      </c>
      <c r="HQ76" s="25">
        <f t="shared" si="908"/>
        <v>0</v>
      </c>
      <c r="HR76" s="25">
        <f t="shared" si="908"/>
        <v>0</v>
      </c>
      <c r="HS76" s="25">
        <f t="shared" si="908"/>
        <v>0</v>
      </c>
      <c r="HT76" s="25">
        <f t="shared" si="908"/>
        <v>0</v>
      </c>
      <c r="HU76" s="25">
        <f t="shared" si="908"/>
        <v>0</v>
      </c>
      <c r="HV76" s="25">
        <f t="shared" si="908"/>
        <v>0</v>
      </c>
      <c r="HW76" s="25">
        <f t="shared" si="908"/>
        <v>0</v>
      </c>
      <c r="HX76" s="25">
        <f t="shared" si="908"/>
        <v>0</v>
      </c>
      <c r="HY76" s="25">
        <f t="shared" si="908"/>
        <v>0</v>
      </c>
      <c r="HZ76" s="25">
        <f t="shared" si="908"/>
        <v>0</v>
      </c>
      <c r="IA76" s="25">
        <f>SUM(HO76:HZ76)</f>
        <v>0</v>
      </c>
      <c r="IB76" s="25">
        <f t="shared" ref="IB76:IM76" si="909">+IF(IB60&gt;0,IB59+IB60,IB59)</f>
        <v>0</v>
      </c>
      <c r="IC76" s="25">
        <f t="shared" si="909"/>
        <v>0</v>
      </c>
      <c r="ID76" s="25">
        <f t="shared" si="909"/>
        <v>0</v>
      </c>
      <c r="IE76" s="25">
        <f t="shared" si="909"/>
        <v>0</v>
      </c>
      <c r="IF76" s="25">
        <f t="shared" si="909"/>
        <v>0</v>
      </c>
      <c r="IG76" s="25">
        <f t="shared" si="909"/>
        <v>0</v>
      </c>
      <c r="IH76" s="25">
        <f t="shared" si="909"/>
        <v>0</v>
      </c>
      <c r="II76" s="25">
        <f t="shared" si="909"/>
        <v>0</v>
      </c>
      <c r="IJ76" s="25">
        <f t="shared" si="909"/>
        <v>0</v>
      </c>
      <c r="IK76" s="25">
        <f t="shared" si="909"/>
        <v>0</v>
      </c>
      <c r="IL76" s="25">
        <f t="shared" si="909"/>
        <v>0</v>
      </c>
      <c r="IM76" s="25">
        <f t="shared" si="909"/>
        <v>0</v>
      </c>
      <c r="IN76" s="25">
        <f>SUM(IB76:IM76)</f>
        <v>0</v>
      </c>
      <c r="IO76" s="25">
        <f t="shared" ref="IO76:IZ76" si="910">+IF(IO60&gt;0,IO59+IO60,IO59)</f>
        <v>0</v>
      </c>
      <c r="IP76" s="25">
        <f t="shared" si="910"/>
        <v>0</v>
      </c>
      <c r="IQ76" s="25">
        <f t="shared" si="910"/>
        <v>0</v>
      </c>
      <c r="IR76" s="25">
        <f t="shared" si="910"/>
        <v>0</v>
      </c>
      <c r="IS76" s="25">
        <f t="shared" si="910"/>
        <v>0</v>
      </c>
      <c r="IT76" s="25">
        <f t="shared" si="910"/>
        <v>0</v>
      </c>
      <c r="IU76" s="25">
        <f t="shared" si="910"/>
        <v>0</v>
      </c>
      <c r="IV76" s="25">
        <f t="shared" si="910"/>
        <v>0</v>
      </c>
      <c r="IW76" s="25">
        <f t="shared" si="910"/>
        <v>0</v>
      </c>
      <c r="IX76" s="25">
        <f t="shared" si="910"/>
        <v>0</v>
      </c>
      <c r="IY76" s="25">
        <f t="shared" si="910"/>
        <v>0</v>
      </c>
      <c r="IZ76" s="25">
        <f t="shared" si="910"/>
        <v>0</v>
      </c>
      <c r="JA76" s="25">
        <f>SUM(IO76:IZ76)</f>
        <v>0</v>
      </c>
      <c r="JB76" s="25">
        <f t="shared" ref="JB76:JM76" si="911">+IF(JB60&gt;0,JB59+JB60,JB59)</f>
        <v>0</v>
      </c>
      <c r="JC76" s="25">
        <f t="shared" si="911"/>
        <v>0</v>
      </c>
      <c r="JD76" s="25">
        <f t="shared" si="911"/>
        <v>0</v>
      </c>
      <c r="JE76" s="25">
        <f t="shared" si="911"/>
        <v>0</v>
      </c>
      <c r="JF76" s="25">
        <f t="shared" si="911"/>
        <v>0</v>
      </c>
      <c r="JG76" s="25">
        <f t="shared" si="911"/>
        <v>0</v>
      </c>
      <c r="JH76" s="25">
        <f t="shared" si="911"/>
        <v>0</v>
      </c>
      <c r="JI76" s="25">
        <f t="shared" si="911"/>
        <v>0</v>
      </c>
      <c r="JJ76" s="25">
        <f t="shared" si="911"/>
        <v>0</v>
      </c>
      <c r="JK76" s="25">
        <f t="shared" si="911"/>
        <v>0</v>
      </c>
      <c r="JL76" s="25">
        <f t="shared" si="911"/>
        <v>0</v>
      </c>
      <c r="JM76" s="25">
        <f t="shared" si="911"/>
        <v>0</v>
      </c>
      <c r="JN76" s="25">
        <f>SUM(JB76:JM76)</f>
        <v>0</v>
      </c>
      <c r="JO76" s="25">
        <f t="shared" ref="JO76:JZ76" si="912">+IF(JO60&gt;0,JO59+JO60,JO59)</f>
        <v>0</v>
      </c>
      <c r="JP76" s="25">
        <f t="shared" si="912"/>
        <v>0</v>
      </c>
      <c r="JQ76" s="25">
        <f t="shared" si="912"/>
        <v>0</v>
      </c>
      <c r="JR76" s="25">
        <f t="shared" si="912"/>
        <v>0</v>
      </c>
      <c r="JS76" s="25">
        <f t="shared" si="912"/>
        <v>0</v>
      </c>
      <c r="JT76" s="25">
        <f t="shared" si="912"/>
        <v>0</v>
      </c>
      <c r="JU76" s="25">
        <f t="shared" si="912"/>
        <v>0</v>
      </c>
      <c r="JV76" s="25">
        <f t="shared" si="912"/>
        <v>0</v>
      </c>
      <c r="JW76" s="25">
        <f t="shared" si="912"/>
        <v>0</v>
      </c>
      <c r="JX76" s="25">
        <f t="shared" si="912"/>
        <v>0</v>
      </c>
      <c r="JY76" s="25">
        <f t="shared" si="912"/>
        <v>0</v>
      </c>
      <c r="JZ76" s="25">
        <f t="shared" si="912"/>
        <v>0</v>
      </c>
      <c r="KA76" s="25">
        <f>SUM(JO76:JZ76)</f>
        <v>0</v>
      </c>
      <c r="KB76" s="25">
        <f t="shared" ref="KB76:KM76" si="913">+IF(KB60&gt;0,KB59+KB60,KB59)</f>
        <v>0</v>
      </c>
      <c r="KC76" s="25">
        <f t="shared" si="913"/>
        <v>0</v>
      </c>
      <c r="KD76" s="25">
        <f t="shared" si="913"/>
        <v>0</v>
      </c>
      <c r="KE76" s="25">
        <f t="shared" si="913"/>
        <v>0</v>
      </c>
      <c r="KF76" s="25">
        <f t="shared" si="913"/>
        <v>0</v>
      </c>
      <c r="KG76" s="25">
        <f t="shared" si="913"/>
        <v>0</v>
      </c>
      <c r="KH76" s="25">
        <f t="shared" si="913"/>
        <v>0</v>
      </c>
      <c r="KI76" s="25">
        <f t="shared" si="913"/>
        <v>0</v>
      </c>
      <c r="KJ76" s="25">
        <f t="shared" si="913"/>
        <v>0</v>
      </c>
      <c r="KK76" s="25">
        <f t="shared" si="913"/>
        <v>0</v>
      </c>
      <c r="KL76" s="25">
        <f t="shared" si="913"/>
        <v>0</v>
      </c>
      <c r="KM76" s="25">
        <f t="shared" si="913"/>
        <v>0</v>
      </c>
      <c r="KN76" s="25">
        <f>SUM(KB76:KM76)</f>
        <v>0</v>
      </c>
      <c r="KO76" s="25">
        <f t="shared" ref="KO76:KZ76" si="914">+IF(KO60&gt;0,KO59+KO60,KO59)</f>
        <v>0</v>
      </c>
      <c r="KP76" s="25">
        <f t="shared" si="914"/>
        <v>0</v>
      </c>
      <c r="KQ76" s="25">
        <f t="shared" si="914"/>
        <v>0</v>
      </c>
      <c r="KR76" s="25">
        <f t="shared" si="914"/>
        <v>0</v>
      </c>
      <c r="KS76" s="25">
        <f t="shared" si="914"/>
        <v>0</v>
      </c>
      <c r="KT76" s="25">
        <f t="shared" si="914"/>
        <v>0</v>
      </c>
      <c r="KU76" s="25">
        <f t="shared" si="914"/>
        <v>0</v>
      </c>
      <c r="KV76" s="25">
        <f t="shared" si="914"/>
        <v>0</v>
      </c>
      <c r="KW76" s="25">
        <f t="shared" si="914"/>
        <v>0</v>
      </c>
      <c r="KX76" s="25">
        <f t="shared" si="914"/>
        <v>0</v>
      </c>
      <c r="KY76" s="25">
        <f t="shared" si="914"/>
        <v>0</v>
      </c>
      <c r="KZ76" s="25">
        <f t="shared" si="914"/>
        <v>0</v>
      </c>
      <c r="LA76" s="25">
        <f>SUM(KO76:KZ76)</f>
        <v>0</v>
      </c>
      <c r="LB76" s="25">
        <f t="shared" ref="LB76:LM76" si="915">+IF(LB60&gt;0,LB59+LB60,LB59)</f>
        <v>0</v>
      </c>
      <c r="LC76" s="25">
        <f t="shared" si="915"/>
        <v>0</v>
      </c>
      <c r="LD76" s="25">
        <f t="shared" si="915"/>
        <v>0</v>
      </c>
      <c r="LE76" s="25">
        <f t="shared" si="915"/>
        <v>0</v>
      </c>
      <c r="LF76" s="25">
        <f t="shared" si="915"/>
        <v>0</v>
      </c>
      <c r="LG76" s="25">
        <f t="shared" si="915"/>
        <v>0</v>
      </c>
      <c r="LH76" s="25">
        <f t="shared" si="915"/>
        <v>0</v>
      </c>
      <c r="LI76" s="25">
        <f t="shared" si="915"/>
        <v>0</v>
      </c>
      <c r="LJ76" s="25">
        <f t="shared" si="915"/>
        <v>0</v>
      </c>
      <c r="LK76" s="25">
        <f t="shared" si="915"/>
        <v>0</v>
      </c>
      <c r="LL76" s="25">
        <f t="shared" si="915"/>
        <v>0</v>
      </c>
      <c r="LM76" s="25">
        <f t="shared" si="915"/>
        <v>0</v>
      </c>
      <c r="LN76" s="25">
        <f>SUM(LB76:LM76)</f>
        <v>0</v>
      </c>
    </row>
    <row r="77" spans="1:326">
      <c r="A77" s="295" t="s">
        <v>319</v>
      </c>
      <c r="B77" s="242"/>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f t="shared" ref="AH77:AM77" si="916">+AH58-AH76</f>
        <v>0</v>
      </c>
      <c r="AI77" s="25">
        <f t="shared" si="916"/>
        <v>0</v>
      </c>
      <c r="AJ77" s="25">
        <f t="shared" si="916"/>
        <v>0</v>
      </c>
      <c r="AK77" s="25">
        <f t="shared" si="916"/>
        <v>0</v>
      </c>
      <c r="AL77" s="25">
        <f t="shared" si="916"/>
        <v>0</v>
      </c>
      <c r="AM77" s="25">
        <f t="shared" si="916"/>
        <v>0</v>
      </c>
      <c r="AN77" s="25">
        <f>SUM(AB77:AM77)</f>
        <v>0</v>
      </c>
      <c r="AO77" s="25">
        <f t="shared" ref="AO77:AZ77" si="917">+AO58-AO76</f>
        <v>461.10054183041939</v>
      </c>
      <c r="AP77" s="25">
        <f t="shared" si="917"/>
        <v>-789.96222371734621</v>
      </c>
      <c r="AQ77" s="25">
        <f t="shared" si="917"/>
        <v>-789.96222371734621</v>
      </c>
      <c r="AR77" s="25">
        <f t="shared" si="917"/>
        <v>-789.96222371734621</v>
      </c>
      <c r="AS77" s="25">
        <f t="shared" si="917"/>
        <v>-789.96222371733165</v>
      </c>
      <c r="AT77" s="25">
        <f t="shared" si="917"/>
        <v>-789.96222371734621</v>
      </c>
      <c r="AU77" s="25">
        <f t="shared" si="917"/>
        <v>-789.96222371734621</v>
      </c>
      <c r="AV77" s="25">
        <f t="shared" si="917"/>
        <v>-789.96222371736076</v>
      </c>
      <c r="AW77" s="25">
        <f t="shared" si="917"/>
        <v>-789.96222371733165</v>
      </c>
      <c r="AX77" s="25">
        <f t="shared" si="917"/>
        <v>-789.96222371736076</v>
      </c>
      <c r="AY77" s="25">
        <f t="shared" si="917"/>
        <v>-789.96222371733165</v>
      </c>
      <c r="AZ77" s="25">
        <f t="shared" si="917"/>
        <v>165210.03777628264</v>
      </c>
      <c r="BA77" s="25">
        <f>SUM(AO77:AZ77)</f>
        <v>157771.51608093962</v>
      </c>
      <c r="BB77" s="25">
        <f t="shared" ref="BB77:BM77" si="918">+BB58-BB76</f>
        <v>60115.020940555594</v>
      </c>
      <c r="BC77" s="25">
        <f t="shared" si="918"/>
        <v>-789.96222371736076</v>
      </c>
      <c r="BD77" s="25">
        <f t="shared" si="918"/>
        <v>-789.96222371734621</v>
      </c>
      <c r="BE77" s="25">
        <f t="shared" si="918"/>
        <v>-789.96222371734621</v>
      </c>
      <c r="BF77" s="25">
        <f t="shared" si="918"/>
        <v>-789.96222371733165</v>
      </c>
      <c r="BG77" s="25">
        <f t="shared" si="918"/>
        <v>178210.03777628264</v>
      </c>
      <c r="BH77" s="25">
        <f t="shared" si="918"/>
        <v>-789.96222371734621</v>
      </c>
      <c r="BI77" s="25">
        <f t="shared" si="918"/>
        <v>-789.96222371734621</v>
      </c>
      <c r="BJ77" s="25">
        <f t="shared" si="918"/>
        <v>-789.96222371734621</v>
      </c>
      <c r="BK77" s="25">
        <f t="shared" si="918"/>
        <v>-789.96222371734621</v>
      </c>
      <c r="BL77" s="25">
        <f t="shared" si="918"/>
        <v>-789.96222371734621</v>
      </c>
      <c r="BM77" s="25">
        <f t="shared" si="918"/>
        <v>237210.03777628264</v>
      </c>
      <c r="BN77" s="25">
        <f>SUM(BB77:BM77)</f>
        <v>468425.4364796647</v>
      </c>
      <c r="BO77" s="25">
        <f t="shared" ref="BO77:BZ77" si="919">+BO58-BO76</f>
        <v>100368.96829395773</v>
      </c>
      <c r="BP77" s="25">
        <f t="shared" si="919"/>
        <v>-789.96222371734621</v>
      </c>
      <c r="BQ77" s="25">
        <f t="shared" si="919"/>
        <v>-789.96222371734621</v>
      </c>
      <c r="BR77" s="25">
        <f t="shared" si="919"/>
        <v>-789.96222371734621</v>
      </c>
      <c r="BS77" s="25">
        <f t="shared" si="919"/>
        <v>-789.96222371733165</v>
      </c>
      <c r="BT77" s="25">
        <f t="shared" si="919"/>
        <v>194210.03777628264</v>
      </c>
      <c r="BU77" s="25">
        <f t="shared" si="919"/>
        <v>-789.96222371733165</v>
      </c>
      <c r="BV77" s="25">
        <f t="shared" si="919"/>
        <v>-789.96222371736076</v>
      </c>
      <c r="BW77" s="25">
        <f t="shared" si="919"/>
        <v>57210.037776282661</v>
      </c>
      <c r="BX77" s="25">
        <f t="shared" si="919"/>
        <v>-789.96222371734621</v>
      </c>
      <c r="BY77" s="25">
        <f t="shared" si="919"/>
        <v>-789.96222371734621</v>
      </c>
      <c r="BZ77" s="25">
        <f t="shared" si="919"/>
        <v>-789.96222371734621</v>
      </c>
      <c r="CA77" s="25">
        <f>SUM(BO77:BZ77)</f>
        <v>344679.38383306691</v>
      </c>
      <c r="CB77" s="25">
        <f t="shared" ref="CB77:CM77" si="920">+CB58-CB76</f>
        <v>107213.83752290234</v>
      </c>
      <c r="CC77" s="25">
        <f t="shared" si="920"/>
        <v>-789.96222371734621</v>
      </c>
      <c r="CD77" s="25">
        <f t="shared" si="920"/>
        <v>-789.96222371734621</v>
      </c>
      <c r="CE77" s="25">
        <f t="shared" si="920"/>
        <v>-789.96222371733165</v>
      </c>
      <c r="CF77" s="25">
        <f t="shared" si="920"/>
        <v>-789.96222371734621</v>
      </c>
      <c r="CG77" s="25">
        <f t="shared" si="920"/>
        <v>468139.32263177866</v>
      </c>
      <c r="CH77" s="25">
        <f t="shared" si="920"/>
        <v>-789.96222371734621</v>
      </c>
      <c r="CI77" s="25">
        <f t="shared" si="920"/>
        <v>-789.96222371734621</v>
      </c>
      <c r="CJ77" s="25">
        <f t="shared" si="920"/>
        <v>-789.96222371734621</v>
      </c>
      <c r="CK77" s="25">
        <f t="shared" si="920"/>
        <v>-789.96222371734621</v>
      </c>
      <c r="CL77" s="25">
        <f t="shared" si="920"/>
        <v>-789.96222371733165</v>
      </c>
      <c r="CM77" s="25">
        <f t="shared" si="920"/>
        <v>-789.96222371735348</v>
      </c>
      <c r="CN77" s="25">
        <f>SUM(CB77:CM77)</f>
        <v>567453.53791750746</v>
      </c>
      <c r="CO77" s="25">
        <f t="shared" ref="CO77:CZ77" si="921">+CO58-CO76</f>
        <v>106327.67127058776</v>
      </c>
      <c r="CP77" s="25">
        <f t="shared" si="921"/>
        <v>-789.96222371734621</v>
      </c>
      <c r="CQ77" s="25">
        <f t="shared" si="921"/>
        <v>-789.96222371734621</v>
      </c>
      <c r="CR77" s="25">
        <f t="shared" si="921"/>
        <v>-789.96222371734621</v>
      </c>
      <c r="CS77" s="25">
        <f t="shared" si="921"/>
        <v>-789.96222371733893</v>
      </c>
      <c r="CT77" s="25">
        <f t="shared" si="921"/>
        <v>585650.33395889285</v>
      </c>
      <c r="CU77" s="25">
        <f t="shared" si="921"/>
        <v>-789.96222371736076</v>
      </c>
      <c r="CV77" s="25">
        <f t="shared" si="921"/>
        <v>-789.96222371733893</v>
      </c>
      <c r="CW77" s="25">
        <f t="shared" si="921"/>
        <v>-789.96222371733893</v>
      </c>
      <c r="CX77" s="25">
        <f t="shared" si="921"/>
        <v>-789.96222371734621</v>
      </c>
      <c r="CY77" s="25">
        <f t="shared" si="921"/>
        <v>-789.96222371734621</v>
      </c>
      <c r="CZ77" s="25">
        <f t="shared" si="921"/>
        <v>-789.96222371734621</v>
      </c>
      <c r="DA77" s="25">
        <f>SUM(CO77:CZ77)</f>
        <v>684078.38299230707</v>
      </c>
      <c r="DB77" s="25">
        <f t="shared" ref="DB77:DM77" si="922">+DB58-DB76</f>
        <v>101160.0419296578</v>
      </c>
      <c r="DC77" s="25">
        <f t="shared" si="922"/>
        <v>-789.96222371735348</v>
      </c>
      <c r="DD77" s="25">
        <f t="shared" si="922"/>
        <v>-789.96222371734621</v>
      </c>
      <c r="DE77" s="25">
        <f t="shared" si="922"/>
        <v>-789.96222371733165</v>
      </c>
      <c r="DF77" s="25">
        <f t="shared" si="922"/>
        <v>-789.96222371734621</v>
      </c>
      <c r="DG77" s="25">
        <f t="shared" si="922"/>
        <v>647603.05566439067</v>
      </c>
      <c r="DH77" s="25">
        <f t="shared" si="922"/>
        <v>-789.96222371734621</v>
      </c>
      <c r="DI77" s="25">
        <f t="shared" si="922"/>
        <v>-789.96222371734621</v>
      </c>
      <c r="DJ77" s="25">
        <f t="shared" si="922"/>
        <v>-789.96222371733893</v>
      </c>
      <c r="DK77" s="25">
        <f t="shared" si="922"/>
        <v>-789.96222371734621</v>
      </c>
      <c r="DL77" s="25">
        <f t="shared" si="922"/>
        <v>-789.96222371734621</v>
      </c>
      <c r="DM77" s="25">
        <f t="shared" si="922"/>
        <v>-789.96222371734621</v>
      </c>
      <c r="DN77" s="25">
        <f>SUM(DB77:DM77)</f>
        <v>740863.47535687499</v>
      </c>
      <c r="DO77" s="25">
        <f t="shared" ref="DO77:DZ77" si="923">+DO58-DO76</f>
        <v>94780.542923865214</v>
      </c>
      <c r="DP77" s="25">
        <f t="shared" si="923"/>
        <v>-789.96222371734621</v>
      </c>
      <c r="DQ77" s="25">
        <f t="shared" si="923"/>
        <v>-789.96222371734621</v>
      </c>
      <c r="DR77" s="25">
        <f t="shared" si="923"/>
        <v>-789.96222371734621</v>
      </c>
      <c r="DS77" s="25">
        <f t="shared" si="923"/>
        <v>-789.96222371734621</v>
      </c>
      <c r="DT77" s="25">
        <f t="shared" si="923"/>
        <v>716806.94443586981</v>
      </c>
      <c r="DU77" s="25">
        <f t="shared" si="923"/>
        <v>-789.96222371733893</v>
      </c>
      <c r="DV77" s="25">
        <f t="shared" si="923"/>
        <v>-789.96222371734621</v>
      </c>
      <c r="DW77" s="25">
        <f t="shared" si="923"/>
        <v>-789.96222371733893</v>
      </c>
      <c r="DX77" s="25">
        <f t="shared" si="923"/>
        <v>-789.96222371734621</v>
      </c>
      <c r="DY77" s="25">
        <f t="shared" si="923"/>
        <v>-789.96222371734621</v>
      </c>
      <c r="DZ77" s="25">
        <f t="shared" si="923"/>
        <v>-789.96222371734621</v>
      </c>
      <c r="EA77" s="25">
        <f>SUM(DO77:DZ77)</f>
        <v>803687.86512256146</v>
      </c>
      <c r="EB77" s="25">
        <f t="shared" ref="EB77:EM77" si="924">+EB58-EB76</f>
        <v>87076.729988819934</v>
      </c>
      <c r="EC77" s="25">
        <f t="shared" si="924"/>
        <v>-789.96222371733893</v>
      </c>
      <c r="ED77" s="25">
        <f t="shared" si="924"/>
        <v>-789.96222371733893</v>
      </c>
      <c r="EE77" s="25">
        <f t="shared" si="924"/>
        <v>-789.96222371735348</v>
      </c>
      <c r="EF77" s="25">
        <f t="shared" si="924"/>
        <v>-789.96222371733893</v>
      </c>
      <c r="EG77" s="25">
        <f t="shared" si="924"/>
        <v>763185.38377456251</v>
      </c>
      <c r="EH77" s="25">
        <f t="shared" si="924"/>
        <v>-789.96222371734621</v>
      </c>
      <c r="EI77" s="25">
        <f t="shared" si="924"/>
        <v>-789.96222371734621</v>
      </c>
      <c r="EJ77" s="25">
        <f t="shared" si="924"/>
        <v>-789.96222371734257</v>
      </c>
      <c r="EK77" s="25">
        <f t="shared" si="924"/>
        <v>-789.96222371734621</v>
      </c>
      <c r="EL77" s="25">
        <f t="shared" si="924"/>
        <v>-789.96222371734257</v>
      </c>
      <c r="EM77" s="25">
        <f t="shared" si="924"/>
        <v>-789.96222371734621</v>
      </c>
      <c r="EN77" s="25">
        <f>SUM(EB77:EM77)</f>
        <v>842362.49152620893</v>
      </c>
      <c r="EO77" s="25">
        <f t="shared" ref="EO77:EZ77" si="925">+EO58-EO76</f>
        <v>78348.748170255378</v>
      </c>
      <c r="EP77" s="25">
        <f t="shared" si="925"/>
        <v>-789.96222371734621</v>
      </c>
      <c r="EQ77" s="25">
        <f t="shared" si="925"/>
        <v>-789.96222371734621</v>
      </c>
      <c r="ER77" s="25">
        <f t="shared" si="925"/>
        <v>-789.96222371734621</v>
      </c>
      <c r="ES77" s="25">
        <f t="shared" si="925"/>
        <v>-789.96222371734257</v>
      </c>
      <c r="ET77" s="25">
        <f t="shared" si="925"/>
        <v>169324.34292785724</v>
      </c>
      <c r="EU77" s="25">
        <f t="shared" si="925"/>
        <v>-789.96222371734257</v>
      </c>
      <c r="EV77" s="25">
        <f t="shared" si="925"/>
        <v>-789.96222371734257</v>
      </c>
      <c r="EW77" s="25">
        <f t="shared" si="925"/>
        <v>-789.96222371734257</v>
      </c>
      <c r="EX77" s="25">
        <f t="shared" si="925"/>
        <v>-789.96222371734257</v>
      </c>
      <c r="EY77" s="25">
        <f t="shared" si="925"/>
        <v>-789.96222371734257</v>
      </c>
      <c r="EZ77" s="25">
        <f t="shared" si="925"/>
        <v>-789.96222371733893</v>
      </c>
      <c r="FA77" s="25">
        <f>SUM(EO77:EZ77)</f>
        <v>239773.46886093926</v>
      </c>
      <c r="FB77" s="25">
        <f t="shared" ref="FB77:FM77" si="926">+FB58-FB76</f>
        <v>68091.207936761843</v>
      </c>
      <c r="FC77" s="25">
        <f t="shared" si="926"/>
        <v>-789.96222371734257</v>
      </c>
      <c r="FD77" s="25">
        <f t="shared" si="926"/>
        <v>-789.96222371734257</v>
      </c>
      <c r="FE77" s="25">
        <f t="shared" si="926"/>
        <v>-789.96222371734075</v>
      </c>
      <c r="FF77" s="25">
        <f t="shared" si="926"/>
        <v>-789.96222371734257</v>
      </c>
      <c r="FG77" s="25">
        <f t="shared" si="926"/>
        <v>230779.53493466185</v>
      </c>
      <c r="FH77" s="25">
        <f t="shared" si="926"/>
        <v>-789.96222371734257</v>
      </c>
      <c r="FI77" s="25">
        <f t="shared" si="926"/>
        <v>-789.96222371734075</v>
      </c>
      <c r="FJ77" s="25">
        <f t="shared" si="926"/>
        <v>-789.96222371734439</v>
      </c>
      <c r="FK77" s="25">
        <f t="shared" si="926"/>
        <v>-789.96222371733893</v>
      </c>
      <c r="FL77" s="25">
        <f t="shared" si="926"/>
        <v>-789.96222371734257</v>
      </c>
      <c r="FM77" s="25">
        <f t="shared" si="926"/>
        <v>-789.96222371734257</v>
      </c>
      <c r="FN77" s="25">
        <f>SUM(FB77:FM77)</f>
        <v>290971.12063425011</v>
      </c>
      <c r="FO77" s="25">
        <f t="shared" ref="FO77:FZ77" si="927">+FO58-FO76</f>
        <v>56162.600860703154</v>
      </c>
      <c r="FP77" s="25">
        <f t="shared" si="927"/>
        <v>-789.96222371734166</v>
      </c>
      <c r="FQ77" s="25">
        <f t="shared" si="927"/>
        <v>-789.96222371734348</v>
      </c>
      <c r="FR77" s="25">
        <f t="shared" si="927"/>
        <v>-789.96222371734166</v>
      </c>
      <c r="FS77" s="25">
        <f t="shared" si="927"/>
        <v>-789.96222371734257</v>
      </c>
      <c r="FT77" s="25">
        <f t="shared" si="927"/>
        <v>295837.33360151795</v>
      </c>
      <c r="FU77" s="25">
        <f t="shared" si="927"/>
        <v>-789.96222371734257</v>
      </c>
      <c r="FV77" s="25">
        <f t="shared" si="927"/>
        <v>-789.96222371734257</v>
      </c>
      <c r="FW77" s="25">
        <f t="shared" si="927"/>
        <v>-789.96222371734234</v>
      </c>
      <c r="FX77" s="25">
        <f t="shared" si="927"/>
        <v>-658.30185309779631</v>
      </c>
      <c r="FY77" s="25">
        <f t="shared" si="927"/>
        <v>-394.98111185868197</v>
      </c>
      <c r="FZ77" s="25">
        <f t="shared" si="927"/>
        <v>-131.66037061956786</v>
      </c>
      <c r="GA77" s="25">
        <f>SUM(FO77:FZ77)</f>
        <v>345285.2555606236</v>
      </c>
      <c r="GB77" s="25">
        <f t="shared" ref="GB77:GM77" si="928">+GB58-GB76</f>
        <v>43198.27811516056</v>
      </c>
      <c r="GC77" s="25">
        <f t="shared" si="928"/>
        <v>0</v>
      </c>
      <c r="GD77" s="25">
        <f t="shared" si="928"/>
        <v>0</v>
      </c>
      <c r="GE77" s="25">
        <f t="shared" si="928"/>
        <v>0</v>
      </c>
      <c r="GF77" s="25">
        <f t="shared" si="928"/>
        <v>0</v>
      </c>
      <c r="GG77" s="25">
        <f t="shared" si="928"/>
        <v>1284321.9370311035</v>
      </c>
      <c r="GH77" s="25">
        <f t="shared" si="928"/>
        <v>0</v>
      </c>
      <c r="GI77" s="25">
        <f t="shared" si="928"/>
        <v>0</v>
      </c>
      <c r="GJ77" s="25">
        <f t="shared" si="928"/>
        <v>0</v>
      </c>
      <c r="GK77" s="25">
        <f t="shared" si="928"/>
        <v>0</v>
      </c>
      <c r="GL77" s="25">
        <f t="shared" si="928"/>
        <v>0</v>
      </c>
      <c r="GM77" s="25">
        <f t="shared" si="928"/>
        <v>164036.52404286852</v>
      </c>
      <c r="GN77" s="25">
        <f>SUM(GB77:GM77)</f>
        <v>1491556.7391891326</v>
      </c>
      <c r="GO77" s="25">
        <f t="shared" ref="GO77:GZ77" si="929">+GO58-GO76</f>
        <v>0</v>
      </c>
      <c r="GP77" s="25">
        <f t="shared" si="929"/>
        <v>0</v>
      </c>
      <c r="GQ77" s="25">
        <f t="shared" si="929"/>
        <v>0</v>
      </c>
      <c r="GR77" s="25">
        <f t="shared" si="929"/>
        <v>0</v>
      </c>
      <c r="GS77" s="25">
        <f t="shared" si="929"/>
        <v>0</v>
      </c>
      <c r="GT77" s="25">
        <f t="shared" si="929"/>
        <v>0</v>
      </c>
      <c r="GU77" s="25">
        <f t="shared" si="929"/>
        <v>0</v>
      </c>
      <c r="GV77" s="25">
        <f t="shared" si="929"/>
        <v>0</v>
      </c>
      <c r="GW77" s="25">
        <f t="shared" si="929"/>
        <v>0</v>
      </c>
      <c r="GX77" s="25">
        <f t="shared" si="929"/>
        <v>0</v>
      </c>
      <c r="GY77" s="25">
        <f t="shared" si="929"/>
        <v>0</v>
      </c>
      <c r="GZ77" s="25">
        <f t="shared" si="929"/>
        <v>0</v>
      </c>
      <c r="HA77" s="25">
        <f>SUM(GO77:GZ77)</f>
        <v>0</v>
      </c>
      <c r="HB77" s="25">
        <f t="shared" ref="HB77:HM77" si="930">+HB58-HB76</f>
        <v>0</v>
      </c>
      <c r="HC77" s="25">
        <f t="shared" si="930"/>
        <v>0</v>
      </c>
      <c r="HD77" s="25">
        <f t="shared" si="930"/>
        <v>0</v>
      </c>
      <c r="HE77" s="25">
        <f t="shared" si="930"/>
        <v>0</v>
      </c>
      <c r="HF77" s="25">
        <f t="shared" si="930"/>
        <v>0</v>
      </c>
      <c r="HG77" s="25">
        <f t="shared" si="930"/>
        <v>0</v>
      </c>
      <c r="HH77" s="25">
        <f t="shared" si="930"/>
        <v>0</v>
      </c>
      <c r="HI77" s="25">
        <f t="shared" si="930"/>
        <v>0</v>
      </c>
      <c r="HJ77" s="25">
        <f t="shared" si="930"/>
        <v>0</v>
      </c>
      <c r="HK77" s="25">
        <f t="shared" si="930"/>
        <v>0</v>
      </c>
      <c r="HL77" s="25">
        <f t="shared" si="930"/>
        <v>0</v>
      </c>
      <c r="HM77" s="25">
        <f t="shared" si="930"/>
        <v>0</v>
      </c>
      <c r="HN77" s="25">
        <f>SUM(HB77:HM77)</f>
        <v>0</v>
      </c>
      <c r="HO77" s="25">
        <f t="shared" ref="HO77:HZ77" si="931">+HO58-HO76</f>
        <v>0</v>
      </c>
      <c r="HP77" s="25">
        <f t="shared" si="931"/>
        <v>0</v>
      </c>
      <c r="HQ77" s="25">
        <f t="shared" si="931"/>
        <v>0</v>
      </c>
      <c r="HR77" s="25">
        <f t="shared" si="931"/>
        <v>0</v>
      </c>
      <c r="HS77" s="25">
        <f t="shared" si="931"/>
        <v>0</v>
      </c>
      <c r="HT77" s="25">
        <f t="shared" si="931"/>
        <v>0</v>
      </c>
      <c r="HU77" s="25">
        <f t="shared" si="931"/>
        <v>0</v>
      </c>
      <c r="HV77" s="25">
        <f t="shared" si="931"/>
        <v>0</v>
      </c>
      <c r="HW77" s="25">
        <f t="shared" si="931"/>
        <v>0</v>
      </c>
      <c r="HX77" s="25">
        <f t="shared" si="931"/>
        <v>0</v>
      </c>
      <c r="HY77" s="25">
        <f t="shared" si="931"/>
        <v>0</v>
      </c>
      <c r="HZ77" s="25">
        <f t="shared" si="931"/>
        <v>0</v>
      </c>
      <c r="IA77" s="25">
        <f>SUM(HO77:HZ77)</f>
        <v>0</v>
      </c>
      <c r="IB77" s="25">
        <f t="shared" ref="IB77:IM77" si="932">+IB58-IB76</f>
        <v>0</v>
      </c>
      <c r="IC77" s="25">
        <f t="shared" si="932"/>
        <v>0</v>
      </c>
      <c r="ID77" s="25">
        <f t="shared" si="932"/>
        <v>0</v>
      </c>
      <c r="IE77" s="25">
        <f t="shared" si="932"/>
        <v>0</v>
      </c>
      <c r="IF77" s="25">
        <f t="shared" si="932"/>
        <v>0</v>
      </c>
      <c r="IG77" s="25">
        <f t="shared" si="932"/>
        <v>0</v>
      </c>
      <c r="IH77" s="25">
        <f t="shared" si="932"/>
        <v>0</v>
      </c>
      <c r="II77" s="25">
        <f t="shared" si="932"/>
        <v>0</v>
      </c>
      <c r="IJ77" s="25">
        <f t="shared" si="932"/>
        <v>0</v>
      </c>
      <c r="IK77" s="25">
        <f t="shared" si="932"/>
        <v>0</v>
      </c>
      <c r="IL77" s="25">
        <f t="shared" si="932"/>
        <v>0</v>
      </c>
      <c r="IM77" s="25">
        <f t="shared" si="932"/>
        <v>0</v>
      </c>
      <c r="IN77" s="25">
        <f>SUM(IB77:IM77)</f>
        <v>0</v>
      </c>
      <c r="IO77" s="25">
        <f t="shared" ref="IO77:IZ77" si="933">+IO58-IO76</f>
        <v>0</v>
      </c>
      <c r="IP77" s="25">
        <f t="shared" si="933"/>
        <v>0</v>
      </c>
      <c r="IQ77" s="25">
        <f t="shared" si="933"/>
        <v>0</v>
      </c>
      <c r="IR77" s="25">
        <f t="shared" si="933"/>
        <v>0</v>
      </c>
      <c r="IS77" s="25">
        <f t="shared" si="933"/>
        <v>0</v>
      </c>
      <c r="IT77" s="25">
        <f t="shared" si="933"/>
        <v>0</v>
      </c>
      <c r="IU77" s="25">
        <f t="shared" si="933"/>
        <v>0</v>
      </c>
      <c r="IV77" s="25">
        <f t="shared" si="933"/>
        <v>0</v>
      </c>
      <c r="IW77" s="25">
        <f t="shared" si="933"/>
        <v>0</v>
      </c>
      <c r="IX77" s="25">
        <f t="shared" si="933"/>
        <v>0</v>
      </c>
      <c r="IY77" s="25">
        <f t="shared" si="933"/>
        <v>0</v>
      </c>
      <c r="IZ77" s="25">
        <f t="shared" si="933"/>
        <v>0</v>
      </c>
      <c r="JA77" s="25">
        <f>SUM(IO77:IZ77)</f>
        <v>0</v>
      </c>
      <c r="JB77" s="25">
        <f t="shared" ref="JB77:JM77" si="934">+JB58-JB76</f>
        <v>0</v>
      </c>
      <c r="JC77" s="25">
        <f t="shared" si="934"/>
        <v>0</v>
      </c>
      <c r="JD77" s="25">
        <f t="shared" si="934"/>
        <v>0</v>
      </c>
      <c r="JE77" s="25">
        <f t="shared" si="934"/>
        <v>0</v>
      </c>
      <c r="JF77" s="25">
        <f t="shared" si="934"/>
        <v>0</v>
      </c>
      <c r="JG77" s="25">
        <f t="shared" si="934"/>
        <v>0</v>
      </c>
      <c r="JH77" s="25">
        <f t="shared" si="934"/>
        <v>0</v>
      </c>
      <c r="JI77" s="25">
        <f t="shared" si="934"/>
        <v>0</v>
      </c>
      <c r="JJ77" s="25">
        <f t="shared" si="934"/>
        <v>0</v>
      </c>
      <c r="JK77" s="25">
        <f t="shared" si="934"/>
        <v>0</v>
      </c>
      <c r="JL77" s="25">
        <f t="shared" si="934"/>
        <v>0</v>
      </c>
      <c r="JM77" s="25">
        <f t="shared" si="934"/>
        <v>0</v>
      </c>
      <c r="JN77" s="25">
        <f>SUM(JB77:JM77)</f>
        <v>0</v>
      </c>
      <c r="JO77" s="25">
        <f t="shared" ref="JO77:JZ77" si="935">+JO58-JO76</f>
        <v>0</v>
      </c>
      <c r="JP77" s="25">
        <f t="shared" si="935"/>
        <v>0</v>
      </c>
      <c r="JQ77" s="25">
        <f t="shared" si="935"/>
        <v>0</v>
      </c>
      <c r="JR77" s="25">
        <f t="shared" si="935"/>
        <v>0</v>
      </c>
      <c r="JS77" s="25">
        <f t="shared" si="935"/>
        <v>0</v>
      </c>
      <c r="JT77" s="25">
        <f t="shared" si="935"/>
        <v>0</v>
      </c>
      <c r="JU77" s="25">
        <f t="shared" si="935"/>
        <v>0</v>
      </c>
      <c r="JV77" s="25">
        <f t="shared" si="935"/>
        <v>0</v>
      </c>
      <c r="JW77" s="25">
        <f t="shared" si="935"/>
        <v>0</v>
      </c>
      <c r="JX77" s="25">
        <f t="shared" si="935"/>
        <v>0</v>
      </c>
      <c r="JY77" s="25">
        <f t="shared" si="935"/>
        <v>0</v>
      </c>
      <c r="JZ77" s="25">
        <f t="shared" si="935"/>
        <v>0</v>
      </c>
      <c r="KA77" s="25">
        <f>SUM(JO77:JZ77)</f>
        <v>0</v>
      </c>
      <c r="KB77" s="25">
        <f t="shared" ref="KB77:KM77" si="936">+KB58-KB76</f>
        <v>0</v>
      </c>
      <c r="KC77" s="25">
        <f t="shared" si="936"/>
        <v>0</v>
      </c>
      <c r="KD77" s="25">
        <f t="shared" si="936"/>
        <v>0</v>
      </c>
      <c r="KE77" s="25">
        <f t="shared" si="936"/>
        <v>0</v>
      </c>
      <c r="KF77" s="25">
        <f t="shared" si="936"/>
        <v>0</v>
      </c>
      <c r="KG77" s="25">
        <f t="shared" si="936"/>
        <v>0</v>
      </c>
      <c r="KH77" s="25">
        <f t="shared" si="936"/>
        <v>0</v>
      </c>
      <c r="KI77" s="25">
        <f t="shared" si="936"/>
        <v>0</v>
      </c>
      <c r="KJ77" s="25">
        <f t="shared" si="936"/>
        <v>0</v>
      </c>
      <c r="KK77" s="25">
        <f t="shared" si="936"/>
        <v>0</v>
      </c>
      <c r="KL77" s="25">
        <f t="shared" si="936"/>
        <v>0</v>
      </c>
      <c r="KM77" s="25">
        <f t="shared" si="936"/>
        <v>0</v>
      </c>
      <c r="KN77" s="25">
        <f>SUM(KB77:KM77)</f>
        <v>0</v>
      </c>
      <c r="KO77" s="25">
        <f t="shared" ref="KO77:KZ77" si="937">+KO58-KO76</f>
        <v>0</v>
      </c>
      <c r="KP77" s="25">
        <f t="shared" si="937"/>
        <v>0</v>
      </c>
      <c r="KQ77" s="25">
        <f t="shared" si="937"/>
        <v>0</v>
      </c>
      <c r="KR77" s="25">
        <f t="shared" si="937"/>
        <v>0</v>
      </c>
      <c r="KS77" s="25">
        <f t="shared" si="937"/>
        <v>0</v>
      </c>
      <c r="KT77" s="25">
        <f t="shared" si="937"/>
        <v>0</v>
      </c>
      <c r="KU77" s="25">
        <f t="shared" si="937"/>
        <v>0</v>
      </c>
      <c r="KV77" s="25">
        <f t="shared" si="937"/>
        <v>0</v>
      </c>
      <c r="KW77" s="25">
        <f t="shared" si="937"/>
        <v>0</v>
      </c>
      <c r="KX77" s="25">
        <f t="shared" si="937"/>
        <v>0</v>
      </c>
      <c r="KY77" s="25">
        <f t="shared" si="937"/>
        <v>0</v>
      </c>
      <c r="KZ77" s="25">
        <f t="shared" si="937"/>
        <v>0</v>
      </c>
      <c r="LA77" s="25">
        <f>SUM(KO77:KZ77)</f>
        <v>0</v>
      </c>
      <c r="LB77" s="25">
        <f t="shared" ref="LB77:LM77" si="938">+LB58-LB76</f>
        <v>0</v>
      </c>
      <c r="LC77" s="25">
        <f t="shared" si="938"/>
        <v>0</v>
      </c>
      <c r="LD77" s="25">
        <f t="shared" si="938"/>
        <v>0</v>
      </c>
      <c r="LE77" s="25">
        <f t="shared" si="938"/>
        <v>0</v>
      </c>
      <c r="LF77" s="25">
        <f t="shared" si="938"/>
        <v>0</v>
      </c>
      <c r="LG77" s="25">
        <f t="shared" si="938"/>
        <v>0</v>
      </c>
      <c r="LH77" s="25">
        <f t="shared" si="938"/>
        <v>0</v>
      </c>
      <c r="LI77" s="25">
        <f t="shared" si="938"/>
        <v>0</v>
      </c>
      <c r="LJ77" s="25">
        <f t="shared" si="938"/>
        <v>0</v>
      </c>
      <c r="LK77" s="25">
        <f t="shared" si="938"/>
        <v>0</v>
      </c>
      <c r="LL77" s="25">
        <f t="shared" si="938"/>
        <v>0</v>
      </c>
      <c r="LM77" s="25">
        <f t="shared" si="938"/>
        <v>0</v>
      </c>
      <c r="LN77" s="25">
        <f>SUM(LB77:LM77)</f>
        <v>0</v>
      </c>
    </row>
    <row r="80" spans="1:326" s="9" customFormat="1">
      <c r="A80" s="9" t="s">
        <v>276</v>
      </c>
      <c r="AN80" s="36"/>
      <c r="BA80" s="36">
        <f>SUM(BA23,BN23,CA23,CN23,DA23,DN23,EA23,EN23,FA23,FN23,GA23,GN23)</f>
        <v>-11994051.556343919</v>
      </c>
      <c r="BN80" s="36">
        <f>SUM(BN23,CA23,CN23,DA23,DN23,EA23,EN23,FA23,FN23,GA23,GN23)</f>
        <v>-10714092.299347762</v>
      </c>
      <c r="CA80" s="36">
        <f>SUM(CA23,CN23,DA23,DN23,EA23,EN23,FA23,FN23,GA23,GN23)</f>
        <v>-9472051.2290900387</v>
      </c>
      <c r="CN80" s="36">
        <f>SUM(CN23,DA23,DN23,EA23,EN23,FA23,FN23,GA23,GN23)</f>
        <v>-8267928.3455707496</v>
      </c>
      <c r="DA80" s="36">
        <f>SUM(DA23,DN23,EA23,EN23,FA23,FN23,GA23,GN23)</f>
        <v>-7101723.648789891</v>
      </c>
      <c r="DN80" s="36">
        <f>SUM(DN23,EA23,EN23,FA23,FN23,GA23,GN23)</f>
        <v>-5973437.1387474667</v>
      </c>
      <c r="EA80" s="36">
        <f>SUM(EA23,EN23,FA23,FN23,GA23,GN23)</f>
        <v>-4883068.8154434748</v>
      </c>
      <c r="EN80" s="36">
        <f>SUM(EN23,FA23,FN23,GA23,GN23)</f>
        <v>-3830618.6788779139</v>
      </c>
      <c r="FA80" s="36">
        <f>SUM(FA23,FN23,GA23,GN23)</f>
        <v>-2816086.7290507867</v>
      </c>
      <c r="FN80" s="36">
        <f>SUM(FN23,GA23,GN23)</f>
        <v>-1839472.9659620912</v>
      </c>
      <c r="GA80" s="36">
        <f>SUM(GA23,GN23)</f>
        <v>-900777.38961182907</v>
      </c>
      <c r="GN80" s="36">
        <f>GN23</f>
        <v>1.0595831554383041E-9</v>
      </c>
    </row>
    <row r="81" spans="1:327">
      <c r="N81" s="15"/>
      <c r="AA81" s="238"/>
      <c r="AH81" s="15"/>
    </row>
    <row r="82" spans="1:327" s="262" customFormat="1">
      <c r="A82" s="262" t="s">
        <v>189</v>
      </c>
      <c r="N82" s="29">
        <f>MAX(AB82:GN82)</f>
        <v>323544.64425576688</v>
      </c>
      <c r="O82" s="29">
        <f t="shared" ref="O82:Z82" si="939">-SUM(P23:R23)</f>
        <v>0</v>
      </c>
      <c r="P82" s="29">
        <f t="shared" si="939"/>
        <v>0</v>
      </c>
      <c r="Q82" s="29">
        <f t="shared" si="939"/>
        <v>0</v>
      </c>
      <c r="R82" s="29">
        <f t="shared" si="939"/>
        <v>0</v>
      </c>
      <c r="S82" s="29">
        <f t="shared" si="939"/>
        <v>135.67496507956292</v>
      </c>
      <c r="T82" s="29">
        <f t="shared" si="939"/>
        <v>1396.6783248408301</v>
      </c>
      <c r="U82" s="29">
        <f t="shared" si="939"/>
        <v>4636.9885438063793</v>
      </c>
      <c r="V82" s="29">
        <f t="shared" si="939"/>
        <v>9720.9306568966476</v>
      </c>
      <c r="W82" s="29">
        <f t="shared" si="939"/>
        <v>15658.851234509493</v>
      </c>
      <c r="X82" s="29">
        <f t="shared" si="939"/>
        <v>29474.070574894271</v>
      </c>
      <c r="Y82" s="29">
        <f t="shared" si="939"/>
        <v>33752.18757644741</v>
      </c>
      <c r="Z82" s="29">
        <f t="shared" si="939"/>
        <v>38669.311144289699</v>
      </c>
      <c r="AA82" s="29">
        <f>+Z82</f>
        <v>38669.311144289699</v>
      </c>
      <c r="AB82" s="29">
        <f t="shared" ref="AB82:AJ82" si="940">-SUM(AC23:AE23)</f>
        <v>44203.082792129506</v>
      </c>
      <c r="AC82" s="29">
        <f t="shared" si="940"/>
        <v>52058.0230686098</v>
      </c>
      <c r="AD82" s="29">
        <f t="shared" si="940"/>
        <v>59912.963345090102</v>
      </c>
      <c r="AE82" s="29">
        <f t="shared" si="940"/>
        <v>67767.903621570382</v>
      </c>
      <c r="AF82" s="29">
        <f t="shared" si="940"/>
        <v>75622.843898050691</v>
      </c>
      <c r="AG82" s="29">
        <f t="shared" si="940"/>
        <v>83477.784174530985</v>
      </c>
      <c r="AH82" s="29">
        <f t="shared" si="940"/>
        <v>91332.72445101128</v>
      </c>
      <c r="AI82" s="29">
        <f t="shared" si="940"/>
        <v>99187.664727491589</v>
      </c>
      <c r="AJ82" s="29">
        <f t="shared" si="940"/>
        <v>107042.60500397187</v>
      </c>
      <c r="AK82" s="29">
        <f>-SUM(AL23:AM23,AO23)</f>
        <v>182091.5855879694</v>
      </c>
      <c r="AL82" s="29">
        <f>-SUM(AM23,AO23:AP23)</f>
        <v>254258.93200523441</v>
      </c>
      <c r="AM82" s="29">
        <f>-SUM(AO23:AQ23)</f>
        <v>323544.64425576688</v>
      </c>
      <c r="AN82" s="29">
        <f>AM82</f>
        <v>323544.64425576688</v>
      </c>
      <c r="AO82" s="29">
        <f t="shared" ref="AO82:AW82" si="941">-SUM(AP23:AR23)</f>
        <v>322754.68203204952</v>
      </c>
      <c r="AP82" s="29">
        <f t="shared" si="941"/>
        <v>321964.71980833216</v>
      </c>
      <c r="AQ82" s="29">
        <f t="shared" si="941"/>
        <v>321174.7575846148</v>
      </c>
      <c r="AR82" s="29">
        <f t="shared" si="941"/>
        <v>320384.79536089743</v>
      </c>
      <c r="AS82" s="29">
        <f t="shared" si="941"/>
        <v>319594.83313718013</v>
      </c>
      <c r="AT82" s="29">
        <f t="shared" si="941"/>
        <v>318804.87091346283</v>
      </c>
      <c r="AU82" s="29">
        <f t="shared" si="941"/>
        <v>318014.90868974547</v>
      </c>
      <c r="AV82" s="29">
        <f t="shared" si="941"/>
        <v>317224.94646602811</v>
      </c>
      <c r="AW82" s="29">
        <f t="shared" si="941"/>
        <v>316434.98424231075</v>
      </c>
      <c r="AX82" s="29">
        <f>-SUM(AY23:AZ23,BB23)</f>
        <v>315645.02201859339</v>
      </c>
      <c r="AY82" s="29">
        <f>-SUM(AZ23,BB23:BC23)</f>
        <v>314855.05979487603</v>
      </c>
      <c r="AZ82" s="29">
        <f>-SUM(BB23:BD23)</f>
        <v>314065.09757115872</v>
      </c>
      <c r="BA82" s="29">
        <f>AZ82</f>
        <v>314065.09757115872</v>
      </c>
      <c r="BB82" s="29">
        <f t="shared" ref="BB82:BJ82" si="942">-SUM(BC23:BE23)</f>
        <v>313275.13534744136</v>
      </c>
      <c r="BC82" s="29">
        <f t="shared" si="942"/>
        <v>312485.173123724</v>
      </c>
      <c r="BD82" s="29">
        <f t="shared" si="942"/>
        <v>311695.21090000664</v>
      </c>
      <c r="BE82" s="29">
        <f t="shared" si="942"/>
        <v>310905.24867628934</v>
      </c>
      <c r="BF82" s="29">
        <f t="shared" si="942"/>
        <v>310115.28645257198</v>
      </c>
      <c r="BG82" s="29">
        <f t="shared" si="942"/>
        <v>309325.32422885462</v>
      </c>
      <c r="BH82" s="29">
        <f t="shared" si="942"/>
        <v>308535.36200513726</v>
      </c>
      <c r="BI82" s="29">
        <f t="shared" si="942"/>
        <v>307745.39978141995</v>
      </c>
      <c r="BJ82" s="29">
        <f t="shared" si="942"/>
        <v>306955.43755770259</v>
      </c>
      <c r="BK82" s="29">
        <f>-SUM(BL23:BM23,BO23)</f>
        <v>306165.47533398529</v>
      </c>
      <c r="BL82" s="29">
        <f>-SUM(BM23,BO23:BP23)</f>
        <v>305375.51311026793</v>
      </c>
      <c r="BM82" s="29">
        <f>-SUM(BO23:BQ23)</f>
        <v>304585.55088655057</v>
      </c>
      <c r="BN82" s="29">
        <f>BM82</f>
        <v>304585.55088655057</v>
      </c>
      <c r="BO82" s="29">
        <f t="shared" ref="BO82:BW82" si="943">-SUM(BP23:BR23)</f>
        <v>303795.58866283321</v>
      </c>
      <c r="BP82" s="29">
        <f t="shared" si="943"/>
        <v>303005.62643911591</v>
      </c>
      <c r="BQ82" s="29">
        <f t="shared" si="943"/>
        <v>302215.66421539854</v>
      </c>
      <c r="BR82" s="29">
        <f t="shared" si="943"/>
        <v>301425.70199168124</v>
      </c>
      <c r="BS82" s="29">
        <f t="shared" si="943"/>
        <v>300635.73976796388</v>
      </c>
      <c r="BT82" s="29">
        <f t="shared" si="943"/>
        <v>299845.77754424652</v>
      </c>
      <c r="BU82" s="29">
        <f t="shared" si="943"/>
        <v>299055.81532052916</v>
      </c>
      <c r="BV82" s="29">
        <f t="shared" si="943"/>
        <v>298265.8530968118</v>
      </c>
      <c r="BW82" s="29">
        <f t="shared" si="943"/>
        <v>297475.8908730945</v>
      </c>
      <c r="BX82" s="29">
        <f>-SUM(BY23:BZ23,CB23)</f>
        <v>296685.92864937714</v>
      </c>
      <c r="BY82" s="29">
        <f>-SUM(BZ23,CB23:CC23)</f>
        <v>295895.96642565978</v>
      </c>
      <c r="BZ82" s="29">
        <f>-SUM(CB23:CD23)</f>
        <v>295106.00420194241</v>
      </c>
      <c r="CA82" s="29">
        <f>BZ82</f>
        <v>295106.00420194241</v>
      </c>
      <c r="CB82" s="29">
        <f t="shared" ref="CB82:CJ82" si="944">-SUM(CC23:CE23)</f>
        <v>294316.04197822511</v>
      </c>
      <c r="CC82" s="29">
        <f t="shared" si="944"/>
        <v>293526.07975450775</v>
      </c>
      <c r="CD82" s="29">
        <f t="shared" si="944"/>
        <v>292736.11753079039</v>
      </c>
      <c r="CE82" s="29">
        <f t="shared" si="944"/>
        <v>291946.15530707303</v>
      </c>
      <c r="CF82" s="29">
        <f t="shared" si="944"/>
        <v>291156.19308335573</v>
      </c>
      <c r="CG82" s="29">
        <f t="shared" si="944"/>
        <v>290366.23085963837</v>
      </c>
      <c r="CH82" s="29">
        <f t="shared" si="944"/>
        <v>289576.26863592106</v>
      </c>
      <c r="CI82" s="29">
        <f t="shared" si="944"/>
        <v>288786.3064122037</v>
      </c>
      <c r="CJ82" s="29">
        <f t="shared" si="944"/>
        <v>287996.34418848634</v>
      </c>
      <c r="CK82" s="29">
        <f>-SUM(CL23:CM23,CO23)</f>
        <v>287206.38196476898</v>
      </c>
      <c r="CL82" s="29">
        <f>-SUM(CM23,CO23:CP23)</f>
        <v>286416.41974105162</v>
      </c>
      <c r="CM82" s="29">
        <f>-SUM(CO23:CQ23)</f>
        <v>285626.45751733432</v>
      </c>
      <c r="CN82" s="29">
        <f>CM82</f>
        <v>285626.45751733432</v>
      </c>
      <c r="CO82" s="29">
        <f t="shared" ref="CO82:CW82" si="945">-SUM(CP23:CR23)</f>
        <v>284836.49529361702</v>
      </c>
      <c r="CP82" s="29">
        <f t="shared" si="945"/>
        <v>284046.53306989965</v>
      </c>
      <c r="CQ82" s="29">
        <f t="shared" si="945"/>
        <v>283256.57084618229</v>
      </c>
      <c r="CR82" s="29">
        <f t="shared" si="945"/>
        <v>282466.60862246493</v>
      </c>
      <c r="CS82" s="29">
        <f t="shared" si="945"/>
        <v>281676.64639874757</v>
      </c>
      <c r="CT82" s="29">
        <f t="shared" si="945"/>
        <v>280886.68417503027</v>
      </c>
      <c r="CU82" s="29">
        <f t="shared" si="945"/>
        <v>280096.72195131291</v>
      </c>
      <c r="CV82" s="29">
        <f t="shared" si="945"/>
        <v>279306.75972759555</v>
      </c>
      <c r="CW82" s="29">
        <f t="shared" si="945"/>
        <v>278516.79750387819</v>
      </c>
      <c r="CX82" s="29">
        <f>-SUM(CY23:CZ23,DB23)</f>
        <v>277726.83528016089</v>
      </c>
      <c r="CY82" s="29">
        <f>-SUM(CZ23,DB23:DC23)</f>
        <v>276936.87305644352</v>
      </c>
      <c r="CZ82" s="29">
        <f>-SUM(DB23:DD23)</f>
        <v>276146.91083272616</v>
      </c>
      <c r="DA82" s="29">
        <f>CZ82</f>
        <v>276146.91083272616</v>
      </c>
      <c r="DB82" s="29">
        <f t="shared" ref="DB82:DJ82" si="946">-SUM(DC23:DE23)</f>
        <v>275356.9486090088</v>
      </c>
      <c r="DC82" s="29">
        <f t="shared" si="946"/>
        <v>274566.9863852915</v>
      </c>
      <c r="DD82" s="29">
        <f t="shared" si="946"/>
        <v>273777.02416157414</v>
      </c>
      <c r="DE82" s="29">
        <f t="shared" si="946"/>
        <v>272987.06193785684</v>
      </c>
      <c r="DF82" s="29">
        <f t="shared" si="946"/>
        <v>272197.09971413948</v>
      </c>
      <c r="DG82" s="29">
        <f t="shared" si="946"/>
        <v>271407.13749042212</v>
      </c>
      <c r="DH82" s="29">
        <f t="shared" si="946"/>
        <v>270617.17526670475</v>
      </c>
      <c r="DI82" s="29">
        <f t="shared" si="946"/>
        <v>269827.21304298739</v>
      </c>
      <c r="DJ82" s="29">
        <f t="shared" si="946"/>
        <v>269037.25081927009</v>
      </c>
      <c r="DK82" s="29">
        <f>-SUM(DL23:DM23,DO23)</f>
        <v>268247.28859555273</v>
      </c>
      <c r="DL82" s="29">
        <f>-SUM(DM23,DO23:DP23)</f>
        <v>267457.32637183543</v>
      </c>
      <c r="DM82" s="29">
        <f>-SUM(DO23:DQ23)</f>
        <v>266667.36414811807</v>
      </c>
      <c r="DN82" s="29">
        <f>DM82</f>
        <v>266667.36414811807</v>
      </c>
      <c r="DO82" s="29">
        <f t="shared" ref="DO82:DW82" si="947">-SUM(DP23:DR23)</f>
        <v>265877.40192440071</v>
      </c>
      <c r="DP82" s="29">
        <f t="shared" si="947"/>
        <v>265087.43970068335</v>
      </c>
      <c r="DQ82" s="29">
        <f t="shared" si="947"/>
        <v>264297.47747696599</v>
      </c>
      <c r="DR82" s="29">
        <f t="shared" si="947"/>
        <v>263507.51525324868</v>
      </c>
      <c r="DS82" s="29">
        <f t="shared" si="947"/>
        <v>262717.55302953132</v>
      </c>
      <c r="DT82" s="29">
        <f t="shared" si="947"/>
        <v>261927.59080581396</v>
      </c>
      <c r="DU82" s="29">
        <f t="shared" si="947"/>
        <v>261137.6285820966</v>
      </c>
      <c r="DV82" s="29">
        <f t="shared" si="947"/>
        <v>260347.6663583793</v>
      </c>
      <c r="DW82" s="29">
        <f t="shared" si="947"/>
        <v>259557.70413466197</v>
      </c>
      <c r="DX82" s="29">
        <f>-SUM(DY23:DZ23,EB23)</f>
        <v>258767.74191094461</v>
      </c>
      <c r="DY82" s="29">
        <f>-SUM(DZ23,EB23:EC23)</f>
        <v>257977.77968722727</v>
      </c>
      <c r="DZ82" s="29">
        <f>-SUM(EB23:ED23)</f>
        <v>257187.81746350991</v>
      </c>
      <c r="EA82" s="29">
        <f>DZ82</f>
        <v>257187.81746350991</v>
      </c>
      <c r="EB82" s="29">
        <f t="shared" ref="EB82:EJ82" si="948">-SUM(EC23:EE23)</f>
        <v>256397.85523979258</v>
      </c>
      <c r="EC82" s="29">
        <f t="shared" si="948"/>
        <v>255607.89301607525</v>
      </c>
      <c r="ED82" s="29">
        <f t="shared" si="948"/>
        <v>254817.93079235789</v>
      </c>
      <c r="EE82" s="29">
        <f t="shared" si="948"/>
        <v>254027.96856864053</v>
      </c>
      <c r="EF82" s="29">
        <f t="shared" si="948"/>
        <v>253238.00634492317</v>
      </c>
      <c r="EG82" s="29">
        <f t="shared" si="948"/>
        <v>252448.04412120581</v>
      </c>
      <c r="EH82" s="29">
        <f t="shared" si="948"/>
        <v>251658.0818974885</v>
      </c>
      <c r="EI82" s="29">
        <f t="shared" si="948"/>
        <v>250868.11967377117</v>
      </c>
      <c r="EJ82" s="29">
        <f t="shared" si="948"/>
        <v>250078.15745005381</v>
      </c>
      <c r="EK82" s="29">
        <f>-SUM(EL23:EM23,EO23)</f>
        <v>249288.19522633648</v>
      </c>
      <c r="EL82" s="29">
        <f>-SUM(EM23,EO23:EP23)</f>
        <v>248498.23300261912</v>
      </c>
      <c r="EM82" s="29">
        <f>-SUM(EO23:EQ23)</f>
        <v>247708.27077890179</v>
      </c>
      <c r="EN82" s="29">
        <f>EM82</f>
        <v>247708.27077890179</v>
      </c>
      <c r="EO82" s="29">
        <f t="shared" ref="EO82:EW82" si="949">-SUM(EP23:ER23)</f>
        <v>246918.30855518446</v>
      </c>
      <c r="EP82" s="29">
        <f t="shared" si="949"/>
        <v>246128.3463314671</v>
      </c>
      <c r="EQ82" s="29">
        <f t="shared" si="949"/>
        <v>245338.38410774973</v>
      </c>
      <c r="ER82" s="29">
        <f t="shared" si="949"/>
        <v>244548.42188403237</v>
      </c>
      <c r="ES82" s="29">
        <f t="shared" si="949"/>
        <v>243758.45966031507</v>
      </c>
      <c r="ET82" s="29">
        <f t="shared" si="949"/>
        <v>242968.49743659771</v>
      </c>
      <c r="EU82" s="29">
        <f t="shared" si="949"/>
        <v>242178.53521288038</v>
      </c>
      <c r="EV82" s="29">
        <f t="shared" si="949"/>
        <v>241388.57298916305</v>
      </c>
      <c r="EW82" s="29">
        <f t="shared" si="949"/>
        <v>240598.61076544569</v>
      </c>
      <c r="EX82" s="29">
        <f>-SUM(EY23:EZ23,FB23)</f>
        <v>239808.64854172835</v>
      </c>
      <c r="EY82" s="29">
        <f>-SUM(EZ23,FB23:FC23)</f>
        <v>239018.68631801102</v>
      </c>
      <c r="EZ82" s="29">
        <f>-SUM(FB23:FD23)</f>
        <v>238228.72409429366</v>
      </c>
      <c r="FA82" s="29">
        <f>EZ82</f>
        <v>238228.72409429366</v>
      </c>
      <c r="FB82" s="29">
        <f t="shared" ref="FB82:FJ82" si="950">-SUM(FC23:FE23)</f>
        <v>237438.7618705763</v>
      </c>
      <c r="FC82" s="29">
        <f t="shared" si="950"/>
        <v>236648.79964685894</v>
      </c>
      <c r="FD82" s="29">
        <f t="shared" si="950"/>
        <v>235858.83742314164</v>
      </c>
      <c r="FE82" s="29">
        <f t="shared" si="950"/>
        <v>235068.87519942431</v>
      </c>
      <c r="FF82" s="29">
        <f t="shared" si="950"/>
        <v>234278.91297570697</v>
      </c>
      <c r="FG82" s="29">
        <f t="shared" si="950"/>
        <v>233488.95075198961</v>
      </c>
      <c r="FH82" s="29">
        <f t="shared" si="950"/>
        <v>232698.98852827225</v>
      </c>
      <c r="FI82" s="29">
        <f t="shared" si="950"/>
        <v>231909.02630455492</v>
      </c>
      <c r="FJ82" s="29">
        <f t="shared" si="950"/>
        <v>231119.06408083759</v>
      </c>
      <c r="FK82" s="29">
        <f>-SUM(FL23:FM23,FO23)</f>
        <v>230329.10185712023</v>
      </c>
      <c r="FL82" s="29">
        <f>-SUM(FM23,FO23:FP23)</f>
        <v>229539.13963340287</v>
      </c>
      <c r="FM82" s="29">
        <f>-SUM(FO23:FQ23)</f>
        <v>228749.17740968557</v>
      </c>
      <c r="FN82" s="29">
        <f>FM82</f>
        <v>228749.17740968557</v>
      </c>
      <c r="FO82" s="29">
        <f t="shared" ref="FO82:FW82" si="951">-SUM(FP23:FR23)</f>
        <v>227959.21518596823</v>
      </c>
      <c r="FP82" s="29">
        <f t="shared" si="951"/>
        <v>227169.2529622509</v>
      </c>
      <c r="FQ82" s="29">
        <f t="shared" si="951"/>
        <v>226379.29073853354</v>
      </c>
      <c r="FR82" s="29">
        <f t="shared" si="951"/>
        <v>225589.32851481618</v>
      </c>
      <c r="FS82" s="29">
        <f t="shared" si="951"/>
        <v>224799.36629109885</v>
      </c>
      <c r="FT82" s="29">
        <f t="shared" si="951"/>
        <v>224009.40406738152</v>
      </c>
      <c r="FU82" s="29">
        <f t="shared" si="951"/>
        <v>223219.44184366416</v>
      </c>
      <c r="FV82" s="29">
        <f t="shared" si="951"/>
        <v>222429.4796199468</v>
      </c>
      <c r="FW82" s="29">
        <f t="shared" si="951"/>
        <v>221639.51739622949</v>
      </c>
      <c r="FX82" s="29">
        <f>-SUM(FY23:FZ23,GB23)</f>
        <v>147496.35752291378</v>
      </c>
      <c r="FY82" s="29">
        <f>-SUM(FZ23,GB23:GC23)</f>
        <v>73616.518390837198</v>
      </c>
      <c r="FZ82" s="29">
        <f>-SUM(GB23:GD23)</f>
        <v>-2.6489578885957601E-10</v>
      </c>
      <c r="GA82" s="29">
        <f>FZ82</f>
        <v>-2.6489578885957601E-10</v>
      </c>
      <c r="GB82" s="29">
        <f t="shared" ref="GB82:GJ82" si="952">-SUM(GC23:GE23)</f>
        <v>-2.6489578885957601E-10</v>
      </c>
      <c r="GC82" s="29">
        <f t="shared" si="952"/>
        <v>-2.6489578885957601E-10</v>
      </c>
      <c r="GD82" s="29">
        <f t="shared" si="952"/>
        <v>-2.6489578885957601E-10</v>
      </c>
      <c r="GE82" s="29">
        <f t="shared" si="952"/>
        <v>-2.6489578885957601E-10</v>
      </c>
      <c r="GF82" s="29">
        <f t="shared" si="952"/>
        <v>-2.6489578885957601E-10</v>
      </c>
      <c r="GG82" s="29">
        <f t="shared" si="952"/>
        <v>-2.6489578885957601E-10</v>
      </c>
      <c r="GH82" s="29">
        <f t="shared" si="952"/>
        <v>-2.6489578885957601E-10</v>
      </c>
      <c r="GI82" s="29">
        <f t="shared" si="952"/>
        <v>-2.6489578885957601E-10</v>
      </c>
      <c r="GJ82" s="29">
        <f t="shared" si="952"/>
        <v>-2.6489578885957601E-10</v>
      </c>
      <c r="GK82" s="29">
        <f>-SUM(GL23:GM23,GO23)</f>
        <v>-2.6489578885957601E-10</v>
      </c>
      <c r="GL82" s="29">
        <f>-SUM(GM23,GO23:GP23)</f>
        <v>-2.6489578885957601E-10</v>
      </c>
      <c r="GM82" s="29">
        <f>-SUM(GO23:GQ23)</f>
        <v>-2.6489578885957601E-10</v>
      </c>
      <c r="GN82" s="29">
        <f>-SUM(GO23:GQ23)</f>
        <v>-2.6489578885957601E-10</v>
      </c>
      <c r="LO82" s="497"/>
    </row>
    <row r="83" spans="1:327">
      <c r="N83" s="15"/>
      <c r="AA83" s="238"/>
      <c r="AG83" s="15"/>
      <c r="AH83" s="15"/>
    </row>
    <row r="84" spans="1:327">
      <c r="N84" s="15"/>
      <c r="AA84" s="238"/>
      <c r="AG84" s="15"/>
      <c r="AH84" s="15"/>
      <c r="GN84" s="15"/>
    </row>
    <row r="85" spans="1:327">
      <c r="AG85" s="15"/>
      <c r="GN85" s="15"/>
    </row>
    <row r="86" spans="1:327">
      <c r="GN86" s="15"/>
    </row>
    <row r="87" spans="1:327">
      <c r="AG87" s="15"/>
      <c r="AH87" s="15"/>
      <c r="GN87" s="15"/>
    </row>
    <row r="88" spans="1:327">
      <c r="GN88" s="15"/>
    </row>
    <row r="90" spans="1:327">
      <c r="AG90" s="15"/>
      <c r="AH90" s="15"/>
    </row>
  </sheetData>
  <hyperlinks>
    <hyperlink ref="A1" location="'Valdymo darbalaukis'!A1" display="Atgal į valdymo darbalaukį" xr:uid="{00000000-0004-0000-0700-000000000000}"/>
  </hyperlinks>
  <pageMargins left="0.7" right="0.7" top="0.75" bottom="0.75" header="0.3" footer="0.3"/>
  <pageSetup paperSize="9" orientation="portrait" r:id="rId1"/>
  <ignoredErrors>
    <ignoredError sqref="KO36:KP37 LA36:LA37 LN36 N23:FN23 HB18:LA18 GA23:LA27 AN33:KN34 N36:AA37 N45:GN45 N55:GN55 AN59:GN63 AN76:KN77 LA76:LA77 N40:GN40 N25:FN25 N24:P24 R24:FN24 N56:BX56 CA56:GN56 N27:FN27 N26:AG26 AI26:FN26 N42:GN43 AN36:KN37 N47:BM47 BO47:GN47" formula="1"/>
  </ignoredError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AA32"/>
  <sheetViews>
    <sheetView topLeftCell="A17" zoomScale="90" zoomScaleNormal="90" workbookViewId="0">
      <selection activeCell="C31" sqref="C31"/>
    </sheetView>
  </sheetViews>
  <sheetFormatPr defaultRowHeight="15" outlineLevelRow="1"/>
  <cols>
    <col min="1" max="1" width="43" bestFit="1" customWidth="1"/>
    <col min="2" max="2" width="10.5703125" bestFit="1" customWidth="1"/>
    <col min="3" max="3" width="10.85546875" bestFit="1" customWidth="1"/>
    <col min="4" max="10" width="11.5703125" bestFit="1" customWidth="1"/>
    <col min="11" max="16" width="10.85546875" bestFit="1" customWidth="1"/>
    <col min="17" max="20" width="10.5703125" bestFit="1" customWidth="1"/>
    <col min="21" max="26" width="10.85546875" bestFit="1" customWidth="1"/>
    <col min="27" max="27" width="11.5703125" style="134" bestFit="1" customWidth="1"/>
  </cols>
  <sheetData>
    <row r="1" spans="1:27">
      <c r="A1" s="1" t="s">
        <v>1</v>
      </c>
    </row>
    <row r="3" spans="1:27" ht="18.75">
      <c r="A3" s="374" t="s">
        <v>320</v>
      </c>
    </row>
    <row r="5" spans="1:27">
      <c r="A5" s="464" t="s">
        <v>135</v>
      </c>
      <c r="B5" s="464">
        <v>1</v>
      </c>
      <c r="C5" s="464">
        <v>2</v>
      </c>
      <c r="D5" s="464">
        <v>3</v>
      </c>
      <c r="E5" s="464">
        <v>4</v>
      </c>
      <c r="F5" s="464">
        <v>5</v>
      </c>
      <c r="G5" s="464">
        <v>6</v>
      </c>
      <c r="H5" s="464">
        <v>7</v>
      </c>
      <c r="I5" s="464">
        <v>8</v>
      </c>
      <c r="J5" s="464">
        <v>9</v>
      </c>
      <c r="K5" s="464">
        <v>10</v>
      </c>
      <c r="L5" s="464">
        <v>11</v>
      </c>
      <c r="M5" s="464">
        <v>12</v>
      </c>
      <c r="N5" s="464">
        <v>13</v>
      </c>
      <c r="O5" s="464">
        <v>14</v>
      </c>
      <c r="P5" s="464">
        <v>15</v>
      </c>
      <c r="Q5" s="464">
        <v>16</v>
      </c>
      <c r="R5" s="464">
        <v>17</v>
      </c>
      <c r="S5" s="464">
        <v>18</v>
      </c>
      <c r="T5" s="464">
        <v>19</v>
      </c>
      <c r="U5" s="464">
        <v>20</v>
      </c>
      <c r="V5" s="464">
        <v>21</v>
      </c>
      <c r="W5" s="464">
        <v>22</v>
      </c>
      <c r="X5" s="464">
        <v>23</v>
      </c>
      <c r="Y5" s="464">
        <v>24</v>
      </c>
      <c r="Z5" s="464">
        <v>25</v>
      </c>
      <c r="AA5" s="368" t="s">
        <v>79</v>
      </c>
    </row>
    <row r="6" spans="1:27" s="23" customFormat="1">
      <c r="A6" s="458" t="s">
        <v>321</v>
      </c>
      <c r="B6" s="242">
        <f>-'Infrastruk. sukūrimo sąnaudos'!N8*'Dalyvio prielaidos'!$E$17</f>
        <v>-347315.01126094459</v>
      </c>
      <c r="C6" s="242">
        <f>-'Infrastruk. sukūrimo sąnaudos'!AA8*'Dalyvio prielaidos'!$E$17</f>
        <v>-5816738.5250085024</v>
      </c>
      <c r="D6" s="459">
        <f>-'Infrastruk. sukūrimo sąnaudos'!AN8*'Dalyvio prielaidos'!$E$17</f>
        <v>-7694635.3728786586</v>
      </c>
      <c r="E6" s="541"/>
      <c r="F6" s="541"/>
      <c r="G6" s="541"/>
      <c r="H6" s="541"/>
      <c r="I6" s="541"/>
      <c r="J6" s="541"/>
      <c r="K6" s="541"/>
      <c r="L6" s="541"/>
      <c r="M6" s="541"/>
      <c r="N6" s="541"/>
      <c r="O6" s="541"/>
      <c r="P6" s="541"/>
      <c r="Q6" s="541"/>
      <c r="R6" s="541"/>
      <c r="S6" s="541"/>
      <c r="T6" s="541"/>
      <c r="U6" s="541"/>
      <c r="V6" s="541"/>
      <c r="W6" s="541"/>
      <c r="X6" s="541"/>
      <c r="Y6" s="541"/>
      <c r="Z6" s="541"/>
      <c r="AA6" s="460">
        <f>SUM(B6:Z6)</f>
        <v>-13858688.909148104</v>
      </c>
    </row>
    <row r="7" spans="1:27">
      <c r="A7" s="3" t="s">
        <v>322</v>
      </c>
      <c r="B7" s="25">
        <f>-SUM('Metinis atlyginimas'!N45,'Metinis atlyginimas'!N48)</f>
        <v>0</v>
      </c>
      <c r="C7" s="25">
        <f>-SUM('Metinis atlyginimas'!AA45,'Metinis atlyginimas'!AA48)</f>
        <v>0</v>
      </c>
      <c r="D7" s="25">
        <f>-SUM('Metinis atlyginimas'!AN45,'Metinis atlyginimas'!AN48)</f>
        <v>0</v>
      </c>
      <c r="E7" s="25">
        <f>-SUM('Metinis atlyginimas'!BA45,'Metinis atlyginimas'!BA48)</f>
        <v>-275073.193780653</v>
      </c>
      <c r="F7" s="25">
        <f>-SUM('Metinis atlyginimas'!BN45,'Metinis atlyginimas'!BN48)</f>
        <v>-283325.38959407259</v>
      </c>
      <c r="G7" s="25">
        <f>-SUM('Metinis atlyginimas'!CA45,'Metinis atlyginimas'!CA48)</f>
        <v>-291825.15128189471</v>
      </c>
      <c r="H7" s="25">
        <f>-SUM('Metinis atlyginimas'!CN45,'Metinis atlyginimas'!CN48)</f>
        <v>-300579.90582035156</v>
      </c>
      <c r="I7" s="25">
        <f>-SUM('Metinis atlyginimas'!DA45,'Metinis atlyginimas'!DA48)</f>
        <v>-309597.30299496214</v>
      </c>
      <c r="J7" s="25">
        <f>-SUM('Metinis atlyginimas'!DN45,'Metinis atlyginimas'!DN48)</f>
        <v>-318885.22208481102</v>
      </c>
      <c r="K7" s="25">
        <f>-SUM('Metinis atlyginimas'!EA45,'Metinis atlyginimas'!EA48)</f>
        <v>-358896.47027783515</v>
      </c>
      <c r="L7" s="25">
        <f>-SUM('Metinis atlyginimas'!EN45,'Metinis atlyginimas'!EN48)</f>
        <v>-369663.36438617017</v>
      </c>
      <c r="M7" s="25">
        <f>-SUM('Metinis atlyginimas'!FA45,'Metinis atlyginimas'!FA48)</f>
        <v>-380753.26531775534</v>
      </c>
      <c r="N7" s="25">
        <f>-SUM('Metinis atlyginimas'!FN45,'Metinis atlyginimas'!FN48)</f>
        <v>-392175.86327728786</v>
      </c>
      <c r="O7" s="25">
        <f>-SUM('Metinis atlyginimas'!GA45,'Metinis atlyginimas'!GA48)</f>
        <v>-403941.13917560643</v>
      </c>
      <c r="P7" s="25">
        <f>-SUM('Metinis atlyginimas'!GN45,'Metinis atlyginimas'!GN48)</f>
        <v>-416059.37335087464</v>
      </c>
      <c r="Q7" s="25">
        <f>-SUM('Metinis atlyginimas'!HA45,'Metinis atlyginimas'!HA48)</f>
        <v>0</v>
      </c>
      <c r="R7" s="25">
        <f>-SUM('Metinis atlyginimas'!HN45,'Metinis atlyginimas'!HN48)</f>
        <v>0</v>
      </c>
      <c r="S7" s="25">
        <f>-SUM('Metinis atlyginimas'!IA45,'Metinis atlyginimas'!IA48)</f>
        <v>0</v>
      </c>
      <c r="T7" s="25">
        <f>-SUM('Metinis atlyginimas'!IN45,'Metinis atlyginimas'!IN48)</f>
        <v>0</v>
      </c>
      <c r="U7" s="25">
        <f>-SUM('Metinis atlyginimas'!JA45,'Metinis atlyginimas'!JA48)</f>
        <v>0</v>
      </c>
      <c r="V7" s="25">
        <f>-SUM('Metinis atlyginimas'!JN45,'Metinis atlyginimas'!JN48)</f>
        <v>0</v>
      </c>
      <c r="W7" s="25">
        <f>-SUM('Metinis atlyginimas'!KA45,'Metinis atlyginimas'!KA48)</f>
        <v>0</v>
      </c>
      <c r="X7" s="25">
        <f>-SUM('Metinis atlyginimas'!KN45,'Metinis atlyginimas'!KN48)</f>
        <v>0</v>
      </c>
      <c r="Y7" s="25">
        <f>-SUM('Metinis atlyginimas'!LA45,'Metinis atlyginimas'!LA48)</f>
        <v>0</v>
      </c>
      <c r="Z7" s="25">
        <f>-SUM('Metinis atlyginimas'!LN45,'Metinis atlyginimas'!LN48)</f>
        <v>0</v>
      </c>
      <c r="AA7" s="274">
        <f>SUM(B7:Z7)</f>
        <v>-4100775.6413422744</v>
      </c>
    </row>
    <row r="8" spans="1:27">
      <c r="A8" s="3" t="s">
        <v>323</v>
      </c>
      <c r="B8" s="25">
        <f>'Metinis atlyginimas'!N32</f>
        <v>0</v>
      </c>
      <c r="C8" s="25">
        <f>'Metinis atlyginimas'!AA32</f>
        <v>0</v>
      </c>
      <c r="D8" s="25">
        <f>'Metinis atlyginimas'!AN32</f>
        <v>0</v>
      </c>
      <c r="E8" s="25">
        <f>'Metinis atlyginimas'!BA32</f>
        <v>2331949.19961015</v>
      </c>
      <c r="F8" s="25">
        <f>'Metinis atlyginimas'!BN32</f>
        <v>2340617.6755984547</v>
      </c>
      <c r="G8" s="25">
        <f>'Metinis atlyginimas'!CA32</f>
        <v>2349546.2058664085</v>
      </c>
      <c r="H8" s="25">
        <f>'Metinis atlyginimas'!CN32</f>
        <v>2358742.5920424</v>
      </c>
      <c r="I8" s="25">
        <f>'Metinis atlyginimas'!DA32</f>
        <v>2368214.8698036727</v>
      </c>
      <c r="J8" s="25">
        <f>'Metinis atlyginimas'!DN32</f>
        <v>2377971.3158977823</v>
      </c>
      <c r="K8" s="25">
        <f>'Metinis atlyginimas'!EA32</f>
        <v>2388020.4553747158</v>
      </c>
      <c r="L8" s="25">
        <f>'Metinis atlyginimas'!EN32</f>
        <v>2398371.0690359576</v>
      </c>
      <c r="M8" s="25">
        <f>'Metinis atlyginimas'!FA32</f>
        <v>2409032.2011070363</v>
      </c>
      <c r="N8" s="25">
        <f>'Metinis atlyginimas'!FN32</f>
        <v>2420013.1671402473</v>
      </c>
      <c r="O8" s="25">
        <f>'Metinis atlyginimas'!GA32</f>
        <v>2431323.5621544546</v>
      </c>
      <c r="P8" s="25">
        <f>'Metinis atlyginimas'!GN32</f>
        <v>2442973.2690190882</v>
      </c>
      <c r="Q8" s="25">
        <f>'Metinis atlyginimas'!HA32</f>
        <v>0</v>
      </c>
      <c r="R8" s="25">
        <f>'Metinis atlyginimas'!HN32</f>
        <v>0</v>
      </c>
      <c r="S8" s="25">
        <f>'Metinis atlyginimas'!IA32</f>
        <v>0</v>
      </c>
      <c r="T8" s="25">
        <f>'Metinis atlyginimas'!IN32</f>
        <v>0</v>
      </c>
      <c r="U8" s="25">
        <f>'Metinis atlyginimas'!JA32</f>
        <v>0</v>
      </c>
      <c r="V8" s="25">
        <f>'Metinis atlyginimas'!JN32</f>
        <v>0</v>
      </c>
      <c r="W8" s="25">
        <f>'Metinis atlyginimas'!KA32</f>
        <v>0</v>
      </c>
      <c r="X8" s="25">
        <f>'Metinis atlyginimas'!KN32</f>
        <v>0</v>
      </c>
      <c r="Y8" s="25">
        <f>'Metinis atlyginimas'!LA32</f>
        <v>0</v>
      </c>
      <c r="Z8" s="25">
        <f>'Metinis atlyginimas'!LN32</f>
        <v>0</v>
      </c>
      <c r="AA8" s="274">
        <f>SUM(B8:Z8)</f>
        <v>28616775.582650367</v>
      </c>
    </row>
    <row r="9" spans="1:27">
      <c r="A9" s="262" t="s">
        <v>79</v>
      </c>
      <c r="B9" s="29">
        <f>B6+B7+B8</f>
        <v>-347315.01126094459</v>
      </c>
      <c r="C9" s="29">
        <f>C6+C7+C8</f>
        <v>-5816738.5250085024</v>
      </c>
      <c r="D9" s="29">
        <f>D6+D7+D8</f>
        <v>-7694635.3728786586</v>
      </c>
      <c r="E9" s="29">
        <f t="shared" ref="E9:N9" si="0">E6+E7+E8</f>
        <v>2056876.005829497</v>
      </c>
      <c r="F9" s="29">
        <f t="shared" si="0"/>
        <v>2057292.2860043822</v>
      </c>
      <c r="G9" s="29">
        <f t="shared" si="0"/>
        <v>2057721.0545845139</v>
      </c>
      <c r="H9" s="29">
        <f t="shared" si="0"/>
        <v>2058162.6862220485</v>
      </c>
      <c r="I9" s="29">
        <f t="shared" si="0"/>
        <v>2058617.5668087106</v>
      </c>
      <c r="J9" s="29">
        <f t="shared" si="0"/>
        <v>2059086.0938129714</v>
      </c>
      <c r="K9" s="29">
        <f t="shared" si="0"/>
        <v>2029123.9850968807</v>
      </c>
      <c r="L9" s="29">
        <f t="shared" si="0"/>
        <v>2028707.7046497874</v>
      </c>
      <c r="M9" s="29">
        <f t="shared" si="0"/>
        <v>2028278.935789281</v>
      </c>
      <c r="N9" s="29">
        <f t="shared" si="0"/>
        <v>2027837.3038629594</v>
      </c>
      <c r="O9" s="29">
        <f t="shared" ref="O9" si="1">O6+O7+O8</f>
        <v>2027382.4229788482</v>
      </c>
      <c r="P9" s="29">
        <f t="shared" ref="P9" si="2">P6+P7+P8</f>
        <v>2026913.8956682137</v>
      </c>
      <c r="Q9" s="29">
        <f t="shared" ref="Q9" si="3">Q6+Q7+Q8</f>
        <v>0</v>
      </c>
      <c r="R9" s="29">
        <f t="shared" ref="R9" si="4">R6+R7+R8</f>
        <v>0</v>
      </c>
      <c r="S9" s="29">
        <f t="shared" ref="S9" si="5">S6+S7+S8</f>
        <v>0</v>
      </c>
      <c r="T9" s="29">
        <f t="shared" ref="T9" si="6">T6+T7+T8</f>
        <v>0</v>
      </c>
      <c r="U9" s="29">
        <f t="shared" ref="U9:X9" si="7">U6+U7+U8</f>
        <v>0</v>
      </c>
      <c r="V9" s="29">
        <f t="shared" si="7"/>
        <v>0</v>
      </c>
      <c r="W9" s="29">
        <f t="shared" si="7"/>
        <v>0</v>
      </c>
      <c r="X9" s="29">
        <f t="shared" si="7"/>
        <v>0</v>
      </c>
      <c r="Y9" s="29">
        <f t="shared" ref="Y9" si="8">Y6+Y7+Y8</f>
        <v>0</v>
      </c>
      <c r="Z9" s="29">
        <f t="shared" ref="Z9" si="9">Z6+Z7+Z8</f>
        <v>0</v>
      </c>
      <c r="AA9" s="274">
        <f>SUM(B9:Z9)</f>
        <v>10657311.03215999</v>
      </c>
    </row>
    <row r="11" spans="1:27">
      <c r="A11" s="262" t="s">
        <v>324</v>
      </c>
      <c r="B11" s="378">
        <f>IFERROR(IRR(B9:Z9),0)</f>
        <v>9.2629313943401348E-2</v>
      </c>
    </row>
    <row r="12" spans="1:27">
      <c r="AA12"/>
    </row>
    <row r="13" spans="1:27">
      <c r="A13" s="464" t="s">
        <v>135</v>
      </c>
      <c r="B13" s="464">
        <v>1</v>
      </c>
      <c r="C13" s="464">
        <v>2</v>
      </c>
      <c r="D13" s="464">
        <v>3</v>
      </c>
      <c r="E13" s="464">
        <v>4</v>
      </c>
      <c r="F13" s="464">
        <v>5</v>
      </c>
      <c r="G13" s="464">
        <v>6</v>
      </c>
      <c r="H13" s="464">
        <v>7</v>
      </c>
      <c r="I13" s="464">
        <v>8</v>
      </c>
      <c r="J13" s="464">
        <v>9</v>
      </c>
      <c r="K13" s="464">
        <v>10</v>
      </c>
      <c r="L13" s="464">
        <v>11</v>
      </c>
      <c r="M13" s="464">
        <v>12</v>
      </c>
      <c r="N13" s="464">
        <v>13</v>
      </c>
      <c r="O13" s="464">
        <v>14</v>
      </c>
      <c r="P13" s="464">
        <v>15</v>
      </c>
      <c r="Q13" s="464">
        <v>16</v>
      </c>
      <c r="R13" s="464">
        <v>17</v>
      </c>
      <c r="S13" s="464">
        <v>18</v>
      </c>
      <c r="T13" s="464">
        <v>19</v>
      </c>
      <c r="U13" s="464">
        <v>20</v>
      </c>
      <c r="V13" s="464">
        <v>21</v>
      </c>
      <c r="W13" s="464">
        <v>22</v>
      </c>
      <c r="X13" s="464">
        <v>23</v>
      </c>
      <c r="Y13" s="464">
        <v>24</v>
      </c>
      <c r="Z13" s="464">
        <v>25</v>
      </c>
      <c r="AA13"/>
    </row>
    <row r="14" spans="1:27">
      <c r="A14" s="3" t="s">
        <v>325</v>
      </c>
      <c r="B14" s="25"/>
      <c r="C14" s="25">
        <f>B19</f>
        <v>-347315.01126094459</v>
      </c>
      <c r="D14" s="25">
        <f t="shared" ref="D14:Z14" si="10">C19</f>
        <v>-6196225.0874847928</v>
      </c>
      <c r="E14" s="25">
        <f t="shared" si="10"/>
        <v>-14464812.539256059</v>
      </c>
      <c r="F14" s="25">
        <f t="shared" si="10"/>
        <v>-13747802.195257761</v>
      </c>
      <c r="G14" s="25">
        <f t="shared" si="10"/>
        <v>-12963959.39482969</v>
      </c>
      <c r="H14" s="25">
        <f t="shared" si="10"/>
        <v>-12107081.004978362</v>
      </c>
      <c r="I14" s="25">
        <f t="shared" si="10"/>
        <v>-11170388.926104646</v>
      </c>
      <c r="J14" s="25">
        <f t="shared" si="10"/>
        <v>-10146476.822001977</v>
      </c>
      <c r="K14" s="25">
        <f t="shared" si="10"/>
        <v>-9027251.9151536711</v>
      </c>
      <c r="L14" s="25">
        <f t="shared" si="10"/>
        <v>-7834316.0817517303</v>
      </c>
      <c r="M14" s="25">
        <f t="shared" si="10"/>
        <v>-6531295.7009703601</v>
      </c>
      <c r="N14" s="25">
        <f t="shared" si="10"/>
        <v>-5108006.2051234506</v>
      </c>
      <c r="O14" s="25">
        <f t="shared" si="10"/>
        <v>-3553320.0116597135</v>
      </c>
      <c r="P14" s="25">
        <f t="shared" si="10"/>
        <v>-1855079.1835822635</v>
      </c>
      <c r="Q14" s="25">
        <f t="shared" si="10"/>
        <v>4.0046870708465576E-8</v>
      </c>
      <c r="R14" s="25">
        <f t="shared" si="10"/>
        <v>4.3756384867770837E-8</v>
      </c>
      <c r="S14" s="25">
        <f t="shared" si="10"/>
        <v>4.780950877871588E-8</v>
      </c>
      <c r="T14" s="25">
        <f t="shared" si="10"/>
        <v>5.2238070776859355E-8</v>
      </c>
      <c r="U14" s="25">
        <f t="shared" si="10"/>
        <v>5.7076847434646681E-8</v>
      </c>
      <c r="V14" s="25">
        <f t="shared" si="10"/>
        <v>6.236383665457019E-8</v>
      </c>
      <c r="W14" s="25">
        <f t="shared" si="10"/>
        <v>6.8140556058761367E-8</v>
      </c>
      <c r="X14" s="25">
        <f t="shared" si="10"/>
        <v>7.4452369018206311E-8</v>
      </c>
      <c r="Y14" s="25">
        <f t="shared" si="10"/>
        <v>8.1348840881823712E-8</v>
      </c>
      <c r="Z14" s="25">
        <f t="shared" si="10"/>
        <v>8.8884128202797956E-8</v>
      </c>
      <c r="AA14"/>
    </row>
    <row r="15" spans="1:27">
      <c r="A15" s="3" t="s">
        <v>326</v>
      </c>
      <c r="B15" s="25">
        <f>B14*$B$11</f>
        <v>0</v>
      </c>
      <c r="C15" s="25">
        <f>C14*$B$11</f>
        <v>-32171.551215346011</v>
      </c>
      <c r="D15" s="25">
        <f t="shared" ref="D15:Z15" si="11">D14*$B$11</f>
        <v>-573952.07889260841</v>
      </c>
      <c r="E15" s="25">
        <f>E14*$B$11</f>
        <v>-1339865.6618311978</v>
      </c>
      <c r="F15" s="25">
        <f t="shared" si="11"/>
        <v>-1273449.4855763135</v>
      </c>
      <c r="G15" s="25">
        <f t="shared" si="11"/>
        <v>-1200842.6647331868</v>
      </c>
      <c r="H15" s="25">
        <f t="shared" si="11"/>
        <v>-1121470.6073483319</v>
      </c>
      <c r="I15" s="25">
        <f t="shared" si="11"/>
        <v>-1034705.4627060411</v>
      </c>
      <c r="J15" s="25">
        <f t="shared" si="11"/>
        <v>-939861.18696466635</v>
      </c>
      <c r="K15" s="25">
        <f t="shared" si="11"/>
        <v>-836188.15169494052</v>
      </c>
      <c r="L15" s="25">
        <f t="shared" si="11"/>
        <v>-725687.32386841893</v>
      </c>
      <c r="M15" s="25">
        <f t="shared" si="11"/>
        <v>-604989.4399423711</v>
      </c>
      <c r="N15" s="25">
        <f t="shared" si="11"/>
        <v>-473151.11039922223</v>
      </c>
      <c r="O15" s="25">
        <f t="shared" si="11"/>
        <v>-329141.59490139812</v>
      </c>
      <c r="P15" s="25">
        <f t="shared" si="11"/>
        <v>-171834.71208591014</v>
      </c>
      <c r="Q15" s="25">
        <f t="shared" si="11"/>
        <v>3.7095141593052612E-9</v>
      </c>
      <c r="R15" s="25">
        <f t="shared" si="11"/>
        <v>4.053123910945041E-9</v>
      </c>
      <c r="S15" s="25">
        <f t="shared" si="11"/>
        <v>4.4285619981434763E-9</v>
      </c>
      <c r="T15" s="25">
        <f t="shared" si="11"/>
        <v>4.8387766577873251E-9</v>
      </c>
      <c r="U15" s="25">
        <f t="shared" si="11"/>
        <v>5.286989219923509E-9</v>
      </c>
      <c r="V15" s="25">
        <f t="shared" si="11"/>
        <v>5.7767194041911828E-9</v>
      </c>
      <c r="W15" s="25">
        <f t="shared" si="11"/>
        <v>6.3118129594449456E-9</v>
      </c>
      <c r="X15" s="25">
        <f t="shared" si="11"/>
        <v>6.8964718636174005E-9</v>
      </c>
      <c r="Y15" s="25">
        <f t="shared" si="11"/>
        <v>7.5352873209742513E-9</v>
      </c>
      <c r="Z15" s="25">
        <f t="shared" si="11"/>
        <v>8.2332758158825049E-9</v>
      </c>
      <c r="AA15"/>
    </row>
    <row r="16" spans="1:27">
      <c r="A16" s="3" t="s">
        <v>321</v>
      </c>
      <c r="B16" s="25">
        <f t="shared" ref="B16:C18" si="12">B6</f>
        <v>-347315.01126094459</v>
      </c>
      <c r="C16" s="25">
        <f t="shared" si="12"/>
        <v>-5816738.5250085024</v>
      </c>
      <c r="D16" s="25">
        <f t="shared" ref="D16:Z16" si="13">D6</f>
        <v>-7694635.3728786586</v>
      </c>
      <c r="E16" s="25">
        <f t="shared" si="13"/>
        <v>0</v>
      </c>
      <c r="F16" s="25">
        <f t="shared" si="13"/>
        <v>0</v>
      </c>
      <c r="G16" s="25">
        <f t="shared" si="13"/>
        <v>0</v>
      </c>
      <c r="H16" s="25">
        <f t="shared" si="13"/>
        <v>0</v>
      </c>
      <c r="I16" s="25">
        <f t="shared" si="13"/>
        <v>0</v>
      </c>
      <c r="J16" s="25">
        <f t="shared" si="13"/>
        <v>0</v>
      </c>
      <c r="K16" s="25">
        <f t="shared" si="13"/>
        <v>0</v>
      </c>
      <c r="L16" s="25">
        <f t="shared" si="13"/>
        <v>0</v>
      </c>
      <c r="M16" s="25">
        <f t="shared" si="13"/>
        <v>0</v>
      </c>
      <c r="N16" s="25">
        <f t="shared" si="13"/>
        <v>0</v>
      </c>
      <c r="O16" s="25">
        <f t="shared" si="13"/>
        <v>0</v>
      </c>
      <c r="P16" s="25">
        <f t="shared" si="13"/>
        <v>0</v>
      </c>
      <c r="Q16" s="25">
        <f t="shared" si="13"/>
        <v>0</v>
      </c>
      <c r="R16" s="25">
        <f t="shared" si="13"/>
        <v>0</v>
      </c>
      <c r="S16" s="25">
        <f t="shared" si="13"/>
        <v>0</v>
      </c>
      <c r="T16" s="25">
        <f t="shared" si="13"/>
        <v>0</v>
      </c>
      <c r="U16" s="25">
        <f t="shared" si="13"/>
        <v>0</v>
      </c>
      <c r="V16" s="25">
        <f t="shared" si="13"/>
        <v>0</v>
      </c>
      <c r="W16" s="25">
        <f t="shared" si="13"/>
        <v>0</v>
      </c>
      <c r="X16" s="25">
        <f t="shared" si="13"/>
        <v>0</v>
      </c>
      <c r="Y16" s="25">
        <f t="shared" si="13"/>
        <v>0</v>
      </c>
      <c r="Z16" s="25">
        <f t="shared" si="13"/>
        <v>0</v>
      </c>
      <c r="AA16"/>
    </row>
    <row r="17" spans="1:27" s="23" customFormat="1">
      <c r="A17" s="458" t="s">
        <v>327</v>
      </c>
      <c r="B17" s="242">
        <f t="shared" si="12"/>
        <v>0</v>
      </c>
      <c r="C17" s="242">
        <f t="shared" si="12"/>
        <v>0</v>
      </c>
      <c r="D17" s="242">
        <f t="shared" ref="D17:Z17" si="14">D7</f>
        <v>0</v>
      </c>
      <c r="E17" s="242">
        <f t="shared" si="14"/>
        <v>-275073.193780653</v>
      </c>
      <c r="F17" s="242">
        <f t="shared" si="14"/>
        <v>-283325.38959407259</v>
      </c>
      <c r="G17" s="242">
        <f t="shared" si="14"/>
        <v>-291825.15128189471</v>
      </c>
      <c r="H17" s="242">
        <f t="shared" si="14"/>
        <v>-300579.90582035156</v>
      </c>
      <c r="I17" s="242">
        <f t="shared" si="14"/>
        <v>-309597.30299496214</v>
      </c>
      <c r="J17" s="242">
        <f t="shared" si="14"/>
        <v>-318885.22208481102</v>
      </c>
      <c r="K17" s="242">
        <f t="shared" si="14"/>
        <v>-358896.47027783515</v>
      </c>
      <c r="L17" s="242">
        <f t="shared" si="14"/>
        <v>-369663.36438617017</v>
      </c>
      <c r="M17" s="242">
        <f t="shared" si="14"/>
        <v>-380753.26531775534</v>
      </c>
      <c r="N17" s="242">
        <f t="shared" si="14"/>
        <v>-392175.86327728786</v>
      </c>
      <c r="O17" s="242">
        <f t="shared" si="14"/>
        <v>-403941.13917560643</v>
      </c>
      <c r="P17" s="242">
        <f t="shared" si="14"/>
        <v>-416059.37335087464</v>
      </c>
      <c r="Q17" s="242">
        <f t="shared" si="14"/>
        <v>0</v>
      </c>
      <c r="R17" s="242">
        <f t="shared" si="14"/>
        <v>0</v>
      </c>
      <c r="S17" s="242">
        <f t="shared" si="14"/>
        <v>0</v>
      </c>
      <c r="T17" s="242">
        <f t="shared" si="14"/>
        <v>0</v>
      </c>
      <c r="U17" s="242">
        <f t="shared" si="14"/>
        <v>0</v>
      </c>
      <c r="V17" s="242">
        <f t="shared" si="14"/>
        <v>0</v>
      </c>
      <c r="W17" s="242">
        <f t="shared" si="14"/>
        <v>0</v>
      </c>
      <c r="X17" s="242">
        <f t="shared" si="14"/>
        <v>0</v>
      </c>
      <c r="Y17" s="242">
        <f t="shared" si="14"/>
        <v>0</v>
      </c>
      <c r="Z17" s="242">
        <f t="shared" si="14"/>
        <v>0</v>
      </c>
    </row>
    <row r="18" spans="1:27" s="23" customFormat="1">
      <c r="A18" s="458" t="s">
        <v>328</v>
      </c>
      <c r="B18" s="242">
        <f t="shared" si="12"/>
        <v>0</v>
      </c>
      <c r="C18" s="242">
        <f t="shared" si="12"/>
        <v>0</v>
      </c>
      <c r="D18" s="242">
        <f t="shared" ref="D18:K18" si="15">D8</f>
        <v>0</v>
      </c>
      <c r="E18" s="242">
        <f>E8</f>
        <v>2331949.19961015</v>
      </c>
      <c r="F18" s="242">
        <f t="shared" si="15"/>
        <v>2340617.6755984547</v>
      </c>
      <c r="G18" s="242">
        <f t="shared" si="15"/>
        <v>2349546.2058664085</v>
      </c>
      <c r="H18" s="242">
        <f t="shared" si="15"/>
        <v>2358742.5920424</v>
      </c>
      <c r="I18" s="242">
        <f t="shared" si="15"/>
        <v>2368214.8698036727</v>
      </c>
      <c r="J18" s="242">
        <f t="shared" si="15"/>
        <v>2377971.3158977823</v>
      </c>
      <c r="K18" s="242">
        <f t="shared" si="15"/>
        <v>2388020.4553747158</v>
      </c>
      <c r="L18" s="242">
        <f t="shared" ref="L18:Z18" si="16">L8</f>
        <v>2398371.0690359576</v>
      </c>
      <c r="M18" s="242">
        <f t="shared" si="16"/>
        <v>2409032.2011070363</v>
      </c>
      <c r="N18" s="242">
        <f t="shared" si="16"/>
        <v>2420013.1671402473</v>
      </c>
      <c r="O18" s="242">
        <f t="shared" si="16"/>
        <v>2431323.5621544546</v>
      </c>
      <c r="P18" s="242">
        <f t="shared" si="16"/>
        <v>2442973.2690190882</v>
      </c>
      <c r="Q18" s="242">
        <f t="shared" si="16"/>
        <v>0</v>
      </c>
      <c r="R18" s="242">
        <f t="shared" si="16"/>
        <v>0</v>
      </c>
      <c r="S18" s="242">
        <f t="shared" si="16"/>
        <v>0</v>
      </c>
      <c r="T18" s="242">
        <f t="shared" si="16"/>
        <v>0</v>
      </c>
      <c r="U18" s="242">
        <f t="shared" si="16"/>
        <v>0</v>
      </c>
      <c r="V18" s="242">
        <f t="shared" si="16"/>
        <v>0</v>
      </c>
      <c r="W18" s="242">
        <f t="shared" si="16"/>
        <v>0</v>
      </c>
      <c r="X18" s="242">
        <f t="shared" si="16"/>
        <v>0</v>
      </c>
      <c r="Y18" s="242">
        <f t="shared" si="16"/>
        <v>0</v>
      </c>
      <c r="Z18" s="242">
        <f t="shared" si="16"/>
        <v>0</v>
      </c>
    </row>
    <row r="19" spans="1:27" s="23" customFormat="1">
      <c r="A19" s="458" t="s">
        <v>329</v>
      </c>
      <c r="B19" s="461">
        <f>B14+B15+B16+B17+B18</f>
        <v>-347315.01126094459</v>
      </c>
      <c r="C19" s="461">
        <f>C14+C15+C16+C17+C18</f>
        <v>-6196225.0874847928</v>
      </c>
      <c r="D19" s="461">
        <f t="shared" ref="D19:L19" si="17">D14+D15+D16+D17+D18</f>
        <v>-14464812.539256059</v>
      </c>
      <c r="E19" s="461">
        <f t="shared" si="17"/>
        <v>-13747802.195257761</v>
      </c>
      <c r="F19" s="461">
        <f t="shared" si="17"/>
        <v>-12963959.39482969</v>
      </c>
      <c r="G19" s="461">
        <f t="shared" si="17"/>
        <v>-12107081.004978362</v>
      </c>
      <c r="H19" s="461">
        <f t="shared" si="17"/>
        <v>-11170388.926104646</v>
      </c>
      <c r="I19" s="461">
        <f t="shared" si="17"/>
        <v>-10146476.822001977</v>
      </c>
      <c r="J19" s="461">
        <f t="shared" si="17"/>
        <v>-9027251.9151536711</v>
      </c>
      <c r="K19" s="461">
        <f t="shared" si="17"/>
        <v>-7834316.0817517303</v>
      </c>
      <c r="L19" s="461">
        <f t="shared" si="17"/>
        <v>-6531295.7009703601</v>
      </c>
      <c r="M19" s="461">
        <f t="shared" ref="M19" si="18">M14+M15+M16+M17+M18</f>
        <v>-5108006.2051234506</v>
      </c>
      <c r="N19" s="461">
        <f t="shared" ref="N19" si="19">N14+N15+N16+N17+N18</f>
        <v>-3553320.0116597135</v>
      </c>
      <c r="O19" s="461">
        <f t="shared" ref="O19" si="20">O14+O15+O16+O17+O18</f>
        <v>-1855079.1835822635</v>
      </c>
      <c r="P19" s="461">
        <f t="shared" ref="P19" si="21">P14+P15+P16+P17+P18</f>
        <v>4.0046870708465576E-8</v>
      </c>
      <c r="Q19" s="461">
        <f t="shared" ref="Q19" si="22">Q14+Q15+Q16+Q17+Q18</f>
        <v>4.3756384867770837E-8</v>
      </c>
      <c r="R19" s="461">
        <f t="shared" ref="R19" si="23">R14+R15+R16+R17+R18</f>
        <v>4.780950877871588E-8</v>
      </c>
      <c r="S19" s="461">
        <f t="shared" ref="S19" si="24">S14+S15+S16+S17+S18</f>
        <v>5.2238070776859355E-8</v>
      </c>
      <c r="T19" s="461">
        <f t="shared" ref="T19:U19" si="25">T14+T15+T16+T17+T18</f>
        <v>5.7076847434646681E-8</v>
      </c>
      <c r="U19" s="461">
        <f t="shared" si="25"/>
        <v>6.236383665457019E-8</v>
      </c>
      <c r="V19" s="461">
        <f t="shared" ref="V19" si="26">V14+V15+V16+V17+V18</f>
        <v>6.8140556058761367E-8</v>
      </c>
      <c r="W19" s="461">
        <f t="shared" ref="W19" si="27">W14+W15+W16+W17+W18</f>
        <v>7.4452369018206311E-8</v>
      </c>
      <c r="X19" s="461">
        <f t="shared" ref="X19" si="28">X14+X15+X16+X17+X18</f>
        <v>8.1348840881823712E-8</v>
      </c>
      <c r="Y19" s="461">
        <f t="shared" ref="Y19" si="29">Y14+Y15+Y16+Y17+Y18</f>
        <v>8.8884128202797956E-8</v>
      </c>
      <c r="Z19" s="461">
        <f t="shared" ref="Z19" si="30">Z14+Z15+Z16+Z17+Z18</f>
        <v>9.7117404018680456E-8</v>
      </c>
    </row>
    <row r="21" spans="1:27">
      <c r="A21" s="465" t="s">
        <v>330</v>
      </c>
      <c r="B21" s="464">
        <v>1</v>
      </c>
      <c r="C21" s="464">
        <v>2</v>
      </c>
      <c r="D21" s="464">
        <v>3</v>
      </c>
      <c r="E21" s="464">
        <v>4</v>
      </c>
      <c r="F21" s="464">
        <v>5</v>
      </c>
      <c r="G21" s="464">
        <v>6</v>
      </c>
      <c r="H21" s="464">
        <v>7</v>
      </c>
      <c r="I21" s="464">
        <v>8</v>
      </c>
      <c r="J21" s="464">
        <v>9</v>
      </c>
      <c r="K21" s="464">
        <v>10</v>
      </c>
      <c r="L21" s="464">
        <v>11</v>
      </c>
      <c r="M21" s="464">
        <v>12</v>
      </c>
      <c r="N21" s="464">
        <v>13</v>
      </c>
      <c r="O21" s="464">
        <v>14</v>
      </c>
      <c r="P21" s="464">
        <v>15</v>
      </c>
      <c r="Q21" s="464">
        <v>16</v>
      </c>
      <c r="R21" s="464">
        <v>17</v>
      </c>
      <c r="S21" s="464">
        <v>18</v>
      </c>
      <c r="T21" s="464">
        <v>19</v>
      </c>
      <c r="U21" s="464">
        <v>20</v>
      </c>
      <c r="V21" s="464">
        <v>21</v>
      </c>
      <c r="W21" s="464">
        <v>22</v>
      </c>
      <c r="X21" s="464">
        <v>23</v>
      </c>
      <c r="Y21" s="464">
        <v>24</v>
      </c>
      <c r="Z21" s="464">
        <v>25</v>
      </c>
      <c r="AA21" s="368" t="s">
        <v>79</v>
      </c>
    </row>
    <row r="22" spans="1:27">
      <c r="A22" s="3" t="s">
        <v>331</v>
      </c>
      <c r="B22" s="108">
        <f>B23+B24</f>
        <v>347315.01126094459</v>
      </c>
      <c r="C22" s="108">
        <f t="shared" ref="C22:Z22" si="31">C23+C24</f>
        <v>5848910.0762238484</v>
      </c>
      <c r="D22" s="108">
        <f t="shared" si="31"/>
        <v>8268587.4517712668</v>
      </c>
      <c r="E22" s="108">
        <f t="shared" si="31"/>
        <v>1339865.6618311978</v>
      </c>
      <c r="F22" s="108">
        <f t="shared" si="31"/>
        <v>1273449.4855763135</v>
      </c>
      <c r="G22" s="108">
        <f t="shared" si="31"/>
        <v>1200842.6647331868</v>
      </c>
      <c r="H22" s="108">
        <f t="shared" si="31"/>
        <v>1121470.6073483319</v>
      </c>
      <c r="I22" s="108">
        <f t="shared" si="31"/>
        <v>1034705.4627060411</v>
      </c>
      <c r="J22" s="108">
        <f t="shared" si="31"/>
        <v>939861.18696466635</v>
      </c>
      <c r="K22" s="108">
        <f t="shared" si="31"/>
        <v>836188.15169494052</v>
      </c>
      <c r="L22" s="108">
        <f t="shared" si="31"/>
        <v>725687.32386841893</v>
      </c>
      <c r="M22" s="108">
        <f t="shared" si="31"/>
        <v>604989.4399423711</v>
      </c>
      <c r="N22" s="108">
        <f t="shared" si="31"/>
        <v>473151.11039922223</v>
      </c>
      <c r="O22" s="108">
        <f t="shared" si="31"/>
        <v>329141.59490139812</v>
      </c>
      <c r="P22" s="108">
        <f t="shared" si="31"/>
        <v>171834.71208591014</v>
      </c>
      <c r="Q22" s="108">
        <f t="shared" si="31"/>
        <v>-3.7095141593052612E-9</v>
      </c>
      <c r="R22" s="108">
        <f t="shared" si="31"/>
        <v>-4.053123910945041E-9</v>
      </c>
      <c r="S22" s="108">
        <f t="shared" si="31"/>
        <v>-4.4285619981434763E-9</v>
      </c>
      <c r="T22" s="108">
        <f t="shared" si="31"/>
        <v>-4.8387766577873251E-9</v>
      </c>
      <c r="U22" s="108">
        <f t="shared" si="31"/>
        <v>-5.286989219923509E-9</v>
      </c>
      <c r="V22" s="108">
        <f t="shared" si="31"/>
        <v>-5.7767194041911828E-9</v>
      </c>
      <c r="W22" s="108">
        <f t="shared" si="31"/>
        <v>-6.3118129594449456E-9</v>
      </c>
      <c r="X22" s="108">
        <f t="shared" si="31"/>
        <v>-6.8964718636174005E-9</v>
      </c>
      <c r="Y22" s="108">
        <f t="shared" si="31"/>
        <v>-7.5352873209742513E-9</v>
      </c>
      <c r="Z22" s="108">
        <f t="shared" si="31"/>
        <v>-8.2332758158825049E-9</v>
      </c>
      <c r="AA22" s="274">
        <f>SUM(B22:Z22)</f>
        <v>24515999.941308003</v>
      </c>
    </row>
    <row r="23" spans="1:27" s="136" customFormat="1" ht="12.75" outlineLevel="1">
      <c r="A23" s="462" t="s">
        <v>332</v>
      </c>
      <c r="B23" s="135">
        <f t="shared" ref="B23:Z23" si="32">-B6</f>
        <v>347315.01126094459</v>
      </c>
      <c r="C23" s="135">
        <f t="shared" si="32"/>
        <v>5816738.5250085024</v>
      </c>
      <c r="D23" s="135">
        <f t="shared" si="32"/>
        <v>7694635.3728786586</v>
      </c>
      <c r="E23" s="135">
        <f t="shared" si="32"/>
        <v>0</v>
      </c>
      <c r="F23" s="135">
        <f t="shared" si="32"/>
        <v>0</v>
      </c>
      <c r="G23" s="135">
        <f t="shared" si="32"/>
        <v>0</v>
      </c>
      <c r="H23" s="135">
        <f t="shared" si="32"/>
        <v>0</v>
      </c>
      <c r="I23" s="135">
        <f t="shared" si="32"/>
        <v>0</v>
      </c>
      <c r="J23" s="135">
        <f t="shared" si="32"/>
        <v>0</v>
      </c>
      <c r="K23" s="135">
        <f t="shared" si="32"/>
        <v>0</v>
      </c>
      <c r="L23" s="135">
        <f t="shared" si="32"/>
        <v>0</v>
      </c>
      <c r="M23" s="135">
        <f t="shared" si="32"/>
        <v>0</v>
      </c>
      <c r="N23" s="135">
        <f t="shared" si="32"/>
        <v>0</v>
      </c>
      <c r="O23" s="135">
        <f t="shared" si="32"/>
        <v>0</v>
      </c>
      <c r="P23" s="135">
        <f t="shared" si="32"/>
        <v>0</v>
      </c>
      <c r="Q23" s="135">
        <f t="shared" si="32"/>
        <v>0</v>
      </c>
      <c r="R23" s="135">
        <f t="shared" si="32"/>
        <v>0</v>
      </c>
      <c r="S23" s="135">
        <f t="shared" si="32"/>
        <v>0</v>
      </c>
      <c r="T23" s="135">
        <f t="shared" si="32"/>
        <v>0</v>
      </c>
      <c r="U23" s="135">
        <f t="shared" si="32"/>
        <v>0</v>
      </c>
      <c r="V23" s="135">
        <f t="shared" si="32"/>
        <v>0</v>
      </c>
      <c r="W23" s="135">
        <f t="shared" si="32"/>
        <v>0</v>
      </c>
      <c r="X23" s="135">
        <f t="shared" si="32"/>
        <v>0</v>
      </c>
      <c r="Y23" s="135">
        <f t="shared" si="32"/>
        <v>0</v>
      </c>
      <c r="Z23" s="135">
        <f t="shared" si="32"/>
        <v>0</v>
      </c>
      <c r="AA23" s="463">
        <f>SUM(B23:Z23)</f>
        <v>13858688.909148104</v>
      </c>
    </row>
    <row r="24" spans="1:27" s="136" customFormat="1" ht="12.75" outlineLevel="1">
      <c r="A24" s="462" t="s">
        <v>333</v>
      </c>
      <c r="B24" s="135">
        <f t="shared" ref="B24:Z24" si="33">-B15</f>
        <v>0</v>
      </c>
      <c r="C24" s="135">
        <f t="shared" si="33"/>
        <v>32171.551215346011</v>
      </c>
      <c r="D24" s="135">
        <f t="shared" si="33"/>
        <v>573952.07889260841</v>
      </c>
      <c r="E24" s="135">
        <f t="shared" si="33"/>
        <v>1339865.6618311978</v>
      </c>
      <c r="F24" s="135">
        <f t="shared" si="33"/>
        <v>1273449.4855763135</v>
      </c>
      <c r="G24" s="135">
        <f t="shared" si="33"/>
        <v>1200842.6647331868</v>
      </c>
      <c r="H24" s="135">
        <f t="shared" si="33"/>
        <v>1121470.6073483319</v>
      </c>
      <c r="I24" s="135">
        <f t="shared" si="33"/>
        <v>1034705.4627060411</v>
      </c>
      <c r="J24" s="135">
        <f t="shared" si="33"/>
        <v>939861.18696466635</v>
      </c>
      <c r="K24" s="135">
        <f t="shared" si="33"/>
        <v>836188.15169494052</v>
      </c>
      <c r="L24" s="135">
        <f t="shared" si="33"/>
        <v>725687.32386841893</v>
      </c>
      <c r="M24" s="135">
        <f t="shared" si="33"/>
        <v>604989.4399423711</v>
      </c>
      <c r="N24" s="135">
        <f t="shared" si="33"/>
        <v>473151.11039922223</v>
      </c>
      <c r="O24" s="135">
        <f t="shared" si="33"/>
        <v>329141.59490139812</v>
      </c>
      <c r="P24" s="135">
        <f t="shared" si="33"/>
        <v>171834.71208591014</v>
      </c>
      <c r="Q24" s="135">
        <f t="shared" si="33"/>
        <v>-3.7095141593052612E-9</v>
      </c>
      <c r="R24" s="135">
        <f t="shared" si="33"/>
        <v>-4.053123910945041E-9</v>
      </c>
      <c r="S24" s="135">
        <f t="shared" si="33"/>
        <v>-4.4285619981434763E-9</v>
      </c>
      <c r="T24" s="135">
        <f t="shared" si="33"/>
        <v>-4.8387766577873251E-9</v>
      </c>
      <c r="U24" s="135">
        <f t="shared" si="33"/>
        <v>-5.286989219923509E-9</v>
      </c>
      <c r="V24" s="135">
        <f t="shared" si="33"/>
        <v>-5.7767194041911828E-9</v>
      </c>
      <c r="W24" s="135">
        <f t="shared" si="33"/>
        <v>-6.3118129594449456E-9</v>
      </c>
      <c r="X24" s="135">
        <f t="shared" si="33"/>
        <v>-6.8964718636174005E-9</v>
      </c>
      <c r="Y24" s="135">
        <f t="shared" si="33"/>
        <v>-7.5352873209742513E-9</v>
      </c>
      <c r="Z24" s="135">
        <f t="shared" si="33"/>
        <v>-8.2332758158825049E-9</v>
      </c>
      <c r="AA24" s="463">
        <f>SUM(B24:Z24)</f>
        <v>10657311.032159895</v>
      </c>
    </row>
    <row r="25" spans="1:27">
      <c r="A25" s="3" t="s">
        <v>334</v>
      </c>
      <c r="B25" s="108">
        <f>'Infrastruk. sukūrimo sąnaudos'!N8</f>
        <v>347315.01126094459</v>
      </c>
      <c r="C25" s="108">
        <f>'Infrastruk. sukūrimo sąnaudos'!AA8</f>
        <v>5816738.5250085024</v>
      </c>
      <c r="D25" s="108">
        <f>'Infrastruk. sukūrimo sąnaudos'!AN8</f>
        <v>7694635.3728786586</v>
      </c>
      <c r="E25" s="108"/>
      <c r="F25" s="108"/>
      <c r="G25" s="108"/>
      <c r="H25" s="108"/>
      <c r="I25" s="108"/>
      <c r="J25" s="108"/>
      <c r="K25" s="108"/>
      <c r="L25" s="108"/>
      <c r="M25" s="108"/>
      <c r="N25" s="108"/>
      <c r="O25" s="108"/>
      <c r="P25" s="108"/>
      <c r="Q25" s="108"/>
      <c r="R25" s="108"/>
      <c r="S25" s="108"/>
      <c r="T25" s="108"/>
      <c r="U25" s="108"/>
      <c r="V25" s="108"/>
      <c r="W25" s="108"/>
      <c r="X25" s="108"/>
      <c r="Y25" s="108"/>
      <c r="Z25" s="108"/>
      <c r="AA25" s="274">
        <f>SUM(B25:Z25)</f>
        <v>13858688.909148104</v>
      </c>
    </row>
    <row r="26" spans="1:27" s="12" customFormat="1">
      <c r="A26" s="262" t="s">
        <v>335</v>
      </c>
      <c r="B26" s="274">
        <f>B22-B25</f>
        <v>0</v>
      </c>
      <c r="C26" s="274">
        <f t="shared" ref="C26:Z26" si="34">C22-C25</f>
        <v>32171.551215345971</v>
      </c>
      <c r="D26" s="274">
        <f t="shared" si="34"/>
        <v>573952.07889260817</v>
      </c>
      <c r="E26" s="274">
        <f t="shared" si="34"/>
        <v>1339865.6618311978</v>
      </c>
      <c r="F26" s="274">
        <f t="shared" si="34"/>
        <v>1273449.4855763135</v>
      </c>
      <c r="G26" s="274">
        <f t="shared" si="34"/>
        <v>1200842.6647331868</v>
      </c>
      <c r="H26" s="274">
        <f t="shared" si="34"/>
        <v>1121470.6073483319</v>
      </c>
      <c r="I26" s="274">
        <f t="shared" si="34"/>
        <v>1034705.4627060411</v>
      </c>
      <c r="J26" s="274">
        <f t="shared" si="34"/>
        <v>939861.18696466635</v>
      </c>
      <c r="K26" s="274">
        <f t="shared" si="34"/>
        <v>836188.15169494052</v>
      </c>
      <c r="L26" s="274">
        <f t="shared" si="34"/>
        <v>725687.32386841893</v>
      </c>
      <c r="M26" s="274">
        <f t="shared" si="34"/>
        <v>604989.4399423711</v>
      </c>
      <c r="N26" s="274">
        <f t="shared" si="34"/>
        <v>473151.11039922223</v>
      </c>
      <c r="O26" s="274">
        <f t="shared" si="34"/>
        <v>329141.59490139812</v>
      </c>
      <c r="P26" s="274">
        <f t="shared" si="34"/>
        <v>171834.71208591014</v>
      </c>
      <c r="Q26" s="274">
        <f t="shared" si="34"/>
        <v>-3.7095141593052612E-9</v>
      </c>
      <c r="R26" s="274">
        <f t="shared" si="34"/>
        <v>-4.053123910945041E-9</v>
      </c>
      <c r="S26" s="274">
        <f t="shared" si="34"/>
        <v>-4.4285619981434763E-9</v>
      </c>
      <c r="T26" s="274">
        <f t="shared" si="34"/>
        <v>-4.8387766577873251E-9</v>
      </c>
      <c r="U26" s="274">
        <f t="shared" si="34"/>
        <v>-5.286989219923509E-9</v>
      </c>
      <c r="V26" s="274">
        <f t="shared" si="34"/>
        <v>-5.7767194041911828E-9</v>
      </c>
      <c r="W26" s="274">
        <f t="shared" si="34"/>
        <v>-6.3118129594449456E-9</v>
      </c>
      <c r="X26" s="274">
        <f t="shared" si="34"/>
        <v>-6.8964718636174005E-9</v>
      </c>
      <c r="Y26" s="274">
        <f t="shared" si="34"/>
        <v>-7.5352873209742513E-9</v>
      </c>
      <c r="Z26" s="274">
        <f t="shared" si="34"/>
        <v>-8.2332758158825049E-9</v>
      </c>
      <c r="AA26" s="274">
        <f>SUM(B26:Z26)</f>
        <v>10657311.032159895</v>
      </c>
    </row>
    <row r="27" spans="1:27">
      <c r="AA27"/>
    </row>
    <row r="28" spans="1:27">
      <c r="A28" s="465" t="s">
        <v>336</v>
      </c>
      <c r="B28" s="464">
        <v>1</v>
      </c>
      <c r="C28" s="464">
        <v>2</v>
      </c>
      <c r="D28" s="464">
        <v>3</v>
      </c>
      <c r="E28" s="464">
        <v>4</v>
      </c>
      <c r="F28" s="464">
        <v>5</v>
      </c>
      <c r="G28" s="464">
        <v>6</v>
      </c>
      <c r="H28" s="464">
        <v>7</v>
      </c>
      <c r="I28" s="464">
        <v>8</v>
      </c>
      <c r="J28" s="464">
        <v>9</v>
      </c>
      <c r="K28" s="464">
        <v>10</v>
      </c>
      <c r="L28" s="464">
        <v>11</v>
      </c>
      <c r="M28" s="464">
        <v>12</v>
      </c>
      <c r="N28" s="464">
        <v>13</v>
      </c>
      <c r="O28" s="464">
        <v>14</v>
      </c>
      <c r="P28" s="464">
        <v>15</v>
      </c>
      <c r="Q28" s="464">
        <v>16</v>
      </c>
      <c r="R28" s="464">
        <v>17</v>
      </c>
      <c r="S28" s="464">
        <v>18</v>
      </c>
      <c r="T28" s="464">
        <v>19</v>
      </c>
      <c r="U28" s="464">
        <v>20</v>
      </c>
      <c r="V28" s="464">
        <v>21</v>
      </c>
      <c r="W28" s="464">
        <v>22</v>
      </c>
      <c r="X28" s="464">
        <v>23</v>
      </c>
      <c r="Y28" s="464">
        <v>24</v>
      </c>
      <c r="Z28" s="464">
        <v>25</v>
      </c>
      <c r="AA28"/>
    </row>
    <row r="29" spans="1:27">
      <c r="A29" s="3" t="s">
        <v>337</v>
      </c>
      <c r="B29" s="25">
        <f t="shared" ref="B29:Z29" si="35">-B19</f>
        <v>347315.01126094459</v>
      </c>
      <c r="C29" s="25">
        <f t="shared" si="35"/>
        <v>6196225.0874847928</v>
      </c>
      <c r="D29" s="25">
        <f t="shared" si="35"/>
        <v>14464812.539256059</v>
      </c>
      <c r="E29" s="25">
        <f t="shared" si="35"/>
        <v>13747802.195257761</v>
      </c>
      <c r="F29" s="25">
        <f t="shared" si="35"/>
        <v>12963959.39482969</v>
      </c>
      <c r="G29" s="25">
        <f t="shared" si="35"/>
        <v>12107081.004978362</v>
      </c>
      <c r="H29" s="25">
        <f t="shared" si="35"/>
        <v>11170388.926104646</v>
      </c>
      <c r="I29" s="25">
        <f t="shared" si="35"/>
        <v>10146476.822001977</v>
      </c>
      <c r="J29" s="25">
        <f t="shared" si="35"/>
        <v>9027251.9151536711</v>
      </c>
      <c r="K29" s="25">
        <f t="shared" si="35"/>
        <v>7834316.0817517303</v>
      </c>
      <c r="L29" s="25">
        <f t="shared" si="35"/>
        <v>6531295.7009703601</v>
      </c>
      <c r="M29" s="25">
        <f t="shared" si="35"/>
        <v>5108006.2051234506</v>
      </c>
      <c r="N29" s="25">
        <f t="shared" si="35"/>
        <v>3553320.0116597135</v>
      </c>
      <c r="O29" s="25">
        <f t="shared" si="35"/>
        <v>1855079.1835822635</v>
      </c>
      <c r="P29" s="25">
        <f t="shared" si="35"/>
        <v>-4.0046870708465576E-8</v>
      </c>
      <c r="Q29" s="25">
        <f t="shared" si="35"/>
        <v>-4.3756384867770837E-8</v>
      </c>
      <c r="R29" s="25">
        <f t="shared" si="35"/>
        <v>-4.780950877871588E-8</v>
      </c>
      <c r="S29" s="25">
        <f t="shared" si="35"/>
        <v>-5.2238070776859355E-8</v>
      </c>
      <c r="T29" s="25">
        <f t="shared" si="35"/>
        <v>-5.7076847434646681E-8</v>
      </c>
      <c r="U29" s="25">
        <f t="shared" si="35"/>
        <v>-6.236383665457019E-8</v>
      </c>
      <c r="V29" s="25">
        <f t="shared" si="35"/>
        <v>-6.8140556058761367E-8</v>
      </c>
      <c r="W29" s="25">
        <f t="shared" si="35"/>
        <v>-7.4452369018206311E-8</v>
      </c>
      <c r="X29" s="25">
        <f t="shared" si="35"/>
        <v>-8.1348840881823712E-8</v>
      </c>
      <c r="Y29" s="25">
        <f t="shared" si="35"/>
        <v>-8.8884128202797956E-8</v>
      </c>
      <c r="Z29" s="25">
        <f t="shared" si="35"/>
        <v>-9.7117404018680456E-8</v>
      </c>
      <c r="AA29"/>
    </row>
    <row r="30" spans="1:27">
      <c r="A30" s="3" t="s">
        <v>338</v>
      </c>
      <c r="B30" s="25">
        <f>+B16+B17+B18</f>
        <v>-347315.01126094459</v>
      </c>
      <c r="C30" s="25">
        <f>+B30+C16+C17+C18</f>
        <v>-6164053.5362694468</v>
      </c>
      <c r="D30" s="25">
        <f t="shared" ref="D30:Z30" si="36">+C30+D16+D17+D18</f>
        <v>-13858688.909148104</v>
      </c>
      <c r="E30" s="25">
        <f t="shared" si="36"/>
        <v>-11801812.903318608</v>
      </c>
      <c r="F30" s="25">
        <f t="shared" si="36"/>
        <v>-9744520.6173142269</v>
      </c>
      <c r="G30" s="25">
        <f t="shared" si="36"/>
        <v>-7686799.5627297135</v>
      </c>
      <c r="H30" s="25">
        <f t="shared" si="36"/>
        <v>-5628636.876507666</v>
      </c>
      <c r="I30" s="25">
        <f t="shared" si="36"/>
        <v>-3570019.3096989552</v>
      </c>
      <c r="J30" s="25">
        <f t="shared" si="36"/>
        <v>-1510933.2158859838</v>
      </c>
      <c r="K30" s="25">
        <f t="shared" si="36"/>
        <v>518190.76921089692</v>
      </c>
      <c r="L30" s="25">
        <f t="shared" si="36"/>
        <v>2546898.4738606843</v>
      </c>
      <c r="M30" s="25">
        <f t="shared" si="36"/>
        <v>4575177.4096499654</v>
      </c>
      <c r="N30" s="25">
        <f t="shared" si="36"/>
        <v>6603014.7135129254</v>
      </c>
      <c r="O30" s="25">
        <f t="shared" si="36"/>
        <v>8630397.1364917737</v>
      </c>
      <c r="P30" s="25">
        <f t="shared" si="36"/>
        <v>10657311.032159988</v>
      </c>
      <c r="Q30" s="25">
        <f t="shared" si="36"/>
        <v>10657311.032159988</v>
      </c>
      <c r="R30" s="25">
        <f t="shared" si="36"/>
        <v>10657311.032159988</v>
      </c>
      <c r="S30" s="25">
        <f t="shared" si="36"/>
        <v>10657311.032159988</v>
      </c>
      <c r="T30" s="25">
        <f t="shared" si="36"/>
        <v>10657311.032159988</v>
      </c>
      <c r="U30" s="25">
        <f t="shared" si="36"/>
        <v>10657311.032159988</v>
      </c>
      <c r="V30" s="25">
        <f t="shared" si="36"/>
        <v>10657311.032159988</v>
      </c>
      <c r="W30" s="25">
        <f t="shared" si="36"/>
        <v>10657311.032159988</v>
      </c>
      <c r="X30" s="25">
        <f t="shared" si="36"/>
        <v>10657311.032159988</v>
      </c>
      <c r="Y30" s="25">
        <f t="shared" si="36"/>
        <v>10657311.032159988</v>
      </c>
      <c r="Z30" s="25">
        <f t="shared" si="36"/>
        <v>10657311.032159988</v>
      </c>
      <c r="AA30"/>
    </row>
    <row r="31" spans="1:27">
      <c r="AA31"/>
    </row>
    <row r="32" spans="1:27">
      <c r="AA32"/>
    </row>
  </sheetData>
  <hyperlinks>
    <hyperlink ref="A1" location="'Valdymo darbalaukis'!A1" display="Atgal į valdymo darbalaukį" xr:uid="{00000000-0004-0000-0800-000000000000}"/>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C75A09-6C8A-4430-B900-08627AC9B45F}"/>
</file>

<file path=customXml/itemProps2.xml><?xml version="1.0" encoding="utf-8"?>
<ds:datastoreItem xmlns:ds="http://schemas.openxmlformats.org/officeDocument/2006/customXml" ds:itemID="{90493973-E2CB-404C-A308-B842EDDE2C0D}"/>
</file>

<file path=customXml/itemProps3.xml><?xml version="1.0" encoding="utf-8"?>
<ds:datastoreItem xmlns:ds="http://schemas.openxmlformats.org/officeDocument/2006/customXml" ds:itemID="{A660093E-2E97-4D6D-8F87-5DDCDF5DC4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l.jasiukevicius@cpva.lt</dc:creator>
  <cp:keywords/>
  <dc:description/>
  <cp:lastModifiedBy>Irena Gailiuvienė</cp:lastModifiedBy>
  <cp:revision/>
  <dcterms:created xsi:type="dcterms:W3CDTF">2015-04-09T17:28:22Z</dcterms:created>
  <dcterms:modified xsi:type="dcterms:W3CDTF">2022-07-01T10:20:24Z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0x010100937C6D7E9C31A2448A5128D0E3A83042</vt:lpwstr>
  </property>
  <property fmtid="{D5CDD505-2E9C-101B-9397-08002B2CF9AE}" pid="3" name="MediaServiceImageTags">
    <vt:lpwstr/>
  </property>
</Properties>
</file>