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Simona\Desktop\Pirkimai\Darbai\Supaprastinti\PK20-421. Sembų g\Galutiniai\Žilinskis ir Co\"/>
    </mc:Choice>
  </mc:AlternateContent>
  <xr:revisionPtr revIDLastSave="0" documentId="13_ncr:1_{FC575E5C-C8D0-418A-8916-E6E9C0AB04B3}"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30" i="1"/>
  <c r="H31" i="1"/>
  <c r="H32" i="1"/>
  <c r="H8" i="1"/>
  <c r="G32" i="1"/>
  <c r="G31" i="1"/>
  <c r="G30" i="1"/>
  <c r="G29" i="1"/>
  <c r="G28" i="1"/>
  <c r="G26" i="1"/>
  <c r="G25" i="1"/>
  <c r="G24" i="1"/>
  <c r="G23" i="1"/>
  <c r="G21" i="1"/>
  <c r="G20" i="1"/>
  <c r="G18" i="1"/>
  <c r="G16" i="1"/>
  <c r="G17" i="1"/>
  <c r="G15" i="1"/>
  <c r="G13" i="1"/>
  <c r="G9" i="1"/>
  <c r="G10" i="1"/>
  <c r="G11" i="1"/>
  <c r="G12" i="1"/>
  <c r="G8" i="1"/>
  <c r="F9" i="1" l="1"/>
  <c r="F10" i="1"/>
  <c r="F11" i="1"/>
  <c r="F12" i="1"/>
  <c r="F25" i="1" l="1"/>
  <c r="F24" i="1"/>
  <c r="F20" i="1"/>
  <c r="F21" i="1" s="1"/>
  <c r="F17" i="1"/>
  <c r="F16" i="1"/>
  <c r="F8" i="1" l="1"/>
  <c r="F13" i="1" s="1"/>
  <c r="F28" i="1"/>
  <c r="F29" i="1" s="1"/>
  <c r="F23" i="1"/>
  <c r="F26" i="1" s="1"/>
  <c r="F15" i="1"/>
  <c r="F18" i="1" s="1"/>
  <c r="F30" i="1" l="1"/>
  <c r="F31" i="1" l="1"/>
  <c r="F32" i="1" s="1"/>
</calcChain>
</file>

<file path=xl/sharedStrings.xml><?xml version="1.0" encoding="utf-8"?>
<sst xmlns="http://schemas.openxmlformats.org/spreadsheetml/2006/main" count="67" uniqueCount="55">
  <si>
    <t xml:space="preserve">Darbų kainų žiniaraštis </t>
  </si>
  <si>
    <t>Eil. Nr.</t>
  </si>
  <si>
    <t>Pozicijos</t>
  </si>
  <si>
    <t>Mato vnt.</t>
  </si>
  <si>
    <t>Pagal sutartį</t>
  </si>
  <si>
    <t>Kiekis</t>
  </si>
  <si>
    <t>Vnt. kaina be PVM, Eur</t>
  </si>
  <si>
    <t>Suma, Eur</t>
  </si>
  <si>
    <t>BENDROJI DALIS</t>
  </si>
  <si>
    <t>kompl.</t>
  </si>
  <si>
    <t>PVM</t>
  </si>
  <si>
    <t>VISO SU PVM</t>
  </si>
  <si>
    <t>2.</t>
  </si>
  <si>
    <t>1.</t>
  </si>
  <si>
    <t>VISO: BENDROJI DALIS</t>
  </si>
  <si>
    <t>VISO DARBAMS</t>
  </si>
  <si>
    <t>Priedas Nr. 4</t>
  </si>
  <si>
    <t>1.1.</t>
  </si>
  <si>
    <t>Informacinio stendo ir nuolatinio aiškinamojo stendo įrengimas ir priežiūra</t>
  </si>
  <si>
    <t>1.2.</t>
  </si>
  <si>
    <t>3.</t>
  </si>
  <si>
    <t>4.1</t>
  </si>
  <si>
    <t xml:space="preserve">STATYBOS DALIS (Nuotekų siurblinės statyba) </t>
  </si>
  <si>
    <t>2.1.</t>
  </si>
  <si>
    <t>Statinio techninio darbo  projekto parengimas</t>
  </si>
  <si>
    <t>STATYBOS DALIS (Buitinių  nuotekų šalinimo tinklų Sembų g. statyba)</t>
  </si>
  <si>
    <t>STATYBOS DALIS (Slėginių nuotekų šalinimo tinklų Sembų g. statyba)</t>
  </si>
  <si>
    <t>STATYBOS DALIS (Vandentiekio tinklų Sembų g. statyba)</t>
  </si>
  <si>
    <t xml:space="preserve">IŠ VISO STATYBOS DALIS (Nuotekų siurblinės statyba) </t>
  </si>
  <si>
    <t>3.1</t>
  </si>
  <si>
    <t>4</t>
  </si>
  <si>
    <t>5</t>
  </si>
  <si>
    <t>Elektros įrenginių prijungimo (skirstomojo tinklo operatoriaus AB ESO tinklo statybos dalies) projekto parengimas</t>
  </si>
  <si>
    <t xml:space="preserve">Išpildomieji brėžiniai ir kadastriniai matavimai </t>
  </si>
  <si>
    <t>1.4.</t>
  </si>
  <si>
    <t>1.3.</t>
  </si>
  <si>
    <t>Inžineriniai topografiniai, geologiniai tyrimai</t>
  </si>
  <si>
    <t>1.5.</t>
  </si>
  <si>
    <t>IŠ VISO: STATYBOS DALIS (Buitinių  nuotekų šalinimo tinklų Sembų g. statyba)</t>
  </si>
  <si>
    <t>2.2.</t>
  </si>
  <si>
    <t>2.3.</t>
  </si>
  <si>
    <t>IŠ VISO: STATYBOS DALIS (Slėginių buitinių  nuotekų šalinimo tinklų Sembų g. statyba)</t>
  </si>
  <si>
    <t>IŠ VISO: STATYBOS DALIS (Vandentiekio tinklų Sembų g. statyba)</t>
  </si>
  <si>
    <t>4.2.</t>
  </si>
  <si>
    <t>4.3.</t>
  </si>
  <si>
    <t>5.1.</t>
  </si>
  <si>
    <r>
      <rPr>
        <b/>
        <i/>
        <sz val="12"/>
        <color theme="1"/>
        <rFont val="Calibri Light"/>
        <family val="2"/>
        <charset val="186"/>
        <scheme val="major"/>
      </rPr>
      <t>Sembų g. (25-1, 29, 31, 25-2, 21, 23, 27, 20-2, 37, 22-2, 24-1, 39, 24-2, 41, 26-1, 43, 20-1, 33, 22-1, 35, 26-2)</t>
    </r>
    <r>
      <rPr>
        <sz val="12"/>
        <color theme="1"/>
        <rFont val="Calibri Light"/>
        <family val="2"/>
        <charset val="186"/>
        <scheme val="major"/>
      </rPr>
      <t>.Nuotekų atšakų įrengimas prie geodezines sklypo ribos, atšakos gale įrengiant šulinį įskaitant reikiamo tipo (PVC/PP/PE100 klojant atviru būdu ir PE100-RC klojant uždaru būdu) vamzdžius, visas sujungimo detales ir fasonines dalis, šulinių montavimo darbus, ketinių dangčių įrengimą, komunikacijų nužymėjimo ženklų įrengimas, žemės darbai, tranšėjų išramstymą, esamų komunikacijų pakabinimą ar apsauginių dėklų įrengimą tam reikalingose vietose, smėlio pagrindo po vamzdžiais įrengimą, pirminį užpylimą smėliu, gruntinio vandens pažeminimą (jei reikia), grunto sutankinimą, tinklų išbandymą, vamzdynų patikrinimą TV diagnostika,  dangų išardymą ir atstatymą, aplinkos sutvarkymą</t>
    </r>
  </si>
  <si>
    <t xml:space="preserve"> Savitakinių nuotekų tinklų statyba atviru būdu (turi būti naudojamos PVC/PP/PE100 medžiagos) arba 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vamzdynų patikrinimą TV diagnostika,  dangų išardymas ir atstatymas, aplinkos sutvarkymą</t>
  </si>
  <si>
    <r>
      <rPr>
        <b/>
        <i/>
        <sz val="12"/>
        <color theme="1"/>
        <rFont val="Calibri Light"/>
        <family val="2"/>
        <charset val="186"/>
        <scheme val="major"/>
      </rPr>
      <t>Sembų g. (11, 13)</t>
    </r>
    <r>
      <rPr>
        <sz val="12"/>
        <color theme="1"/>
        <rFont val="Calibri Light"/>
        <family val="2"/>
        <charset val="186"/>
        <scheme val="major"/>
      </rPr>
      <t>.Nuotekų atšakų įrengimas prie geodezines sklypo ribos, atšakos gale įrengiant šulinį įskaitant reikiamo tipo (PVC/PP/PE100 klojant atviru būdu ir PE100-RC klojant uždaru būdu) vamzdžius, visas sujungimo detales ir fasonines dalis, šulinių montavimo darbus, ketinių dangčių įrengimą, komunikacijų nužymėjimo ženklų įrengimas, žemės darbai, tranšėjų išramstymą, esamų komunikacijų pakabinimą ar apsauginių dėklų įrengimą tam reikalingose vietose, smėlio pagrindo po vamzdžiais įrengimą, pirminį užpylimą smėliu, gruntinio vandens pažeminimą (jei reikia), grunto sutankinimą, tinklų išbandymą, vamzdynų patikrinimą TV diagnostika,  dangų išardymą ir atstatymą, aplinkos sutvarkymą</t>
    </r>
  </si>
  <si>
    <t>Slėginių nuotekų tinklų statyba atviruir/ar uždaru būdu naudojant tai techologijai tinkančius vamzdžius, įskaitant visas reikiamas sujungimo detales, fasonines dalis bei reikiamas atramas po jomis, visą uždaromąją ir apsauginę armatūrą , g/b šulinius su "plaukiojančio" tipo liukais ir dangčiais įrengimą, komunikacijų nužymėjimo ženklų įrengimą, visus žemės darbus, tranšėjų išramstymą, esamų komunikacijų pakabinimą , apsauginių dėklų įrengimą tam reikalingose vietose, smėlio pagrindo po vamzdžiais įrengimą, pirminį užpylimą smėliu,grunto sutankinimą gruntinio vandens pažeminimą (jei reikia), tinklų išbandymą, tinklų TV diagnostiką, dangų išardymą ir atstatymą, aplinkos atstatymą</t>
  </si>
  <si>
    <t xml:space="preserve"> Vandentiekio tinklų statyba atviru būdu (turi būti naudojamos PE100 medžiagos) arba uždaru gręžimo būdu (turi būti naudojamos PE100-RC medžiagos) įskaitant visas reikiamas sujungimo detales, fasonines dalis, visa reguliuojamoji, uždaromoji, apsauginė ir kita tinklui priklausanti armatūra (įskaitant antžeminius gaisrinius hidrantus) bei reikiamomis atramomis po jomis,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plovimas, dezinfekavimas, dangų išardymas ir atstatymas, aplinkos sutvarkymą</t>
  </si>
  <si>
    <r>
      <t xml:space="preserve">Sembų g. (25-1, 29, 31, 25-2, 21, 23, 27, 20-2, 37, 22-2, 24-1, 39, 24-2, 41, 26-1, 43, 20-1, 33, 22-1, 35, 26-2). </t>
    </r>
    <r>
      <rPr>
        <sz val="12"/>
        <color theme="1"/>
        <rFont val="Calibri Light"/>
        <family val="2"/>
        <charset val="186"/>
        <scheme val="major"/>
      </rPr>
      <t>Vandentiekio atšakų įrengimas prie geodezinės sklypo ribos, atšakos gale įrengiant požeminę sklendę su prailginimo velenu ir kapa įskaitant vamzdžius, reikiamas sujungimo detales, fasonines  dalis, kapų montavimo darbus,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plovimą, dezinfekavimą, dangų išardymą ir atstatymą, aplinkos sutvarkymą</t>
    </r>
  </si>
  <si>
    <r>
      <rPr>
        <b/>
        <i/>
        <sz val="12"/>
        <color theme="1"/>
        <rFont val="Calibri Light"/>
        <family val="2"/>
        <charset val="186"/>
        <scheme val="major"/>
      </rPr>
      <t>Sembų g. (11, 13)</t>
    </r>
    <r>
      <rPr>
        <sz val="12"/>
        <color theme="1"/>
        <rFont val="Calibri Light"/>
        <family val="2"/>
        <charset val="186"/>
        <scheme val="major"/>
      </rPr>
      <t>. Vandentiekio atšakų įrengimas prie geodezinės sklypo ribos, atšakos gale įrengiant požeminę sklendę su prailginimo velenu ir kapa įskaitant vamzdžius, reikiamas sujungimo detales, fasonines  dalis, kapų montavimo darbus,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plovimą, dezinfekavimą, dangų išardymą ir atstatymą, aplinkos sutvarkymą</t>
    </r>
  </si>
  <si>
    <t>Pilnai sukomplektuota požeminė buitinių nuotekų siurblinė ne mažesnio kaip 1,50 m skersmens su termoizoliacija iki 1,5 m gylio, su pilnai sukomplektuota vidaus ir automatine valdymo  įranga. Komplektą sudaro minimaliai šie komponentai: cilindrinė siurblinė su panardinamais nuotekų siurbliais su smulkinančiuoju darbaračiu ir nešmenų krepšiu, su reikiama armatūra, debitomačiu, betonine pagrindo plokšte, apšiltintu dangčiu, skirtu važiuojamajai daliai, nerūdijančių medžiagų sklendžių aptarnavimo aikštele, nerūdijančio plieno lipynėmis, su ventiliacijos (su biofiltrais ant oro ventiliacijos vamzdžių) ir apsauginės signalizacijos sistemomis, uždaromąja armatūra šulinyje ant savitakinės ir slėginės linijų, įskaitant bendrastatybinius žemės ir montavimo darbus, gruntinio vandens lygio pažeminimą, aplinkos atstatymą, teritorijos sutvarkymą. Elektros darbai II patikimumo kategorijos nuotekų siurblinei, įvertinant visus pajungimo ir montavimo darbus ir medžiagas (nuo apskaitos spintos iki siurblinės). Automatikos darbai (valdymo, kontrolės, duomenų perdavimo ir apsaugos sistemos antivandaliniame skyde), įvertinant montavimo darbus ir medžiagas.</t>
  </si>
  <si>
    <t>Pastaba: atliktų darbų aktai Užsakovui pateikiami tik toms žiniaraščių pozicijoms, kuriose pilnai užbaigti darbai, t.y. darbų apmokėjimas bus vykdomas sekančiai: statybos-montavimo darbai – 80 %, dangų atstatymo ir aplinkos tvarkymo darbai – 20 %. Teikiant galutinį atliktų darbų aktą Rangovas turės užpildyti Užsakovo pateiktos formos pastatyto materialaus turto suvestinę lentelę, kurioje galutinė bendra objekto kaina bus išskaidyta į atskirus objektus: tinklai, statiniai, įrengimai.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</si>
</sst>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1"/>
      <name val="Calibri Light"/>
      <family val="2"/>
      <charset val="186"/>
      <scheme val="major"/>
    </font>
    <font>
      <b/>
      <sz val="12"/>
      <color theme="1"/>
      <name val="Calibri Light"/>
      <family val="2"/>
      <charset val="186"/>
      <scheme val="major"/>
    </font>
    <font>
      <b/>
      <sz val="10"/>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b/>
      <sz val="11"/>
      <color theme="1"/>
      <name val="Calibri Light"/>
      <family val="2"/>
      <charset val="186"/>
      <scheme val="major"/>
    </font>
    <font>
      <b/>
      <sz val="12"/>
      <color rgb="FFFF0000"/>
      <name val="Calibri Light"/>
      <family val="2"/>
      <charset val="186"/>
      <scheme val="major"/>
    </font>
    <font>
      <b/>
      <i/>
      <sz val="12"/>
      <color theme="1"/>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xf numFmtId="2" fontId="3" fillId="0" borderId="0" xfId="0" applyNumberFormat="1" applyFont="1" applyAlignment="1">
      <alignment horizontal="center"/>
    </xf>
    <xf numFmtId="0" fontId="6" fillId="0" borderId="0" xfId="0" applyFont="1" applyBorder="1" applyAlignment="1" applyProtection="1">
      <alignment horizontal="left" vertical="center"/>
      <protection locked="0"/>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wrapText="1"/>
    </xf>
    <xf numFmtId="0" fontId="3" fillId="0" borderId="1" xfId="0" applyFont="1" applyFill="1" applyBorder="1" applyAlignment="1">
      <alignment horizontal="center" vertical="center"/>
    </xf>
    <xf numFmtId="2" fontId="8"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lef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4" fontId="13" fillId="0" borderId="1" xfId="1" applyNumberFormat="1" applyFont="1" applyBorder="1" applyAlignment="1" applyProtection="1">
      <alignment horizontal="right" vertical="center" wrapText="1"/>
      <protection locked="0"/>
    </xf>
    <xf numFmtId="0" fontId="7" fillId="0" borderId="1" xfId="0" applyFont="1" applyBorder="1" applyAlignment="1">
      <alignment horizontal="left" wrapText="1"/>
    </xf>
    <xf numFmtId="0" fontId="10" fillId="0" borderId="1" xfId="0" applyFont="1" applyBorder="1" applyAlignment="1">
      <alignment horizontal="justify" vertical="center"/>
    </xf>
    <xf numFmtId="0" fontId="14" fillId="0" borderId="1" xfId="0" applyFont="1" applyBorder="1" applyAlignment="1">
      <alignment horizontal="center" vertical="center"/>
    </xf>
    <xf numFmtId="4" fontId="8" fillId="0" borderId="1" xfId="1" applyNumberFormat="1" applyFont="1" applyBorder="1" applyAlignment="1">
      <alignment horizontal="right" vertical="center" wrapText="1"/>
    </xf>
    <xf numFmtId="49" fontId="12" fillId="0" borderId="1" xfId="0" applyNumberFormat="1" applyFont="1" applyBorder="1" applyAlignment="1">
      <alignment horizontal="center" vertical="center"/>
    </xf>
    <xf numFmtId="0" fontId="15" fillId="0" borderId="0" xfId="0" applyFont="1"/>
    <xf numFmtId="2" fontId="3" fillId="0" borderId="0" xfId="0" applyNumberFormat="1" applyFont="1"/>
    <xf numFmtId="0" fontId="4" fillId="0" borderId="0" xfId="0" applyFont="1" applyBorder="1" applyAlignment="1">
      <alignment vertical="center"/>
    </xf>
    <xf numFmtId="0" fontId="10" fillId="0" borderId="1" xfId="0" applyFont="1" applyBorder="1" applyAlignment="1">
      <alignment horizontal="right" vertical="center"/>
    </xf>
    <xf numFmtId="0" fontId="2" fillId="0" borderId="0" xfId="0" applyFont="1" applyAlignment="1">
      <alignment horizontal="center"/>
    </xf>
    <xf numFmtId="0" fontId="3" fillId="0" borderId="1" xfId="0" applyFont="1" applyBorder="1" applyAlignment="1">
      <alignment horizontal="justify" vertical="center" wrapText="1"/>
    </xf>
    <xf numFmtId="0" fontId="3" fillId="0" borderId="1" xfId="0" applyFont="1" applyFill="1" applyBorder="1" applyAlignment="1">
      <alignment wrapText="1"/>
    </xf>
    <xf numFmtId="0" fontId="12" fillId="0" borderId="1" xfId="0" applyFont="1" applyBorder="1" applyAlignment="1">
      <alignment horizontal="center" vertical="center"/>
    </xf>
    <xf numFmtId="49" fontId="8" fillId="0" borderId="1" xfId="0" applyNumberFormat="1" applyFont="1" applyBorder="1" applyAlignment="1">
      <alignment horizontal="center" vertical="center"/>
    </xf>
    <xf numFmtId="0" fontId="3" fillId="0" borderId="1" xfId="0" applyFont="1" applyBorder="1" applyAlignment="1">
      <alignment vertical="center" wrapText="1"/>
    </xf>
    <xf numFmtId="4" fontId="12" fillId="0" borderId="1" xfId="1" applyNumberFormat="1" applyFont="1" applyBorder="1" applyAlignment="1">
      <alignment horizontal="center" vertical="center" wrapText="1"/>
    </xf>
    <xf numFmtId="4" fontId="8" fillId="0" borderId="1" xfId="1" applyNumberFormat="1" applyFont="1" applyBorder="1" applyAlignment="1">
      <alignment horizontal="center"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center" vertical="center"/>
    </xf>
    <xf numFmtId="4" fontId="12" fillId="0" borderId="1" xfId="1" applyNumberFormat="1" applyFont="1" applyFill="1" applyBorder="1" applyAlignment="1">
      <alignment horizontal="center" vertical="center" wrapText="1"/>
    </xf>
    <xf numFmtId="0" fontId="3" fillId="0" borderId="1" xfId="0" applyFont="1" applyBorder="1" applyAlignment="1">
      <alignment wrapText="1"/>
    </xf>
    <xf numFmtId="0" fontId="17" fillId="0" borderId="1" xfId="0" applyFont="1" applyBorder="1" applyAlignment="1">
      <alignment horizontal="justify" vertical="center" wrapText="1"/>
    </xf>
    <xf numFmtId="1" fontId="12" fillId="0" borderId="1" xfId="1" applyNumberFormat="1" applyFont="1" applyBorder="1" applyAlignment="1">
      <alignment horizontal="center"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1" xfId="1" applyFont="1" applyFill="1" applyBorder="1" applyAlignment="1">
      <alignment horizontal="left" vertical="justify" wrapText="1"/>
    </xf>
    <xf numFmtId="0" fontId="9" fillId="0" borderId="1" xfId="1" applyFont="1" applyFill="1" applyBorder="1" applyAlignment="1">
      <alignment horizontal="left" vertical="justify"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2" fontId="2" fillId="0" borderId="0" xfId="0" applyNumberFormat="1" applyFont="1"/>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H35"/>
  <sheetViews>
    <sheetView tabSelected="1" topLeftCell="A7" zoomScaleNormal="100" zoomScaleSheetLayoutView="86" zoomScalePageLayoutView="50" workbookViewId="0">
      <selection activeCell="E7" sqref="E7"/>
    </sheetView>
  </sheetViews>
  <sheetFormatPr defaultColWidth="9.33203125" defaultRowHeight="15.6" x14ac:dyDescent="0.3"/>
  <cols>
    <col min="1" max="1" width="4.5546875" style="1" customWidth="1"/>
    <col min="2" max="2" width="56.33203125" style="1" customWidth="1"/>
    <col min="3" max="3" width="8.5546875" style="24" customWidth="1"/>
    <col min="4" max="4" width="14" style="21" customWidth="1"/>
    <col min="5" max="6" width="15.6640625" style="1" customWidth="1"/>
    <col min="7" max="8" width="12" style="45" customWidth="1"/>
    <col min="9" max="16384" width="9.33203125" style="1"/>
  </cols>
  <sheetData>
    <row r="1" spans="1:8" ht="18" x14ac:dyDescent="0.3">
      <c r="A1" s="22" t="s">
        <v>16</v>
      </c>
      <c r="B1" s="22"/>
    </row>
    <row r="3" spans="1:8" ht="18" x14ac:dyDescent="0.3">
      <c r="A3" s="22" t="s">
        <v>0</v>
      </c>
      <c r="B3" s="22"/>
      <c r="C3" s="42"/>
      <c r="D3" s="42"/>
      <c r="E3" s="3"/>
      <c r="F3" s="3"/>
    </row>
    <row r="4" spans="1:8" ht="22.5" customHeight="1" x14ac:dyDescent="0.3">
      <c r="A4" s="43" t="s">
        <v>1</v>
      </c>
      <c r="B4" s="44" t="s">
        <v>2</v>
      </c>
      <c r="C4" s="43" t="s">
        <v>3</v>
      </c>
      <c r="D4" s="44" t="s">
        <v>4</v>
      </c>
      <c r="E4" s="44"/>
      <c r="F4" s="44"/>
    </row>
    <row r="5" spans="1:8" ht="31.2" x14ac:dyDescent="0.3">
      <c r="A5" s="43"/>
      <c r="B5" s="44"/>
      <c r="C5" s="43"/>
      <c r="D5" s="4" t="s">
        <v>5</v>
      </c>
      <c r="E5" s="5" t="s">
        <v>6</v>
      </c>
      <c r="F5" s="5" t="s">
        <v>7</v>
      </c>
    </row>
    <row r="6" spans="1:8" ht="32.25" customHeight="1" x14ac:dyDescent="0.3">
      <c r="A6" s="40"/>
      <c r="B6" s="41"/>
      <c r="C6" s="41"/>
      <c r="D6" s="40"/>
      <c r="E6" s="41"/>
      <c r="F6" s="41"/>
    </row>
    <row r="7" spans="1:8" x14ac:dyDescent="0.3">
      <c r="A7" s="6" t="s">
        <v>13</v>
      </c>
      <c r="B7" s="7" t="s">
        <v>8</v>
      </c>
      <c r="C7" s="8"/>
      <c r="D7" s="9"/>
      <c r="E7" s="10"/>
      <c r="F7" s="10"/>
    </row>
    <row r="8" spans="1:8" ht="31.2" x14ac:dyDescent="0.3">
      <c r="A8" s="8" t="s">
        <v>17</v>
      </c>
      <c r="B8" s="26" t="s">
        <v>18</v>
      </c>
      <c r="C8" s="12" t="s">
        <v>9</v>
      </c>
      <c r="D8" s="37">
        <v>1</v>
      </c>
      <c r="E8" s="10">
        <v>600</v>
      </c>
      <c r="F8" s="34">
        <f>D8*E8</f>
        <v>600</v>
      </c>
      <c r="G8" s="45">
        <f>E8*D8</f>
        <v>600</v>
      </c>
      <c r="H8" s="45">
        <f>G8-F8</f>
        <v>0</v>
      </c>
    </row>
    <row r="9" spans="1:8" x14ac:dyDescent="0.3">
      <c r="A9" s="8" t="s">
        <v>19</v>
      </c>
      <c r="B9" s="26" t="s">
        <v>36</v>
      </c>
      <c r="C9" s="12" t="s">
        <v>9</v>
      </c>
      <c r="D9" s="37">
        <v>1</v>
      </c>
      <c r="E9" s="10">
        <v>2500</v>
      </c>
      <c r="F9" s="34">
        <f t="shared" ref="F9:F12" si="0">D9*E9</f>
        <v>2500</v>
      </c>
      <c r="G9" s="45">
        <f t="shared" ref="G9:G12" si="1">E9*D9</f>
        <v>2500</v>
      </c>
      <c r="H9" s="45">
        <f t="shared" ref="H9:H33" si="2">G9-F9</f>
        <v>0</v>
      </c>
    </row>
    <row r="10" spans="1:8" x14ac:dyDescent="0.3">
      <c r="A10" s="8" t="s">
        <v>35</v>
      </c>
      <c r="B10" s="35" t="s">
        <v>24</v>
      </c>
      <c r="C10" s="12" t="s">
        <v>9</v>
      </c>
      <c r="D10" s="37">
        <v>1</v>
      </c>
      <c r="E10" s="10">
        <v>5000</v>
      </c>
      <c r="F10" s="34">
        <f t="shared" si="0"/>
        <v>5000</v>
      </c>
      <c r="G10" s="45">
        <f t="shared" si="1"/>
        <v>5000</v>
      </c>
      <c r="H10" s="45">
        <f t="shared" si="2"/>
        <v>0</v>
      </c>
    </row>
    <row r="11" spans="1:8" ht="46.8" x14ac:dyDescent="0.3">
      <c r="A11" s="8" t="s">
        <v>34</v>
      </c>
      <c r="B11" s="35" t="s">
        <v>32</v>
      </c>
      <c r="C11" s="12" t="s">
        <v>9</v>
      </c>
      <c r="D11" s="37">
        <v>1</v>
      </c>
      <c r="E11" s="10">
        <v>1300</v>
      </c>
      <c r="F11" s="34">
        <f t="shared" si="0"/>
        <v>1300</v>
      </c>
      <c r="G11" s="45">
        <f t="shared" si="1"/>
        <v>1300</v>
      </c>
      <c r="H11" s="45">
        <f t="shared" si="2"/>
        <v>0</v>
      </c>
    </row>
    <row r="12" spans="1:8" x14ac:dyDescent="0.3">
      <c r="A12" s="8" t="s">
        <v>37</v>
      </c>
      <c r="B12" s="35" t="s">
        <v>33</v>
      </c>
      <c r="C12" s="12" t="s">
        <v>9</v>
      </c>
      <c r="D12" s="37">
        <v>1</v>
      </c>
      <c r="E12" s="10">
        <v>1300</v>
      </c>
      <c r="F12" s="34">
        <f t="shared" si="0"/>
        <v>1300</v>
      </c>
      <c r="G12" s="45">
        <f t="shared" si="1"/>
        <v>1300</v>
      </c>
      <c r="H12" s="45">
        <f t="shared" si="2"/>
        <v>0</v>
      </c>
    </row>
    <row r="13" spans="1:8" x14ac:dyDescent="0.3">
      <c r="A13" s="11"/>
      <c r="B13" s="15" t="s">
        <v>14</v>
      </c>
      <c r="C13" s="12"/>
      <c r="D13" s="13"/>
      <c r="E13" s="14"/>
      <c r="F13" s="31">
        <f>SUM(F8:F12)</f>
        <v>10700</v>
      </c>
      <c r="G13" s="45">
        <f>SUM(G8:G12)</f>
        <v>10700</v>
      </c>
      <c r="H13" s="45">
        <f t="shared" si="2"/>
        <v>0</v>
      </c>
    </row>
    <row r="14" spans="1:8" ht="31.2" x14ac:dyDescent="0.3">
      <c r="A14" s="33" t="s">
        <v>12</v>
      </c>
      <c r="B14" s="16" t="s">
        <v>25</v>
      </c>
      <c r="C14" s="17"/>
      <c r="D14" s="13"/>
      <c r="E14" s="14"/>
      <c r="F14" s="18"/>
      <c r="H14" s="45">
        <f t="shared" si="2"/>
        <v>0</v>
      </c>
    </row>
    <row r="15" spans="1:8" ht="210.45" customHeight="1" x14ac:dyDescent="0.3">
      <c r="A15" s="11" t="s">
        <v>23</v>
      </c>
      <c r="B15" s="25" t="s">
        <v>47</v>
      </c>
      <c r="C15" s="27" t="s">
        <v>9</v>
      </c>
      <c r="D15" s="37">
        <v>1</v>
      </c>
      <c r="E15" s="14">
        <v>46308</v>
      </c>
      <c r="F15" s="30">
        <f>D15*E15</f>
        <v>46308</v>
      </c>
      <c r="G15" s="45">
        <f>E15*D15</f>
        <v>46308</v>
      </c>
      <c r="H15" s="45">
        <f t="shared" si="2"/>
        <v>0</v>
      </c>
    </row>
    <row r="16" spans="1:8" ht="240.45" customHeight="1" x14ac:dyDescent="0.3">
      <c r="A16" s="11" t="s">
        <v>39</v>
      </c>
      <c r="B16" s="25" t="s">
        <v>46</v>
      </c>
      <c r="C16" s="27" t="s">
        <v>9</v>
      </c>
      <c r="D16" s="37">
        <v>21</v>
      </c>
      <c r="E16" s="14">
        <v>556.78</v>
      </c>
      <c r="F16" s="30">
        <f>D16*E16</f>
        <v>11692.38</v>
      </c>
      <c r="G16" s="45">
        <f t="shared" ref="G16:G17" si="3">E16*D16</f>
        <v>11692.38</v>
      </c>
      <c r="H16" s="45">
        <f t="shared" si="2"/>
        <v>0</v>
      </c>
    </row>
    <row r="17" spans="1:8" ht="214.5" customHeight="1" x14ac:dyDescent="0.3">
      <c r="A17" s="11" t="s">
        <v>40</v>
      </c>
      <c r="B17" s="25" t="s">
        <v>48</v>
      </c>
      <c r="C17" s="27" t="s">
        <v>9</v>
      </c>
      <c r="D17" s="37">
        <v>2</v>
      </c>
      <c r="E17" s="14">
        <v>578</v>
      </c>
      <c r="F17" s="30">
        <f>D17*E17</f>
        <v>1156</v>
      </c>
      <c r="G17" s="45">
        <f t="shared" si="3"/>
        <v>1156</v>
      </c>
      <c r="H17" s="45">
        <f t="shared" si="2"/>
        <v>0</v>
      </c>
    </row>
    <row r="18" spans="1:8" ht="33.75" customHeight="1" x14ac:dyDescent="0.3">
      <c r="A18" s="11"/>
      <c r="B18" s="32" t="s">
        <v>38</v>
      </c>
      <c r="C18" s="27"/>
      <c r="D18" s="13"/>
      <c r="E18" s="14"/>
      <c r="F18" s="31">
        <f>SUM(F15:F17)</f>
        <v>59156.38</v>
      </c>
      <c r="G18" s="45">
        <f>SUM(G15:G17)</f>
        <v>59156.38</v>
      </c>
      <c r="H18" s="45">
        <f t="shared" si="2"/>
        <v>0</v>
      </c>
    </row>
    <row r="19" spans="1:8" ht="33.75" customHeight="1" x14ac:dyDescent="0.3">
      <c r="A19" s="11" t="s">
        <v>20</v>
      </c>
      <c r="B19" s="16" t="s">
        <v>26</v>
      </c>
      <c r="C19" s="27"/>
      <c r="D19" s="13"/>
      <c r="E19" s="14"/>
      <c r="F19" s="30"/>
      <c r="H19" s="45">
        <f t="shared" si="2"/>
        <v>0</v>
      </c>
    </row>
    <row r="20" spans="1:8" ht="212.7" customHeight="1" x14ac:dyDescent="0.3">
      <c r="A20" s="11" t="s">
        <v>29</v>
      </c>
      <c r="B20" s="25" t="s">
        <v>49</v>
      </c>
      <c r="C20" s="27" t="s">
        <v>9</v>
      </c>
      <c r="D20" s="37">
        <v>1</v>
      </c>
      <c r="E20" s="14">
        <v>21885.66</v>
      </c>
      <c r="F20" s="30">
        <f>D20*E20</f>
        <v>21885.66</v>
      </c>
      <c r="G20" s="45">
        <f>E20*D20</f>
        <v>21885.66</v>
      </c>
      <c r="H20" s="45">
        <f t="shared" si="2"/>
        <v>0</v>
      </c>
    </row>
    <row r="21" spans="1:8" ht="37.950000000000003" customHeight="1" x14ac:dyDescent="0.3">
      <c r="A21" s="11"/>
      <c r="B21" s="32" t="s">
        <v>41</v>
      </c>
      <c r="C21" s="27"/>
      <c r="D21" s="13"/>
      <c r="E21" s="14"/>
      <c r="F21" s="31">
        <f>SUM(F20)</f>
        <v>21885.66</v>
      </c>
      <c r="G21" s="45">
        <f>SUM(G20)</f>
        <v>21885.66</v>
      </c>
      <c r="H21" s="45">
        <f t="shared" si="2"/>
        <v>0</v>
      </c>
    </row>
    <row r="22" spans="1:8" ht="30.45" customHeight="1" x14ac:dyDescent="0.3">
      <c r="A22" s="11" t="s">
        <v>30</v>
      </c>
      <c r="B22" s="16" t="s">
        <v>27</v>
      </c>
      <c r="C22" s="27"/>
      <c r="D22" s="13"/>
      <c r="E22" s="14"/>
      <c r="F22" s="30"/>
      <c r="H22" s="45">
        <f t="shared" si="2"/>
        <v>0</v>
      </c>
    </row>
    <row r="23" spans="1:8" ht="256.5" customHeight="1" x14ac:dyDescent="0.3">
      <c r="A23" s="11" t="s">
        <v>21</v>
      </c>
      <c r="B23" s="25" t="s">
        <v>50</v>
      </c>
      <c r="C23" s="27" t="s">
        <v>9</v>
      </c>
      <c r="D23" s="37">
        <v>1</v>
      </c>
      <c r="E23" s="14">
        <v>27746.59</v>
      </c>
      <c r="F23" s="30">
        <f>D23*E23</f>
        <v>27746.59</v>
      </c>
      <c r="G23" s="45">
        <f>D23*E23</f>
        <v>27746.59</v>
      </c>
      <c r="H23" s="45">
        <f t="shared" si="2"/>
        <v>0</v>
      </c>
    </row>
    <row r="24" spans="1:8" ht="238.2" customHeight="1" x14ac:dyDescent="0.3">
      <c r="A24" s="11" t="s">
        <v>43</v>
      </c>
      <c r="B24" s="36" t="s">
        <v>51</v>
      </c>
      <c r="C24" s="27" t="s">
        <v>9</v>
      </c>
      <c r="D24" s="37">
        <v>21</v>
      </c>
      <c r="E24" s="14">
        <v>833.57</v>
      </c>
      <c r="F24" s="30">
        <f>D24*E24</f>
        <v>17504.97</v>
      </c>
      <c r="G24" s="45">
        <f>E24*D24</f>
        <v>17504.97</v>
      </c>
      <c r="H24" s="45">
        <f t="shared" si="2"/>
        <v>0</v>
      </c>
    </row>
    <row r="25" spans="1:8" ht="192" customHeight="1" x14ac:dyDescent="0.3">
      <c r="A25" s="11" t="s">
        <v>44</v>
      </c>
      <c r="B25" s="25" t="s">
        <v>52</v>
      </c>
      <c r="C25" s="27" t="s">
        <v>9</v>
      </c>
      <c r="D25" s="37">
        <v>2</v>
      </c>
      <c r="E25" s="14">
        <v>835.2</v>
      </c>
      <c r="F25" s="30">
        <f>D25*E25</f>
        <v>1670.4</v>
      </c>
      <c r="G25" s="45">
        <f>E25*D25</f>
        <v>1670.4</v>
      </c>
      <c r="H25" s="45">
        <f t="shared" si="2"/>
        <v>0</v>
      </c>
    </row>
    <row r="26" spans="1:8" ht="31.2" x14ac:dyDescent="0.3">
      <c r="A26" s="19"/>
      <c r="B26" s="32" t="s">
        <v>42</v>
      </c>
      <c r="C26" s="12"/>
      <c r="D26" s="13"/>
      <c r="E26" s="14"/>
      <c r="F26" s="31">
        <f>SUM(F23:F25)</f>
        <v>46921.96</v>
      </c>
      <c r="G26" s="45">
        <f>SUM(G23:G25)</f>
        <v>46921.96</v>
      </c>
      <c r="H26" s="45">
        <f t="shared" si="2"/>
        <v>0</v>
      </c>
    </row>
    <row r="27" spans="1:8" x14ac:dyDescent="0.3">
      <c r="A27" s="28" t="s">
        <v>31</v>
      </c>
      <c r="B27" s="32" t="s">
        <v>22</v>
      </c>
      <c r="C27" s="12"/>
      <c r="D27" s="13"/>
      <c r="E27" s="14"/>
      <c r="F27" s="18"/>
      <c r="H27" s="45">
        <f t="shared" si="2"/>
        <v>0</v>
      </c>
    </row>
    <row r="28" spans="1:8" ht="321" customHeight="1" x14ac:dyDescent="0.3">
      <c r="A28" s="19" t="s">
        <v>45</v>
      </c>
      <c r="B28" s="29" t="s">
        <v>53</v>
      </c>
      <c r="C28" s="27" t="s">
        <v>9</v>
      </c>
      <c r="D28" s="37">
        <v>1</v>
      </c>
      <c r="E28" s="14">
        <v>31036</v>
      </c>
      <c r="F28" s="30">
        <f>D28*E28</f>
        <v>31036</v>
      </c>
      <c r="G28" s="45">
        <f>D28*E28</f>
        <v>31036</v>
      </c>
      <c r="H28" s="45">
        <f t="shared" si="2"/>
        <v>0</v>
      </c>
    </row>
    <row r="29" spans="1:8" ht="38.700000000000003" customHeight="1" x14ac:dyDescent="0.3">
      <c r="A29" s="19"/>
      <c r="B29" s="32" t="s">
        <v>28</v>
      </c>
      <c r="C29" s="27"/>
      <c r="D29" s="13"/>
      <c r="E29" s="14"/>
      <c r="F29" s="31">
        <f>SUM(F28:F28)</f>
        <v>31036</v>
      </c>
      <c r="G29" s="45">
        <f>SUM(G28)</f>
        <v>31036</v>
      </c>
      <c r="H29" s="45">
        <f t="shared" si="2"/>
        <v>0</v>
      </c>
    </row>
    <row r="30" spans="1:8" x14ac:dyDescent="0.3">
      <c r="A30" s="11"/>
      <c r="B30" s="23" t="s">
        <v>15</v>
      </c>
      <c r="C30" s="12"/>
      <c r="D30" s="13"/>
      <c r="E30" s="14"/>
      <c r="F30" s="31">
        <f>SUM(F13+F18+F21+F26+F29)</f>
        <v>169700</v>
      </c>
      <c r="G30" s="45">
        <f>SUM(G29+G26+G21+G18+G13)</f>
        <v>169700</v>
      </c>
      <c r="H30" s="45">
        <f t="shared" si="2"/>
        <v>0</v>
      </c>
    </row>
    <row r="31" spans="1:8" x14ac:dyDescent="0.3">
      <c r="A31" s="11"/>
      <c r="B31" s="23" t="s">
        <v>10</v>
      </c>
      <c r="C31" s="12"/>
      <c r="D31" s="13"/>
      <c r="E31" s="14"/>
      <c r="F31" s="31">
        <f>F30*0.21</f>
        <v>35637</v>
      </c>
      <c r="G31" s="45">
        <f>0.21*G30</f>
        <v>35637</v>
      </c>
      <c r="H31" s="45">
        <f t="shared" si="2"/>
        <v>0</v>
      </c>
    </row>
    <row r="32" spans="1:8" x14ac:dyDescent="0.3">
      <c r="A32" s="11"/>
      <c r="B32" s="23" t="s">
        <v>11</v>
      </c>
      <c r="C32" s="12"/>
      <c r="D32" s="13"/>
      <c r="E32" s="14"/>
      <c r="F32" s="31">
        <f>SUM(F30:F31)</f>
        <v>205337</v>
      </c>
      <c r="G32" s="45">
        <f>G30+G31</f>
        <v>205337</v>
      </c>
      <c r="H32" s="45">
        <f t="shared" si="2"/>
        <v>0</v>
      </c>
    </row>
    <row r="33" spans="1:6" x14ac:dyDescent="0.3">
      <c r="A33" s="11"/>
      <c r="B33" s="20"/>
      <c r="D33" s="2"/>
    </row>
    <row r="34" spans="1:6" ht="87" customHeight="1" x14ac:dyDescent="0.3">
      <c r="B34" s="38" t="s">
        <v>54</v>
      </c>
      <c r="C34" s="39"/>
      <c r="D34" s="39"/>
      <c r="E34" s="39"/>
      <c r="F34" s="39"/>
    </row>
    <row r="35" spans="1:6" x14ac:dyDescent="0.3">
      <c r="D35" s="2"/>
    </row>
  </sheetData>
  <mergeCells count="7">
    <mergeCell ref="B34:F34"/>
    <mergeCell ref="A6:F6"/>
    <mergeCell ref="C3:D3"/>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8B77A-6ABE-4867-8639-84B2510CCF22}">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60da2cae-3f3d-47cd-af26-4a5804e8a6e5"/>
    <ds:schemaRef ds:uri="http://schemas.microsoft.com/office/2006/metadata/properties"/>
    <ds:schemaRef ds:uri="http://schemas.microsoft.com/office/infopath/2007/PartnerControls"/>
    <ds:schemaRef ds:uri="caf4d439-d6d9-4f54-909c-aebbb5daece1"/>
    <ds:schemaRef ds:uri="http://www.w3.org/XML/1998/namespace"/>
  </ds:schemaRefs>
</ds:datastoreItem>
</file>

<file path=customXml/itemProps2.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3.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cp:lastPrinted>2019-10-23T11:45:03Z</cp:lastPrinted>
  <dcterms:created xsi:type="dcterms:W3CDTF">2017-02-27T06:43:29Z</dcterms:created>
  <dcterms:modified xsi:type="dcterms:W3CDTF">2020-11-19T13:50:13Z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