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kavestalt.sharepoint.com/sites/rinkodara2/Bendrai naudojami dokumentai/General/KONKURSAI/2022/2 mėn. konkursai/582953 LAKD/2. Pasiūlymas/"/>
    </mc:Choice>
  </mc:AlternateContent>
  <xr:revisionPtr revIDLastSave="10" documentId="8_{383723B0-320C-4169-9BA9-0FF571D67F6E}" xr6:coauthVersionLast="47" xr6:coauthVersionMax="47" xr10:uidLastSave="{51E09F2F-2101-477C-AB91-64A2B6B3A5CC}"/>
  <bookViews>
    <workbookView xWindow="-120" yWindow="-120" windowWidth="29040" windowHeight="15840" activeTab="2" xr2:uid="{AA0D1FF3-7F85-4E77-8748-101FC3F054E4}"/>
  </bookViews>
  <sheets>
    <sheet name="DKŽ Kostrukcijų d" sheetId="2" r:id="rId1"/>
    <sheet name="DKŽ Susisiekimo" sheetId="4" r:id="rId2"/>
    <sheet name="Santrauka" sheetId="3" r:id="rId3"/>
    <sheet name="SDKŽ" sheetId="1" r:id="rId4"/>
  </sheets>
  <definedNames>
    <definedName name="_xlnm._FilterDatabase" localSheetId="3" hidden="1">SDKŽ!$A$7:$D$34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8" i="4" l="1"/>
  <c r="F48" i="1"/>
  <c r="E48" i="1" s="1"/>
  <c r="D41" i="1"/>
  <c r="D40" i="1"/>
  <c r="H110" i="2"/>
  <c r="H114" i="2"/>
  <c r="H115" i="2"/>
  <c r="H32" i="2"/>
  <c r="F22" i="1" s="1"/>
  <c r="E22" i="1" s="1"/>
  <c r="H48" i="4"/>
  <c r="H47" i="4"/>
  <c r="F45" i="1" s="1"/>
  <c r="E45" i="1" s="1"/>
  <c r="H46" i="4"/>
  <c r="J46" i="4" s="1"/>
  <c r="H45" i="4"/>
  <c r="J45" i="4" s="1"/>
  <c r="H44" i="4"/>
  <c r="H42" i="4"/>
  <c r="H39" i="4"/>
  <c r="F47" i="1" l="1"/>
  <c r="E47" i="1" s="1"/>
  <c r="H23" i="4"/>
  <c r="H16" i="4"/>
  <c r="H15" i="4"/>
  <c r="H17" i="4"/>
  <c r="H43" i="4"/>
  <c r="J44" i="4" s="1"/>
  <c r="H41" i="4"/>
  <c r="F42" i="1" s="1"/>
  <c r="E42" i="1" s="1"/>
  <c r="H40" i="4"/>
  <c r="H38" i="4"/>
  <c r="H37" i="4"/>
  <c r="H36" i="4"/>
  <c r="H35" i="4"/>
  <c r="H34" i="4"/>
  <c r="H33" i="4"/>
  <c r="F39" i="1" s="1"/>
  <c r="E39" i="1" s="1"/>
  <c r="H32" i="4"/>
  <c r="F37" i="1" s="1"/>
  <c r="E37" i="1" s="1"/>
  <c r="H31" i="4"/>
  <c r="H30" i="4"/>
  <c r="H29" i="4"/>
  <c r="H28" i="4"/>
  <c r="H27" i="4"/>
  <c r="H26" i="4"/>
  <c r="F40" i="1" s="1"/>
  <c r="E40" i="1" s="1"/>
  <c r="H25" i="4"/>
  <c r="F38" i="1" s="1"/>
  <c r="E38" i="1" s="1"/>
  <c r="H24" i="4"/>
  <c r="H22" i="4"/>
  <c r="H21" i="4"/>
  <c r="H20" i="4"/>
  <c r="F32" i="1" s="1"/>
  <c r="E32" i="1" s="1"/>
  <c r="H19" i="4"/>
  <c r="H18" i="4"/>
  <c r="H14" i="4"/>
  <c r="H13" i="4"/>
  <c r="H12" i="4"/>
  <c r="H11" i="4"/>
  <c r="F20" i="1" s="1"/>
  <c r="E20" i="1" s="1"/>
  <c r="H10" i="4"/>
  <c r="F19" i="1" s="1"/>
  <c r="E19" i="1" s="1"/>
  <c r="H9" i="4"/>
  <c r="H8" i="4"/>
  <c r="F18" i="1" s="1"/>
  <c r="E18" i="1" s="1"/>
  <c r="H7" i="4"/>
  <c r="H6" i="4"/>
  <c r="F16" i="1" s="1"/>
  <c r="E16" i="1" s="1"/>
  <c r="H5" i="4"/>
  <c r="H116" i="2"/>
  <c r="F33" i="1" l="1"/>
  <c r="E33" i="1" s="1"/>
  <c r="F7" i="1"/>
  <c r="E7" i="1" s="1"/>
  <c r="H49" i="4"/>
  <c r="D7" i="3" s="1"/>
  <c r="J17" i="4"/>
  <c r="F17" i="1"/>
  <c r="E17" i="1" s="1"/>
  <c r="J23" i="4"/>
  <c r="F36" i="1"/>
  <c r="E36" i="1" s="1"/>
  <c r="J39" i="4"/>
  <c r="F41" i="1"/>
  <c r="E41" i="1" s="1"/>
  <c r="F43" i="1"/>
  <c r="E43" i="1" s="1"/>
  <c r="J42" i="4"/>
  <c r="H112" i="2"/>
  <c r="F34" i="1" s="1"/>
  <c r="E34" i="1" s="1"/>
  <c r="H94" i="2"/>
  <c r="H90" i="2"/>
  <c r="H89" i="2"/>
  <c r="H88" i="2"/>
  <c r="F72" i="1" s="1"/>
  <c r="E72" i="1" s="1"/>
  <c r="H87" i="2"/>
  <c r="H86" i="2"/>
  <c r="H85" i="2"/>
  <c r="H84" i="2"/>
  <c r="H83" i="2"/>
  <c r="H64" i="2"/>
  <c r="H29" i="2"/>
  <c r="F15" i="1" s="1"/>
  <c r="H23" i="2"/>
  <c r="F13" i="1" s="1"/>
  <c r="H17" i="2"/>
  <c r="F25" i="1" s="1"/>
  <c r="E25" i="1" s="1"/>
  <c r="H10" i="2"/>
  <c r="F9" i="1" s="1"/>
  <c r="E9" i="1" s="1"/>
  <c r="H117" i="2" l="1"/>
  <c r="H113" i="2"/>
  <c r="H111" i="2"/>
  <c r="F29" i="1" s="1"/>
  <c r="E29" i="1" s="1"/>
  <c r="H109" i="2"/>
  <c r="H108" i="2"/>
  <c r="H107" i="2"/>
  <c r="H106" i="2"/>
  <c r="H105" i="2"/>
  <c r="H104" i="2"/>
  <c r="H103" i="2"/>
  <c r="H102" i="2"/>
  <c r="H101" i="2"/>
  <c r="H100" i="2"/>
  <c r="H99" i="2"/>
  <c r="H98" i="2"/>
  <c r="H97" i="2"/>
  <c r="H96" i="2"/>
  <c r="H95" i="2"/>
  <c r="H93" i="2"/>
  <c r="H92" i="2"/>
  <c r="H91" i="2"/>
  <c r="H82" i="2"/>
  <c r="H81" i="2"/>
  <c r="H80" i="2"/>
  <c r="H79" i="2"/>
  <c r="F69" i="1" s="1"/>
  <c r="E69" i="1" s="1"/>
  <c r="H78" i="2"/>
  <c r="H77" i="2"/>
  <c r="F63" i="1" s="1"/>
  <c r="E63" i="1" s="1"/>
  <c r="H76" i="2"/>
  <c r="H75" i="2"/>
  <c r="H74" i="2"/>
  <c r="H73" i="2"/>
  <c r="H72" i="2"/>
  <c r="H71" i="2"/>
  <c r="F67" i="1" s="1"/>
  <c r="E67" i="1" s="1"/>
  <c r="H70" i="2"/>
  <c r="H69" i="2"/>
  <c r="F57" i="1" s="1"/>
  <c r="E57" i="1" s="1"/>
  <c r="H68" i="2"/>
  <c r="F58" i="1" s="1"/>
  <c r="E58" i="1" s="1"/>
  <c r="H67" i="2"/>
  <c r="H66" i="2"/>
  <c r="F56" i="1" s="1"/>
  <c r="E56" i="1" s="1"/>
  <c r="H65" i="2"/>
  <c r="H63" i="2"/>
  <c r="H62" i="2"/>
  <c r="H61" i="2"/>
  <c r="H60" i="2"/>
  <c r="H59" i="2"/>
  <c r="H58" i="2"/>
  <c r="F61" i="1" s="1"/>
  <c r="E61" i="1" s="1"/>
  <c r="H57" i="2"/>
  <c r="H56" i="2"/>
  <c r="H55" i="2"/>
  <c r="H54" i="2"/>
  <c r="H53" i="2"/>
  <c r="F62" i="1" s="1"/>
  <c r="E62" i="1" s="1"/>
  <c r="H52" i="2"/>
  <c r="H51" i="2"/>
  <c r="H50" i="2"/>
  <c r="H49" i="2"/>
  <c r="H48" i="2"/>
  <c r="H47" i="2"/>
  <c r="H46" i="2"/>
  <c r="F51" i="1" s="1"/>
  <c r="E51" i="1" s="1"/>
  <c r="H45" i="2"/>
  <c r="H44" i="2"/>
  <c r="H43" i="2"/>
  <c r="H42" i="2"/>
  <c r="H41" i="2"/>
  <c r="F55" i="1" s="1"/>
  <c r="E55" i="1" s="1"/>
  <c r="H40" i="2"/>
  <c r="H39" i="2"/>
  <c r="H38" i="2"/>
  <c r="H37" i="2"/>
  <c r="F54" i="1" s="1"/>
  <c r="E54" i="1" s="1"/>
  <c r="H36" i="2"/>
  <c r="H35" i="2"/>
  <c r="H34" i="2"/>
  <c r="H33" i="2"/>
  <c r="H31" i="2"/>
  <c r="H30" i="2"/>
  <c r="H28" i="2"/>
  <c r="F14" i="1" s="1"/>
  <c r="H27" i="2"/>
  <c r="H26" i="2"/>
  <c r="H25" i="2"/>
  <c r="H24" i="2"/>
  <c r="H22" i="2"/>
  <c r="F12" i="1" s="1"/>
  <c r="H21" i="2"/>
  <c r="F11" i="1" s="1"/>
  <c r="E11" i="1" s="1"/>
  <c r="H20" i="2"/>
  <c r="H19" i="2"/>
  <c r="H18" i="2"/>
  <c r="H16" i="2"/>
  <c r="H15" i="2"/>
  <c r="H14" i="2"/>
  <c r="H13" i="2"/>
  <c r="H12" i="2"/>
  <c r="H11" i="2"/>
  <c r="F28" i="1" s="1"/>
  <c r="E28" i="1" s="1"/>
  <c r="H9" i="2"/>
  <c r="H8" i="2"/>
  <c r="H7" i="2"/>
  <c r="H6" i="2"/>
  <c r="H5" i="2"/>
  <c r="F59" i="1" l="1"/>
  <c r="E59" i="1" s="1"/>
  <c r="J32" i="2"/>
  <c r="J112" i="2"/>
  <c r="F71" i="1"/>
  <c r="E71" i="1" s="1"/>
  <c r="F76" i="1"/>
  <c r="J117" i="2"/>
  <c r="J94" i="2"/>
  <c r="F68" i="1"/>
  <c r="E68" i="1" s="1"/>
  <c r="J64" i="2"/>
  <c r="F30" i="1"/>
  <c r="E30" i="1" s="1"/>
  <c r="F66" i="1"/>
  <c r="J116" i="2"/>
  <c r="F31" i="1"/>
  <c r="J17" i="2"/>
  <c r="H118" i="2"/>
  <c r="D6" i="3" s="1"/>
  <c r="D8" i="3" s="1"/>
  <c r="F74" i="1"/>
  <c r="E74" i="1" s="1"/>
  <c r="F53" i="1"/>
  <c r="E53" i="1" s="1"/>
  <c r="F60" i="1"/>
  <c r="E60" i="1" s="1"/>
  <c r="F50" i="1"/>
  <c r="F65" i="1"/>
  <c r="F64" i="1"/>
  <c r="E64" i="1" s="1"/>
  <c r="F70" i="1"/>
  <c r="E70" i="1" s="1"/>
  <c r="F46" i="1"/>
  <c r="E46" i="1" s="1"/>
  <c r="F52" i="1"/>
  <c r="E52" i="1" s="1"/>
  <c r="F73" i="1"/>
  <c r="E73" i="1" s="1"/>
  <c r="F26" i="1"/>
  <c r="E26" i="1" s="1"/>
  <c r="F23" i="1"/>
  <c r="E23" i="1" s="1"/>
  <c r="F8" i="1"/>
  <c r="E8" i="1" s="1"/>
  <c r="F24" i="1"/>
  <c r="E24" i="1" s="1"/>
  <c r="F10" i="1"/>
  <c r="E10" i="1" s="1"/>
  <c r="F21" i="1"/>
  <c r="E21" i="1" s="1"/>
  <c r="F75" i="1" l="1"/>
  <c r="E75" i="1" s="1"/>
  <c r="E76" i="1"/>
  <c r="D15" i="1"/>
  <c r="E15" i="1" s="1"/>
  <c r="D13" i="1"/>
  <c r="E13" i="1" s="1"/>
  <c r="D31" i="1"/>
  <c r="E31" i="1" s="1"/>
  <c r="D14" i="1"/>
  <c r="E14" i="1" s="1"/>
  <c r="D65" i="1"/>
  <c r="E65" i="1" s="1"/>
  <c r="D66" i="1"/>
  <c r="E66" i="1" s="1"/>
  <c r="D12" i="1"/>
  <c r="E12" i="1" s="1"/>
  <c r="D50" i="1"/>
  <c r="E50" i="1" s="1"/>
  <c r="E49" i="1" l="1"/>
  <c r="F49" i="1"/>
  <c r="E27" i="1"/>
  <c r="F27" i="1"/>
  <c r="E35" i="1"/>
  <c r="F35" i="1"/>
  <c r="E6" i="1"/>
  <c r="F6" i="1"/>
  <c r="E44" i="1"/>
  <c r="F44" i="1"/>
</calcChain>
</file>

<file path=xl/sharedStrings.xml><?xml version="1.0" encoding="utf-8"?>
<sst xmlns="http://schemas.openxmlformats.org/spreadsheetml/2006/main" count="1345" uniqueCount="612">
  <si>
    <t>Eil. Nr.</t>
  </si>
  <si>
    <t>Matavimo vienetai</t>
  </si>
  <si>
    <t>Kiekis</t>
  </si>
  <si>
    <t>Kaina</t>
  </si>
  <si>
    <t>Dabartinis MX kodas</t>
  </si>
  <si>
    <t>Galimas naujas kodavimas</t>
  </si>
  <si>
    <t>Klasifikacija</t>
  </si>
  <si>
    <t>Klasifikacijos pavadinimas</t>
  </si>
  <si>
    <t>LAKD Sprendimas</t>
  </si>
  <si>
    <t>PD</t>
  </si>
  <si>
    <t>Paruošiamieji darbai</t>
  </si>
  <si>
    <t>Geodezinis trasos nužymėjimas</t>
  </si>
  <si>
    <t>km</t>
  </si>
  <si>
    <t>PD-01</t>
  </si>
  <si>
    <t>vnt.</t>
  </si>
  <si>
    <t>Medžių virš 32 cm pašalinimas</t>
  </si>
  <si>
    <t>PD-06</t>
  </si>
  <si>
    <t>Krūmų pašalinimas</t>
  </si>
  <si>
    <t>ha</t>
  </si>
  <si>
    <t>PD-07</t>
  </si>
  <si>
    <t>Asfaltbetonio dangos nufrezavimas arba išlaužimas</t>
  </si>
  <si>
    <t>PD-08</t>
  </si>
  <si>
    <r>
      <t>m</t>
    </r>
    <r>
      <rPr>
        <vertAlign val="superscript"/>
        <sz val="10"/>
        <color theme="1"/>
        <rFont val="Arial"/>
        <family val="2"/>
        <charset val="186"/>
      </rPr>
      <t>3</t>
    </r>
  </si>
  <si>
    <t>PD-09</t>
  </si>
  <si>
    <t>Esamo pagrindo iš nesurištųjų mineralinių medžiagų išardymas ir išvežimas rangovo pasirinktu atstumu</t>
  </si>
  <si>
    <t>PD-10</t>
  </si>
  <si>
    <r>
      <t>m</t>
    </r>
    <r>
      <rPr>
        <vertAlign val="superscript"/>
        <sz val="10"/>
        <rFont val="Arial"/>
        <family val="2"/>
        <charset val="186"/>
      </rPr>
      <t>2</t>
    </r>
  </si>
  <si>
    <t>m</t>
  </si>
  <si>
    <t>Esamų signalinių stulpelių išardymas ir išvežimas į užsakovo nurodytą vietą</t>
  </si>
  <si>
    <t>PD-23</t>
  </si>
  <si>
    <t>Esamų kelio ženklų skydų demontavimas ir išvežimas į užsakovo nurodytą vietą</t>
  </si>
  <si>
    <t>PD-24</t>
  </si>
  <si>
    <t>Esamų vienstiebių kelio ženklų metalinių atramų ant monolitinių betoninių atramų išardymas  ir išvežimas į užsakovo nurodytą vietą</t>
  </si>
  <si>
    <t>PD-25</t>
  </si>
  <si>
    <t>Esamų daugiastiebių kelio ženklų metalinių atramų ant monolitinių betoninių atramų išardymas  ir išvežimas į užsakovo nurodytą vietą</t>
  </si>
  <si>
    <t>PD-26</t>
  </si>
  <si>
    <t xml:space="preserve">Esamų betono konstrukcijų išardymas ir išvežimas rangovo pasirinktu atstumu </t>
  </si>
  <si>
    <t>PD-28</t>
  </si>
  <si>
    <t xml:space="preserve">Esamų g/b konstrukcijų išardymas (pralaidos ir k.t.) ir išvežimas rangovo pasirinktu atstumu </t>
  </si>
  <si>
    <t>PD-29</t>
  </si>
  <si>
    <t>PD-30</t>
  </si>
  <si>
    <r>
      <t>m</t>
    </r>
    <r>
      <rPr>
        <vertAlign val="superscript"/>
        <sz val="10"/>
        <color theme="1"/>
        <rFont val="Arial"/>
        <family val="2"/>
        <charset val="186"/>
      </rPr>
      <t>2</t>
    </r>
  </si>
  <si>
    <t>Išpildomosios dokumentacijos parengimas</t>
  </si>
  <si>
    <t>kompl.</t>
  </si>
  <si>
    <t>PD-35</t>
  </si>
  <si>
    <t>ZS</t>
  </si>
  <si>
    <t>ZSD</t>
  </si>
  <si>
    <t>Žemės sankasos darbai</t>
  </si>
  <si>
    <t>ZSI-01</t>
  </si>
  <si>
    <t>ZS-01</t>
  </si>
  <si>
    <t>ZSI-02</t>
  </si>
  <si>
    <t>ZS-02</t>
  </si>
  <si>
    <t>Grunto kasimas, pakrovimas ir išvežimas rangovo pasirinktu atstumu į sandėliavimo aikštelę</t>
  </si>
  <si>
    <t>Grunto kasimas, pakrovimas ir išvežimas rangovo pasirinktu atstumu (perteklinio)</t>
  </si>
  <si>
    <t>ZSI-04</t>
  </si>
  <si>
    <t>ZS-04</t>
  </si>
  <si>
    <t>Žemės sankasos įrengimas, panaudojant esamą gruntą iš iškasų</t>
  </si>
  <si>
    <t>ZSI-05</t>
  </si>
  <si>
    <t>ZS-05</t>
  </si>
  <si>
    <t>ZSI-06</t>
  </si>
  <si>
    <t>ZS-06</t>
  </si>
  <si>
    <t>ZSI-07</t>
  </si>
  <si>
    <t>ZS-07</t>
  </si>
  <si>
    <t>Polių įrengimas</t>
  </si>
  <si>
    <t>Šlaitų ir griovio dugno sutvirtinimas, žole apželdininant dirvožemio sluoksnį</t>
  </si>
  <si>
    <t>ZSI-17</t>
  </si>
  <si>
    <t>ZS-17</t>
  </si>
  <si>
    <t>KK</t>
  </si>
  <si>
    <t>KDKD</t>
  </si>
  <si>
    <t>Kelio dangos konstrukcijos darbai</t>
  </si>
  <si>
    <t>Apsauginio šalčiui atsparaus sluoksnio įrengimas</t>
  </si>
  <si>
    <t>KDK-01</t>
  </si>
  <si>
    <t>KK-01</t>
  </si>
  <si>
    <t>Šalčiui nejautrių medžiagų sluoksnio įrengimas</t>
  </si>
  <si>
    <t>KDK-02</t>
  </si>
  <si>
    <t>KK-02</t>
  </si>
  <si>
    <t>KDK-03</t>
  </si>
  <si>
    <t>KK-03</t>
  </si>
  <si>
    <t>Asfalto pagrindo sluoksnio įrengimas</t>
  </si>
  <si>
    <t>KDK-06</t>
  </si>
  <si>
    <t>KK-06</t>
  </si>
  <si>
    <t>Asfalto apatinio sluoksnio įrengimas</t>
  </si>
  <si>
    <t xml:space="preserve">Asfalto viršutinio dangos sluoksnio įrengimas </t>
  </si>
  <si>
    <t>KDK-09</t>
  </si>
  <si>
    <t>KK-09</t>
  </si>
  <si>
    <t>Asfalto viršutinio sluoksnio įrengimas</t>
  </si>
  <si>
    <t>Kelkraščio viršutinio sluoksnio įrengimas</t>
  </si>
  <si>
    <t>KDK-11</t>
  </si>
  <si>
    <t>KK-11</t>
  </si>
  <si>
    <t xml:space="preserve">Kelkraščio apatinio sluoksnio įrengimas </t>
  </si>
  <si>
    <t>KDK-12</t>
  </si>
  <si>
    <t>KK-12</t>
  </si>
  <si>
    <r>
      <t>m</t>
    </r>
    <r>
      <rPr>
        <vertAlign val="superscript"/>
        <sz val="10"/>
        <rFont val="Arial"/>
        <family val="2"/>
        <charset val="186"/>
      </rPr>
      <t>3</t>
    </r>
  </si>
  <si>
    <t>Vandens nuleidimo sistemos įrengimas</t>
  </si>
  <si>
    <t>EO</t>
  </si>
  <si>
    <t>EOPD</t>
  </si>
  <si>
    <t>Eismo organizavimo priemonių darbai</t>
  </si>
  <si>
    <t>Standartinių kelio ženklo įrengimas</t>
  </si>
  <si>
    <t>EOP-01</t>
  </si>
  <si>
    <t>EO-1</t>
  </si>
  <si>
    <t>Apsauginių kelio atitvarų sistemos įrengimas</t>
  </si>
  <si>
    <t>EOP-04</t>
  </si>
  <si>
    <t>EO-4</t>
  </si>
  <si>
    <t>Horizontalaus ženklinimo įrengimas</t>
  </si>
  <si>
    <t>EOP-05</t>
  </si>
  <si>
    <t>EO-5</t>
  </si>
  <si>
    <t>Signalinių stulpelių įrengimas</t>
  </si>
  <si>
    <t>EOP-11</t>
  </si>
  <si>
    <t>EO-11</t>
  </si>
  <si>
    <t>TD</t>
  </si>
  <si>
    <t>Tilto darbai</t>
  </si>
  <si>
    <t>TI-01</t>
  </si>
  <si>
    <t>TI-04</t>
  </si>
  <si>
    <t>Šalitilčio bloko įrengimas</t>
  </si>
  <si>
    <t>TI-05</t>
  </si>
  <si>
    <t xml:space="preserve">Asfalto apsauginio sluoksnio įrengimas </t>
  </si>
  <si>
    <t>Hidroizoliacijos sluoksnio įrengimas</t>
  </si>
  <si>
    <t>Betono išlyginamojo sluoksnio įrengimas</t>
  </si>
  <si>
    <t>Deformacinių pjūvių įrengimas</t>
  </si>
  <si>
    <t>TI-12</t>
  </si>
  <si>
    <t>Atraminių guolių įrengimas</t>
  </si>
  <si>
    <t>TI-13</t>
  </si>
  <si>
    <t>TI-14</t>
  </si>
  <si>
    <t>TI-15</t>
  </si>
  <si>
    <t>TI-16</t>
  </si>
  <si>
    <t>TI-17</t>
  </si>
  <si>
    <t>TI-18</t>
  </si>
  <si>
    <t>TI-19</t>
  </si>
  <si>
    <t>Darbų ir paslaugų aprašymas</t>
  </si>
  <si>
    <t>30.</t>
  </si>
  <si>
    <t>30.10.</t>
  </si>
  <si>
    <t>30.10.10.</t>
  </si>
  <si>
    <t>30.10.60.</t>
  </si>
  <si>
    <t>30.10.70.</t>
  </si>
  <si>
    <t>30.10.80.</t>
  </si>
  <si>
    <t>30.10.90.</t>
  </si>
  <si>
    <t>30.10.100.</t>
  </si>
  <si>
    <t>30.10.230.</t>
  </si>
  <si>
    <t>30.10.240.</t>
  </si>
  <si>
    <t>30.10.250.</t>
  </si>
  <si>
    <t>30.10.260.</t>
  </si>
  <si>
    <t>30.10.280.</t>
  </si>
  <si>
    <t>30.10.290.</t>
  </si>
  <si>
    <t>30.20.</t>
  </si>
  <si>
    <t>Žemės sankasa</t>
  </si>
  <si>
    <t>30.20.10.</t>
  </si>
  <si>
    <t>30.20.40.</t>
  </si>
  <si>
    <t>30.20.50.</t>
  </si>
  <si>
    <t>30.20.60.</t>
  </si>
  <si>
    <t>30.20.70.</t>
  </si>
  <si>
    <t>30.20.170.</t>
  </si>
  <si>
    <t>Kelio dangos konstrukcija</t>
  </si>
  <si>
    <t>30.40.</t>
  </si>
  <si>
    <t>Eismo organizavimo priemonės</t>
  </si>
  <si>
    <t>30.100.</t>
  </si>
  <si>
    <t>30.100.10.</t>
  </si>
  <si>
    <t>30.100.40.</t>
  </si>
  <si>
    <t>30.100.50.</t>
  </si>
  <si>
    <t>30.100.110.</t>
  </si>
  <si>
    <t>Tiltai, viadukai, estakados, tuneliai, perėjos ir praginos gyvūnams</t>
  </si>
  <si>
    <t>30.120.</t>
  </si>
  <si>
    <t>30.120.10.</t>
  </si>
  <si>
    <t>30.120.120.</t>
  </si>
  <si>
    <t>30.120.130.</t>
  </si>
  <si>
    <t>30.120.140.</t>
  </si>
  <si>
    <t>30.120.150.</t>
  </si>
  <si>
    <t>30.120.160.</t>
  </si>
  <si>
    <t>30.120.170.</t>
  </si>
  <si>
    <t>30.120.180.</t>
  </si>
  <si>
    <t>30.120.190.</t>
  </si>
  <si>
    <t>30.120.240.</t>
  </si>
  <si>
    <t>Darbai</t>
  </si>
  <si>
    <t>30.220.</t>
  </si>
  <si>
    <t>Baigiamieji darbai</t>
  </si>
  <si>
    <t>BD</t>
  </si>
  <si>
    <t>Kompl.</t>
  </si>
  <si>
    <t>30.220.10.</t>
  </si>
  <si>
    <t>PD-00</t>
  </si>
  <si>
    <t>ID</t>
  </si>
  <si>
    <t>t.</t>
  </si>
  <si>
    <t>Dirvožemio pašalinimas, išvežimas į laikiną sandėliavimo aikštelę rangovo pasirinktu atstumu</t>
  </si>
  <si>
    <t>Dirvožemio atvežimas iš laikinos sandėliavimo aikštelės šlaitų, griovio dugno tvirtinimui</t>
  </si>
  <si>
    <t>Žemės sankasos planiravimas ir tankinimas</t>
  </si>
  <si>
    <t>30.10.300.</t>
  </si>
  <si>
    <t>30.10.360.10</t>
  </si>
  <si>
    <t>30.10.360.20</t>
  </si>
  <si>
    <t>30.10.360.30</t>
  </si>
  <si>
    <t>30.20.20</t>
  </si>
  <si>
    <t>Pereinamųjų plokščių įrengimas</t>
  </si>
  <si>
    <t>30.120.40</t>
  </si>
  <si>
    <t>Gulekšnių įrengimas</t>
  </si>
  <si>
    <t>30.120.50</t>
  </si>
  <si>
    <t>30.120.70.10</t>
  </si>
  <si>
    <t>Krantinių atramų įrengimas</t>
  </si>
  <si>
    <t>30.120.90.10</t>
  </si>
  <si>
    <t>Perdangos betonavimas</t>
  </si>
  <si>
    <t>Sijų montavimas</t>
  </si>
  <si>
    <t>30.120.110.10</t>
  </si>
  <si>
    <t>30.120.110.20</t>
  </si>
  <si>
    <t>30.120.110.30</t>
  </si>
  <si>
    <t>30.120.250.</t>
  </si>
  <si>
    <t>Podanginės drenažinės juostos įrengimas</t>
  </si>
  <si>
    <t>Lietaus surinkimo šulinėlių perdangoje įrengimas</t>
  </si>
  <si>
    <t>Kūgio šlaito tvirtinimas</t>
  </si>
  <si>
    <t>30.120.270.</t>
  </si>
  <si>
    <t>PD-36.1</t>
  </si>
  <si>
    <t>PD-36.2</t>
  </si>
  <si>
    <t>PD-36.3</t>
  </si>
  <si>
    <t>TI-07.1</t>
  </si>
  <si>
    <t>TI-09.1</t>
  </si>
  <si>
    <t>TI-11.1</t>
  </si>
  <si>
    <t>TI-11.2</t>
  </si>
  <si>
    <t>TI-11.3</t>
  </si>
  <si>
    <t>TI-24</t>
  </si>
  <si>
    <t>TI-24.1</t>
  </si>
  <si>
    <t>TI-25</t>
  </si>
  <si>
    <t>TI-27</t>
  </si>
  <si>
    <t>TD-1</t>
  </si>
  <si>
    <t>TD-4</t>
  </si>
  <si>
    <t>TD-5</t>
  </si>
  <si>
    <t>TD-7.1</t>
  </si>
  <si>
    <t>TD-9.1</t>
  </si>
  <si>
    <t>TD-11.1</t>
  </si>
  <si>
    <t>TD-12</t>
  </si>
  <si>
    <t>TD-13</t>
  </si>
  <si>
    <t>TD-14</t>
  </si>
  <si>
    <t>TD-15</t>
  </si>
  <si>
    <t>TD-16</t>
  </si>
  <si>
    <t>TD-17</t>
  </si>
  <si>
    <t>TD-18</t>
  </si>
  <si>
    <t>TD-11.2</t>
  </si>
  <si>
    <t>TD-11.3</t>
  </si>
  <si>
    <t>TD-19</t>
  </si>
  <si>
    <t>TD-24</t>
  </si>
  <si>
    <t>TD-24.1</t>
  </si>
  <si>
    <t>TD-25</t>
  </si>
  <si>
    <t>TD-27</t>
  </si>
  <si>
    <t xml:space="preserve"> vnt.</t>
  </si>
  <si>
    <t>Naudoto asfalto granulių pakrovimas ir išvežimas į sandėliavimo aikštelę antriniam panaudojimui rangovo pasirinktu atstumu</t>
  </si>
  <si>
    <r>
      <t>m</t>
    </r>
    <r>
      <rPr>
        <vertAlign val="superscript"/>
        <sz val="10"/>
        <rFont val="Arial"/>
        <family val="2"/>
        <charset val="186"/>
      </rPr>
      <t>2</t>
    </r>
    <r>
      <rPr>
        <sz val="10"/>
        <color theme="1"/>
        <rFont val="Arial"/>
        <family val="2"/>
        <charset val="186"/>
      </rPr>
      <t/>
    </r>
  </si>
  <si>
    <t>PD-06.1</t>
  </si>
  <si>
    <t>30.10.60.10</t>
  </si>
  <si>
    <t>Mediena (grįžtamoji medžiaga, žiūrėti priedą)</t>
  </si>
  <si>
    <t>Naudoto asfalto granulės (grįžtamoji medžiaga, žiūrėti priedą)</t>
  </si>
  <si>
    <t>30.10.90.10</t>
  </si>
  <si>
    <t>PD-09.1</t>
  </si>
  <si>
    <t>30.10.100.10</t>
  </si>
  <si>
    <t>Išardytas pagrindo iš nesurištųjų mineralinių medžiagų (skalda) (grįžtamoji medžiaga, žiūrėti priedą)</t>
  </si>
  <si>
    <t>PD-10.1</t>
  </si>
  <si>
    <t>30.10.290.10</t>
  </si>
  <si>
    <t>Esamo mūro išardymas ir  išvežimas į laikiną sandėliavimo aikštelę rangovo pasirinktu atstumu</t>
  </si>
  <si>
    <t>PD-29.1</t>
  </si>
  <si>
    <t>m2</t>
  </si>
  <si>
    <t>Tilto elementų padengimas apsauginėmis dangomis</t>
  </si>
  <si>
    <t>Vandens nuvedimo sistemos įrengimas prietilčiuose</t>
  </si>
  <si>
    <t>TI-24.3</t>
  </si>
  <si>
    <t>TD-24.3</t>
  </si>
  <si>
    <t>Laikinų spraustasienių įrengimas ir išardymas (įvertinant grįžtamasias medžiagas)</t>
  </si>
  <si>
    <t>Laikinų tiltų įrengimas  ir išardymas (įvertinant grįžtamasias medžiagas)</t>
  </si>
  <si>
    <t>Laikinų kelių įrengimas  ir išardymas (įvertinant grįžtamasias medžiagas)</t>
  </si>
  <si>
    <t>Esamų metalinių konstrukcijų išardymas ir išvežimas užsakovo nurodytą vietą</t>
  </si>
  <si>
    <t>Skaldos pagrindo sluoksnio įrengimas I</t>
  </si>
  <si>
    <t>Skaldos pagrindo sluoksnio įrengimas II</t>
  </si>
  <si>
    <t>Armatūros įrengimas</t>
  </si>
  <si>
    <t>30.40.10.</t>
  </si>
  <si>
    <t>30.40.20.</t>
  </si>
  <si>
    <t>30.40.30.</t>
  </si>
  <si>
    <t>30.40.30.20</t>
  </si>
  <si>
    <t>30.40.60.</t>
  </si>
  <si>
    <t>30.40.90.</t>
  </si>
  <si>
    <t>30.40.110.</t>
  </si>
  <si>
    <t>30.40.120.</t>
  </si>
  <si>
    <t>30.10.360.40</t>
  </si>
  <si>
    <t xml:space="preserve">DARBŲ KIEKIŲ ŽINIARAŠTIS NR. 1 – KONSTRUKCIJŲ DALIS </t>
  </si>
  <si>
    <t>Skyrius</t>
  </si>
  <si>
    <t>Eilės Nr.</t>
  </si>
  <si>
    <t>Darbo pavadinimas, aprašymas</t>
  </si>
  <si>
    <t>Mato vnt.</t>
  </si>
  <si>
    <t>Vieneto kaina, Eur be PVM  (pildo Tiekėjas)</t>
  </si>
  <si>
    <t>Iš viso, Eur be PVM</t>
  </si>
  <si>
    <t>1. Paruošiamieji darbai</t>
  </si>
  <si>
    <t>1.1</t>
  </si>
  <si>
    <t>1.2</t>
  </si>
  <si>
    <t>m3</t>
  </si>
  <si>
    <t>1.3</t>
  </si>
  <si>
    <t>1.4</t>
  </si>
  <si>
    <t>1.5</t>
  </si>
  <si>
    <t>1.6</t>
  </si>
  <si>
    <t>1.7</t>
  </si>
  <si>
    <t>1.8</t>
  </si>
  <si>
    <t>1.9</t>
  </si>
  <si>
    <t>1.10</t>
  </si>
  <si>
    <t>1.11</t>
  </si>
  <si>
    <t>1.12</t>
  </si>
  <si>
    <t>1.13</t>
  </si>
  <si>
    <t>t</t>
  </si>
  <si>
    <t>Iš viso skyriuje 1, Eur be PVM</t>
  </si>
  <si>
    <t>2.1</t>
  </si>
  <si>
    <t>2.2</t>
  </si>
  <si>
    <t>2.3</t>
  </si>
  <si>
    <t>2.4</t>
  </si>
  <si>
    <t>Grįžtamosios medžiagos (nufrezuotas asfaltas) (vieneto kaina didesnė arba lygi ≥ 9,58 Eur/m3) (sąmatoje įvertinamas su minuso ženklu)</t>
  </si>
  <si>
    <t>2.5</t>
  </si>
  <si>
    <t>2.6</t>
  </si>
  <si>
    <t>2.7</t>
  </si>
  <si>
    <t>2.8</t>
  </si>
  <si>
    <t>2.9</t>
  </si>
  <si>
    <t>2.10</t>
  </si>
  <si>
    <t>2.11</t>
  </si>
  <si>
    <t>2.12</t>
  </si>
  <si>
    <t>2.13</t>
  </si>
  <si>
    <t>Grįžtamosios medžiagos (išardyta skalda) (vieneto kaina didesnė arba lygi ≥ 7,5 Eur/m3) (sąmatoje įvertinamas su minuso ženklu)</t>
  </si>
  <si>
    <t>2.14</t>
  </si>
  <si>
    <t>2.15</t>
  </si>
  <si>
    <t>Iš viso skyriuje 2, Eur be PVM</t>
  </si>
  <si>
    <t>3.1</t>
  </si>
  <si>
    <t>3.2</t>
  </si>
  <si>
    <t>3.3</t>
  </si>
  <si>
    <t>3.4</t>
  </si>
  <si>
    <t>3.5</t>
  </si>
  <si>
    <t>3.6</t>
  </si>
  <si>
    <t>3.7</t>
  </si>
  <si>
    <t>3.8</t>
  </si>
  <si>
    <t>3.9</t>
  </si>
  <si>
    <t>3.10</t>
  </si>
  <si>
    <t>3.11</t>
  </si>
  <si>
    <t>3.12</t>
  </si>
  <si>
    <t>3.13</t>
  </si>
  <si>
    <t>3.14</t>
  </si>
  <si>
    <t xml:space="preserve">Armatūros gaminių sudėjimas į betonuojamas konstrukcijas  </t>
  </si>
  <si>
    <t>3.15</t>
  </si>
  <si>
    <t>3.16</t>
  </si>
  <si>
    <t>3.17</t>
  </si>
  <si>
    <t>3.18</t>
  </si>
  <si>
    <t>3.19</t>
  </si>
  <si>
    <t>3.20</t>
  </si>
  <si>
    <t>3.21</t>
  </si>
  <si>
    <t>3.22</t>
  </si>
  <si>
    <t>3.23</t>
  </si>
  <si>
    <t>3.24</t>
  </si>
  <si>
    <t>3.25</t>
  </si>
  <si>
    <t>3.26</t>
  </si>
  <si>
    <t>3.27</t>
  </si>
  <si>
    <t>3.28</t>
  </si>
  <si>
    <t>3.29</t>
  </si>
  <si>
    <t>3.30</t>
  </si>
  <si>
    <t>3.31</t>
  </si>
  <si>
    <t>3.32</t>
  </si>
  <si>
    <t>Iš viso skyriuje 3, Eur be PVM</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</si>
  <si>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</si>
  <si>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</si>
  <si>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</si>
  <si>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</si>
  <si>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</si>
  <si>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</si>
  <si>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</si>
  <si>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</si>
  <si>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</si>
  <si>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</si>
  <si>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</si>
  <si>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</si>
  <si>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</si>
  <si>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</si>
  <si>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</si>
  <si>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</si>
  <si>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</si>
  <si>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</si>
  <si>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</si>
  <si>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</si>
  <si>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</si>
  <si>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</si>
  <si>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</si>
  <si>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</si>
  <si>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</si>
  <si>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</si>
  <si>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</si>
  <si>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</si>
  <si>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</si>
  <si>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</si>
  <si>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Iš viso skyriuje 4, Eur be PVM</t>
  </si>
  <si>
    <t>5.1</t>
  </si>
  <si>
    <t>5.2</t>
  </si>
  <si>
    <t>5.3</t>
  </si>
  <si>
    <t>5.4</t>
  </si>
  <si>
    <t>5.5</t>
  </si>
  <si>
    <t>5.6</t>
  </si>
  <si>
    <t>5.7</t>
  </si>
  <si>
    <t>5.8</t>
  </si>
  <si>
    <t>5.9</t>
  </si>
  <si>
    <t>5.10</t>
  </si>
  <si>
    <t>5.11</t>
  </si>
  <si>
    <t>5.12</t>
  </si>
  <si>
    <t>5.13</t>
  </si>
  <si>
    <t>5.14</t>
  </si>
  <si>
    <t>5.15</t>
  </si>
  <si>
    <t>5.16</t>
  </si>
  <si>
    <t>5.17</t>
  </si>
  <si>
    <t>5.18</t>
  </si>
  <si>
    <t>Iš viso skyriuje 5, Eur be PVM</t>
  </si>
  <si>
    <t>6. Baigiamieji darbai</t>
  </si>
  <si>
    <t>6.1</t>
  </si>
  <si>
    <t>6.2</t>
  </si>
  <si>
    <t>6.3</t>
  </si>
  <si>
    <t>6.4</t>
  </si>
  <si>
    <t>Iš viso skyriuje 6, Eur be PVM</t>
  </si>
  <si>
    <t>7. Kiti darbai</t>
  </si>
  <si>
    <t>7.1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</si>
  <si>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</si>
  <si>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</si>
  <si>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</si>
  <si>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VALSTYBINĖS REIKŠMĖS KRAŠTO KELIO NR. 141 KAUNAS–JURBARKAS–ŠILUTĖ–KLAIPĖDA 154,496 KM TILTO PER KAMONĄ REKONSTRAVIMAS</t>
  </si>
  <si>
    <t>Minkštų veislių medžių virš Ø32 cm kirtimas, šakų genėjimas ir kelmų pašalinimas</t>
  </si>
  <si>
    <t>Medienos paruošimas iš nukirstų minkštų veislių medžių virš Ø32 cm</t>
  </si>
  <si>
    <t>Vidutinio tankumo krūmų pjovimas rankiniu mechaniniu pjūklu</t>
  </si>
  <si>
    <t>Medžių kamienų pakrovimas ir išvežimas į Rangovo sandėliavimo vietą</t>
  </si>
  <si>
    <t>Dirvožemio vid. 20 cm pašalinimas, perstumiant buldozeriu iki 50 m, sandėliuojant vietoje</t>
  </si>
  <si>
    <t>kg</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</si>
  <si>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</si>
  <si>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t>Metalinių tilto turėklų išmontavimas</t>
  </si>
  <si>
    <t>Vienpusių metalinių apsauginių atitvarų išardymas tilto prieigose</t>
  </si>
  <si>
    <t>Asfalto dangos ant tilto frezavimas su pakrovimu</t>
  </si>
  <si>
    <t>Asfalto drožlių išvežimas į Rangovo sandėliavimo vietą</t>
  </si>
  <si>
    <t>Metalinių tilto perdangos sijų (sunkiausios sijos masė – 0,8 t) išmontavimas</t>
  </si>
  <si>
    <t>Skaldos pagrindo išardymas, nustumiant iki 20 m, pakrovimas ir išvežimas į Rangovo sandėliavimo vietą</t>
  </si>
  <si>
    <t>Grunto kasimas prie krantinių atramų, supilant vietoje</t>
  </si>
  <si>
    <t>Akmenų mūro krantinėse atramose išardymas, sandėliuojant vietoje</t>
  </si>
  <si>
    <t>Medžių atliekų smulkinimas ir paskleidimas vietoje</t>
  </si>
  <si>
    <r>
      <t>Metalinių turėklų ir apsauginių atitvarų pakrovimas ir išvežimas į Užsakovo nurodytą vietą (</t>
    </r>
    <r>
      <rPr>
        <i/>
        <sz val="11"/>
        <rFont val="Times New Roman"/>
        <family val="1"/>
        <charset val="186"/>
      </rPr>
      <t>žiūrėti žiniaraščio priedą dėl išvežimo</t>
    </r>
    <r>
      <rPr>
        <sz val="11"/>
        <rFont val="Times New Roman"/>
        <family val="1"/>
        <charset val="186"/>
      </rPr>
      <t>)</t>
    </r>
  </si>
  <si>
    <t>Asfalto drožlių išvežimas  Rangovo pasrinktu atstumu</t>
  </si>
  <si>
    <r>
      <t xml:space="preserve">Metalinių tilto perdangos sijų (sunkiausios sijos masė – 0,8 t) pakrovimas ir išvežimas  į Užsakovo nurodytą vietą </t>
    </r>
    <r>
      <rPr>
        <i/>
        <sz val="11"/>
        <rFont val="Times New Roman"/>
        <family val="1"/>
        <charset val="186"/>
      </rPr>
      <t>(žiūrėti žiniaraščio priedą dėl išvežimo</t>
    </r>
    <r>
      <rPr>
        <sz val="11"/>
        <rFont val="Times New Roman"/>
        <family val="1"/>
        <charset val="186"/>
      </rPr>
      <t>)</t>
    </r>
  </si>
  <si>
    <t>Skaldos pagrindo išardymas, nustumiant iki 20 m, pakrovimas ir išvežimas Rangovo pasirinktu atstumu</t>
  </si>
  <si>
    <t>2.Esamų konstrukcijų ardymo darbai</t>
  </si>
  <si>
    <t>3. Krantinių atramų įrengimo darbai</t>
  </si>
  <si>
    <t>Gelžbetoninių gręžtinių polių Ø450 mm, L = 10,0 m įrengimas nepertraukiamo gręžimo metodu</t>
  </si>
  <si>
    <t>Gelžbetoninių gręžtinių polių Ø450 mm, L = 11,0 m įrengimas nepertraukiamo gręžimo metodu</t>
  </si>
  <si>
    <t>Grunto pagrindo planiravimas rankiniu būdu prieš betonuojant krantines atramas</t>
  </si>
  <si>
    <t>Skaldos 0/45 sluoksnio h = 15 cm įrengimas ir sutankinimas prieš betonuojant krantines atramas</t>
  </si>
  <si>
    <t>Paruošiamojo betono C12/15 sluoksnio h = 5 cm įrengimas prieš betonuojant krantines atramas</t>
  </si>
  <si>
    <t>Krantinių atramų paviršių valymas aukšto slėgio vandens srove prieš padengiant bitumine hidroizoliacija</t>
  </si>
  <si>
    <t>Krantinių atramų paviršių, besiliečiančių su gruntu, padengimas bitumine hidroizoliacija nutepant 2 kartus</t>
  </si>
  <si>
    <t>Skaldos 0/45 prizmių įrengimas ir sutankinimas po gulekšniais</t>
  </si>
  <si>
    <t>Gulekšnių (sunkiausio gulekšnio masė – 3,625 t) montavimas, sumonolitinant juos tarpusavyje</t>
  </si>
  <si>
    <t>Gerai drenuojančio grunto supylimas ir sutankinimas po ir už pereinamųjų plokščių, naudojant esamą gruntą</t>
  </si>
  <si>
    <t>Gerai drenuojančio grunto supylimas ir sutankinimas po ir už pereinamųjų plokščių, naudojant atvežtinį gruntą</t>
  </si>
  <si>
    <t>Pereinamųjų plokščių (vieneto masė – 2,35 t) montavimas, sumonolitinant jas tarpusavyje</t>
  </si>
  <si>
    <t>Pereinamųjų plokščių paviršių valymas aukšto slėgio vandens srove</t>
  </si>
  <si>
    <t>Išlyginamojo betono sluoksnio ir krantinių atramų galinių sienučių viršaus valymas aukšto slėgio vandens srove prieš klojant hidroizoliaciją</t>
  </si>
  <si>
    <t>Dvisluoksnės prilydomosios hidroizoliacijos įrengimas ant išlyginamojo betono sluoksnio ir krantinių atramų galinių sienučių viršaus, prieš tai nugruntuojant</t>
  </si>
  <si>
    <t>Apsauginio asfalto sluoksnio  h = 2 cm iš asfalto mišinio SMA 5 S klojimas ant pereinamųjų plokščių</t>
  </si>
  <si>
    <t>Skaldos 0/45 prizmių įrengimas ant pereinamųjų plokščių</t>
  </si>
  <si>
    <t>Apsauginio asfalto sluoksnio gruntavimas bitumine emulsija</t>
  </si>
  <si>
    <t>Išlyginamųjų asfalto prizmių iš asfalto mišinio AC 32 PN įrengimas ant pereinamųjų plokščių</t>
  </si>
  <si>
    <t>Išlyginamųjų asfalto prizmių iš asfalto mišinio AC 11 VN įrengimas ant pereinamųjų plokščių</t>
  </si>
  <si>
    <t>10 cm storio asfalto pagrindo sluoksnio iš mišinio AC 32 PN įrengimas</t>
  </si>
  <si>
    <t>Asfalto pagrindo sluoksnio gruntavimas bitumine emulsija</t>
  </si>
  <si>
    <t>4 cm storio viršutinio asfalto sluoksnio iš mišinio AC 11 VN įrengimas</t>
  </si>
  <si>
    <t>Siūlių tarp betoninių/plieninių konstrukcijų ir asfalto dangos hermetizavimas sandarinimo juosta</t>
  </si>
  <si>
    <t>Fasadinių krantinių atramų paviršių valymas aukšto slėgio vandens srove</t>
  </si>
  <si>
    <t>Fasadinių krantinių atramų paviršių gruntavimas</t>
  </si>
  <si>
    <t>Fasadinių krantinių atramų paviršių padengimas elastiniais apsauginiais betono dažais</t>
  </si>
  <si>
    <t>Pamatų duobių kasimas, iškastą gruntą supilant vietoje (mechanizuotai)</t>
  </si>
  <si>
    <t>Pamatų duobių kasimas, iškastą gruntą supilant vietoje (rankiniu būdu)</t>
  </si>
  <si>
    <t>Krantinių atramų betonavimas (betonas C35/45 (su priedais))</t>
  </si>
  <si>
    <t>Išlyginamojo betono sluoksnio h = 5 cm įrengimas ant pereinamųjų plokščių (betonas C25/30 (su priedais))</t>
  </si>
  <si>
    <t>Asfalto išlyginamojo sluoksnio įrengimas</t>
  </si>
  <si>
    <t>TI-12.1</t>
  </si>
  <si>
    <t>TD-12.1</t>
  </si>
  <si>
    <t>Elastomerinių atraminių guolių įrengimas</t>
  </si>
  <si>
    <t>Tilto perdangos sijų (sunkiausios sijos masė – 14,5 t) montavimas, naudojant 100 t keliamosios galios kraną</t>
  </si>
  <si>
    <t>Atitvarų bortų (sunkiausio borto masė – 2,55 t) montavimas ant tilto perdangos</t>
  </si>
  <si>
    <t>Tarpų tarp atitvarų bortų užtaisymas mastikomis</t>
  </si>
  <si>
    <t>Vienprofilinių deformacinių pjūvių įrengimas</t>
  </si>
  <si>
    <t>Tilto perdangos valymas aukšto slėgio vandens srove prieš įrengiant išlyginamąjį betono sluoksnį</t>
  </si>
  <si>
    <t>Išlyginamojo betono sluoksnio h = 5 cm įrengimas ant perdangos</t>
  </si>
  <si>
    <t>Išlyginamojo betono sluoksnio ir atitvarų bortų kraštų valymas aukšto slėgio vandens srove prieš klojant hidroizoliaciją</t>
  </si>
  <si>
    <t>Dvisluoksnės prilydomosios hidroizoliacijos įrengimas ant išlyginamojo betono sluoksnio užlenkiant prie atitvarų bortų, prieš tai nugruntuojant</t>
  </si>
  <si>
    <t>Lietaus vandens nutekėjimo šulinėlių po danga įrengimas</t>
  </si>
  <si>
    <t>Drenažo juostos įrengimas</t>
  </si>
  <si>
    <t>Lietaus vandens nutekėjimo šulinėlių ant tilto įrengimas</t>
  </si>
  <si>
    <t>Lietaus vandens nutekėjimo sistemos įrengimas</t>
  </si>
  <si>
    <t>Apsauginio asfalto sluoksnio h = 2 cm iš asfalto mišinio SMA 5 S klojimas ant tilto perdangos</t>
  </si>
  <si>
    <t>4 cm storio apatinio asfalto sluoksnio iš mišinio AC 16 AS įrengimas</t>
  </si>
  <si>
    <t>Apatinio asfalto sluoksnio gruntavimas bitumine emulsija</t>
  </si>
  <si>
    <t>Atitvarų bortų viršutinės dalies valymas aukšto slėgio vandens srove prieš klojant epoksido dangą</t>
  </si>
  <si>
    <t>Atitvarų bortų viršutinės dalies padengimas epoksido danga su smėlio pabarstu h = 5 mm</t>
  </si>
  <si>
    <t>Vienpusių metalinių H2 W3 B apsauginių atitvarų įrengimas ant tilto atitvarų bortų</t>
  </si>
  <si>
    <t>Tilto perdangos apačios ir fasadinių paviršių valymas aukšto slėgio vandens srove</t>
  </si>
  <si>
    <t>Tilto perdangos apatinės dalies paviršių gruntavimas hidrofobizuojančia gruntu</t>
  </si>
  <si>
    <t>Tilto perdangos apatinės dalies paviršių padengimas hidrofobizuojančia danga</t>
  </si>
  <si>
    <t>Atitvarų bortų ir kraštinių sijų fasadinių paviršių gruntavimas</t>
  </si>
  <si>
    <t>Atitvarų bortų ir kraštinių sijų fasadinių paviršių padengimas elastiniais apsauginiais betono dažais</t>
  </si>
  <si>
    <t>Atitvarų bortų apskardinimas ties tilto deformaciniais pjūviais</t>
  </si>
  <si>
    <t>4. Tilto perdangos įrengimo darbai</t>
  </si>
  <si>
    <t>Monolitinių ruožų betonavimas (betonas C35/45 (su priedais))</t>
  </si>
  <si>
    <t>Lietaus vandens nutekėjimo šulinėlių tilto prieigose įrengimas</t>
  </si>
  <si>
    <t>PVC Ø200 mm vamzdžių klojimas</t>
  </si>
  <si>
    <t>Vandens slopintuvų šlaito pade įrengimas</t>
  </si>
  <si>
    <t>Betoninių kelio bortų 100.15.30 ant C20/25 betono pagrindo įrengimas</t>
  </si>
  <si>
    <t>Vienpusių metalinių apsauginių atitvarų perėjimų (10,5 metrų) iš H2 W3 B atitvarų į H2 W4 A atitvarus įrengimas ant metalinių statramsčių</t>
  </si>
  <si>
    <t>Vienpusių metalinių H2 W4 A apsauginių atitvarų įrengimas ant metalinių statramsčių</t>
  </si>
  <si>
    <t>Vienpusių metalinių apsauginių atitvarų pradinių/galinių komponentų (12 metrų) įrengimas</t>
  </si>
  <si>
    <t>Skaldos 0/45 sluoksnio h = 15 cm įrengimas ir sutankinimas po šlaitų tvirtinimo atrėmimo blokais</t>
  </si>
  <si>
    <t>Šlaitų tvirtinimo atrėmimo blokų AT-1 (2,0x0,5x0,4 m) įrengimas ant skaldos pagrindo</t>
  </si>
  <si>
    <t>Upės vagos šlaitų pagrindo planiravimas rankiniu būdu</t>
  </si>
  <si>
    <t>10 cm storio monolitinio betono C12/15 pagrindo įrengimas po akmenimis</t>
  </si>
  <si>
    <t>Upės vagos šlaitų tvirtinimas lauko akmenimis h = 20 cm ant betono pagrindo, naudojant esamus akmenis</t>
  </si>
  <si>
    <t>Upės vagos šlaitų tvirtinimas lauko akmenimis h = 20 cm ant betono pagrindo, naudojant atvežtinius akmenis</t>
  </si>
  <si>
    <t>Grunto pagrindo planiravimas rankiniu būdu</t>
  </si>
  <si>
    <t>Bermų prie krantinių atramų tvirtinimas skaldos mineralinių medžiagų mišiniu 0/45 sl. h = 15 cm</t>
  </si>
  <si>
    <t>Sankasos šlaitų pagrindo planiravimas rankiniu būdu</t>
  </si>
  <si>
    <t>Sankasos šlaitų tvirtinimas 10 cm dirvožemio sluoksniu, paskleidžiant gruntą ir pasėjant žoles</t>
  </si>
  <si>
    <t>5.  Tilto prieigų ir kūgių įrengimo darbai</t>
  </si>
  <si>
    <t>Apvažiavimo kelio įrengimas ir išardymas (įvertinus grįžtamasias medžiagas)</t>
  </si>
  <si>
    <t>Laikino tilto įrengimas  (įvertinus grįžtamasias medžiagas)</t>
  </si>
  <si>
    <t>Gruntą armuojančio geotinklo paklojimas ir nuėmimas  (įvertinus grįžtamasias medžiagas)</t>
  </si>
  <si>
    <t>Neaustinės geotekstilės (svoris ≥ 150 g/m2) paklojimas ir nuėmimas  (įvertinus grįžtamasias medžiagas)</t>
  </si>
  <si>
    <t>Plieninės spraustasienės sutvirtinimo plieniniais elementais įrengimas ir išardymas  (įvertinus grįžtamasias medžiagas)</t>
  </si>
  <si>
    <t>Plieninės spraustasienės (kurios 1 m ilgio sekcijos masė iki 100 kg) sukalimas iki 11 m gylio ir ištraukimas  (įvertinus grįžtamasias medžiagas)</t>
  </si>
  <si>
    <t>Kelio ašinės linijos nužymėjimas trasoje</t>
  </si>
  <si>
    <t>Asfalto dangos frezavimas su pakrovimu</t>
  </si>
  <si>
    <t>Dirvožemio vid. 20 cm pašalinimas, perstumiant buldozeriu iki 20 m, pakrovimas ir vežimas Rangovo pasirinktu atstumu (sandėliavimui)</t>
  </si>
  <si>
    <t>1. Paruošiamieji ir ardymo darbai</t>
  </si>
  <si>
    <t>1.Paruošiamieji ir ardymo darbai</t>
  </si>
  <si>
    <t>2.Žemės sankasos įrengimo darbai</t>
  </si>
  <si>
    <t>Žemės sankasos viršaus planiravimas</t>
  </si>
  <si>
    <t>Žemės sankasos viršaus tankinimas</t>
  </si>
  <si>
    <t>Šlaitų planiravimas</t>
  </si>
  <si>
    <t xml:space="preserve">Grunto kasimas ekskavatoriais, pakrovimas į autosavivarčius ir pervežimas Rangovo pasirinktu atstumu (sandėliavimui) </t>
  </si>
  <si>
    <t>Grunto kasimas ekskavatoriais, pakrovimas ir išvežimas  Rangovo pasirinktu atstumu (į išlykį)</t>
  </si>
  <si>
    <t>Žemės sankasos įrengimas iš smėlingo grunto, atsivežant iš sandėliavimo vietos</t>
  </si>
  <si>
    <t>3. Kelio dangos konstrukcijos įrengimas (I dangos konstrukcijos parinkimo variantas)</t>
  </si>
  <si>
    <t xml:space="preserve">≥46 cm apsauginio šalčiui atsparaus sluoksnio įrengimas </t>
  </si>
  <si>
    <t>20 cm skaldos pagrindo sluoksnio iš nesurištojo mineralinių medžiagų mišinio 0/45 įrengimas</t>
  </si>
  <si>
    <t>10 cm storio asfalto pagrindo sluoksnis iš mišinio AC 32 PN (70/100) įrengimas</t>
  </si>
  <si>
    <t>300,3</t>
  </si>
  <si>
    <t>Polimerais modifikuotos bituminės emulsijos (C40B5-S arba C60B4-S) tolygaus sluoksnio paskleidimas</t>
  </si>
  <si>
    <t>303,4</t>
  </si>
  <si>
    <t>4 cm storio asfalto viršutinis sluoksnis iš mišinio AC 11 VN (70/100)  įrengimas</t>
  </si>
  <si>
    <t>304,2</t>
  </si>
  <si>
    <t xml:space="preserve">Geokompozito paklojimas asfalto dangoje </t>
  </si>
  <si>
    <t>Asfalto dangos siūlių apdorojimas bitumine mase, klojant asfaltą „karštas prie šalto“</t>
  </si>
  <si>
    <t xml:space="preserve">Briaunų padengimas karštu bitumu </t>
  </si>
  <si>
    <t>3. Kelio dangos konstrukcijos įrengimas (II dangos konstrukcijos parinkimo variantas)</t>
  </si>
  <si>
    <t xml:space="preserve">≥41 cm šalčiui nejautrių medžiagų sluoksnio įrengimas </t>
  </si>
  <si>
    <t>25 cm skaldos pagrindo sluoksnio iš nesurištojo mineralinių medžiagų mišinio 0/45 įrengimas</t>
  </si>
  <si>
    <t>10 cm storio asfalto pagrindo sluoksnis iš mišinio AC 32 PN (70/100)  įrengimas</t>
  </si>
  <si>
    <t>Briaunų padengimas karštu bitumu (viražuose)</t>
  </si>
  <si>
    <t>Pastaba: Tiekėjas pildo pasirinktinai I arba II dangos konstrukcijos variantą</t>
  </si>
  <si>
    <t>4.  Kelkraščių įrengimo darbai</t>
  </si>
  <si>
    <t>Kelkraščių apatinio sluoksnio įrengimas iš smėlingo grunto</t>
  </si>
  <si>
    <t>10 cm storio kelkraščių tvirtinimas skaldos nesurištuoju mineralinių medžiagų mišiniu 11/22, pridedant 15% dirvožemio ir užsėjant daugiamečių žolių mišiniu</t>
  </si>
  <si>
    <t xml:space="preserve">Dirvožemis, atvežant iš sandėliavimo vietos </t>
  </si>
  <si>
    <t xml:space="preserve">5.    Tvirtinimo darbai </t>
  </si>
  <si>
    <t>Šlaitų sutvirtinimas. užpilant 10 cm storio (esamo) dirvožemio sluoksniu, užsėjant daugiamečių žolių mišiniu</t>
  </si>
  <si>
    <t xml:space="preserve">Dirvožemio atvežimas iš sandėliavimo vietos </t>
  </si>
  <si>
    <t>6.    Saugaus eismo priemonių įrengimo darbai</t>
  </si>
  <si>
    <t>Plastikinių signalinių stulpelių pastatymas (A grupės)</t>
  </si>
  <si>
    <t xml:space="preserve">7.    Horizontalaus kelio ženklinimo įrengimo darbai </t>
  </si>
  <si>
    <t>Dangos ženklinimas 1.1 balta siaura ištisine 0,12 m pločio linija (polimerinėmis medžiagomis)</t>
  </si>
  <si>
    <t>8.2</t>
  </si>
  <si>
    <t>8.1</t>
  </si>
  <si>
    <t xml:space="preserve">8.   Vertikalaus kelio ženklinimo įrengimo darbai </t>
  </si>
  <si>
    <t xml:space="preserve">8.  Vertikalaus kelio ženklinimo įrengimo darbai </t>
  </si>
  <si>
    <t>Kelio ženklų dvistiebių metalinių atramų (Ø76,1 mm) ant monolitinių betoninių pamatų įrengimas</t>
  </si>
  <si>
    <t>Kelio ženklų vienstiebių metalinių atramų (Ø76,1 mm) ant monolitinių betoninių pamatų įrengimas</t>
  </si>
  <si>
    <t>Iš viso skyriuje 8, Eur be PVM</t>
  </si>
  <si>
    <t xml:space="preserve">DARBŲ KIEKIŲ ŽINIARAŠTIS NR. 2 – SUSISIEKIMO DALIS </t>
  </si>
  <si>
    <t>IŠ VISO ŽINIARAŠTYJE 2, EUR BE PVM</t>
  </si>
  <si>
    <t>`</t>
  </si>
  <si>
    <t>SDKŽ</t>
  </si>
  <si>
    <r>
      <t>Kelio ženklų skydų demontavimas nuo vienastiebių  atramų ir išvežimas  į Užsakovo nurodytą vietą (</t>
    </r>
    <r>
      <rPr>
        <i/>
        <sz val="11"/>
        <rFont val="Times New Roman"/>
        <family val="1"/>
        <charset val="186"/>
      </rPr>
      <t>žiūrėti žiniaraščio priedą dėl išvežimo</t>
    </r>
    <r>
      <rPr>
        <sz val="11"/>
        <rFont val="Times New Roman"/>
        <family val="1"/>
        <charset val="186"/>
      </rPr>
      <t>)</t>
    </r>
  </si>
  <si>
    <r>
      <t>Kelio ženklų skydų demontavimas nuo dvistiebių atramų ir išvežimas  į Užsakovo nurodytą vietą (</t>
    </r>
    <r>
      <rPr>
        <i/>
        <sz val="11"/>
        <rFont val="Times New Roman"/>
        <family val="1"/>
        <charset val="186"/>
      </rPr>
      <t>žiūrėti žiniaraščio priedą dėl išvežimo</t>
    </r>
    <r>
      <rPr>
        <sz val="11"/>
        <rFont val="Times New Roman"/>
        <family val="1"/>
        <charset val="186"/>
      </rPr>
      <t>)</t>
    </r>
  </si>
  <si>
    <r>
      <t>Kelio ženklų vienastiebių atramų demontavimas ir išvežimas  į Užsakovo nurodytą vietą (</t>
    </r>
    <r>
      <rPr>
        <i/>
        <sz val="11"/>
        <rFont val="Times New Roman"/>
        <family val="1"/>
        <charset val="186"/>
      </rPr>
      <t>žiūrėti žiniaraščio priedą dėl išvežimo</t>
    </r>
    <r>
      <rPr>
        <sz val="11"/>
        <rFont val="Times New Roman"/>
        <family val="1"/>
        <charset val="186"/>
      </rPr>
      <t>)</t>
    </r>
  </si>
  <si>
    <r>
      <t xml:space="preserve">Kelio ženklų dvistiebių atramų demontavimas ir išvežimas  į Užsakovo nurodytą vietą </t>
    </r>
    <r>
      <rPr>
        <i/>
        <sz val="11"/>
        <rFont val="Times New Roman"/>
        <family val="1"/>
        <charset val="186"/>
      </rPr>
      <t>(žiūrėti žiniaraščio priedą dėl išvežimo</t>
    </r>
    <r>
      <rPr>
        <sz val="11"/>
        <rFont val="Times New Roman"/>
        <family val="1"/>
        <charset val="186"/>
      </rPr>
      <t>)</t>
    </r>
  </si>
  <si>
    <t>Signalinių stulpelių išardymas (A grupės) ir išvežimas  į Užsakovo nurodytą vietą ir išvežimas  į Užsakovo nurodytą vietą (žiūrėti žiniaraščio priedą dėl išvežimo)</t>
  </si>
  <si>
    <r>
      <t>Statybinio laužo (betoninių kelio ženklų pamatų) išardymas, pakrovimas ir išvežimas Rangovo pasirinktu atstumu (</t>
    </r>
    <r>
      <rPr>
        <i/>
        <sz val="11"/>
        <rFont val="Times New Roman"/>
        <family val="1"/>
        <charset val="186"/>
      </rPr>
      <t>žiūrėti žiniaraščio priedą dėl išvežimo</t>
    </r>
    <r>
      <rPr>
        <sz val="11"/>
        <rFont val="Times New Roman"/>
        <family val="1"/>
        <charset val="186"/>
      </rPr>
      <t>)</t>
    </r>
  </si>
  <si>
    <r>
      <t>Gelžbetoninių monolitinių krantinių atramų išardymas  ir išvežimas Rangovo pasirinktu atstumu (</t>
    </r>
    <r>
      <rPr>
        <i/>
        <sz val="11"/>
        <rFont val="Times New Roman"/>
        <family val="1"/>
        <charset val="186"/>
      </rPr>
      <t>žiūrėti žiniaraščio priedą dėl išvežimo</t>
    </r>
    <r>
      <rPr>
        <sz val="11"/>
        <rFont val="Times New Roman"/>
        <family val="1"/>
        <charset val="186"/>
      </rPr>
      <t>)</t>
    </r>
  </si>
  <si>
    <r>
      <t>Gelžbetoninių monolitinių tarpinių atramų išardymas  ir išvežimas Rangovo pasirinktu atstumu (</t>
    </r>
    <r>
      <rPr>
        <i/>
        <sz val="11"/>
        <rFont val="Times New Roman"/>
        <family val="1"/>
        <charset val="186"/>
      </rPr>
      <t>žiūrėti žiniaraščio priedą dėl išvežimo</t>
    </r>
    <r>
      <rPr>
        <sz val="11"/>
        <rFont val="Times New Roman"/>
        <family val="1"/>
        <charset val="186"/>
      </rPr>
      <t>)</t>
    </r>
  </si>
  <si>
    <r>
      <t>Gelžbetoninės tilto perdangos plokštės išardymas  ir išvežimas Rangovo pasirinktu atstumu (</t>
    </r>
    <r>
      <rPr>
        <i/>
        <sz val="11"/>
        <rFont val="Times New Roman"/>
        <family val="1"/>
        <charset val="186"/>
      </rPr>
      <t>žiūrėti žiniaraščio priedą dėl išvežimo</t>
    </r>
    <r>
      <rPr>
        <sz val="11"/>
        <rFont val="Times New Roman"/>
        <family val="1"/>
        <charset val="186"/>
      </rPr>
      <t>)</t>
    </r>
  </si>
  <si>
    <t>Plotų tvirtinimas 10 cm esamu  esamu dirvožemio sluoksniu, paskleidžiant gruntą ir pasėjant žoles</t>
  </si>
  <si>
    <t>30.20.50</t>
  </si>
  <si>
    <t>Likusio grunto kasimas, pakrovimas ir išvežimas  Rangovo pasirinktu atstumu (į išlykį)</t>
  </si>
  <si>
    <t>30.20.70</t>
  </si>
  <si>
    <t>30.120.120.10</t>
  </si>
  <si>
    <t>30.120.120.20</t>
  </si>
  <si>
    <t>TD-12.2</t>
  </si>
  <si>
    <t>TI-12.2</t>
  </si>
  <si>
    <t>30.120.90.30</t>
  </si>
  <si>
    <t>TI-09.3</t>
  </si>
  <si>
    <t>TD-9.3</t>
  </si>
  <si>
    <t>TI-30</t>
  </si>
  <si>
    <t>TD-30</t>
  </si>
  <si>
    <t>30.120.240.20.</t>
  </si>
  <si>
    <t>30.120.240.10.</t>
  </si>
  <si>
    <t>30.120.300.</t>
  </si>
  <si>
    <t>30.120.120.10.</t>
  </si>
  <si>
    <t>30.120.110.10.</t>
  </si>
  <si>
    <t>30.120.70.10.</t>
  </si>
  <si>
    <t>Vieneto kaina</t>
  </si>
  <si>
    <t>DARBŲ KIEKIŲ ŽINIARAŠČIŲ SANTRAUKA</t>
  </si>
  <si>
    <t>Darbų kiekių žin. nr.</t>
  </si>
  <si>
    <t>Žiniaraščio pavadinimas</t>
  </si>
  <si>
    <t>Vertė, EUR be PVM</t>
  </si>
  <si>
    <t xml:space="preserve">KONSTRUKCIJŲ DALIS </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</si>
  <si>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</si>
  <si>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</si>
  <si>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</si>
  <si>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</si>
  <si>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Raseinių kelių tarnybos Pagrybio meistrija, Aušrinės g. 2, Iždonų k., Kaltinėnų sen., Šilalės raj.</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</si>
  <si>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</si>
  <si>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</si>
  <si>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SUSISIEKIMO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</si>
</sst>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3" x14ac:knownFonts="1">
    <font>
      <sz val="11"/>
      <color theme="1"/>
      <name val="Calibri"/>
      <family val="2"/>
      <charset val="186"/>
      <scheme val="minor"/>
    </font>
    <font>
      <sz val="10"/>
      <color theme="1"/>
      <name val="Arial"/>
      <family val="2"/>
      <charset val="186"/>
    </font>
    <font>
      <vertAlign val="superscript"/>
      <sz val="10"/>
      <color theme="1"/>
      <name val="Arial"/>
      <family val="2"/>
      <charset val="186"/>
    </font>
    <font>
      <sz val="10"/>
      <name val="Arial"/>
      <family val="2"/>
      <charset val="186"/>
    </font>
    <font>
      <sz val="11"/>
      <color theme="1"/>
      <name val="Arial"/>
      <family val="2"/>
      <charset val="186"/>
    </font>
    <font>
      <sz val="8"/>
      <name val="Calibri"/>
      <family val="2"/>
      <charset val="186"/>
      <scheme val="minor"/>
    </font>
    <font>
      <vertAlign val="superscript"/>
      <sz val="10"/>
      <name val="Arial"/>
      <family val="2"/>
      <charset val="186"/>
    </font>
    <font>
      <b/>
      <sz val="11"/>
      <color theme="1"/>
      <name val="Arial"/>
      <family val="2"/>
      <charset val="186"/>
    </font>
    <font>
      <sz val="10"/>
      <color theme="1"/>
      <name val="Calibri"/>
      <family val="2"/>
      <charset val="186"/>
      <scheme val="minor"/>
    </font>
    <font>
      <b/>
      <sz val="10"/>
      <color theme="1"/>
      <name val="Arial"/>
      <family val="2"/>
      <charset val="186"/>
    </font>
    <font>
      <b/>
      <sz val="11"/>
      <color theme="1"/>
      <name val="Calibri"/>
      <family val="2"/>
      <charset val="186"/>
      <scheme val="minor"/>
    </font>
    <font>
      <sz val="10"/>
      <color rgb="FF000000"/>
      <name val="Arial"/>
      <family val="2"/>
      <charset val="186"/>
    </font>
    <font>
      <b/>
      <sz val="10"/>
      <color theme="4"/>
      <name val="Arial"/>
      <family val="2"/>
      <charset val="186"/>
    </font>
    <font>
      <b/>
      <sz val="11"/>
      <color rgb="FF000000"/>
      <name val="Arial"/>
      <family val="2"/>
      <charset val="186"/>
    </font>
    <font>
      <b/>
      <sz val="10"/>
      <color theme="1"/>
      <name val="Calibri"/>
      <family val="2"/>
      <charset val="186"/>
      <scheme val="minor"/>
    </font>
    <font>
      <b/>
      <sz val="10"/>
      <color rgb="FF0070C0"/>
      <name val="Arial"/>
      <family val="2"/>
      <charset val="186"/>
    </font>
    <font>
      <sz val="10"/>
      <name val="Calibri"/>
      <family val="2"/>
      <charset val="186"/>
      <scheme val="minor"/>
    </font>
    <font>
      <b/>
      <sz val="10"/>
      <color theme="4"/>
      <name val="Calibri"/>
      <family val="2"/>
      <charset val="186"/>
      <scheme val="minor"/>
    </font>
    <font>
      <b/>
      <sz val="11"/>
      <color rgb="FF000000"/>
      <name val="Calibri"/>
      <family val="2"/>
      <charset val="186"/>
      <scheme val="minor"/>
    </font>
    <font>
      <sz val="10"/>
      <name val="Arial"/>
      <family val="2"/>
    </font>
    <font>
      <sz val="11"/>
      <color rgb="FF000000"/>
      <name val="Calibri"/>
      <family val="2"/>
      <charset val="186"/>
    </font>
    <font>
      <b/>
      <sz val="11"/>
      <name val="Times New Roman"/>
      <family val="1"/>
      <charset val="186"/>
    </font>
    <font>
      <sz val="11"/>
      <name val="Times New Roman"/>
      <family val="1"/>
      <charset val="186"/>
    </font>
    <font>
      <i/>
      <sz val="11"/>
      <name val="Times New Roman"/>
      <family val="1"/>
      <charset val="186"/>
    </font>
    <font>
      <b/>
      <sz val="12"/>
      <color rgb="FF000000"/>
      <name val="Times New Roman"/>
      <family val="1"/>
      <charset val="186"/>
    </font>
    <font>
      <sz val="11"/>
      <color rgb="FFFF0000"/>
      <name val="Times New Roman"/>
      <family val="1"/>
      <charset val="186"/>
    </font>
    <font>
      <sz val="11"/>
      <color theme="1"/>
      <name val="Times New Roman"/>
      <family val="1"/>
      <charset val="186"/>
    </font>
    <font>
      <b/>
      <sz val="11"/>
      <color rgb="FF000000"/>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9"/>
      <name val="Times New Roman"/>
      <family val="1"/>
      <charset val="186"/>
    </font>
    <font>
      <i/>
      <sz val="10"/>
      <name val="Times New Roman"/>
      <family val="1"/>
      <charset val="186"/>
    </font>
  </fonts>
  <fills count="8">
    <fill>
      <patternFill patternType="none"/>
    </fill>
    <fill>
      <patternFill patternType="gray125"/>
    </fill>
    <fill>
      <patternFill patternType="solid">
        <fgColor rgb="FFFFC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2F2F2"/>
        <bgColor rgb="FFFFFFFF"/>
      </patternFill>
    </fill>
    <fill>
      <patternFill patternType="solid">
        <fgColor theme="6"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6">
    <xf numFmtId="0" fontId="0" fillId="0" borderId="0"/>
    <xf numFmtId="0" fontId="20" fillId="0" borderId="0" applyNumberFormat="0" applyBorder="0" applyProtection="0"/>
    <xf numFmtId="0" fontId="20" fillId="0" borderId="0" applyNumberFormat="0" applyBorder="0" applyProtection="0"/>
    <xf numFmtId="0" fontId="20" fillId="0" borderId="0"/>
    <xf numFmtId="0" fontId="20" fillId="0" borderId="0"/>
    <xf numFmtId="0" fontId="3" fillId="0" borderId="0"/>
  </cellStyleXfs>
  <cellXfs count="230">
    <xf numFmtId="0" fontId="0" fillId="0" borderId="0" xfId="0"/>
    <xf numFmtId="0" fontId="1" fillId="0" borderId="1" xfId="0" applyFont="1" applyBorder="1" applyAlignment="1">
      <alignment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wrapText="1"/>
    </xf>
    <xf numFmtId="0" fontId="10" fillId="0" borderId="0" xfId="0" applyFont="1"/>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Border="1"/>
    <xf numFmtId="0" fontId="11" fillId="0" borderId="1" xfId="0" applyFont="1" applyBorder="1" applyAlignment="1">
      <alignment horizontal="left" vertical="center" wrapText="1"/>
    </xf>
    <xf numFmtId="0" fontId="9" fillId="0" borderId="1" xfId="0" applyFont="1" applyBorder="1" applyAlignment="1">
      <alignment horizontal="center"/>
    </xf>
    <xf numFmtId="0" fontId="1" fillId="0" borderId="1" xfId="0" applyFont="1" applyBorder="1" applyAlignment="1">
      <alignment horizontal="left" vertical="center"/>
    </xf>
    <xf numFmtId="0" fontId="7" fillId="0" borderId="0" xfId="0" applyFont="1" applyBorder="1"/>
    <xf numFmtId="0" fontId="4" fillId="0" borderId="0" xfId="0" applyFont="1" applyBorder="1"/>
    <xf numFmtId="0" fontId="4" fillId="0" borderId="0" xfId="0" applyFont="1" applyBorder="1" applyAlignment="1">
      <alignment wrapText="1"/>
    </xf>
    <xf numFmtId="0" fontId="13" fillId="0" borderId="0" xfId="0" applyFont="1" applyFill="1" applyBorder="1" applyAlignment="1">
      <alignment horizontal="left" vertical="center" wrapText="1"/>
    </xf>
    <xf numFmtId="0" fontId="14" fillId="0" borderId="1" xfId="0" applyFont="1" applyBorder="1"/>
    <xf numFmtId="0" fontId="8" fillId="0" borderId="1" xfId="0" applyFont="1" applyBorder="1"/>
    <xf numFmtId="0" fontId="14" fillId="3" borderId="1" xfId="0" applyFont="1" applyFill="1" applyBorder="1"/>
    <xf numFmtId="0" fontId="8" fillId="3" borderId="1" xfId="0" applyFont="1" applyFill="1" applyBorder="1"/>
    <xf numFmtId="0" fontId="1" fillId="0" borderId="1" xfId="0" applyFont="1" applyBorder="1" applyAlignment="1">
      <alignment vertical="center"/>
    </xf>
    <xf numFmtId="0" fontId="12" fillId="0" borderId="1" xfId="0" applyFont="1" applyBorder="1" applyAlignment="1">
      <alignment horizontal="left"/>
    </xf>
    <xf numFmtId="0" fontId="12" fillId="0" borderId="2" xfId="0" applyFont="1" applyBorder="1" applyAlignment="1">
      <alignment horizontal="left"/>
    </xf>
    <xf numFmtId="0" fontId="15" fillId="0" borderId="2" xfId="0" applyFont="1" applyBorder="1" applyAlignment="1">
      <alignment horizontal="left"/>
    </xf>
    <xf numFmtId="0" fontId="15" fillId="0" borderId="1" xfId="0" applyFont="1" applyBorder="1" applyAlignment="1">
      <alignment horizontal="left"/>
    </xf>
    <xf numFmtId="0" fontId="12" fillId="0" borderId="2" xfId="0" applyFont="1" applyBorder="1" applyAlignment="1">
      <alignment horizontal="left" vertical="center" wrapText="1"/>
    </xf>
    <xf numFmtId="0" fontId="9" fillId="0" borderId="1" xfId="0" applyFont="1" applyBorder="1" applyAlignment="1"/>
    <xf numFmtId="0" fontId="9" fillId="3" borderId="1" xfId="0" applyFont="1" applyFill="1" applyBorder="1" applyAlignment="1"/>
    <xf numFmtId="0" fontId="1" fillId="0" borderId="1" xfId="0" applyFont="1" applyBorder="1" applyAlignment="1"/>
    <xf numFmtId="0" fontId="12" fillId="0" borderId="1" xfId="0" applyFont="1" applyBorder="1" applyAlignment="1"/>
    <xf numFmtId="0" fontId="8" fillId="0" borderId="1" xfId="0" applyFont="1" applyBorder="1" applyAlignment="1"/>
    <xf numFmtId="0" fontId="15" fillId="0" borderId="1" xfId="0" applyFont="1" applyBorder="1" applyAlignment="1"/>
    <xf numFmtId="0" fontId="3" fillId="0" borderId="1" xfId="0" applyFont="1" applyBorder="1" applyAlignment="1">
      <alignment vertical="center"/>
    </xf>
    <xf numFmtId="0" fontId="3" fillId="0" borderId="1" xfId="0" applyFont="1" applyBorder="1" applyAlignment="1"/>
    <xf numFmtId="0" fontId="12" fillId="0" borderId="1" xfId="0" applyFont="1" applyBorder="1" applyAlignment="1">
      <alignment wrapText="1"/>
    </xf>
    <xf numFmtId="0" fontId="7" fillId="0" borderId="0" xfId="0" applyFont="1" applyFill="1" applyBorder="1" applyAlignment="1">
      <alignment wrapText="1"/>
    </xf>
    <xf numFmtId="0" fontId="0" fillId="0" borderId="0" xfId="0" applyAlignment="1"/>
    <xf numFmtId="0" fontId="1" fillId="0" borderId="1" xfId="0" applyFont="1" applyFill="1" applyBorder="1" applyAlignment="1">
      <alignment horizontal="center" vertical="center" wrapText="1"/>
    </xf>
    <xf numFmtId="0" fontId="16" fillId="0" borderId="1" xfId="0" applyFont="1" applyBorder="1" applyAlignment="1"/>
    <xf numFmtId="0" fontId="17" fillId="0" borderId="1" xfId="0" applyFont="1" applyBorder="1" applyAlignment="1">
      <alignment horizontal="left" vertical="center" wrapText="1"/>
    </xf>
    <xf numFmtId="0" fontId="10" fillId="0" borderId="0" xfId="0" applyFont="1" applyFill="1" applyBorder="1" applyAlignment="1">
      <alignment wrapText="1"/>
    </xf>
    <xf numFmtId="0" fontId="18" fillId="0" borderId="0" xfId="0" applyFont="1" applyFill="1" applyBorder="1" applyAlignment="1">
      <alignment horizontal="left" vertical="center" wrapText="1"/>
    </xf>
    <xf numFmtId="0" fontId="10" fillId="0" borderId="0" xfId="0" applyFont="1" applyBorder="1"/>
    <xf numFmtId="0" fontId="0" fillId="0" borderId="0" xfId="0" applyFont="1" applyBorder="1"/>
    <xf numFmtId="0" fontId="0" fillId="0" borderId="0" xfId="0" applyFont="1" applyBorder="1" applyAlignment="1">
      <alignment wrapText="1"/>
    </xf>
    <xf numFmtId="0" fontId="3" fillId="0" borderId="1" xfId="0" applyFont="1" applyFill="1" applyBorder="1" applyAlignment="1">
      <alignment horizontal="center"/>
    </xf>
    <xf numFmtId="0" fontId="3" fillId="0" borderId="1" xfId="0" applyFont="1" applyFill="1" applyBorder="1" applyAlignment="1">
      <alignment horizontal="center" vertical="center"/>
    </xf>
    <xf numFmtId="0" fontId="3" fillId="0" borderId="2" xfId="0" applyFont="1" applyBorder="1" applyAlignment="1">
      <alignment horizontal="justify" vertical="center" wrapText="1"/>
    </xf>
    <xf numFmtId="0" fontId="19" fillId="0" borderId="1" xfId="0" applyFont="1" applyBorder="1" applyAlignment="1"/>
    <xf numFmtId="0" fontId="19" fillId="0" borderId="1" xfId="0" applyFont="1" applyBorder="1" applyAlignment="1">
      <alignment horizontal="left"/>
    </xf>
    <xf numFmtId="0" fontId="16" fillId="0" borderId="1" xfId="0" applyFont="1" applyFill="1" applyBorder="1" applyAlignment="1"/>
    <xf numFmtId="0" fontId="3" fillId="0" borderId="1" xfId="0" applyFont="1" applyFill="1" applyBorder="1"/>
    <xf numFmtId="0" fontId="3" fillId="0" borderId="1" xfId="0" applyFont="1" applyBorder="1" applyAlignment="1">
      <alignment vertical="center" wrapText="1"/>
    </xf>
    <xf numFmtId="0" fontId="3" fillId="0" borderId="1" xfId="0" applyFont="1" applyBorder="1" applyAlignment="1">
      <alignment horizontal="left" vertical="top" wrapText="1"/>
    </xf>
    <xf numFmtId="0" fontId="19" fillId="0" borderId="1" xfId="0" applyFont="1" applyBorder="1" applyAlignment="1">
      <alignment horizontal="center" vertical="center"/>
    </xf>
    <xf numFmtId="2" fontId="9" fillId="2" borderId="1" xfId="0" applyNumberFormat="1" applyFont="1" applyFill="1" applyBorder="1" applyAlignment="1">
      <alignment horizontal="center" vertical="center"/>
    </xf>
    <xf numFmtId="2" fontId="9" fillId="0" borderId="1" xfId="0" applyNumberFormat="1" applyFont="1" applyBorder="1" applyAlignment="1">
      <alignment horizontal="center"/>
    </xf>
    <xf numFmtId="2" fontId="19" fillId="0" borderId="1" xfId="0" applyNumberFormat="1" applyFont="1" applyBorder="1" applyAlignment="1">
      <alignment horizontal="center"/>
    </xf>
    <xf numFmtId="164" fontId="12" fillId="0" borderId="1" xfId="0" applyNumberFormat="1" applyFont="1" applyBorder="1" applyAlignment="1">
      <alignment horizontal="center"/>
    </xf>
    <xf numFmtId="164" fontId="8" fillId="0" borderId="1" xfId="0" applyNumberFormat="1" applyFont="1" applyBorder="1" applyAlignment="1">
      <alignment horizontal="center"/>
    </xf>
    <xf numFmtId="2" fontId="16" fillId="0" borderId="1" xfId="0" applyNumberFormat="1" applyFont="1" applyBorder="1" applyAlignment="1">
      <alignment horizontal="center"/>
    </xf>
    <xf numFmtId="2" fontId="8" fillId="0" borderId="1" xfId="0" applyNumberFormat="1" applyFont="1" applyBorder="1" applyAlignment="1">
      <alignment horizontal="center"/>
    </xf>
    <xf numFmtId="2" fontId="1" fillId="0" borderId="1" xfId="0" applyNumberFormat="1" applyFont="1" applyBorder="1" applyAlignment="1">
      <alignment horizontal="center"/>
    </xf>
    <xf numFmtId="2" fontId="12" fillId="0" borderId="1" xfId="0" applyNumberFormat="1" applyFont="1" applyBorder="1" applyAlignment="1">
      <alignment horizontal="center"/>
    </xf>
    <xf numFmtId="164" fontId="16" fillId="0" borderId="1" xfId="0" applyNumberFormat="1" applyFont="1" applyBorder="1" applyAlignment="1">
      <alignment horizontal="center"/>
    </xf>
    <xf numFmtId="2" fontId="15" fillId="0" borderId="1" xfId="0" applyNumberFormat="1" applyFont="1" applyBorder="1" applyAlignment="1">
      <alignment horizontal="center"/>
    </xf>
    <xf numFmtId="2" fontId="17" fillId="0" borderId="1" xfId="0" applyNumberFormat="1" applyFont="1" applyBorder="1" applyAlignment="1">
      <alignment horizontal="center" vertical="center" wrapText="1"/>
    </xf>
    <xf numFmtId="2" fontId="8" fillId="0" borderId="1" xfId="0" applyNumberFormat="1" applyFont="1" applyBorder="1" applyAlignment="1">
      <alignment horizontal="center" wrapText="1"/>
    </xf>
    <xf numFmtId="2" fontId="18" fillId="0" borderId="0" xfId="0" applyNumberFormat="1" applyFont="1" applyFill="1" applyBorder="1" applyAlignment="1">
      <alignment horizontal="center" vertical="center" wrapText="1"/>
    </xf>
    <xf numFmtId="2" fontId="13" fillId="0" borderId="0" xfId="0" applyNumberFormat="1" applyFont="1" applyFill="1" applyBorder="1" applyAlignment="1">
      <alignment horizontal="center" vertical="center" wrapText="1"/>
    </xf>
    <xf numFmtId="2" fontId="0" fillId="0" borderId="0" xfId="0" applyNumberFormat="1" applyAlignment="1">
      <alignment horizontal="center"/>
    </xf>
    <xf numFmtId="0" fontId="22" fillId="0" borderId="0" xfId="0" applyFont="1" applyProtection="1">
      <protection locked="0"/>
    </xf>
    <xf numFmtId="0" fontId="21" fillId="0" borderId="6" xfId="2" applyFont="1" applyBorder="1" applyAlignment="1" applyProtection="1">
      <alignment horizontal="center" vertical="center" wrapText="1"/>
    </xf>
    <xf numFmtId="0" fontId="21" fillId="0" borderId="7" xfId="2" applyFont="1" applyBorder="1" applyAlignment="1" applyProtection="1">
      <alignment horizontal="center" vertical="center" wrapText="1"/>
    </xf>
    <xf numFmtId="0" fontId="21" fillId="0" borderId="8" xfId="2" applyFont="1" applyBorder="1" applyAlignment="1" applyProtection="1">
      <alignment horizontal="center" vertical="center" wrapText="1"/>
    </xf>
    <xf numFmtId="0" fontId="21" fillId="0" borderId="8" xfId="2" applyNumberFormat="1" applyFont="1" applyBorder="1" applyAlignment="1" applyProtection="1">
      <alignment horizontal="center" vertical="center" wrapText="1"/>
    </xf>
    <xf numFmtId="0" fontId="21" fillId="0" borderId="8" xfId="1" applyFont="1" applyBorder="1" applyAlignment="1" applyProtection="1">
      <alignment horizontal="center" vertical="center" wrapText="1"/>
    </xf>
    <xf numFmtId="0" fontId="21" fillId="0" borderId="9" xfId="1" applyFont="1" applyBorder="1" applyAlignment="1" applyProtection="1">
      <alignment horizontal="center" vertical="center" wrapText="1"/>
    </xf>
    <xf numFmtId="4" fontId="21" fillId="5" borderId="11" xfId="3" applyNumberFormat="1" applyFont="1" applyFill="1" applyBorder="1" applyAlignment="1" applyProtection="1">
      <alignment horizontal="center" vertical="center" wrapText="1"/>
      <protection locked="0"/>
    </xf>
    <xf numFmtId="4" fontId="21" fillId="5" borderId="1" xfId="3" applyNumberFormat="1" applyFont="1" applyFill="1" applyBorder="1" applyAlignment="1" applyProtection="1">
      <alignment horizontal="center" vertical="center" wrapText="1"/>
      <protection locked="0"/>
    </xf>
    <xf numFmtId="4" fontId="21" fillId="5" borderId="16" xfId="3" applyNumberFormat="1" applyFont="1" applyFill="1" applyBorder="1" applyAlignment="1" applyProtection="1">
      <alignment horizontal="center" vertical="center" wrapText="1"/>
      <protection locked="0"/>
    </xf>
    <xf numFmtId="0" fontId="22" fillId="0" borderId="0" xfId="0" applyFont="1" applyAlignment="1" applyProtection="1">
      <alignment wrapText="1"/>
      <protection locked="0"/>
    </xf>
    <xf numFmtId="165" fontId="22" fillId="5" borderId="1" xfId="0" applyNumberFormat="1" applyFont="1" applyFill="1" applyBorder="1" applyAlignment="1" applyProtection="1">
      <alignment horizontal="center" vertical="center"/>
      <protection locked="0"/>
    </xf>
    <xf numFmtId="165" fontId="22" fillId="5" borderId="16" xfId="0" applyNumberFormat="1" applyFont="1" applyFill="1" applyBorder="1" applyAlignment="1" applyProtection="1">
      <alignment horizontal="center" vertical="center"/>
      <protection locked="0"/>
    </xf>
    <xf numFmtId="4" fontId="21" fillId="5" borderId="11" xfId="4" applyNumberFormat="1" applyFont="1" applyFill="1" applyBorder="1" applyAlignment="1" applyProtection="1">
      <alignment horizontal="center" vertical="center" wrapText="1"/>
      <protection locked="0"/>
    </xf>
    <xf numFmtId="4" fontId="21" fillId="5" borderId="1" xfId="4" applyNumberFormat="1" applyFont="1" applyFill="1" applyBorder="1" applyAlignment="1" applyProtection="1">
      <alignment horizontal="center" vertical="center" wrapText="1"/>
      <protection locked="0"/>
    </xf>
    <xf numFmtId="4" fontId="21" fillId="5" borderId="16" xfId="4" applyNumberFormat="1" applyFont="1" applyFill="1" applyBorder="1" applyAlignment="1" applyProtection="1">
      <alignment horizontal="center" vertical="center" wrapText="1"/>
      <protection locked="0"/>
    </xf>
    <xf numFmtId="4" fontId="22" fillId="5" borderId="11" xfId="0" applyNumberFormat="1" applyFont="1" applyFill="1" applyBorder="1" applyAlignment="1" applyProtection="1">
      <alignment horizontal="center" vertical="center" wrapText="1"/>
      <protection locked="0"/>
    </xf>
    <xf numFmtId="4" fontId="22" fillId="5" borderId="1" xfId="0" applyNumberFormat="1" applyFont="1" applyFill="1" applyBorder="1" applyAlignment="1" applyProtection="1">
      <alignment horizontal="center" vertical="center" wrapText="1"/>
      <protection locked="0"/>
    </xf>
    <xf numFmtId="4" fontId="22" fillId="5" borderId="30" xfId="4" applyNumberFormat="1" applyFont="1" applyFill="1" applyBorder="1" applyAlignment="1" applyProtection="1">
      <alignment horizontal="center" vertical="center" wrapText="1"/>
      <protection locked="0"/>
    </xf>
    <xf numFmtId="0" fontId="26" fillId="0" borderId="0" xfId="0" applyFont="1" applyProtection="1">
      <protection locked="0"/>
    </xf>
    <xf numFmtId="0" fontId="27" fillId="0" borderId="0" xfId="1" applyFont="1" applyAlignment="1" applyProtection="1">
      <alignment horizontal="center" vertical="center" wrapText="1"/>
    </xf>
    <xf numFmtId="0" fontId="27" fillId="0" borderId="0" xfId="1" applyNumberFormat="1" applyFont="1" applyAlignment="1" applyProtection="1">
      <alignment horizontal="center" vertical="center" wrapText="1"/>
    </xf>
    <xf numFmtId="0" fontId="26" fillId="0" borderId="0" xfId="0" applyFont="1" applyAlignment="1" applyProtection="1">
      <alignment wrapText="1"/>
      <protection locked="0"/>
    </xf>
    <xf numFmtId="0" fontId="25" fillId="0" borderId="0" xfId="0" applyFont="1" applyAlignment="1" applyProtection="1">
      <alignment wrapText="1"/>
      <protection locked="0"/>
    </xf>
    <xf numFmtId="4" fontId="21" fillId="5" borderId="22" xfId="4" applyNumberFormat="1" applyFont="1" applyFill="1" applyBorder="1" applyAlignment="1" applyProtection="1">
      <alignment horizontal="center" vertical="center" wrapText="1"/>
      <protection locked="0"/>
    </xf>
    <xf numFmtId="165" fontId="22" fillId="5" borderId="11" xfId="0" applyNumberFormat="1"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14" fillId="0" borderId="1" xfId="0" applyFont="1" applyBorder="1" applyAlignment="1">
      <alignment horizontal="left" vertical="center"/>
    </xf>
    <xf numFmtId="0" fontId="0" fillId="0" borderId="0" xfId="0" applyAlignment="1">
      <alignment horizontal="left" vertical="center"/>
    </xf>
    <xf numFmtId="4" fontId="22" fillId="5" borderId="16" xfId="0" applyNumberFormat="1" applyFont="1" applyFill="1" applyBorder="1" applyAlignment="1" applyProtection="1">
      <alignment horizontal="center" vertical="center" wrapText="1"/>
      <protection locked="0"/>
    </xf>
    <xf numFmtId="4" fontId="8" fillId="0" borderId="1" xfId="0" applyNumberFormat="1" applyFont="1" applyBorder="1"/>
    <xf numFmtId="2" fontId="16"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3" fontId="3" fillId="0" borderId="1" xfId="0" applyNumberFormat="1" applyFont="1" applyBorder="1" applyAlignment="1">
      <alignment horizontal="left" vertical="center"/>
    </xf>
    <xf numFmtId="4" fontId="8" fillId="0" borderId="1" xfId="0" applyNumberFormat="1" applyFont="1" applyBorder="1" applyAlignment="1">
      <alignment horizontal="right" vertical="center"/>
    </xf>
    <xf numFmtId="0" fontId="3" fillId="0" borderId="2" xfId="0" applyFont="1" applyBorder="1" applyAlignment="1">
      <alignment wrapText="1"/>
    </xf>
    <xf numFmtId="4" fontId="8" fillId="0" borderId="1" xfId="0" applyNumberFormat="1" applyFont="1" applyBorder="1" applyAlignment="1">
      <alignment wrapText="1"/>
    </xf>
    <xf numFmtId="4" fontId="17" fillId="0" borderId="1" xfId="0" applyNumberFormat="1" applyFont="1" applyBorder="1" applyAlignment="1">
      <alignment horizontal="right" vertical="center" wrapText="1"/>
    </xf>
    <xf numFmtId="4" fontId="12" fillId="0" borderId="1" xfId="0" applyNumberFormat="1" applyFont="1" applyBorder="1" applyAlignment="1">
      <alignment horizontal="right"/>
    </xf>
    <xf numFmtId="164" fontId="3" fillId="0" borderId="1" xfId="0" applyNumberFormat="1" applyFont="1" applyBorder="1" applyAlignment="1">
      <alignment horizontal="center"/>
    </xf>
    <xf numFmtId="0" fontId="29"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vertical="center"/>
    </xf>
    <xf numFmtId="4" fontId="31" fillId="0" borderId="1" xfId="0" applyNumberFormat="1" applyFont="1" applyBorder="1" applyAlignment="1">
      <alignment horizontal="center" vertical="center"/>
    </xf>
    <xf numFmtId="0" fontId="29" fillId="0" borderId="1" xfId="0" applyFont="1" applyBorder="1" applyAlignment="1">
      <alignment horizontal="right" vertical="center"/>
    </xf>
    <xf numFmtId="0" fontId="30" fillId="0" borderId="0" xfId="0" applyFont="1"/>
    <xf numFmtId="0" fontId="32" fillId="0" borderId="0" xfId="0" applyFont="1"/>
    <xf numFmtId="0" fontId="32" fillId="0" borderId="0" xfId="0" applyFont="1" applyAlignment="1">
      <alignment horizontal="left" vertical="center"/>
    </xf>
    <xf numFmtId="0" fontId="0" fillId="0" borderId="0" xfId="0" applyProtection="1">
      <protection locked="0"/>
    </xf>
    <xf numFmtId="4" fontId="21" fillId="0" borderId="0" xfId="4" applyNumberFormat="1" applyFont="1" applyAlignment="1" applyProtection="1">
      <alignment horizontal="right" vertical="center"/>
      <protection locked="0"/>
    </xf>
    <xf numFmtId="0" fontId="21" fillId="0" borderId="0" xfId="4" applyFont="1" applyAlignment="1" applyProtection="1">
      <alignment horizontal="center" vertical="center"/>
      <protection locked="0"/>
    </xf>
    <xf numFmtId="0" fontId="24" fillId="6" borderId="0" xfId="1" applyFont="1" applyFill="1" applyAlignment="1" applyProtection="1">
      <alignment vertical="center"/>
    </xf>
    <xf numFmtId="0" fontId="21" fillId="4" borderId="3" xfId="1" applyFont="1" applyFill="1" applyBorder="1" applyAlignment="1" applyProtection="1">
      <alignment vertical="center"/>
    </xf>
    <xf numFmtId="0" fontId="21" fillId="4" borderId="4" xfId="1" applyFont="1" applyFill="1" applyBorder="1" applyAlignment="1" applyProtection="1">
      <alignment vertical="center"/>
    </xf>
    <xf numFmtId="49" fontId="23" fillId="0" borderId="10" xfId="0" applyNumberFormat="1" applyFont="1" applyBorder="1" applyAlignment="1" applyProtection="1">
      <alignment horizontal="center" vertical="center" wrapText="1"/>
    </xf>
    <xf numFmtId="49" fontId="22" fillId="0" borderId="11" xfId="0" applyNumberFormat="1" applyFont="1" applyBorder="1" applyAlignment="1" applyProtection="1">
      <alignment horizontal="center" vertical="center"/>
    </xf>
    <xf numFmtId="0" fontId="22" fillId="0" borderId="11" xfId="0" applyFont="1" applyBorder="1" applyAlignment="1" applyProtection="1">
      <alignment horizontal="left" vertical="center" wrapText="1"/>
    </xf>
    <xf numFmtId="0" fontId="22" fillId="0" borderId="11" xfId="0" applyFont="1" applyBorder="1" applyAlignment="1" applyProtection="1">
      <alignment horizontal="center" vertical="center" wrapText="1"/>
    </xf>
    <xf numFmtId="49" fontId="22" fillId="0" borderId="11" xfId="0" applyNumberFormat="1" applyFont="1" applyBorder="1" applyAlignment="1" applyProtection="1">
      <alignment horizontal="center" vertical="center" wrapText="1"/>
    </xf>
    <xf numFmtId="2" fontId="22" fillId="0" borderId="11" xfId="0" applyNumberFormat="1" applyFont="1" applyBorder="1" applyAlignment="1" applyProtection="1">
      <alignment horizontal="center" vertical="center"/>
    </xf>
    <xf numFmtId="49" fontId="23" fillId="0" borderId="13" xfId="0" applyNumberFormat="1" applyFont="1" applyBorder="1" applyAlignment="1" applyProtection="1">
      <alignment horizontal="center" vertical="center" wrapText="1"/>
    </xf>
    <xf numFmtId="49" fontId="22" fillId="0" borderId="1" xfId="0" applyNumberFormat="1" applyFont="1" applyBorder="1" applyAlignment="1" applyProtection="1">
      <alignment horizontal="center" vertical="center"/>
    </xf>
    <xf numFmtId="0" fontId="22" fillId="0" borderId="1" xfId="0" applyFont="1" applyBorder="1" applyAlignment="1" applyProtection="1">
      <alignment horizontal="left" vertical="center" wrapText="1"/>
    </xf>
    <xf numFmtId="0" fontId="22" fillId="0" borderId="1" xfId="0" applyFont="1" applyBorder="1" applyAlignment="1" applyProtection="1">
      <alignment horizontal="center" vertical="center" wrapText="1"/>
    </xf>
    <xf numFmtId="49" fontId="22" fillId="0" borderId="1" xfId="0" applyNumberFormat="1" applyFont="1" applyBorder="1" applyAlignment="1" applyProtection="1">
      <alignment horizontal="center" vertical="center" wrapText="1"/>
    </xf>
    <xf numFmtId="2" fontId="22" fillId="0" borderId="1" xfId="0" applyNumberFormat="1" applyFont="1" applyBorder="1" applyAlignment="1" applyProtection="1">
      <alignment horizontal="center" vertical="center"/>
    </xf>
    <xf numFmtId="49" fontId="22" fillId="0" borderId="1" xfId="0" applyNumberFormat="1" applyFont="1" applyBorder="1" applyAlignment="1" applyProtection="1">
      <alignment horizontal="left" vertical="center" wrapText="1"/>
    </xf>
    <xf numFmtId="49" fontId="23" fillId="0" borderId="15" xfId="0" applyNumberFormat="1" applyFont="1" applyBorder="1" applyAlignment="1" applyProtection="1">
      <alignment horizontal="center" vertical="center" wrapText="1"/>
    </xf>
    <xf numFmtId="49" fontId="22" fillId="0" borderId="16" xfId="0" applyNumberFormat="1" applyFont="1" applyBorder="1" applyAlignment="1" applyProtection="1">
      <alignment horizontal="center" vertical="center"/>
    </xf>
    <xf numFmtId="49" fontId="22" fillId="0" borderId="16" xfId="0" applyNumberFormat="1" applyFont="1" applyBorder="1" applyAlignment="1" applyProtection="1">
      <alignment horizontal="left" vertical="center" wrapText="1"/>
    </xf>
    <xf numFmtId="49" fontId="22" fillId="0" borderId="16" xfId="0" applyNumberFormat="1" applyFont="1" applyBorder="1" applyAlignment="1" applyProtection="1">
      <alignment horizontal="center" vertical="center" wrapText="1"/>
    </xf>
    <xf numFmtId="2" fontId="22" fillId="0" borderId="16" xfId="0" applyNumberFormat="1" applyFont="1" applyBorder="1" applyAlignment="1" applyProtection="1">
      <alignment horizontal="center" vertical="center"/>
    </xf>
    <xf numFmtId="49" fontId="22" fillId="0" borderId="25" xfId="0" applyNumberFormat="1" applyFont="1" applyBorder="1" applyAlignment="1" applyProtection="1">
      <alignment horizontal="center" vertical="center"/>
    </xf>
    <xf numFmtId="0" fontId="22" fillId="0" borderId="11" xfId="0" applyFont="1" applyBorder="1" applyAlignment="1" applyProtection="1">
      <alignment horizontal="center" vertical="center"/>
    </xf>
    <xf numFmtId="0" fontId="22" fillId="0" borderId="1" xfId="0" applyFont="1" applyBorder="1" applyAlignment="1" applyProtection="1">
      <alignment horizontal="center" vertical="center"/>
    </xf>
    <xf numFmtId="2" fontId="22" fillId="0" borderId="1" xfId="0" applyNumberFormat="1" applyFont="1" applyBorder="1" applyAlignment="1" applyProtection="1">
      <alignment horizontal="center" vertical="center" wrapText="1"/>
    </xf>
    <xf numFmtId="0" fontId="22" fillId="0" borderId="16" xfId="0" applyFont="1" applyBorder="1" applyAlignment="1" applyProtection="1">
      <alignment horizontal="left" vertical="center" wrapText="1"/>
    </xf>
    <xf numFmtId="0" fontId="22" fillId="0" borderId="16" xfId="0" applyFont="1" applyBorder="1" applyAlignment="1" applyProtection="1">
      <alignment horizontal="center" vertical="center" wrapText="1"/>
    </xf>
    <xf numFmtId="0" fontId="22" fillId="0" borderId="16" xfId="0" applyFont="1" applyBorder="1" applyAlignment="1" applyProtection="1">
      <alignment horizontal="center" vertical="center"/>
    </xf>
    <xf numFmtId="2" fontId="22" fillId="0" borderId="16" xfId="0" applyNumberFormat="1" applyFont="1" applyBorder="1" applyAlignment="1" applyProtection="1">
      <alignment horizontal="center" vertical="center" wrapText="1"/>
    </xf>
    <xf numFmtId="49" fontId="23" fillId="0" borderId="20" xfId="0" applyNumberFormat="1" applyFont="1" applyBorder="1" applyAlignment="1" applyProtection="1">
      <alignment horizontal="center" vertical="center" wrapText="1"/>
    </xf>
    <xf numFmtId="49" fontId="22" fillId="0" borderId="21" xfId="0" applyNumberFormat="1" applyFont="1" applyBorder="1" applyAlignment="1" applyProtection="1">
      <alignment horizontal="center" vertical="center"/>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xf>
    <xf numFmtId="2" fontId="22" fillId="0" borderId="22" xfId="0" applyNumberFormat="1" applyFont="1" applyBorder="1" applyAlignment="1" applyProtection="1">
      <alignment horizontal="center" vertical="center" wrapText="1"/>
    </xf>
    <xf numFmtId="0" fontId="22" fillId="0" borderId="8" xfId="0" applyFont="1" applyBorder="1" applyAlignment="1" applyProtection="1">
      <alignment vertical="center" wrapText="1"/>
    </xf>
    <xf numFmtId="0" fontId="22" fillId="0" borderId="8" xfId="0" applyFont="1" applyBorder="1" applyAlignment="1" applyProtection="1">
      <alignment horizontal="center" vertical="center" wrapText="1"/>
    </xf>
    <xf numFmtId="0" fontId="22" fillId="0" borderId="1" xfId="5" applyFont="1" applyBorder="1" applyAlignment="1" applyProtection="1">
      <alignment horizontal="center" vertical="center"/>
    </xf>
    <xf numFmtId="49" fontId="22" fillId="0" borderId="25" xfId="0" applyNumberFormat="1" applyFont="1" applyBorder="1" applyAlignment="1" applyProtection="1">
      <alignment horizontal="center" vertical="center" wrapText="1"/>
    </xf>
    <xf numFmtId="20" fontId="22" fillId="0" borderId="1" xfId="0" applyNumberFormat="1" applyFont="1" applyBorder="1" applyAlignment="1" applyProtection="1">
      <alignment horizontal="center" vertical="center"/>
    </xf>
    <xf numFmtId="164" fontId="22" fillId="0" borderId="1" xfId="0" applyNumberFormat="1" applyFont="1" applyBorder="1" applyAlignment="1" applyProtection="1">
      <alignment horizontal="center" vertical="center"/>
    </xf>
    <xf numFmtId="3" fontId="22" fillId="0" borderId="1" xfId="0" applyNumberFormat="1" applyFont="1" applyBorder="1" applyAlignment="1" applyProtection="1">
      <alignment horizontal="center" vertical="center" wrapText="1"/>
    </xf>
    <xf numFmtId="0" fontId="22" fillId="0" borderId="1" xfId="0" applyFont="1" applyBorder="1" applyAlignment="1" applyProtection="1">
      <alignment horizontal="left" vertical="center"/>
    </xf>
    <xf numFmtId="49" fontId="23" fillId="0" borderId="1" xfId="0" applyNumberFormat="1" applyFont="1" applyBorder="1" applyAlignment="1" applyProtection="1">
      <alignment horizontal="center" vertical="center" wrapText="1"/>
    </xf>
    <xf numFmtId="49" fontId="23" fillId="0" borderId="24" xfId="4" applyNumberFormat="1" applyFont="1" applyBorder="1" applyAlignment="1" applyProtection="1">
      <alignment horizontal="center" vertical="center" wrapText="1"/>
    </xf>
    <xf numFmtId="49" fontId="22" fillId="0" borderId="30" xfId="4" applyNumberFormat="1" applyFont="1" applyBorder="1" applyAlignment="1" applyProtection="1">
      <alignment horizontal="center" vertical="center" wrapText="1"/>
    </xf>
    <xf numFmtId="0" fontId="22" fillId="0" borderId="30" xfId="4" applyFont="1" applyBorder="1" applyAlignment="1" applyProtection="1">
      <alignment horizontal="left" vertical="center" wrapText="1"/>
    </xf>
    <xf numFmtId="0" fontId="22" fillId="0" borderId="30" xfId="4" applyFont="1" applyBorder="1" applyAlignment="1" applyProtection="1">
      <alignment horizontal="center" vertical="center" wrapText="1"/>
    </xf>
    <xf numFmtId="0" fontId="22" fillId="0" borderId="30" xfId="0" applyFont="1" applyBorder="1" applyAlignment="1" applyProtection="1">
      <alignment horizontal="center" vertical="center" wrapText="1"/>
    </xf>
    <xf numFmtId="0" fontId="21" fillId="0" borderId="0" xfId="4" applyFont="1" applyAlignment="1" applyProtection="1">
      <alignment vertical="center" wrapText="1"/>
    </xf>
    <xf numFmtId="0" fontId="21" fillId="0" borderId="0" xfId="4" applyFont="1" applyAlignment="1" applyProtection="1">
      <alignment vertical="center"/>
    </xf>
    <xf numFmtId="4" fontId="21" fillId="0" borderId="0" xfId="4" applyNumberFormat="1" applyFont="1" applyAlignment="1" applyProtection="1">
      <alignment horizontal="right" vertical="center" wrapText="1"/>
    </xf>
    <xf numFmtId="4" fontId="21" fillId="0" borderId="0" xfId="4" applyNumberFormat="1" applyFont="1" applyAlignment="1" applyProtection="1">
      <alignment horizontal="right" vertical="center"/>
    </xf>
    <xf numFmtId="0" fontId="21" fillId="0" borderId="0" xfId="4" applyFont="1" applyAlignment="1" applyProtection="1">
      <alignment horizontal="right" vertical="center"/>
    </xf>
    <xf numFmtId="0" fontId="0" fillId="0" borderId="0" xfId="0" applyProtection="1"/>
    <xf numFmtId="0" fontId="25" fillId="0" borderId="0" xfId="0" applyFont="1" applyProtection="1"/>
    <xf numFmtId="0" fontId="26" fillId="0" borderId="0" xfId="0" applyFont="1" applyProtection="1"/>
    <xf numFmtId="0" fontId="21" fillId="4" borderId="5" xfId="1" applyFont="1" applyFill="1" applyBorder="1" applyAlignment="1" applyProtection="1">
      <alignment vertical="center"/>
    </xf>
    <xf numFmtId="0" fontId="22" fillId="0" borderId="0" xfId="0" applyFont="1" applyProtection="1"/>
    <xf numFmtId="4" fontId="22" fillId="0" borderId="12" xfId="0" applyNumberFormat="1" applyFont="1" applyBorder="1" applyAlignment="1" applyProtection="1">
      <alignment horizontal="center" vertical="center" wrapText="1"/>
    </xf>
    <xf numFmtId="4" fontId="22" fillId="0" borderId="14" xfId="0" applyNumberFormat="1" applyFont="1" applyBorder="1" applyAlignment="1" applyProtection="1">
      <alignment horizontal="center" vertical="center" wrapText="1"/>
    </xf>
    <xf numFmtId="4" fontId="22" fillId="0" borderId="17" xfId="0" applyNumberFormat="1" applyFont="1" applyBorder="1" applyAlignment="1" applyProtection="1">
      <alignment horizontal="center" vertical="center" wrapText="1"/>
    </xf>
    <xf numFmtId="4" fontId="21" fillId="0" borderId="18" xfId="0" applyNumberFormat="1" applyFont="1" applyBorder="1" applyAlignment="1" applyProtection="1">
      <alignment horizontal="center" vertical="center" wrapText="1"/>
    </xf>
    <xf numFmtId="4" fontId="21" fillId="0" borderId="19" xfId="0" applyNumberFormat="1" applyFont="1" applyBorder="1" applyAlignment="1" applyProtection="1">
      <alignment horizontal="center" vertical="center"/>
    </xf>
    <xf numFmtId="0" fontId="22" fillId="0" borderId="0" xfId="0" applyFont="1" applyAlignment="1" applyProtection="1">
      <alignment wrapText="1"/>
    </xf>
    <xf numFmtId="4" fontId="21" fillId="0" borderId="24" xfId="0" applyNumberFormat="1" applyFont="1" applyBorder="1" applyAlignment="1" applyProtection="1">
      <alignment horizontal="center" vertical="center" wrapText="1"/>
    </xf>
    <xf numFmtId="4" fontId="22" fillId="0" borderId="23" xfId="0" applyNumberFormat="1" applyFont="1" applyBorder="1" applyAlignment="1" applyProtection="1">
      <alignment horizontal="center" vertical="center" wrapText="1"/>
    </xf>
    <xf numFmtId="0" fontId="22" fillId="0" borderId="0" xfId="0" applyFont="1" applyAlignment="1" applyProtection="1">
      <alignment vertical="center" wrapText="1"/>
    </xf>
    <xf numFmtId="2" fontId="22" fillId="0" borderId="0" xfId="0" applyNumberFormat="1" applyFont="1" applyAlignment="1" applyProtection="1">
      <alignment vertical="center" wrapText="1"/>
    </xf>
    <xf numFmtId="4" fontId="21" fillId="0" borderId="27" xfId="0" applyNumberFormat="1" applyFont="1" applyBorder="1" applyAlignment="1" applyProtection="1">
      <alignment horizontal="center" vertical="center" wrapText="1"/>
    </xf>
    <xf numFmtId="4" fontId="21" fillId="0" borderId="28" xfId="0" applyNumberFormat="1" applyFont="1" applyBorder="1" applyAlignment="1" applyProtection="1">
      <alignment horizontal="center" vertical="center"/>
    </xf>
    <xf numFmtId="4" fontId="21" fillId="0" borderId="27" xfId="0" applyNumberFormat="1" applyFont="1" applyBorder="1" applyAlignment="1" applyProtection="1">
      <alignment horizontal="center" vertical="center"/>
    </xf>
    <xf numFmtId="4" fontId="21" fillId="0" borderId="29" xfId="0" applyNumberFormat="1" applyFont="1" applyBorder="1" applyAlignment="1" applyProtection="1">
      <alignment horizontal="center" vertical="center" wrapText="1"/>
    </xf>
    <xf numFmtId="0" fontId="22" fillId="0" borderId="29" xfId="0" applyFont="1" applyBorder="1" applyAlignment="1" applyProtection="1">
      <alignment vertical="center" wrapText="1"/>
    </xf>
    <xf numFmtId="4" fontId="22" fillId="0" borderId="19" xfId="0" applyNumberFormat="1" applyFont="1" applyBorder="1" applyAlignment="1" applyProtection="1">
      <alignment horizontal="center" vertical="center" wrapText="1"/>
    </xf>
    <xf numFmtId="4" fontId="21" fillId="0" borderId="33" xfId="3" applyNumberFormat="1" applyFont="1" applyBorder="1" applyAlignment="1" applyProtection="1">
      <alignment horizontal="center" vertical="center" wrapText="1"/>
    </xf>
    <xf numFmtId="0" fontId="21" fillId="0" borderId="0" xfId="0" applyFont="1" applyAlignment="1" applyProtection="1">
      <alignment horizontal="center" vertical="center" wrapText="1"/>
    </xf>
    <xf numFmtId="4" fontId="21" fillId="0" borderId="0" xfId="0" applyNumberFormat="1" applyFont="1" applyAlignment="1" applyProtection="1">
      <alignment horizontal="center" vertical="center"/>
    </xf>
    <xf numFmtId="4" fontId="21" fillId="0" borderId="0" xfId="3" applyNumberFormat="1" applyFont="1" applyAlignment="1" applyProtection="1">
      <alignment horizontal="center" vertical="center" wrapText="1"/>
    </xf>
    <xf numFmtId="0" fontId="21" fillId="0" borderId="32" xfId="3" applyFont="1" applyBorder="1" applyAlignment="1" applyProtection="1">
      <alignment horizontal="center" vertical="center" wrapText="1"/>
    </xf>
    <xf numFmtId="0" fontId="24" fillId="6" borderId="0" xfId="1" applyFont="1" applyFill="1" applyAlignment="1" applyProtection="1">
      <alignment vertical="center" wrapText="1"/>
    </xf>
    <xf numFmtId="164" fontId="22" fillId="0" borderId="11" xfId="0" applyNumberFormat="1" applyFont="1" applyBorder="1" applyAlignment="1" applyProtection="1">
      <alignment horizontal="center" vertical="center"/>
    </xf>
    <xf numFmtId="2" fontId="22" fillId="0" borderId="11" xfId="0" applyNumberFormat="1" applyFont="1" applyBorder="1" applyAlignment="1" applyProtection="1">
      <alignment horizontal="center" vertical="center" wrapText="1"/>
    </xf>
    <xf numFmtId="0" fontId="22" fillId="0" borderId="16" xfId="0" applyFont="1" applyBorder="1" applyAlignment="1" applyProtection="1">
      <alignment vertical="center" wrapText="1"/>
    </xf>
    <xf numFmtId="0" fontId="22" fillId="0" borderId="22" xfId="0" applyFont="1" applyBorder="1" applyAlignment="1" applyProtection="1">
      <alignment horizontal="center" vertical="center" wrapText="1"/>
    </xf>
    <xf numFmtId="0" fontId="25" fillId="0" borderId="34" xfId="0" applyFont="1" applyBorder="1" applyAlignment="1" applyProtection="1">
      <alignment horizontal="center" vertical="center" wrapText="1"/>
    </xf>
    <xf numFmtId="0" fontId="25" fillId="0" borderId="35" xfId="0" applyFont="1" applyBorder="1" applyAlignment="1" applyProtection="1">
      <alignment horizontal="center" vertical="center" wrapText="1"/>
    </xf>
    <xf numFmtId="0" fontId="25" fillId="0" borderId="36" xfId="0" applyFont="1" applyBorder="1" applyAlignment="1" applyProtection="1">
      <alignment horizontal="center"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28" fillId="4" borderId="1" xfId="0" applyFont="1" applyFill="1" applyBorder="1" applyAlignment="1">
      <alignment horizontal="center" vertical="center" wrapText="1"/>
    </xf>
    <xf numFmtId="0" fontId="29" fillId="7" borderId="2" xfId="0" applyFont="1" applyFill="1" applyBorder="1" applyAlignment="1">
      <alignment horizontal="center" vertical="center"/>
    </xf>
    <xf numFmtId="0" fontId="29" fillId="7" borderId="37" xfId="0" applyFont="1" applyFill="1" applyBorder="1" applyAlignment="1">
      <alignment horizontal="center" vertical="center"/>
    </xf>
    <xf numFmtId="0" fontId="29" fillId="7" borderId="26" xfId="0" applyFont="1" applyFill="1" applyBorder="1" applyAlignment="1">
      <alignment horizontal="center" vertical="center"/>
    </xf>
    <xf numFmtId="0" fontId="29" fillId="0" borderId="2"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26" xfId="0" applyFont="1" applyBorder="1" applyAlignment="1">
      <alignment horizontal="center" vertical="center" wrapText="1"/>
    </xf>
    <xf numFmtId="0" fontId="32" fillId="0" borderId="0" xfId="0" applyFont="1" applyAlignment="1">
      <alignment horizontal="left" vertical="center"/>
    </xf>
    <xf numFmtId="0" fontId="32" fillId="0" borderId="0" xfId="0" applyFont="1" applyAlignment="1">
      <alignment horizontal="left" vertical="center" wrapText="1"/>
    </xf>
    <xf numFmtId="0" fontId="24" fillId="6" borderId="0" xfId="1" applyFont="1" applyFill="1" applyAlignment="1" applyProtection="1">
      <alignment horizontal="center" vertical="center" wrapText="1"/>
    </xf>
    <xf numFmtId="0" fontId="24" fillId="6" borderId="31" xfId="1" applyFont="1" applyFill="1" applyBorder="1" applyAlignment="1" applyProtection="1">
      <alignment horizontal="center" vertical="center" wrapText="1"/>
    </xf>
    <xf numFmtId="0" fontId="9" fillId="3" borderId="1" xfId="0" applyFont="1" applyFill="1" applyBorder="1" applyAlignment="1">
      <alignment horizontal="left"/>
    </xf>
  </cellXfs>
  <cellStyles count="6">
    <cellStyle name="Įprastas" xfId="0" builtinId="0"/>
    <cellStyle name="Normal 2 2" xfId="1" xr:uid="{7D528CD1-1370-4A59-8A42-833A188A1C18}"/>
    <cellStyle name="Normal 3" xfId="4" xr:uid="{D21A0A6C-C59B-4EF7-8513-C1A9DD79049E}"/>
    <cellStyle name="Normal 3 2" xfId="5" xr:uid="{A7C471B8-4DEE-45A3-A251-DFAC61458B8D}"/>
    <cellStyle name="TableStyleLight1" xfId="3" xr:uid="{43B7AB8F-A131-4979-98A6-A3193EA091B2}"/>
    <cellStyle name="TableStyleLight1 2" xfId="2" xr:uid="{E9D89B39-51A7-4E38-9713-368767849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B1008-AD4B-49A3-8131-80A9D7280224}">
  <dimension ref="A1:L120"/>
  <sheetViews>
    <sheetView view="pageBreakPreview" topLeftCell="A103" zoomScale="85" zoomScaleNormal="55" zoomScaleSheetLayoutView="85" workbookViewId="0">
      <selection activeCell="G123" sqref="G123"/>
    </sheetView>
  </sheetViews>
  <sheetFormatPr defaultColWidth="8.85546875" defaultRowHeight="15" x14ac:dyDescent="0.25"/>
  <cols>
    <col min="1" max="1" width="42.7109375" style="182" customWidth="1"/>
    <col min="2" max="2" width="8.85546875" style="182"/>
    <col min="3" max="3" width="79.7109375" style="182" customWidth="1"/>
    <col min="4" max="4" width="15" style="182" customWidth="1"/>
    <col min="5" max="5" width="12" style="182" customWidth="1"/>
    <col min="6" max="6" width="8.85546875" style="182"/>
    <col min="7" max="7" width="19.140625" style="126" customWidth="1"/>
    <col min="8" max="8" width="17.5703125" style="182" customWidth="1"/>
    <col min="9" max="9" width="17.28515625" style="182" customWidth="1"/>
    <col min="10" max="10" width="15.7109375" style="182" customWidth="1"/>
    <col min="11" max="16384" width="8.85546875" style="126"/>
  </cols>
  <sheetData>
    <row r="1" spans="1:12" ht="15.6" customHeight="1" x14ac:dyDescent="0.25">
      <c r="A1" s="129" t="s">
        <v>410</v>
      </c>
      <c r="B1" s="129"/>
      <c r="C1" s="129"/>
      <c r="D1" s="129"/>
      <c r="E1" s="129"/>
      <c r="F1" s="129"/>
      <c r="G1" s="129"/>
      <c r="H1" s="129"/>
      <c r="I1" s="183"/>
      <c r="J1" s="184"/>
      <c r="K1" s="97"/>
      <c r="L1" s="97"/>
    </row>
    <row r="2" spans="1:12" ht="15.75" thickBot="1" x14ac:dyDescent="0.3">
      <c r="A2" s="98"/>
      <c r="B2" s="98"/>
      <c r="C2" s="98"/>
      <c r="D2" s="98" t="s">
        <v>568</v>
      </c>
      <c r="E2" s="98"/>
      <c r="F2" s="99"/>
      <c r="G2" s="98"/>
      <c r="H2" s="98"/>
      <c r="I2" s="183"/>
      <c r="J2" s="184"/>
      <c r="K2" s="97"/>
      <c r="L2" s="97"/>
    </row>
    <row r="3" spans="1:12" x14ac:dyDescent="0.25">
      <c r="A3" s="130" t="s">
        <v>273</v>
      </c>
      <c r="B3" s="131"/>
      <c r="C3" s="131"/>
      <c r="D3" s="131"/>
      <c r="E3" s="131"/>
      <c r="F3" s="131"/>
      <c r="G3" s="131"/>
      <c r="H3" s="185"/>
      <c r="I3" s="186"/>
      <c r="J3" s="186"/>
      <c r="K3" s="97"/>
      <c r="L3" s="97"/>
    </row>
    <row r="4" spans="1:12" ht="45" customHeight="1" thickBot="1" x14ac:dyDescent="0.3">
      <c r="A4" s="79" t="s">
        <v>274</v>
      </c>
      <c r="B4" s="80" t="s">
        <v>275</v>
      </c>
      <c r="C4" s="81" t="s">
        <v>276</v>
      </c>
      <c r="D4" s="81" t="s">
        <v>569</v>
      </c>
      <c r="E4" s="81" t="s">
        <v>277</v>
      </c>
      <c r="F4" s="82" t="s">
        <v>2</v>
      </c>
      <c r="G4" s="83" t="s">
        <v>278</v>
      </c>
      <c r="H4" s="84" t="s">
        <v>279</v>
      </c>
      <c r="I4" s="186"/>
      <c r="J4" s="186"/>
      <c r="K4" s="97"/>
      <c r="L4" s="97"/>
    </row>
    <row r="5" spans="1:12" ht="30" customHeight="1" x14ac:dyDescent="0.25">
      <c r="A5" s="132" t="s">
        <v>280</v>
      </c>
      <c r="B5" s="133" t="s">
        <v>281</v>
      </c>
      <c r="C5" s="134" t="s">
        <v>411</v>
      </c>
      <c r="D5" s="135" t="s">
        <v>132</v>
      </c>
      <c r="E5" s="136" t="s">
        <v>14</v>
      </c>
      <c r="F5" s="137">
        <v>4</v>
      </c>
      <c r="G5" s="85">
        <v>52.2</v>
      </c>
      <c r="H5" s="187">
        <f t="shared" ref="H5:H38" si="0">ROUND((F5*G5),2)</f>
        <v>208.8</v>
      </c>
      <c r="I5" s="186"/>
      <c r="J5" s="186"/>
      <c r="K5" s="97"/>
      <c r="L5" s="97"/>
    </row>
    <row r="6" spans="1:12" ht="30" customHeight="1" x14ac:dyDescent="0.25">
      <c r="A6" s="138" t="s">
        <v>280</v>
      </c>
      <c r="B6" s="139" t="s">
        <v>282</v>
      </c>
      <c r="C6" s="140" t="s">
        <v>412</v>
      </c>
      <c r="D6" s="141" t="s">
        <v>132</v>
      </c>
      <c r="E6" s="142" t="s">
        <v>283</v>
      </c>
      <c r="F6" s="143">
        <v>6</v>
      </c>
      <c r="G6" s="86">
        <v>29</v>
      </c>
      <c r="H6" s="188">
        <f t="shared" si="0"/>
        <v>174</v>
      </c>
      <c r="I6" s="186"/>
      <c r="J6" s="186"/>
      <c r="K6" s="97"/>
      <c r="L6" s="97"/>
    </row>
    <row r="7" spans="1:12" ht="30" customHeight="1" x14ac:dyDescent="0.25">
      <c r="A7" s="138" t="s">
        <v>280</v>
      </c>
      <c r="B7" s="139" t="s">
        <v>284</v>
      </c>
      <c r="C7" s="140" t="s">
        <v>413</v>
      </c>
      <c r="D7" s="141" t="s">
        <v>133</v>
      </c>
      <c r="E7" s="142" t="s">
        <v>252</v>
      </c>
      <c r="F7" s="143">
        <v>100</v>
      </c>
      <c r="G7" s="86">
        <v>7.54</v>
      </c>
      <c r="H7" s="188">
        <f t="shared" si="0"/>
        <v>754</v>
      </c>
      <c r="I7" s="186"/>
      <c r="J7" s="186"/>
      <c r="K7" s="97"/>
      <c r="L7" s="97"/>
    </row>
    <row r="8" spans="1:12" ht="30" customHeight="1" x14ac:dyDescent="0.25">
      <c r="A8" s="138" t="s">
        <v>280</v>
      </c>
      <c r="B8" s="139" t="s">
        <v>285</v>
      </c>
      <c r="C8" s="144" t="s">
        <v>426</v>
      </c>
      <c r="D8" s="142" t="s">
        <v>133</v>
      </c>
      <c r="E8" s="142" t="s">
        <v>283</v>
      </c>
      <c r="F8" s="143">
        <v>3</v>
      </c>
      <c r="G8" s="86">
        <v>17.399999999999999</v>
      </c>
      <c r="H8" s="188">
        <f t="shared" si="0"/>
        <v>52.2</v>
      </c>
      <c r="I8" s="186"/>
      <c r="J8" s="186"/>
      <c r="K8" s="78"/>
      <c r="L8" s="78"/>
    </row>
    <row r="9" spans="1:12" ht="30" customHeight="1" x14ac:dyDescent="0.25">
      <c r="A9" s="138" t="s">
        <v>280</v>
      </c>
      <c r="B9" s="139" t="s">
        <v>286</v>
      </c>
      <c r="C9" s="144" t="s">
        <v>414</v>
      </c>
      <c r="D9" s="141" t="s">
        <v>132</v>
      </c>
      <c r="E9" s="142" t="s">
        <v>283</v>
      </c>
      <c r="F9" s="143">
        <v>6</v>
      </c>
      <c r="G9" s="86">
        <v>23.2</v>
      </c>
      <c r="H9" s="188">
        <f t="shared" si="0"/>
        <v>139.19999999999999</v>
      </c>
      <c r="I9" s="186"/>
      <c r="J9" s="186"/>
      <c r="K9" s="78"/>
      <c r="L9" s="78"/>
    </row>
    <row r="10" spans="1:12" ht="60" customHeight="1" x14ac:dyDescent="0.25">
      <c r="A10" s="138" t="s">
        <v>280</v>
      </c>
      <c r="B10" s="139" t="s">
        <v>287</v>
      </c>
      <c r="C10" s="144" t="s">
        <v>417</v>
      </c>
      <c r="D10" s="142" t="s">
        <v>272</v>
      </c>
      <c r="E10" s="142" t="s">
        <v>283</v>
      </c>
      <c r="F10" s="143">
        <v>6</v>
      </c>
      <c r="G10" s="86">
        <v>69.599999999999994</v>
      </c>
      <c r="H10" s="188">
        <f t="shared" si="0"/>
        <v>417.6</v>
      </c>
      <c r="I10" s="186"/>
      <c r="J10" s="186"/>
      <c r="K10" s="78"/>
      <c r="L10" s="78"/>
    </row>
    <row r="11" spans="1:12" ht="30" customHeight="1" x14ac:dyDescent="0.25">
      <c r="A11" s="138" t="s">
        <v>280</v>
      </c>
      <c r="B11" s="139" t="s">
        <v>288</v>
      </c>
      <c r="C11" s="144" t="s">
        <v>415</v>
      </c>
      <c r="D11" s="142" t="s">
        <v>145</v>
      </c>
      <c r="E11" s="142" t="s">
        <v>283</v>
      </c>
      <c r="F11" s="143">
        <v>106</v>
      </c>
      <c r="G11" s="86">
        <v>4.0599999999999996</v>
      </c>
      <c r="H11" s="188">
        <f t="shared" si="0"/>
        <v>430.36</v>
      </c>
      <c r="I11" s="186"/>
      <c r="J11" s="186"/>
      <c r="K11" s="78"/>
      <c r="L11" s="78"/>
    </row>
    <row r="12" spans="1:12" ht="30" customHeight="1" x14ac:dyDescent="0.25">
      <c r="A12" s="138" t="s">
        <v>280</v>
      </c>
      <c r="B12" s="139" t="s">
        <v>289</v>
      </c>
      <c r="C12" s="140" t="s">
        <v>517</v>
      </c>
      <c r="D12" s="141" t="s">
        <v>186</v>
      </c>
      <c r="E12" s="142" t="s">
        <v>295</v>
      </c>
      <c r="F12" s="143">
        <v>118</v>
      </c>
      <c r="G12" s="86">
        <v>55</v>
      </c>
      <c r="H12" s="188">
        <f t="shared" si="0"/>
        <v>6490</v>
      </c>
      <c r="I12" s="186"/>
      <c r="J12" s="186"/>
      <c r="K12" s="78"/>
      <c r="L12" s="78"/>
    </row>
    <row r="13" spans="1:12" ht="30" customHeight="1" x14ac:dyDescent="0.25">
      <c r="A13" s="138" t="s">
        <v>280</v>
      </c>
      <c r="B13" s="139" t="s">
        <v>290</v>
      </c>
      <c r="C13" s="140" t="s">
        <v>516</v>
      </c>
      <c r="D13" s="141" t="s">
        <v>186</v>
      </c>
      <c r="E13" s="142" t="s">
        <v>416</v>
      </c>
      <c r="F13" s="143">
        <v>817</v>
      </c>
      <c r="G13" s="86">
        <v>6.38</v>
      </c>
      <c r="H13" s="188">
        <f t="shared" si="0"/>
        <v>5212.46</v>
      </c>
      <c r="I13" s="186"/>
      <c r="J13" s="186"/>
      <c r="K13" s="78"/>
      <c r="L13" s="78"/>
    </row>
    <row r="14" spans="1:12" ht="30" customHeight="1" x14ac:dyDescent="0.25">
      <c r="A14" s="138" t="s">
        <v>280</v>
      </c>
      <c r="B14" s="139" t="s">
        <v>291</v>
      </c>
      <c r="C14" s="144" t="s">
        <v>515</v>
      </c>
      <c r="D14" s="142" t="s">
        <v>184</v>
      </c>
      <c r="E14" s="142" t="s">
        <v>252</v>
      </c>
      <c r="F14" s="143">
        <v>520</v>
      </c>
      <c r="G14" s="86">
        <v>1.86</v>
      </c>
      <c r="H14" s="188">
        <f t="shared" si="0"/>
        <v>967.2</v>
      </c>
      <c r="I14" s="186"/>
      <c r="J14" s="186"/>
      <c r="K14" s="78"/>
      <c r="L14" s="78"/>
    </row>
    <row r="15" spans="1:12" ht="30" customHeight="1" x14ac:dyDescent="0.25">
      <c r="A15" s="138" t="s">
        <v>280</v>
      </c>
      <c r="B15" s="139" t="s">
        <v>292</v>
      </c>
      <c r="C15" s="144" t="s">
        <v>514</v>
      </c>
      <c r="D15" s="142" t="s">
        <v>184</v>
      </c>
      <c r="E15" s="142" t="s">
        <v>252</v>
      </c>
      <c r="F15" s="143">
        <v>980</v>
      </c>
      <c r="G15" s="86">
        <v>3.48</v>
      </c>
      <c r="H15" s="188">
        <f t="shared" si="0"/>
        <v>3410.4</v>
      </c>
      <c r="I15" s="186"/>
      <c r="J15" s="186"/>
      <c r="K15" s="78"/>
      <c r="L15" s="78"/>
    </row>
    <row r="16" spans="1:12" ht="30" customHeight="1" thickBot="1" x14ac:dyDescent="0.3">
      <c r="A16" s="138" t="s">
        <v>280</v>
      </c>
      <c r="B16" s="139" t="s">
        <v>293</v>
      </c>
      <c r="C16" s="144" t="s">
        <v>512</v>
      </c>
      <c r="D16" s="142" t="s">
        <v>184</v>
      </c>
      <c r="E16" s="142" t="s">
        <v>27</v>
      </c>
      <c r="F16" s="143">
        <v>62.9</v>
      </c>
      <c r="G16" s="86">
        <v>405</v>
      </c>
      <c r="H16" s="188">
        <f t="shared" si="0"/>
        <v>25474.5</v>
      </c>
      <c r="I16" s="186"/>
      <c r="J16" s="186"/>
      <c r="K16" s="78"/>
      <c r="L16" s="78"/>
    </row>
    <row r="17" spans="1:12" ht="30" customHeight="1" thickBot="1" x14ac:dyDescent="0.3">
      <c r="A17" s="145" t="s">
        <v>280</v>
      </c>
      <c r="B17" s="146" t="s">
        <v>294</v>
      </c>
      <c r="C17" s="147" t="s">
        <v>513</v>
      </c>
      <c r="D17" s="148" t="s">
        <v>185</v>
      </c>
      <c r="E17" s="148" t="s">
        <v>295</v>
      </c>
      <c r="F17" s="149">
        <v>20.100000000000001</v>
      </c>
      <c r="G17" s="87">
        <v>10306.6</v>
      </c>
      <c r="H17" s="189">
        <f t="shared" ref="H17" si="1">ROUND((F17*G17),2)</f>
        <v>207162.66</v>
      </c>
      <c r="I17" s="190" t="s">
        <v>296</v>
      </c>
      <c r="J17" s="191">
        <f>ROUND(SUM(H5:H17),2)</f>
        <v>250893.38</v>
      </c>
      <c r="K17" s="97"/>
      <c r="L17" s="97"/>
    </row>
    <row r="18" spans="1:12" ht="30" customHeight="1" x14ac:dyDescent="0.25">
      <c r="A18" s="132" t="s">
        <v>431</v>
      </c>
      <c r="B18" s="150" t="s">
        <v>297</v>
      </c>
      <c r="C18" s="134" t="s">
        <v>418</v>
      </c>
      <c r="D18" s="135" t="s">
        <v>183</v>
      </c>
      <c r="E18" s="151" t="s">
        <v>14</v>
      </c>
      <c r="F18" s="137">
        <v>22</v>
      </c>
      <c r="G18" s="103">
        <v>9.2799999999999994</v>
      </c>
      <c r="H18" s="187">
        <f t="shared" si="0"/>
        <v>204.16</v>
      </c>
      <c r="I18" s="192"/>
      <c r="J18" s="192"/>
      <c r="K18" s="100"/>
      <c r="L18" s="100"/>
    </row>
    <row r="19" spans="1:12" ht="30" customHeight="1" x14ac:dyDescent="0.25">
      <c r="A19" s="138" t="s">
        <v>431</v>
      </c>
      <c r="B19" s="139" t="s">
        <v>298</v>
      </c>
      <c r="C19" s="140" t="s">
        <v>419</v>
      </c>
      <c r="D19" s="141" t="s">
        <v>183</v>
      </c>
      <c r="E19" s="152" t="s">
        <v>27</v>
      </c>
      <c r="F19" s="153">
        <v>128</v>
      </c>
      <c r="G19" s="89">
        <v>10.38</v>
      </c>
      <c r="H19" s="188">
        <f t="shared" si="0"/>
        <v>1328.64</v>
      </c>
      <c r="I19" s="192"/>
      <c r="J19" s="192"/>
      <c r="K19" s="100"/>
      <c r="L19" s="100"/>
    </row>
    <row r="20" spans="1:12" ht="30" customHeight="1" x14ac:dyDescent="0.25">
      <c r="A20" s="138" t="s">
        <v>431</v>
      </c>
      <c r="B20" s="139" t="s">
        <v>299</v>
      </c>
      <c r="C20" s="140" t="s">
        <v>427</v>
      </c>
      <c r="D20" s="141" t="s">
        <v>183</v>
      </c>
      <c r="E20" s="152" t="s">
        <v>295</v>
      </c>
      <c r="F20" s="153">
        <v>3.2</v>
      </c>
      <c r="G20" s="89">
        <v>40.6</v>
      </c>
      <c r="H20" s="188">
        <f t="shared" si="0"/>
        <v>129.91999999999999</v>
      </c>
      <c r="I20" s="192"/>
      <c r="J20" s="192"/>
      <c r="K20" s="100"/>
      <c r="L20" s="100"/>
    </row>
    <row r="21" spans="1:12" ht="30" customHeight="1" x14ac:dyDescent="0.25">
      <c r="A21" s="138" t="s">
        <v>431</v>
      </c>
      <c r="B21" s="139" t="s">
        <v>300</v>
      </c>
      <c r="C21" s="140" t="s">
        <v>420</v>
      </c>
      <c r="D21" s="141" t="s">
        <v>134</v>
      </c>
      <c r="E21" s="152" t="s">
        <v>252</v>
      </c>
      <c r="F21" s="153">
        <v>174</v>
      </c>
      <c r="G21" s="89">
        <v>2.9</v>
      </c>
      <c r="H21" s="188">
        <f t="shared" si="0"/>
        <v>504.6</v>
      </c>
      <c r="I21" s="192"/>
      <c r="J21" s="192"/>
      <c r="K21" s="100"/>
      <c r="L21" s="100"/>
    </row>
    <row r="22" spans="1:12" ht="30" customHeight="1" x14ac:dyDescent="0.25">
      <c r="A22" s="138" t="s">
        <v>431</v>
      </c>
      <c r="B22" s="139" t="s">
        <v>302</v>
      </c>
      <c r="C22" s="140" t="s">
        <v>428</v>
      </c>
      <c r="D22" s="141" t="s">
        <v>135</v>
      </c>
      <c r="E22" s="152" t="s">
        <v>283</v>
      </c>
      <c r="F22" s="153">
        <v>22.6</v>
      </c>
      <c r="G22" s="89">
        <v>15.17</v>
      </c>
      <c r="H22" s="188">
        <f t="shared" si="0"/>
        <v>342.84</v>
      </c>
      <c r="I22" s="192"/>
      <c r="J22" s="192"/>
      <c r="K22" s="100"/>
      <c r="L22" s="100"/>
    </row>
    <row r="23" spans="1:12" ht="30" customHeight="1" x14ac:dyDescent="0.25">
      <c r="A23" s="138" t="s">
        <v>431</v>
      </c>
      <c r="B23" s="139" t="s">
        <v>303</v>
      </c>
      <c r="C23" s="140" t="s">
        <v>301</v>
      </c>
      <c r="D23" s="141" t="s">
        <v>244</v>
      </c>
      <c r="E23" s="152" t="s">
        <v>283</v>
      </c>
      <c r="F23" s="153">
        <v>22.6</v>
      </c>
      <c r="G23" s="89">
        <v>-9.58</v>
      </c>
      <c r="H23" s="188">
        <f t="shared" ref="H23" si="2">ROUND((F23*G23),2)</f>
        <v>-216.51</v>
      </c>
      <c r="I23" s="192"/>
      <c r="J23" s="192"/>
      <c r="K23" s="100"/>
      <c r="L23" s="100"/>
    </row>
    <row r="24" spans="1:12" ht="30" customHeight="1" x14ac:dyDescent="0.25">
      <c r="A24" s="138" t="s">
        <v>431</v>
      </c>
      <c r="B24" s="139" t="s">
        <v>304</v>
      </c>
      <c r="C24" s="140" t="s">
        <v>578</v>
      </c>
      <c r="D24" s="141" t="s">
        <v>142</v>
      </c>
      <c r="E24" s="152" t="s">
        <v>283</v>
      </c>
      <c r="F24" s="153">
        <v>46</v>
      </c>
      <c r="G24" s="89">
        <v>52.2</v>
      </c>
      <c r="H24" s="188">
        <f t="shared" si="0"/>
        <v>2401.1999999999998</v>
      </c>
      <c r="I24" s="192"/>
      <c r="J24" s="192"/>
      <c r="K24" s="100"/>
      <c r="L24" s="100"/>
    </row>
    <row r="25" spans="1:12" ht="30" customHeight="1" x14ac:dyDescent="0.25">
      <c r="A25" s="138" t="s">
        <v>431</v>
      </c>
      <c r="B25" s="139" t="s">
        <v>305</v>
      </c>
      <c r="C25" s="140" t="s">
        <v>422</v>
      </c>
      <c r="D25" s="141" t="s">
        <v>183</v>
      </c>
      <c r="E25" s="152" t="s">
        <v>14</v>
      </c>
      <c r="F25" s="153">
        <v>8</v>
      </c>
      <c r="G25" s="89">
        <v>174</v>
      </c>
      <c r="H25" s="188">
        <f t="shared" si="0"/>
        <v>1392</v>
      </c>
      <c r="I25" s="192"/>
      <c r="J25" s="192"/>
      <c r="K25" s="100"/>
      <c r="L25" s="100"/>
    </row>
    <row r="26" spans="1:12" ht="30" customHeight="1" x14ac:dyDescent="0.25">
      <c r="A26" s="138" t="s">
        <v>431</v>
      </c>
      <c r="B26" s="139" t="s">
        <v>306</v>
      </c>
      <c r="C26" s="140" t="s">
        <v>429</v>
      </c>
      <c r="D26" s="141" t="s">
        <v>183</v>
      </c>
      <c r="E26" s="152" t="s">
        <v>295</v>
      </c>
      <c r="F26" s="153">
        <v>6.4</v>
      </c>
      <c r="G26" s="89">
        <v>40.6</v>
      </c>
      <c r="H26" s="188">
        <f t="shared" si="0"/>
        <v>259.83999999999997</v>
      </c>
      <c r="I26" s="192"/>
      <c r="J26" s="192"/>
      <c r="K26" s="100"/>
      <c r="L26" s="100"/>
    </row>
    <row r="27" spans="1:12" ht="30" customHeight="1" x14ac:dyDescent="0.25">
      <c r="A27" s="138" t="s">
        <v>431</v>
      </c>
      <c r="B27" s="139" t="s">
        <v>307</v>
      </c>
      <c r="C27" s="140" t="s">
        <v>577</v>
      </c>
      <c r="D27" s="141" t="s">
        <v>142</v>
      </c>
      <c r="E27" s="152" t="s">
        <v>283</v>
      </c>
      <c r="F27" s="153">
        <v>12</v>
      </c>
      <c r="G27" s="89">
        <v>52.2</v>
      </c>
      <c r="H27" s="188">
        <f t="shared" si="0"/>
        <v>626.4</v>
      </c>
      <c r="I27" s="192"/>
      <c r="J27" s="192"/>
      <c r="K27" s="100"/>
      <c r="L27" s="100"/>
    </row>
    <row r="28" spans="1:12" ht="30" customHeight="1" x14ac:dyDescent="0.25">
      <c r="A28" s="138" t="s">
        <v>431</v>
      </c>
      <c r="B28" s="139" t="s">
        <v>308</v>
      </c>
      <c r="C28" s="140" t="s">
        <v>430</v>
      </c>
      <c r="D28" s="141" t="s">
        <v>136</v>
      </c>
      <c r="E28" s="152" t="s">
        <v>283</v>
      </c>
      <c r="F28" s="153">
        <v>28</v>
      </c>
      <c r="G28" s="89">
        <v>13.92</v>
      </c>
      <c r="H28" s="188">
        <f t="shared" si="0"/>
        <v>389.76</v>
      </c>
      <c r="I28" s="192"/>
      <c r="J28" s="192"/>
      <c r="K28" s="100"/>
      <c r="L28" s="100"/>
    </row>
    <row r="29" spans="1:12" ht="30" customHeight="1" x14ac:dyDescent="0.25">
      <c r="A29" s="138" t="s">
        <v>431</v>
      </c>
      <c r="B29" s="139" t="s">
        <v>309</v>
      </c>
      <c r="C29" s="140" t="s">
        <v>311</v>
      </c>
      <c r="D29" s="141" t="s">
        <v>246</v>
      </c>
      <c r="E29" s="152" t="s">
        <v>283</v>
      </c>
      <c r="F29" s="153">
        <v>28</v>
      </c>
      <c r="G29" s="89">
        <v>-7.5</v>
      </c>
      <c r="H29" s="188">
        <f t="shared" ref="H29" si="3">ROUND((F29*G29),2)</f>
        <v>-210</v>
      </c>
      <c r="I29" s="192"/>
      <c r="J29" s="192"/>
      <c r="K29" s="100"/>
      <c r="L29" s="100"/>
    </row>
    <row r="30" spans="1:12" ht="30" customHeight="1" x14ac:dyDescent="0.25">
      <c r="A30" s="138" t="s">
        <v>431</v>
      </c>
      <c r="B30" s="139" t="s">
        <v>310</v>
      </c>
      <c r="C30" s="140" t="s">
        <v>424</v>
      </c>
      <c r="D30" s="141" t="s">
        <v>146</v>
      </c>
      <c r="E30" s="152" t="s">
        <v>283</v>
      </c>
      <c r="F30" s="153">
        <v>130</v>
      </c>
      <c r="G30" s="89">
        <v>4.0599999999999996</v>
      </c>
      <c r="H30" s="188">
        <f t="shared" si="0"/>
        <v>527.79999999999995</v>
      </c>
      <c r="I30" s="192"/>
      <c r="J30" s="192"/>
      <c r="K30" s="100"/>
      <c r="L30" s="100"/>
    </row>
    <row r="31" spans="1:12" ht="30" customHeight="1" thickBot="1" x14ac:dyDescent="0.3">
      <c r="A31" s="138" t="s">
        <v>431</v>
      </c>
      <c r="B31" s="139" t="s">
        <v>312</v>
      </c>
      <c r="C31" s="140" t="s">
        <v>576</v>
      </c>
      <c r="D31" s="141" t="s">
        <v>142</v>
      </c>
      <c r="E31" s="152" t="s">
        <v>283</v>
      </c>
      <c r="F31" s="153">
        <v>42</v>
      </c>
      <c r="G31" s="89">
        <v>92.2</v>
      </c>
      <c r="H31" s="188">
        <f t="shared" si="0"/>
        <v>3872.4</v>
      </c>
      <c r="I31" s="192"/>
      <c r="J31" s="192"/>
      <c r="K31" s="100"/>
      <c r="L31" s="100"/>
    </row>
    <row r="32" spans="1:12" ht="30" customHeight="1" thickBot="1" x14ac:dyDescent="0.3">
      <c r="A32" s="145" t="s">
        <v>431</v>
      </c>
      <c r="B32" s="146" t="s">
        <v>313</v>
      </c>
      <c r="C32" s="154" t="s">
        <v>425</v>
      </c>
      <c r="D32" s="155" t="s">
        <v>249</v>
      </c>
      <c r="E32" s="156" t="s">
        <v>283</v>
      </c>
      <c r="F32" s="157">
        <v>7</v>
      </c>
      <c r="G32" s="90">
        <v>40.6</v>
      </c>
      <c r="H32" s="189">
        <f t="shared" ref="H32" si="4">ROUND((F32*G32),2)</f>
        <v>284.2</v>
      </c>
      <c r="I32" s="193" t="s">
        <v>314</v>
      </c>
      <c r="J32" s="191">
        <f>ROUND(SUM(H18:H32),2)</f>
        <v>11837.25</v>
      </c>
      <c r="K32" s="100"/>
      <c r="L32" s="100"/>
    </row>
    <row r="33" spans="1:12" ht="30" customHeight="1" x14ac:dyDescent="0.25">
      <c r="A33" s="158" t="s">
        <v>432</v>
      </c>
      <c r="B33" s="159" t="s">
        <v>315</v>
      </c>
      <c r="C33" s="160" t="s">
        <v>460</v>
      </c>
      <c r="D33" s="141" t="s">
        <v>146</v>
      </c>
      <c r="E33" s="161" t="s">
        <v>283</v>
      </c>
      <c r="F33" s="162">
        <v>370</v>
      </c>
      <c r="G33" s="102">
        <v>4</v>
      </c>
      <c r="H33" s="194">
        <f t="shared" si="0"/>
        <v>1480</v>
      </c>
      <c r="I33" s="195"/>
      <c r="J33" s="192"/>
      <c r="K33" s="100"/>
      <c r="L33" s="100"/>
    </row>
    <row r="34" spans="1:12" ht="30" customHeight="1" x14ac:dyDescent="0.25">
      <c r="A34" s="138" t="s">
        <v>432</v>
      </c>
      <c r="B34" s="139" t="s">
        <v>316</v>
      </c>
      <c r="C34" s="140" t="s">
        <v>461</v>
      </c>
      <c r="D34" s="141" t="s">
        <v>146</v>
      </c>
      <c r="E34" s="152" t="s">
        <v>283</v>
      </c>
      <c r="F34" s="153">
        <v>15</v>
      </c>
      <c r="G34" s="92">
        <v>37.119999999999997</v>
      </c>
      <c r="H34" s="188">
        <f t="shared" si="0"/>
        <v>556.79999999999995</v>
      </c>
      <c r="I34" s="195"/>
      <c r="J34" s="192"/>
      <c r="K34" s="100"/>
      <c r="L34" s="100"/>
    </row>
    <row r="35" spans="1:12" ht="30" customHeight="1" x14ac:dyDescent="0.25">
      <c r="A35" s="138" t="s">
        <v>432</v>
      </c>
      <c r="B35" s="139" t="s">
        <v>317</v>
      </c>
      <c r="C35" s="140" t="s">
        <v>433</v>
      </c>
      <c r="D35" s="141" t="s">
        <v>161</v>
      </c>
      <c r="E35" s="152" t="s">
        <v>27</v>
      </c>
      <c r="F35" s="153">
        <v>140</v>
      </c>
      <c r="G35" s="92">
        <v>268.2</v>
      </c>
      <c r="H35" s="188">
        <f t="shared" si="0"/>
        <v>37548</v>
      </c>
      <c r="I35" s="195"/>
      <c r="J35" s="192"/>
      <c r="K35" s="100"/>
      <c r="L35" s="100"/>
    </row>
    <row r="36" spans="1:12" ht="30" customHeight="1" x14ac:dyDescent="0.25">
      <c r="A36" s="138" t="s">
        <v>432</v>
      </c>
      <c r="B36" s="139" t="s">
        <v>318</v>
      </c>
      <c r="C36" s="140" t="s">
        <v>434</v>
      </c>
      <c r="D36" s="141" t="s">
        <v>161</v>
      </c>
      <c r="E36" s="152" t="s">
        <v>27</v>
      </c>
      <c r="F36" s="153">
        <v>154</v>
      </c>
      <c r="G36" s="92">
        <v>285.60000000000002</v>
      </c>
      <c r="H36" s="188">
        <f t="shared" si="0"/>
        <v>43982.400000000001</v>
      </c>
      <c r="I36" s="196"/>
      <c r="J36" s="192"/>
      <c r="K36" s="100"/>
      <c r="L36" s="100"/>
    </row>
    <row r="37" spans="1:12" ht="30" customHeight="1" x14ac:dyDescent="0.25">
      <c r="A37" s="138" t="s">
        <v>432</v>
      </c>
      <c r="B37" s="139" t="s">
        <v>319</v>
      </c>
      <c r="C37" s="163" t="s">
        <v>435</v>
      </c>
      <c r="D37" s="164" t="s">
        <v>194</v>
      </c>
      <c r="E37" s="152" t="s">
        <v>252</v>
      </c>
      <c r="F37" s="153">
        <v>60</v>
      </c>
      <c r="G37" s="92">
        <v>5.8</v>
      </c>
      <c r="H37" s="188">
        <f t="shared" si="0"/>
        <v>348</v>
      </c>
      <c r="I37" s="195"/>
      <c r="J37" s="192"/>
      <c r="K37" s="100"/>
      <c r="L37" s="100"/>
    </row>
    <row r="38" spans="1:12" ht="30" customHeight="1" x14ac:dyDescent="0.25">
      <c r="A38" s="138" t="s">
        <v>432</v>
      </c>
      <c r="B38" s="139" t="s">
        <v>320</v>
      </c>
      <c r="C38" s="140" t="s">
        <v>436</v>
      </c>
      <c r="D38" s="141" t="s">
        <v>194</v>
      </c>
      <c r="E38" s="152" t="s">
        <v>283</v>
      </c>
      <c r="F38" s="153">
        <v>9</v>
      </c>
      <c r="G38" s="92">
        <v>104.4</v>
      </c>
      <c r="H38" s="188">
        <f t="shared" si="0"/>
        <v>939.6</v>
      </c>
      <c r="I38" s="195"/>
      <c r="J38" s="192"/>
      <c r="K38" s="100"/>
      <c r="L38" s="100"/>
    </row>
    <row r="39" spans="1:12" ht="30" customHeight="1" x14ac:dyDescent="0.25">
      <c r="A39" s="138" t="s">
        <v>432</v>
      </c>
      <c r="B39" s="139" t="s">
        <v>321</v>
      </c>
      <c r="C39" s="140" t="s">
        <v>437</v>
      </c>
      <c r="D39" s="141" t="s">
        <v>194</v>
      </c>
      <c r="E39" s="152" t="s">
        <v>283</v>
      </c>
      <c r="F39" s="153">
        <v>3</v>
      </c>
      <c r="G39" s="92">
        <v>406</v>
      </c>
      <c r="H39" s="188">
        <f t="shared" ref="H39:H79" si="5">ROUND((F39*G39),2)</f>
        <v>1218</v>
      </c>
      <c r="I39" s="195"/>
      <c r="J39" s="192"/>
      <c r="K39" s="100"/>
      <c r="L39" s="100"/>
    </row>
    <row r="40" spans="1:12" ht="30" customHeight="1" x14ac:dyDescent="0.25">
      <c r="A40" s="138" t="s">
        <v>432</v>
      </c>
      <c r="B40" s="139" t="s">
        <v>322</v>
      </c>
      <c r="C40" s="140" t="s">
        <v>462</v>
      </c>
      <c r="D40" s="141" t="s">
        <v>194</v>
      </c>
      <c r="E40" s="165" t="s">
        <v>283</v>
      </c>
      <c r="F40" s="153">
        <v>54</v>
      </c>
      <c r="G40" s="92">
        <v>664</v>
      </c>
      <c r="H40" s="188">
        <f t="shared" si="5"/>
        <v>35856</v>
      </c>
      <c r="I40" s="195"/>
      <c r="J40" s="192"/>
      <c r="K40" s="100"/>
      <c r="L40" s="100"/>
    </row>
    <row r="41" spans="1:12" ht="30" customHeight="1" x14ac:dyDescent="0.25">
      <c r="A41" s="138" t="s">
        <v>432</v>
      </c>
      <c r="B41" s="139" t="s">
        <v>323</v>
      </c>
      <c r="C41" s="163" t="s">
        <v>329</v>
      </c>
      <c r="D41" s="164" t="s">
        <v>587</v>
      </c>
      <c r="E41" s="152" t="s">
        <v>295</v>
      </c>
      <c r="F41" s="153">
        <v>5.8</v>
      </c>
      <c r="G41" s="92">
        <v>2552</v>
      </c>
      <c r="H41" s="188">
        <f t="shared" si="5"/>
        <v>14801.6</v>
      </c>
      <c r="I41" s="195"/>
      <c r="J41" s="192"/>
      <c r="K41" s="100"/>
      <c r="L41" s="100"/>
    </row>
    <row r="42" spans="1:12" ht="30" customHeight="1" x14ac:dyDescent="0.25">
      <c r="A42" s="138" t="s">
        <v>432</v>
      </c>
      <c r="B42" s="139" t="s">
        <v>324</v>
      </c>
      <c r="C42" s="140" t="s">
        <v>438</v>
      </c>
      <c r="D42" s="141" t="s">
        <v>594</v>
      </c>
      <c r="E42" s="152" t="s">
        <v>252</v>
      </c>
      <c r="F42" s="153">
        <v>76</v>
      </c>
      <c r="G42" s="92">
        <v>1.39</v>
      </c>
      <c r="H42" s="188">
        <f t="shared" si="5"/>
        <v>105.64</v>
      </c>
      <c r="I42" s="195"/>
      <c r="J42" s="192"/>
      <c r="K42" s="100"/>
      <c r="L42" s="100"/>
    </row>
    <row r="43" spans="1:12" ht="30" customHeight="1" x14ac:dyDescent="0.25">
      <c r="A43" s="138" t="s">
        <v>432</v>
      </c>
      <c r="B43" s="139" t="s">
        <v>325</v>
      </c>
      <c r="C43" s="140" t="s">
        <v>439</v>
      </c>
      <c r="D43" s="141" t="s">
        <v>594</v>
      </c>
      <c r="E43" s="152" t="s">
        <v>252</v>
      </c>
      <c r="F43" s="153">
        <v>76</v>
      </c>
      <c r="G43" s="92">
        <v>10.44</v>
      </c>
      <c r="H43" s="188">
        <f t="shared" si="5"/>
        <v>793.44</v>
      </c>
      <c r="I43" s="195"/>
      <c r="J43" s="192"/>
      <c r="K43" s="100"/>
      <c r="L43" s="100"/>
    </row>
    <row r="44" spans="1:12" ht="30" customHeight="1" x14ac:dyDescent="0.25">
      <c r="A44" s="138" t="s">
        <v>432</v>
      </c>
      <c r="B44" s="139" t="s">
        <v>326</v>
      </c>
      <c r="C44" s="140" t="s">
        <v>440</v>
      </c>
      <c r="D44" s="141" t="s">
        <v>191</v>
      </c>
      <c r="E44" s="152" t="s">
        <v>283</v>
      </c>
      <c r="F44" s="153">
        <v>13</v>
      </c>
      <c r="G44" s="92">
        <v>104.4</v>
      </c>
      <c r="H44" s="188">
        <f t="shared" si="5"/>
        <v>1357.2</v>
      </c>
      <c r="I44" s="195"/>
      <c r="J44" s="192"/>
      <c r="K44" s="88"/>
      <c r="L44" s="88"/>
    </row>
    <row r="45" spans="1:12" ht="30" customHeight="1" x14ac:dyDescent="0.25">
      <c r="A45" s="138" t="s">
        <v>432</v>
      </c>
      <c r="B45" s="139" t="s">
        <v>327</v>
      </c>
      <c r="C45" s="140" t="s">
        <v>441</v>
      </c>
      <c r="D45" s="141" t="s">
        <v>191</v>
      </c>
      <c r="E45" s="152" t="s">
        <v>14</v>
      </c>
      <c r="F45" s="153">
        <v>4</v>
      </c>
      <c r="G45" s="92">
        <v>875.8</v>
      </c>
      <c r="H45" s="188">
        <f t="shared" si="5"/>
        <v>3503.2</v>
      </c>
      <c r="I45" s="195"/>
      <c r="J45" s="192"/>
      <c r="K45" s="100"/>
      <c r="L45" s="100"/>
    </row>
    <row r="46" spans="1:12" ht="30" customHeight="1" x14ac:dyDescent="0.25">
      <c r="A46" s="138" t="s">
        <v>432</v>
      </c>
      <c r="B46" s="139" t="s">
        <v>328</v>
      </c>
      <c r="C46" s="140" t="s">
        <v>442</v>
      </c>
      <c r="D46" s="141" t="s">
        <v>189</v>
      </c>
      <c r="E46" s="152" t="s">
        <v>283</v>
      </c>
      <c r="F46" s="153">
        <v>280</v>
      </c>
      <c r="G46" s="92">
        <v>9.2799999999999994</v>
      </c>
      <c r="H46" s="188">
        <f t="shared" si="5"/>
        <v>2598.4</v>
      </c>
      <c r="I46" s="195"/>
      <c r="J46" s="192"/>
      <c r="K46" s="100"/>
      <c r="L46" s="100"/>
    </row>
    <row r="47" spans="1:12" ht="30" customHeight="1" x14ac:dyDescent="0.25">
      <c r="A47" s="138" t="s">
        <v>432</v>
      </c>
      <c r="B47" s="139" t="s">
        <v>330</v>
      </c>
      <c r="C47" s="140" t="s">
        <v>443</v>
      </c>
      <c r="D47" s="141" t="s">
        <v>189</v>
      </c>
      <c r="E47" s="152" t="s">
        <v>283</v>
      </c>
      <c r="F47" s="153">
        <v>310</v>
      </c>
      <c r="G47" s="92">
        <v>27.84</v>
      </c>
      <c r="H47" s="188">
        <f t="shared" si="5"/>
        <v>8630.4</v>
      </c>
      <c r="I47" s="195"/>
      <c r="J47" s="192"/>
      <c r="K47" s="100"/>
      <c r="L47" s="100"/>
    </row>
    <row r="48" spans="1:12" ht="30" customHeight="1" x14ac:dyDescent="0.25">
      <c r="A48" s="138" t="s">
        <v>432</v>
      </c>
      <c r="B48" s="139" t="s">
        <v>331</v>
      </c>
      <c r="C48" s="140" t="s">
        <v>444</v>
      </c>
      <c r="D48" s="141" t="s">
        <v>189</v>
      </c>
      <c r="E48" s="152" t="s">
        <v>14</v>
      </c>
      <c r="F48" s="153">
        <v>18</v>
      </c>
      <c r="G48" s="92">
        <v>791.6</v>
      </c>
      <c r="H48" s="188">
        <f t="shared" si="5"/>
        <v>14248.8</v>
      </c>
      <c r="I48" s="195"/>
      <c r="J48" s="192"/>
      <c r="K48" s="100"/>
      <c r="L48" s="100"/>
    </row>
    <row r="49" spans="1:12" ht="30" customHeight="1" x14ac:dyDescent="0.25">
      <c r="A49" s="138" t="s">
        <v>432</v>
      </c>
      <c r="B49" s="139" t="s">
        <v>332</v>
      </c>
      <c r="C49" s="140" t="s">
        <v>445</v>
      </c>
      <c r="D49" s="141" t="s">
        <v>167</v>
      </c>
      <c r="E49" s="152" t="s">
        <v>252</v>
      </c>
      <c r="F49" s="153">
        <v>72</v>
      </c>
      <c r="G49" s="92">
        <v>1.39</v>
      </c>
      <c r="H49" s="188">
        <f t="shared" si="5"/>
        <v>100.08</v>
      </c>
      <c r="I49" s="195"/>
      <c r="J49" s="192"/>
      <c r="K49" s="101"/>
      <c r="L49" s="101"/>
    </row>
    <row r="50" spans="1:12" ht="30" customHeight="1" x14ac:dyDescent="0.25">
      <c r="A50" s="138" t="s">
        <v>432</v>
      </c>
      <c r="B50" s="139" t="s">
        <v>333</v>
      </c>
      <c r="C50" s="163" t="s">
        <v>463</v>
      </c>
      <c r="D50" s="164" t="s">
        <v>167</v>
      </c>
      <c r="E50" s="152" t="s">
        <v>252</v>
      </c>
      <c r="F50" s="153">
        <v>72</v>
      </c>
      <c r="G50" s="92">
        <v>19.72</v>
      </c>
      <c r="H50" s="188">
        <f t="shared" si="5"/>
        <v>1419.84</v>
      </c>
      <c r="I50" s="195"/>
      <c r="J50" s="192"/>
      <c r="K50" s="100"/>
      <c r="L50" s="100"/>
    </row>
    <row r="51" spans="1:12" ht="30" customHeight="1" x14ac:dyDescent="0.25">
      <c r="A51" s="138" t="s">
        <v>432</v>
      </c>
      <c r="B51" s="139" t="s">
        <v>334</v>
      </c>
      <c r="C51" s="140" t="s">
        <v>446</v>
      </c>
      <c r="D51" s="141" t="s">
        <v>166</v>
      </c>
      <c r="E51" s="152" t="s">
        <v>252</v>
      </c>
      <c r="F51" s="153">
        <v>86</v>
      </c>
      <c r="G51" s="92">
        <v>1.39</v>
      </c>
      <c r="H51" s="188">
        <f t="shared" si="5"/>
        <v>119.54</v>
      </c>
      <c r="I51" s="195"/>
      <c r="J51" s="192"/>
      <c r="K51" s="100"/>
      <c r="L51" s="100"/>
    </row>
    <row r="52" spans="1:12" ht="30" customHeight="1" x14ac:dyDescent="0.25">
      <c r="A52" s="138" t="s">
        <v>432</v>
      </c>
      <c r="B52" s="139" t="s">
        <v>335</v>
      </c>
      <c r="C52" s="140" t="s">
        <v>447</v>
      </c>
      <c r="D52" s="141" t="s">
        <v>166</v>
      </c>
      <c r="E52" s="152" t="s">
        <v>252</v>
      </c>
      <c r="F52" s="153">
        <v>86</v>
      </c>
      <c r="G52" s="92">
        <v>52.2</v>
      </c>
      <c r="H52" s="188">
        <f t="shared" si="5"/>
        <v>4489.2</v>
      </c>
      <c r="I52" s="195"/>
      <c r="J52" s="192"/>
      <c r="K52" s="88"/>
      <c r="L52" s="88"/>
    </row>
    <row r="53" spans="1:12" ht="30" customHeight="1" x14ac:dyDescent="0.25">
      <c r="A53" s="138" t="s">
        <v>432</v>
      </c>
      <c r="B53" s="139" t="s">
        <v>336</v>
      </c>
      <c r="C53" s="140" t="s">
        <v>448</v>
      </c>
      <c r="D53" s="141" t="s">
        <v>163</v>
      </c>
      <c r="E53" s="152" t="s">
        <v>252</v>
      </c>
      <c r="F53" s="153">
        <v>80</v>
      </c>
      <c r="G53" s="92">
        <v>17.399999999999999</v>
      </c>
      <c r="H53" s="188">
        <f t="shared" si="5"/>
        <v>1392</v>
      </c>
      <c r="I53" s="195"/>
      <c r="J53" s="192"/>
      <c r="K53" s="100"/>
      <c r="L53" s="100"/>
    </row>
    <row r="54" spans="1:12" ht="30" customHeight="1" x14ac:dyDescent="0.25">
      <c r="A54" s="138" t="s">
        <v>432</v>
      </c>
      <c r="B54" s="139" t="s">
        <v>337</v>
      </c>
      <c r="C54" s="140" t="s">
        <v>449</v>
      </c>
      <c r="D54" s="141"/>
      <c r="E54" s="165" t="s">
        <v>283</v>
      </c>
      <c r="F54" s="153">
        <v>8</v>
      </c>
      <c r="G54" s="92">
        <v>104.4</v>
      </c>
      <c r="H54" s="188">
        <f t="shared" si="5"/>
        <v>835.2</v>
      </c>
      <c r="I54" s="195"/>
      <c r="J54" s="192"/>
      <c r="K54" s="100"/>
      <c r="L54" s="100"/>
    </row>
    <row r="55" spans="1:12" ht="30" customHeight="1" x14ac:dyDescent="0.25">
      <c r="A55" s="138" t="s">
        <v>432</v>
      </c>
      <c r="B55" s="139" t="s">
        <v>338</v>
      </c>
      <c r="C55" s="163" t="s">
        <v>450</v>
      </c>
      <c r="D55" s="141" t="s">
        <v>595</v>
      </c>
      <c r="E55" s="152" t="s">
        <v>252</v>
      </c>
      <c r="F55" s="153">
        <v>48</v>
      </c>
      <c r="G55" s="92">
        <v>2.44</v>
      </c>
      <c r="H55" s="188">
        <f t="shared" si="5"/>
        <v>117.12</v>
      </c>
      <c r="I55" s="195"/>
      <c r="J55" s="192"/>
      <c r="K55" s="100"/>
      <c r="L55" s="100"/>
    </row>
    <row r="56" spans="1:12" ht="30" customHeight="1" x14ac:dyDescent="0.25">
      <c r="A56" s="138" t="s">
        <v>432</v>
      </c>
      <c r="B56" s="139" t="s">
        <v>339</v>
      </c>
      <c r="C56" s="140" t="s">
        <v>451</v>
      </c>
      <c r="D56" s="141" t="s">
        <v>595</v>
      </c>
      <c r="E56" s="152" t="s">
        <v>295</v>
      </c>
      <c r="F56" s="153">
        <v>6</v>
      </c>
      <c r="G56" s="92">
        <v>232</v>
      </c>
      <c r="H56" s="188">
        <f t="shared" si="5"/>
        <v>1392</v>
      </c>
      <c r="I56" s="195"/>
      <c r="J56" s="192"/>
      <c r="K56" s="100"/>
      <c r="L56" s="100"/>
    </row>
    <row r="57" spans="1:12" ht="30" customHeight="1" x14ac:dyDescent="0.25">
      <c r="A57" s="138" t="s">
        <v>432</v>
      </c>
      <c r="B57" s="139" t="s">
        <v>340</v>
      </c>
      <c r="C57" s="140" t="s">
        <v>452</v>
      </c>
      <c r="D57" s="141" t="s">
        <v>595</v>
      </c>
      <c r="E57" s="152" t="s">
        <v>295</v>
      </c>
      <c r="F57" s="153">
        <v>2</v>
      </c>
      <c r="G57" s="92">
        <v>290</v>
      </c>
      <c r="H57" s="188">
        <f t="shared" si="5"/>
        <v>580</v>
      </c>
      <c r="I57" s="195"/>
      <c r="J57" s="192"/>
      <c r="K57" s="100"/>
      <c r="L57" s="100"/>
    </row>
    <row r="58" spans="1:12" ht="30" customHeight="1" x14ac:dyDescent="0.25">
      <c r="A58" s="138" t="s">
        <v>432</v>
      </c>
      <c r="B58" s="139" t="s">
        <v>341</v>
      </c>
      <c r="C58" s="140" t="s">
        <v>453</v>
      </c>
      <c r="D58" s="141" t="s">
        <v>584</v>
      </c>
      <c r="E58" s="152" t="s">
        <v>252</v>
      </c>
      <c r="F58" s="153">
        <v>64</v>
      </c>
      <c r="G58" s="92">
        <v>15.08</v>
      </c>
      <c r="H58" s="188">
        <f t="shared" si="5"/>
        <v>965.12</v>
      </c>
      <c r="I58" s="195"/>
      <c r="J58" s="192"/>
      <c r="K58" s="100"/>
      <c r="L58" s="100"/>
    </row>
    <row r="59" spans="1:12" ht="30" customHeight="1" x14ac:dyDescent="0.25">
      <c r="A59" s="138" t="s">
        <v>432</v>
      </c>
      <c r="B59" s="139" t="s">
        <v>342</v>
      </c>
      <c r="C59" s="140" t="s">
        <v>454</v>
      </c>
      <c r="D59" s="141" t="s">
        <v>165</v>
      </c>
      <c r="E59" s="152" t="s">
        <v>252</v>
      </c>
      <c r="F59" s="153">
        <v>64</v>
      </c>
      <c r="G59" s="92">
        <v>2.44</v>
      </c>
      <c r="H59" s="188">
        <f t="shared" si="5"/>
        <v>156.16</v>
      </c>
      <c r="I59" s="195"/>
      <c r="J59" s="192"/>
      <c r="K59" s="100"/>
      <c r="L59" s="100"/>
    </row>
    <row r="60" spans="1:12" ht="30" customHeight="1" x14ac:dyDescent="0.25">
      <c r="A60" s="138" t="s">
        <v>432</v>
      </c>
      <c r="B60" s="139" t="s">
        <v>343</v>
      </c>
      <c r="C60" s="140" t="s">
        <v>455</v>
      </c>
      <c r="D60" s="141" t="s">
        <v>165</v>
      </c>
      <c r="E60" s="165" t="s">
        <v>252</v>
      </c>
      <c r="F60" s="153">
        <v>80</v>
      </c>
      <c r="G60" s="92">
        <v>7.54</v>
      </c>
      <c r="H60" s="188">
        <f t="shared" si="5"/>
        <v>603.20000000000005</v>
      </c>
      <c r="I60" s="195"/>
      <c r="J60" s="192"/>
      <c r="K60" s="100"/>
      <c r="L60" s="100"/>
    </row>
    <row r="61" spans="1:12" ht="30" customHeight="1" x14ac:dyDescent="0.25">
      <c r="A61" s="138" t="s">
        <v>432</v>
      </c>
      <c r="B61" s="139" t="s">
        <v>344</v>
      </c>
      <c r="C61" s="163" t="s">
        <v>456</v>
      </c>
      <c r="D61" s="141" t="s">
        <v>165</v>
      </c>
      <c r="E61" s="152" t="s">
        <v>27</v>
      </c>
      <c r="F61" s="153">
        <v>36</v>
      </c>
      <c r="G61" s="92">
        <v>6.96</v>
      </c>
      <c r="H61" s="188">
        <f t="shared" si="5"/>
        <v>250.56</v>
      </c>
      <c r="I61" s="195"/>
      <c r="J61" s="192"/>
      <c r="K61" s="100"/>
      <c r="L61" s="100"/>
    </row>
    <row r="62" spans="1:12" ht="30" customHeight="1" x14ac:dyDescent="0.25">
      <c r="A62" s="138" t="s">
        <v>432</v>
      </c>
      <c r="B62" s="139" t="s">
        <v>345</v>
      </c>
      <c r="C62" s="140" t="s">
        <v>457</v>
      </c>
      <c r="D62" s="141" t="s">
        <v>594</v>
      </c>
      <c r="E62" s="152" t="s">
        <v>252</v>
      </c>
      <c r="F62" s="153">
        <v>84</v>
      </c>
      <c r="G62" s="92">
        <v>1.39</v>
      </c>
      <c r="H62" s="188">
        <f t="shared" si="5"/>
        <v>116.76</v>
      </c>
      <c r="I62" s="195"/>
      <c r="J62" s="192"/>
      <c r="K62" s="100"/>
      <c r="L62" s="100"/>
    </row>
    <row r="63" spans="1:12" ht="30" customHeight="1" thickBot="1" x14ac:dyDescent="0.3">
      <c r="A63" s="138" t="s">
        <v>432</v>
      </c>
      <c r="B63" s="139" t="s">
        <v>346</v>
      </c>
      <c r="C63" s="140" t="s">
        <v>458</v>
      </c>
      <c r="D63" s="141" t="s">
        <v>594</v>
      </c>
      <c r="E63" s="152" t="s">
        <v>252</v>
      </c>
      <c r="F63" s="153">
        <v>84</v>
      </c>
      <c r="G63" s="92">
        <v>10.44</v>
      </c>
      <c r="H63" s="188">
        <f t="shared" si="5"/>
        <v>876.96</v>
      </c>
      <c r="I63" s="195"/>
      <c r="J63" s="192"/>
      <c r="K63" s="101"/>
      <c r="L63" s="101"/>
    </row>
    <row r="64" spans="1:12" ht="30" customHeight="1" thickBot="1" x14ac:dyDescent="0.3">
      <c r="A64" s="138" t="s">
        <v>432</v>
      </c>
      <c r="B64" s="139" t="s">
        <v>347</v>
      </c>
      <c r="C64" s="140" t="s">
        <v>459</v>
      </c>
      <c r="D64" s="141" t="s">
        <v>594</v>
      </c>
      <c r="E64" s="152" t="s">
        <v>252</v>
      </c>
      <c r="F64" s="153">
        <v>84</v>
      </c>
      <c r="G64" s="92">
        <v>20.88</v>
      </c>
      <c r="H64" s="188">
        <f t="shared" ref="H64" si="6">ROUND((F64*G64),2)</f>
        <v>1753.92</v>
      </c>
      <c r="I64" s="197" t="s">
        <v>348</v>
      </c>
      <c r="J64" s="198">
        <f>ROUND(SUM(H33:H64),2)</f>
        <v>183135.14</v>
      </c>
      <c r="K64" s="100"/>
      <c r="L64" s="100"/>
    </row>
    <row r="65" spans="1:12" ht="30" customHeight="1" x14ac:dyDescent="0.25">
      <c r="A65" s="132" t="s">
        <v>492</v>
      </c>
      <c r="B65" s="166" t="s">
        <v>349</v>
      </c>
      <c r="C65" s="134" t="s">
        <v>467</v>
      </c>
      <c r="D65" s="135" t="s">
        <v>169</v>
      </c>
      <c r="E65" s="151" t="s">
        <v>14</v>
      </c>
      <c r="F65" s="137">
        <v>12</v>
      </c>
      <c r="G65" s="94">
        <v>754</v>
      </c>
      <c r="H65" s="187">
        <f t="shared" si="5"/>
        <v>9048</v>
      </c>
      <c r="I65" s="195"/>
      <c r="J65" s="192"/>
      <c r="K65" s="100"/>
      <c r="L65" s="100"/>
    </row>
    <row r="66" spans="1:12" ht="30" customHeight="1" x14ac:dyDescent="0.25">
      <c r="A66" s="138" t="s">
        <v>492</v>
      </c>
      <c r="B66" s="142" t="s">
        <v>350</v>
      </c>
      <c r="C66" s="140" t="s">
        <v>468</v>
      </c>
      <c r="D66" s="141" t="s">
        <v>596</v>
      </c>
      <c r="E66" s="152" t="s">
        <v>14</v>
      </c>
      <c r="F66" s="143">
        <v>6</v>
      </c>
      <c r="G66" s="95">
        <v>8700</v>
      </c>
      <c r="H66" s="188">
        <f t="shared" si="5"/>
        <v>52200</v>
      </c>
      <c r="I66" s="195"/>
      <c r="J66" s="192"/>
      <c r="K66" s="100"/>
      <c r="L66" s="100"/>
    </row>
    <row r="67" spans="1:12" ht="30" customHeight="1" x14ac:dyDescent="0.25">
      <c r="A67" s="138" t="s">
        <v>492</v>
      </c>
      <c r="B67" s="142" t="s">
        <v>351</v>
      </c>
      <c r="C67" s="140" t="s">
        <v>469</v>
      </c>
      <c r="D67" s="141" t="s">
        <v>597</v>
      </c>
      <c r="E67" s="152" t="s">
        <v>14</v>
      </c>
      <c r="F67" s="143">
        <v>8</v>
      </c>
      <c r="G67" s="95">
        <v>1276</v>
      </c>
      <c r="H67" s="188">
        <f t="shared" si="5"/>
        <v>10208</v>
      </c>
      <c r="I67" s="195"/>
      <c r="J67" s="192"/>
      <c r="K67" s="100"/>
      <c r="L67" s="100"/>
    </row>
    <row r="68" spans="1:12" ht="30" customHeight="1" x14ac:dyDescent="0.25">
      <c r="A68" s="138" t="s">
        <v>492</v>
      </c>
      <c r="B68" s="142" t="s">
        <v>352</v>
      </c>
      <c r="C68" s="140" t="s">
        <v>493</v>
      </c>
      <c r="D68" s="141" t="s">
        <v>199</v>
      </c>
      <c r="E68" s="152" t="s">
        <v>283</v>
      </c>
      <c r="F68" s="143">
        <v>12.23</v>
      </c>
      <c r="G68" s="95">
        <v>638</v>
      </c>
      <c r="H68" s="188">
        <f t="shared" si="5"/>
        <v>7802.74</v>
      </c>
      <c r="I68" s="195"/>
      <c r="J68" s="192"/>
      <c r="K68" s="100"/>
      <c r="L68" s="100"/>
    </row>
    <row r="69" spans="1:12" ht="30" customHeight="1" x14ac:dyDescent="0.25">
      <c r="A69" s="138" t="s">
        <v>492</v>
      </c>
      <c r="B69" s="142" t="s">
        <v>353</v>
      </c>
      <c r="C69" s="140" t="s">
        <v>329</v>
      </c>
      <c r="D69" s="141" t="s">
        <v>198</v>
      </c>
      <c r="E69" s="167" t="s">
        <v>295</v>
      </c>
      <c r="F69" s="168">
        <v>0.89700000000000002</v>
      </c>
      <c r="G69" s="95">
        <v>2204</v>
      </c>
      <c r="H69" s="188">
        <f t="shared" si="5"/>
        <v>1976.99</v>
      </c>
      <c r="I69" s="195"/>
      <c r="J69" s="192"/>
      <c r="K69" s="100"/>
      <c r="L69" s="100"/>
    </row>
    <row r="70" spans="1:12" ht="30" customHeight="1" x14ac:dyDescent="0.25">
      <c r="A70" s="138" t="s">
        <v>492</v>
      </c>
      <c r="B70" s="142" t="s">
        <v>354</v>
      </c>
      <c r="C70" s="140" t="s">
        <v>470</v>
      </c>
      <c r="D70" s="141" t="s">
        <v>597</v>
      </c>
      <c r="E70" s="152" t="s">
        <v>27</v>
      </c>
      <c r="F70" s="143">
        <v>12</v>
      </c>
      <c r="G70" s="95">
        <v>34.799999999999997</v>
      </c>
      <c r="H70" s="188">
        <f t="shared" si="5"/>
        <v>417.6</v>
      </c>
      <c r="I70" s="195"/>
      <c r="J70" s="192"/>
      <c r="K70" s="100"/>
      <c r="L70" s="100"/>
    </row>
    <row r="71" spans="1:12" ht="30" customHeight="1" x14ac:dyDescent="0.25">
      <c r="A71" s="138" t="s">
        <v>492</v>
      </c>
      <c r="B71" s="142" t="s">
        <v>355</v>
      </c>
      <c r="C71" s="140" t="s">
        <v>471</v>
      </c>
      <c r="D71" s="141" t="s">
        <v>168</v>
      </c>
      <c r="E71" s="152" t="s">
        <v>27</v>
      </c>
      <c r="F71" s="143">
        <v>20</v>
      </c>
      <c r="G71" s="95">
        <v>754</v>
      </c>
      <c r="H71" s="188">
        <f t="shared" si="5"/>
        <v>15080</v>
      </c>
      <c r="I71" s="195"/>
      <c r="J71" s="192"/>
      <c r="K71" s="100"/>
      <c r="L71" s="100"/>
    </row>
    <row r="72" spans="1:12" ht="30" customHeight="1" x14ac:dyDescent="0.25">
      <c r="A72" s="138" t="s">
        <v>492</v>
      </c>
      <c r="B72" s="142" t="s">
        <v>356</v>
      </c>
      <c r="C72" s="140" t="s">
        <v>472</v>
      </c>
      <c r="D72" s="141" t="s">
        <v>167</v>
      </c>
      <c r="E72" s="141" t="s">
        <v>252</v>
      </c>
      <c r="F72" s="168">
        <v>120</v>
      </c>
      <c r="G72" s="95">
        <v>1.39</v>
      </c>
      <c r="H72" s="188">
        <f t="shared" si="5"/>
        <v>166.8</v>
      </c>
      <c r="I72" s="195"/>
      <c r="J72" s="192"/>
      <c r="K72" s="100"/>
      <c r="L72" s="100"/>
    </row>
    <row r="73" spans="1:12" ht="30" customHeight="1" x14ac:dyDescent="0.25">
      <c r="A73" s="138" t="s">
        <v>492</v>
      </c>
      <c r="B73" s="142" t="s">
        <v>357</v>
      </c>
      <c r="C73" s="163" t="s">
        <v>473</v>
      </c>
      <c r="D73" s="164" t="s">
        <v>167</v>
      </c>
      <c r="E73" s="141" t="s">
        <v>252</v>
      </c>
      <c r="F73" s="143">
        <v>120</v>
      </c>
      <c r="G73" s="95">
        <v>19.72</v>
      </c>
      <c r="H73" s="188">
        <f t="shared" si="5"/>
        <v>2366.4</v>
      </c>
      <c r="I73" s="195"/>
      <c r="J73" s="192"/>
      <c r="K73" s="100"/>
      <c r="L73" s="100"/>
    </row>
    <row r="74" spans="1:12" ht="30" customHeight="1" x14ac:dyDescent="0.25">
      <c r="A74" s="138" t="s">
        <v>492</v>
      </c>
      <c r="B74" s="142" t="s">
        <v>358</v>
      </c>
      <c r="C74" s="140" t="s">
        <v>474</v>
      </c>
      <c r="D74" s="141" t="s">
        <v>166</v>
      </c>
      <c r="E74" s="152" t="s">
        <v>252</v>
      </c>
      <c r="F74" s="143">
        <v>126</v>
      </c>
      <c r="G74" s="95">
        <v>1.39</v>
      </c>
      <c r="H74" s="188">
        <f t="shared" si="5"/>
        <v>175.14</v>
      </c>
      <c r="I74" s="195"/>
      <c r="J74" s="192"/>
      <c r="K74" s="100"/>
      <c r="L74" s="100"/>
    </row>
    <row r="75" spans="1:12" ht="30" customHeight="1" x14ac:dyDescent="0.25">
      <c r="A75" s="138" t="s">
        <v>492</v>
      </c>
      <c r="B75" s="142" t="s">
        <v>359</v>
      </c>
      <c r="C75" s="140" t="s">
        <v>475</v>
      </c>
      <c r="D75" s="141" t="s">
        <v>166</v>
      </c>
      <c r="E75" s="152" t="s">
        <v>252</v>
      </c>
      <c r="F75" s="143">
        <v>126</v>
      </c>
      <c r="G75" s="95">
        <v>52.2</v>
      </c>
      <c r="H75" s="188">
        <f t="shared" si="5"/>
        <v>6577.2</v>
      </c>
      <c r="I75" s="195"/>
      <c r="J75" s="192"/>
      <c r="K75" s="88"/>
      <c r="L75" s="88"/>
    </row>
    <row r="76" spans="1:12" ht="30" customHeight="1" x14ac:dyDescent="0.25">
      <c r="A76" s="138" t="s">
        <v>492</v>
      </c>
      <c r="B76" s="142" t="s">
        <v>360</v>
      </c>
      <c r="C76" s="140" t="s">
        <v>476</v>
      </c>
      <c r="D76" s="141" t="s">
        <v>593</v>
      </c>
      <c r="E76" s="152" t="s">
        <v>14</v>
      </c>
      <c r="F76" s="143">
        <v>1</v>
      </c>
      <c r="G76" s="95">
        <v>696</v>
      </c>
      <c r="H76" s="188">
        <f t="shared" si="5"/>
        <v>696</v>
      </c>
      <c r="I76" s="195"/>
      <c r="J76" s="192"/>
      <c r="K76" s="100"/>
      <c r="L76" s="100"/>
    </row>
    <row r="77" spans="1:12" ht="30" customHeight="1" x14ac:dyDescent="0.25">
      <c r="A77" s="138" t="s">
        <v>492</v>
      </c>
      <c r="B77" s="142" t="s">
        <v>361</v>
      </c>
      <c r="C77" s="140" t="s">
        <v>477</v>
      </c>
      <c r="D77" s="141" t="s">
        <v>164</v>
      </c>
      <c r="E77" s="152" t="s">
        <v>27</v>
      </c>
      <c r="F77" s="143">
        <v>22</v>
      </c>
      <c r="G77" s="95">
        <v>17.399999999999999</v>
      </c>
      <c r="H77" s="188">
        <f t="shared" si="5"/>
        <v>382.8</v>
      </c>
      <c r="I77" s="195"/>
      <c r="J77" s="192"/>
      <c r="K77" s="100"/>
      <c r="L77" s="100"/>
    </row>
    <row r="78" spans="1:12" ht="30" customHeight="1" x14ac:dyDescent="0.25">
      <c r="A78" s="138" t="s">
        <v>492</v>
      </c>
      <c r="B78" s="142" t="s">
        <v>362</v>
      </c>
      <c r="C78" s="140" t="s">
        <v>478</v>
      </c>
      <c r="D78" s="141" t="s">
        <v>593</v>
      </c>
      <c r="E78" s="152" t="s">
        <v>14</v>
      </c>
      <c r="F78" s="143">
        <v>3</v>
      </c>
      <c r="G78" s="95">
        <v>1102</v>
      </c>
      <c r="H78" s="188">
        <f t="shared" si="5"/>
        <v>3306</v>
      </c>
      <c r="I78" s="195"/>
      <c r="J78" s="192"/>
      <c r="K78" s="100"/>
      <c r="L78" s="100"/>
    </row>
    <row r="79" spans="1:12" ht="30" customHeight="1" x14ac:dyDescent="0.25">
      <c r="A79" s="138" t="s">
        <v>492</v>
      </c>
      <c r="B79" s="142" t="s">
        <v>363</v>
      </c>
      <c r="C79" s="140" t="s">
        <v>479</v>
      </c>
      <c r="D79" s="141" t="s">
        <v>170</v>
      </c>
      <c r="E79" s="152" t="s">
        <v>27</v>
      </c>
      <c r="F79" s="143">
        <v>12</v>
      </c>
      <c r="G79" s="95">
        <v>139.19999999999999</v>
      </c>
      <c r="H79" s="188">
        <f t="shared" si="5"/>
        <v>1670.4</v>
      </c>
      <c r="I79" s="195"/>
      <c r="J79" s="192"/>
      <c r="K79" s="100"/>
      <c r="L79" s="100"/>
    </row>
    <row r="80" spans="1:12" ht="30" customHeight="1" x14ac:dyDescent="0.25">
      <c r="A80" s="138" t="s">
        <v>492</v>
      </c>
      <c r="B80" s="142" t="s">
        <v>364</v>
      </c>
      <c r="C80" s="140" t="s">
        <v>480</v>
      </c>
      <c r="D80" s="141" t="s">
        <v>163</v>
      </c>
      <c r="E80" s="152" t="s">
        <v>252</v>
      </c>
      <c r="F80" s="143">
        <v>124</v>
      </c>
      <c r="G80" s="95">
        <v>17.399999999999999</v>
      </c>
      <c r="H80" s="188">
        <f t="shared" ref="H80:H117" si="7">ROUND((F80*G80),2)</f>
        <v>2157.6</v>
      </c>
      <c r="I80" s="195"/>
      <c r="J80" s="192"/>
      <c r="K80" s="100"/>
      <c r="L80" s="100"/>
    </row>
    <row r="81" spans="1:12" ht="30" customHeight="1" x14ac:dyDescent="0.25">
      <c r="A81" s="138" t="s">
        <v>492</v>
      </c>
      <c r="B81" s="142" t="s">
        <v>365</v>
      </c>
      <c r="C81" s="140" t="s">
        <v>450</v>
      </c>
      <c r="D81" s="141" t="s">
        <v>162</v>
      </c>
      <c r="E81" s="152" t="s">
        <v>252</v>
      </c>
      <c r="F81" s="143">
        <v>124</v>
      </c>
      <c r="G81" s="95">
        <v>2.44</v>
      </c>
      <c r="H81" s="188">
        <f t="shared" si="7"/>
        <v>302.56</v>
      </c>
      <c r="I81" s="195"/>
      <c r="J81" s="192"/>
      <c r="K81" s="100"/>
      <c r="L81" s="100"/>
    </row>
    <row r="82" spans="1:12" ht="30" customHeight="1" x14ac:dyDescent="0.25">
      <c r="A82" s="138" t="s">
        <v>492</v>
      </c>
      <c r="B82" s="142" t="s">
        <v>366</v>
      </c>
      <c r="C82" s="140" t="s">
        <v>481</v>
      </c>
      <c r="D82" s="141" t="s">
        <v>162</v>
      </c>
      <c r="E82" s="152" t="s">
        <v>252</v>
      </c>
      <c r="F82" s="143">
        <v>124</v>
      </c>
      <c r="G82" s="95">
        <v>7.54</v>
      </c>
      <c r="H82" s="188">
        <f t="shared" si="7"/>
        <v>934.96</v>
      </c>
      <c r="I82" s="195"/>
      <c r="J82" s="192"/>
      <c r="K82" s="100"/>
      <c r="L82" s="100"/>
    </row>
    <row r="83" spans="1:12" ht="30" customHeight="1" x14ac:dyDescent="0.25">
      <c r="A83" s="138" t="s">
        <v>492</v>
      </c>
      <c r="B83" s="142" t="s">
        <v>367</v>
      </c>
      <c r="C83" s="163" t="s">
        <v>482</v>
      </c>
      <c r="D83" s="169">
        <v>30120150</v>
      </c>
      <c r="E83" s="152" t="s">
        <v>252</v>
      </c>
      <c r="F83" s="143">
        <v>124</v>
      </c>
      <c r="G83" s="95">
        <v>2.44</v>
      </c>
      <c r="H83" s="188">
        <f t="shared" ref="H83:H90" si="8">ROUND((F83*G83),2)</f>
        <v>302.56</v>
      </c>
      <c r="I83" s="195"/>
      <c r="J83" s="192"/>
      <c r="K83" s="100"/>
      <c r="L83" s="100"/>
    </row>
    <row r="84" spans="1:12" ht="30" customHeight="1" x14ac:dyDescent="0.25">
      <c r="A84" s="138" t="s">
        <v>492</v>
      </c>
      <c r="B84" s="142" t="s">
        <v>368</v>
      </c>
      <c r="C84" s="140" t="s">
        <v>455</v>
      </c>
      <c r="D84" s="169">
        <v>30120150</v>
      </c>
      <c r="E84" s="152" t="s">
        <v>252</v>
      </c>
      <c r="F84" s="143">
        <v>124</v>
      </c>
      <c r="G84" s="95">
        <v>8.6999999999999993</v>
      </c>
      <c r="H84" s="188">
        <f t="shared" si="8"/>
        <v>1078.8</v>
      </c>
      <c r="I84" s="195"/>
      <c r="J84" s="192"/>
      <c r="K84" s="100"/>
      <c r="L84" s="100"/>
    </row>
    <row r="85" spans="1:12" ht="30" customHeight="1" x14ac:dyDescent="0.25">
      <c r="A85" s="138" t="s">
        <v>492</v>
      </c>
      <c r="B85" s="142" t="s">
        <v>369</v>
      </c>
      <c r="C85" s="140" t="s">
        <v>456</v>
      </c>
      <c r="D85" s="169">
        <v>30120150</v>
      </c>
      <c r="E85" s="141" t="s">
        <v>27</v>
      </c>
      <c r="F85" s="143">
        <v>46</v>
      </c>
      <c r="G85" s="95">
        <v>6.96</v>
      </c>
      <c r="H85" s="188">
        <f t="shared" si="8"/>
        <v>320.16000000000003</v>
      </c>
      <c r="I85" s="195"/>
      <c r="J85" s="192"/>
      <c r="K85" s="100"/>
      <c r="L85" s="100"/>
    </row>
    <row r="86" spans="1:12" ht="30" customHeight="1" x14ac:dyDescent="0.25">
      <c r="A86" s="138" t="s">
        <v>492</v>
      </c>
      <c r="B86" s="142" t="s">
        <v>370</v>
      </c>
      <c r="C86" s="140" t="s">
        <v>483</v>
      </c>
      <c r="D86" s="141" t="s">
        <v>594</v>
      </c>
      <c r="E86" s="141" t="s">
        <v>252</v>
      </c>
      <c r="F86" s="143">
        <v>28</v>
      </c>
      <c r="G86" s="95">
        <v>2.9</v>
      </c>
      <c r="H86" s="188">
        <f t="shared" si="8"/>
        <v>81.2</v>
      </c>
      <c r="I86" s="195"/>
      <c r="J86" s="192"/>
      <c r="K86" s="100"/>
      <c r="L86" s="100"/>
    </row>
    <row r="87" spans="1:12" ht="30" customHeight="1" x14ac:dyDescent="0.25">
      <c r="A87" s="138" t="s">
        <v>492</v>
      </c>
      <c r="B87" s="142" t="s">
        <v>371</v>
      </c>
      <c r="C87" s="140" t="s">
        <v>484</v>
      </c>
      <c r="D87" s="141" t="s">
        <v>594</v>
      </c>
      <c r="E87" s="141" t="s">
        <v>252</v>
      </c>
      <c r="F87" s="143">
        <v>28</v>
      </c>
      <c r="G87" s="95">
        <v>69.599999999999994</v>
      </c>
      <c r="H87" s="188">
        <f t="shared" si="8"/>
        <v>1948.8</v>
      </c>
      <c r="I87" s="195"/>
      <c r="J87" s="192"/>
      <c r="K87" s="100"/>
      <c r="L87" s="100"/>
    </row>
    <row r="88" spans="1:12" ht="30" customHeight="1" x14ac:dyDescent="0.25">
      <c r="A88" s="138" t="s">
        <v>492</v>
      </c>
      <c r="B88" s="142" t="s">
        <v>372</v>
      </c>
      <c r="C88" s="140" t="s">
        <v>485</v>
      </c>
      <c r="D88" s="141" t="s">
        <v>200</v>
      </c>
      <c r="E88" s="141" t="s">
        <v>27</v>
      </c>
      <c r="F88" s="143">
        <v>40.5</v>
      </c>
      <c r="G88" s="95">
        <v>185.6</v>
      </c>
      <c r="H88" s="188">
        <f t="shared" si="8"/>
        <v>7516.8</v>
      </c>
      <c r="I88" s="195"/>
      <c r="J88" s="192"/>
      <c r="K88" s="100"/>
      <c r="L88" s="100"/>
    </row>
    <row r="89" spans="1:12" ht="30" customHeight="1" x14ac:dyDescent="0.25">
      <c r="A89" s="138" t="s">
        <v>492</v>
      </c>
      <c r="B89" s="142" t="s">
        <v>373</v>
      </c>
      <c r="C89" s="140" t="s">
        <v>486</v>
      </c>
      <c r="D89" s="141" t="s">
        <v>594</v>
      </c>
      <c r="E89" s="141" t="s">
        <v>252</v>
      </c>
      <c r="F89" s="143">
        <v>250</v>
      </c>
      <c r="G89" s="95">
        <v>1.39</v>
      </c>
      <c r="H89" s="188">
        <f t="shared" si="8"/>
        <v>347.5</v>
      </c>
      <c r="I89" s="195"/>
      <c r="J89" s="192"/>
      <c r="K89" s="100"/>
      <c r="L89" s="100"/>
    </row>
    <row r="90" spans="1:12" ht="30" customHeight="1" x14ac:dyDescent="0.25">
      <c r="A90" s="138" t="s">
        <v>492</v>
      </c>
      <c r="B90" s="142" t="s">
        <v>374</v>
      </c>
      <c r="C90" s="140" t="s">
        <v>487</v>
      </c>
      <c r="D90" s="141" t="s">
        <v>594</v>
      </c>
      <c r="E90" s="141" t="s">
        <v>252</v>
      </c>
      <c r="F90" s="143">
        <v>178</v>
      </c>
      <c r="G90" s="95">
        <v>10.44</v>
      </c>
      <c r="H90" s="188">
        <f t="shared" si="8"/>
        <v>1858.32</v>
      </c>
      <c r="I90" s="195"/>
      <c r="J90" s="192"/>
      <c r="K90" s="100"/>
      <c r="L90" s="100"/>
    </row>
    <row r="91" spans="1:12" ht="30" customHeight="1" x14ac:dyDescent="0.25">
      <c r="A91" s="138" t="s">
        <v>492</v>
      </c>
      <c r="B91" s="142" t="s">
        <v>375</v>
      </c>
      <c r="C91" s="163" t="s">
        <v>488</v>
      </c>
      <c r="D91" s="164" t="s">
        <v>594</v>
      </c>
      <c r="E91" s="152" t="s">
        <v>252</v>
      </c>
      <c r="F91" s="143">
        <v>178</v>
      </c>
      <c r="G91" s="95">
        <v>13.92</v>
      </c>
      <c r="H91" s="188">
        <f t="shared" si="7"/>
        <v>2477.7600000000002</v>
      </c>
      <c r="I91" s="195"/>
      <c r="J91" s="192"/>
      <c r="K91" s="100"/>
      <c r="L91" s="100"/>
    </row>
    <row r="92" spans="1:12" ht="30" customHeight="1" x14ac:dyDescent="0.25">
      <c r="A92" s="138" t="s">
        <v>492</v>
      </c>
      <c r="B92" s="142" t="s">
        <v>376</v>
      </c>
      <c r="C92" s="140" t="s">
        <v>489</v>
      </c>
      <c r="D92" s="141" t="s">
        <v>594</v>
      </c>
      <c r="E92" s="152" t="s">
        <v>252</v>
      </c>
      <c r="F92" s="143">
        <v>72</v>
      </c>
      <c r="G92" s="95">
        <v>10.44</v>
      </c>
      <c r="H92" s="188">
        <f t="shared" si="7"/>
        <v>751.68</v>
      </c>
      <c r="I92" s="195"/>
      <c r="J92" s="192"/>
      <c r="K92" s="100"/>
      <c r="L92" s="100"/>
    </row>
    <row r="93" spans="1:12" ht="30" customHeight="1" thickBot="1" x14ac:dyDescent="0.3">
      <c r="A93" s="138" t="s">
        <v>492</v>
      </c>
      <c r="B93" s="142" t="s">
        <v>377</v>
      </c>
      <c r="C93" s="140" t="s">
        <v>490</v>
      </c>
      <c r="D93" s="141" t="s">
        <v>594</v>
      </c>
      <c r="E93" s="141" t="s">
        <v>252</v>
      </c>
      <c r="F93" s="143">
        <v>72</v>
      </c>
      <c r="G93" s="95">
        <v>20.88</v>
      </c>
      <c r="H93" s="188">
        <f t="shared" si="7"/>
        <v>1503.36</v>
      </c>
      <c r="I93" s="195"/>
      <c r="J93" s="192"/>
      <c r="K93" s="100"/>
      <c r="L93" s="100"/>
    </row>
    <row r="94" spans="1:12" ht="30" customHeight="1" thickBot="1" x14ac:dyDescent="0.3">
      <c r="A94" s="138" t="s">
        <v>492</v>
      </c>
      <c r="B94" s="142" t="s">
        <v>378</v>
      </c>
      <c r="C94" s="140" t="s">
        <v>491</v>
      </c>
      <c r="D94" s="141" t="s">
        <v>168</v>
      </c>
      <c r="E94" s="141" t="s">
        <v>252</v>
      </c>
      <c r="F94" s="143">
        <v>1.5</v>
      </c>
      <c r="G94" s="95">
        <v>174</v>
      </c>
      <c r="H94" s="188">
        <f t="shared" ref="H94" si="9">ROUND((F94*G94),2)</f>
        <v>261</v>
      </c>
      <c r="I94" s="197" t="s">
        <v>379</v>
      </c>
      <c r="J94" s="199">
        <f>ROUND(SUM(H65:H94),2)</f>
        <v>133917.13</v>
      </c>
      <c r="K94" s="100"/>
      <c r="L94" s="100"/>
    </row>
    <row r="95" spans="1:12" ht="30" customHeight="1" x14ac:dyDescent="0.25">
      <c r="A95" s="132" t="s">
        <v>511</v>
      </c>
      <c r="B95" s="166" t="s">
        <v>380</v>
      </c>
      <c r="C95" s="134" t="s">
        <v>494</v>
      </c>
      <c r="D95" s="135" t="s">
        <v>592</v>
      </c>
      <c r="E95" s="151" t="s">
        <v>14</v>
      </c>
      <c r="F95" s="137">
        <v>2</v>
      </c>
      <c r="G95" s="91">
        <v>406</v>
      </c>
      <c r="H95" s="187">
        <f t="shared" si="7"/>
        <v>812</v>
      </c>
      <c r="I95" s="200"/>
      <c r="J95" s="192"/>
      <c r="K95" s="100"/>
      <c r="L95" s="100"/>
    </row>
    <row r="96" spans="1:12" ht="30" customHeight="1" x14ac:dyDescent="0.25">
      <c r="A96" s="138" t="s">
        <v>511</v>
      </c>
      <c r="B96" s="142" t="s">
        <v>381</v>
      </c>
      <c r="C96" s="140" t="s">
        <v>495</v>
      </c>
      <c r="D96" s="141" t="s">
        <v>592</v>
      </c>
      <c r="E96" s="152" t="s">
        <v>27</v>
      </c>
      <c r="F96" s="153">
        <v>9</v>
      </c>
      <c r="G96" s="92">
        <v>46.4</v>
      </c>
      <c r="H96" s="188">
        <f t="shared" si="7"/>
        <v>417.6</v>
      </c>
      <c r="I96" s="200"/>
      <c r="J96" s="192"/>
      <c r="K96" s="100"/>
      <c r="L96" s="100"/>
    </row>
    <row r="97" spans="1:12" ht="30" customHeight="1" x14ac:dyDescent="0.25">
      <c r="A97" s="138" t="s">
        <v>511</v>
      </c>
      <c r="B97" s="142" t="s">
        <v>382</v>
      </c>
      <c r="C97" s="140" t="s">
        <v>496</v>
      </c>
      <c r="D97" s="141" t="s">
        <v>592</v>
      </c>
      <c r="E97" s="152" t="s">
        <v>14</v>
      </c>
      <c r="F97" s="153">
        <v>2</v>
      </c>
      <c r="G97" s="92">
        <v>290</v>
      </c>
      <c r="H97" s="188">
        <f t="shared" si="7"/>
        <v>580</v>
      </c>
      <c r="I97" s="200"/>
      <c r="J97" s="192"/>
      <c r="K97" s="100"/>
      <c r="L97" s="100"/>
    </row>
    <row r="98" spans="1:12" ht="30" customHeight="1" x14ac:dyDescent="0.25">
      <c r="A98" s="138" t="s">
        <v>511</v>
      </c>
      <c r="B98" s="142" t="s">
        <v>383</v>
      </c>
      <c r="C98" s="140" t="s">
        <v>497</v>
      </c>
      <c r="D98" s="141" t="s">
        <v>592</v>
      </c>
      <c r="E98" s="152" t="s">
        <v>27</v>
      </c>
      <c r="F98" s="153">
        <v>4</v>
      </c>
      <c r="G98" s="92">
        <v>29</v>
      </c>
      <c r="H98" s="188">
        <f t="shared" si="7"/>
        <v>116</v>
      </c>
      <c r="I98" s="200"/>
      <c r="J98" s="192"/>
      <c r="K98" s="100"/>
      <c r="L98" s="100"/>
    </row>
    <row r="99" spans="1:12" ht="30" customHeight="1" x14ac:dyDescent="0.25">
      <c r="A99" s="138" t="s">
        <v>511</v>
      </c>
      <c r="B99" s="142" t="s">
        <v>384</v>
      </c>
      <c r="C99" s="140" t="s">
        <v>498</v>
      </c>
      <c r="D99" s="141" t="s">
        <v>156</v>
      </c>
      <c r="E99" s="152" t="s">
        <v>14</v>
      </c>
      <c r="F99" s="153">
        <v>4</v>
      </c>
      <c r="G99" s="92">
        <v>1531.2</v>
      </c>
      <c r="H99" s="188">
        <f t="shared" si="7"/>
        <v>6124.8</v>
      </c>
      <c r="I99" s="200"/>
      <c r="J99" s="192"/>
      <c r="K99" s="100"/>
      <c r="L99" s="100"/>
    </row>
    <row r="100" spans="1:12" ht="30" customHeight="1" x14ac:dyDescent="0.25">
      <c r="A100" s="138" t="s">
        <v>511</v>
      </c>
      <c r="B100" s="142" t="s">
        <v>385</v>
      </c>
      <c r="C100" s="140" t="s">
        <v>499</v>
      </c>
      <c r="D100" s="141" t="s">
        <v>156</v>
      </c>
      <c r="E100" s="152" t="s">
        <v>27</v>
      </c>
      <c r="F100" s="153">
        <v>48</v>
      </c>
      <c r="G100" s="92">
        <v>75.400000000000006</v>
      </c>
      <c r="H100" s="188">
        <f t="shared" si="7"/>
        <v>3619.2</v>
      </c>
      <c r="I100" s="200"/>
      <c r="J100" s="192"/>
      <c r="K100" s="100"/>
      <c r="L100" s="100"/>
    </row>
    <row r="101" spans="1:12" ht="30" customHeight="1" x14ac:dyDescent="0.25">
      <c r="A101" s="138" t="s">
        <v>511</v>
      </c>
      <c r="B101" s="142" t="s">
        <v>386</v>
      </c>
      <c r="C101" s="140" t="s">
        <v>500</v>
      </c>
      <c r="D101" s="141" t="s">
        <v>156</v>
      </c>
      <c r="E101" s="152" t="s">
        <v>14</v>
      </c>
      <c r="F101" s="153">
        <v>4</v>
      </c>
      <c r="G101" s="92">
        <v>1067.2</v>
      </c>
      <c r="H101" s="188">
        <f t="shared" si="7"/>
        <v>4268.8</v>
      </c>
      <c r="I101" s="200"/>
      <c r="J101" s="192"/>
      <c r="K101" s="100"/>
      <c r="L101" s="100"/>
    </row>
    <row r="102" spans="1:12" ht="30" customHeight="1" x14ac:dyDescent="0.25">
      <c r="A102" s="138" t="s">
        <v>511</v>
      </c>
      <c r="B102" s="142" t="s">
        <v>387</v>
      </c>
      <c r="C102" s="140" t="s">
        <v>501</v>
      </c>
      <c r="D102" s="141" t="s">
        <v>204</v>
      </c>
      <c r="E102" s="152" t="s">
        <v>283</v>
      </c>
      <c r="F102" s="153">
        <v>2</v>
      </c>
      <c r="G102" s="92">
        <v>104.4</v>
      </c>
      <c r="H102" s="188">
        <f t="shared" si="7"/>
        <v>208.8</v>
      </c>
      <c r="I102" s="200"/>
      <c r="J102" s="192"/>
      <c r="K102" s="100"/>
      <c r="L102" s="100"/>
    </row>
    <row r="103" spans="1:12" ht="30" customHeight="1" x14ac:dyDescent="0.25">
      <c r="A103" s="138" t="s">
        <v>511</v>
      </c>
      <c r="B103" s="142" t="s">
        <v>388</v>
      </c>
      <c r="C103" s="140" t="s">
        <v>502</v>
      </c>
      <c r="D103" s="141" t="s">
        <v>204</v>
      </c>
      <c r="E103" s="152" t="s">
        <v>27</v>
      </c>
      <c r="F103" s="153">
        <v>20</v>
      </c>
      <c r="G103" s="92">
        <v>127.6</v>
      </c>
      <c r="H103" s="188">
        <f t="shared" si="7"/>
        <v>2552</v>
      </c>
      <c r="I103" s="200"/>
      <c r="J103" s="192"/>
      <c r="K103" s="100"/>
      <c r="L103" s="100"/>
    </row>
    <row r="104" spans="1:12" ht="30" customHeight="1" x14ac:dyDescent="0.25">
      <c r="A104" s="138" t="s">
        <v>511</v>
      </c>
      <c r="B104" s="142" t="s">
        <v>389</v>
      </c>
      <c r="C104" s="170" t="s">
        <v>503</v>
      </c>
      <c r="D104" s="141" t="s">
        <v>204</v>
      </c>
      <c r="E104" s="152" t="s">
        <v>252</v>
      </c>
      <c r="F104" s="143">
        <v>46</v>
      </c>
      <c r="G104" s="92">
        <v>9.2799999999999994</v>
      </c>
      <c r="H104" s="188">
        <f t="shared" si="7"/>
        <v>426.88</v>
      </c>
      <c r="I104" s="201"/>
      <c r="J104" s="192"/>
      <c r="K104" s="100"/>
      <c r="L104" s="100"/>
    </row>
    <row r="105" spans="1:12" ht="30" customHeight="1" x14ac:dyDescent="0.25">
      <c r="A105" s="138" t="s">
        <v>511</v>
      </c>
      <c r="B105" s="142" t="s">
        <v>390</v>
      </c>
      <c r="C105" s="140" t="s">
        <v>504</v>
      </c>
      <c r="D105" s="141" t="s">
        <v>204</v>
      </c>
      <c r="E105" s="152" t="s">
        <v>252</v>
      </c>
      <c r="F105" s="143">
        <v>46</v>
      </c>
      <c r="G105" s="92">
        <v>40.6</v>
      </c>
      <c r="H105" s="188">
        <f t="shared" si="7"/>
        <v>1867.6</v>
      </c>
      <c r="I105" s="201"/>
      <c r="J105" s="192"/>
      <c r="K105" s="100"/>
      <c r="L105" s="100"/>
    </row>
    <row r="106" spans="1:12" ht="30" customHeight="1" x14ac:dyDescent="0.25">
      <c r="A106" s="138" t="s">
        <v>511</v>
      </c>
      <c r="B106" s="142" t="s">
        <v>391</v>
      </c>
      <c r="C106" s="140" t="s">
        <v>505</v>
      </c>
      <c r="D106" s="141" t="s">
        <v>204</v>
      </c>
      <c r="E106" s="152" t="s">
        <v>252</v>
      </c>
      <c r="F106" s="153">
        <v>35</v>
      </c>
      <c r="G106" s="92">
        <v>52.2</v>
      </c>
      <c r="H106" s="188">
        <f t="shared" si="7"/>
        <v>1827</v>
      </c>
      <c r="I106" s="201"/>
      <c r="J106" s="192"/>
      <c r="K106" s="100"/>
      <c r="L106" s="100"/>
    </row>
    <row r="107" spans="1:12" ht="30" customHeight="1" x14ac:dyDescent="0.25">
      <c r="A107" s="138" t="s">
        <v>511</v>
      </c>
      <c r="B107" s="142" t="s">
        <v>392</v>
      </c>
      <c r="C107" s="140" t="s">
        <v>506</v>
      </c>
      <c r="D107" s="141" t="s">
        <v>204</v>
      </c>
      <c r="E107" s="152" t="s">
        <v>252</v>
      </c>
      <c r="F107" s="153">
        <v>11</v>
      </c>
      <c r="G107" s="92">
        <v>87</v>
      </c>
      <c r="H107" s="188">
        <f t="shared" si="7"/>
        <v>957</v>
      </c>
      <c r="I107" s="201"/>
      <c r="J107" s="192"/>
      <c r="K107" s="100"/>
      <c r="L107" s="100"/>
    </row>
    <row r="108" spans="1:12" ht="30" customHeight="1" x14ac:dyDescent="0.25">
      <c r="A108" s="138" t="s">
        <v>511</v>
      </c>
      <c r="B108" s="142" t="s">
        <v>393</v>
      </c>
      <c r="C108" s="140" t="s">
        <v>507</v>
      </c>
      <c r="D108" s="141" t="s">
        <v>204</v>
      </c>
      <c r="E108" s="152" t="s">
        <v>252</v>
      </c>
      <c r="F108" s="153">
        <v>14</v>
      </c>
      <c r="G108" s="92">
        <v>5.22</v>
      </c>
      <c r="H108" s="188">
        <f t="shared" si="7"/>
        <v>73.08</v>
      </c>
      <c r="I108" s="201"/>
      <c r="J108" s="192"/>
      <c r="K108" s="100"/>
      <c r="L108" s="100"/>
    </row>
    <row r="109" spans="1:12" ht="30" customHeight="1" x14ac:dyDescent="0.25">
      <c r="A109" s="138" t="s">
        <v>511</v>
      </c>
      <c r="B109" s="142" t="s">
        <v>394</v>
      </c>
      <c r="C109" s="140" t="s">
        <v>508</v>
      </c>
      <c r="D109" s="141" t="s">
        <v>204</v>
      </c>
      <c r="E109" s="152" t="s">
        <v>252</v>
      </c>
      <c r="F109" s="153">
        <v>14</v>
      </c>
      <c r="G109" s="92">
        <v>17.399999999999999</v>
      </c>
      <c r="H109" s="188">
        <f t="shared" si="7"/>
        <v>243.6</v>
      </c>
      <c r="I109" s="201"/>
      <c r="J109" s="192"/>
      <c r="K109" s="100"/>
      <c r="L109" s="100"/>
    </row>
    <row r="110" spans="1:12" ht="30" customHeight="1" x14ac:dyDescent="0.25">
      <c r="A110" s="138" t="s">
        <v>511</v>
      </c>
      <c r="B110" s="142" t="s">
        <v>395</v>
      </c>
      <c r="C110" s="140" t="s">
        <v>509</v>
      </c>
      <c r="D110" s="141" t="s">
        <v>582</v>
      </c>
      <c r="E110" s="152" t="s">
        <v>252</v>
      </c>
      <c r="F110" s="153">
        <v>70</v>
      </c>
      <c r="G110" s="92">
        <v>5.22</v>
      </c>
      <c r="H110" s="188">
        <f t="shared" ref="H110" si="10">ROUND((F110*G110),2)</f>
        <v>365.4</v>
      </c>
      <c r="I110" s="201"/>
      <c r="J110" s="192"/>
      <c r="K110" s="100"/>
      <c r="L110" s="100"/>
    </row>
    <row r="111" spans="1:12" ht="30" customHeight="1" thickBot="1" x14ac:dyDescent="0.3">
      <c r="A111" s="138" t="s">
        <v>511</v>
      </c>
      <c r="B111" s="142" t="s">
        <v>396</v>
      </c>
      <c r="C111" s="140" t="s">
        <v>554</v>
      </c>
      <c r="D111" s="141" t="s">
        <v>187</v>
      </c>
      <c r="E111" s="152" t="s">
        <v>283</v>
      </c>
      <c r="F111" s="153">
        <v>7</v>
      </c>
      <c r="G111" s="92">
        <v>5.8</v>
      </c>
      <c r="H111" s="188">
        <f t="shared" si="7"/>
        <v>40.6</v>
      </c>
      <c r="I111" s="201"/>
      <c r="J111" s="192"/>
      <c r="K111" s="100"/>
      <c r="L111" s="100"/>
    </row>
    <row r="112" spans="1:12" ht="30" customHeight="1" thickBot="1" x14ac:dyDescent="0.3">
      <c r="A112" s="145" t="s">
        <v>511</v>
      </c>
      <c r="B112" s="148" t="s">
        <v>397</v>
      </c>
      <c r="C112" s="154" t="s">
        <v>510</v>
      </c>
      <c r="D112" s="155" t="s">
        <v>150</v>
      </c>
      <c r="E112" s="156" t="s">
        <v>252</v>
      </c>
      <c r="F112" s="157">
        <v>70</v>
      </c>
      <c r="G112" s="93">
        <v>6.38</v>
      </c>
      <c r="H112" s="189">
        <f t="shared" ref="H112" si="11">ROUND((F112*G112),2)</f>
        <v>446.6</v>
      </c>
      <c r="I112" s="197" t="s">
        <v>398</v>
      </c>
      <c r="J112" s="199">
        <f>ROUND(SUM(H95:H112),2)</f>
        <v>24946.959999999999</v>
      </c>
      <c r="K112" s="100"/>
      <c r="L112" s="100"/>
    </row>
    <row r="113" spans="1:12" ht="30" customHeight="1" x14ac:dyDescent="0.25">
      <c r="A113" s="171" t="s">
        <v>399</v>
      </c>
      <c r="B113" s="142" t="s">
        <v>400</v>
      </c>
      <c r="C113" s="140" t="s">
        <v>581</v>
      </c>
      <c r="D113" s="141" t="s">
        <v>580</v>
      </c>
      <c r="E113" s="152" t="s">
        <v>283</v>
      </c>
      <c r="F113" s="143">
        <v>235</v>
      </c>
      <c r="G113" s="92">
        <v>5.22</v>
      </c>
      <c r="H113" s="188">
        <f t="shared" si="7"/>
        <v>1226.7</v>
      </c>
      <c r="I113" s="192"/>
      <c r="J113" s="192"/>
      <c r="K113" s="100"/>
      <c r="L113" s="100"/>
    </row>
    <row r="114" spans="1:12" ht="30" customHeight="1" x14ac:dyDescent="0.25">
      <c r="A114" s="171" t="s">
        <v>399</v>
      </c>
      <c r="B114" s="142" t="s">
        <v>401</v>
      </c>
      <c r="C114" s="140" t="s">
        <v>507</v>
      </c>
      <c r="D114" s="141" t="s">
        <v>582</v>
      </c>
      <c r="E114" s="152" t="s">
        <v>252</v>
      </c>
      <c r="F114" s="143">
        <v>990</v>
      </c>
      <c r="G114" s="92">
        <v>1.39</v>
      </c>
      <c r="H114" s="188">
        <f t="shared" si="7"/>
        <v>1376.1</v>
      </c>
      <c r="I114" s="192"/>
      <c r="J114" s="192"/>
      <c r="K114" s="100"/>
      <c r="L114" s="100"/>
    </row>
    <row r="115" spans="1:12" ht="30" customHeight="1" thickBot="1" x14ac:dyDescent="0.3">
      <c r="A115" s="171" t="s">
        <v>399</v>
      </c>
      <c r="B115" s="142" t="s">
        <v>402</v>
      </c>
      <c r="C115" s="140" t="s">
        <v>554</v>
      </c>
      <c r="D115" s="141" t="s">
        <v>187</v>
      </c>
      <c r="E115" s="152" t="s">
        <v>283</v>
      </c>
      <c r="F115" s="143">
        <v>99</v>
      </c>
      <c r="G115" s="92">
        <v>5.8</v>
      </c>
      <c r="H115" s="188">
        <f t="shared" ref="H115" si="12">ROUND((F115*G115),2)</f>
        <v>574.20000000000005</v>
      </c>
      <c r="I115" s="192"/>
      <c r="J115" s="192"/>
      <c r="K115" s="100"/>
      <c r="L115" s="100"/>
    </row>
    <row r="116" spans="1:12" ht="30" customHeight="1" thickBot="1" x14ac:dyDescent="0.3">
      <c r="A116" s="171" t="s">
        <v>399</v>
      </c>
      <c r="B116" s="142" t="s">
        <v>403</v>
      </c>
      <c r="C116" s="140" t="s">
        <v>579</v>
      </c>
      <c r="D116" s="141" t="s">
        <v>150</v>
      </c>
      <c r="E116" s="152" t="s">
        <v>252</v>
      </c>
      <c r="F116" s="143">
        <v>990</v>
      </c>
      <c r="G116" s="92">
        <v>2.5499999999999998</v>
      </c>
      <c r="H116" s="188">
        <f t="shared" ref="H116" si="13">ROUND((F116*G116),2)</f>
        <v>2524.5</v>
      </c>
      <c r="I116" s="197" t="s">
        <v>404</v>
      </c>
      <c r="J116" s="198">
        <f>ROUND(SUM(H113:H116),2)</f>
        <v>5701.5</v>
      </c>
      <c r="K116" s="100"/>
      <c r="L116" s="100"/>
    </row>
    <row r="117" spans="1:12" ht="60" customHeight="1" thickBot="1" x14ac:dyDescent="0.3">
      <c r="A117" s="172" t="s">
        <v>405</v>
      </c>
      <c r="B117" s="173" t="s">
        <v>406</v>
      </c>
      <c r="C117" s="174" t="s">
        <v>407</v>
      </c>
      <c r="D117" s="175" t="s">
        <v>176</v>
      </c>
      <c r="E117" s="176" t="s">
        <v>43</v>
      </c>
      <c r="F117" s="176">
        <v>1</v>
      </c>
      <c r="G117" s="96">
        <v>4172.7700000000004</v>
      </c>
      <c r="H117" s="202">
        <f t="shared" si="7"/>
        <v>4172.7700000000004</v>
      </c>
      <c r="I117" s="190" t="s">
        <v>408</v>
      </c>
      <c r="J117" s="191">
        <f>ROUND(SUM(H117:H117),2)</f>
        <v>4172.7700000000004</v>
      </c>
      <c r="K117" s="100"/>
      <c r="L117" s="100"/>
    </row>
    <row r="118" spans="1:12" ht="45" customHeight="1" thickBot="1" x14ac:dyDescent="0.3">
      <c r="A118" s="177"/>
      <c r="B118" s="178"/>
      <c r="C118" s="177"/>
      <c r="D118" s="177"/>
      <c r="E118" s="178"/>
      <c r="F118" s="178"/>
      <c r="G118" s="207" t="s">
        <v>409</v>
      </c>
      <c r="H118" s="203">
        <f>SUM(H5:H117)</f>
        <v>614604.13000000024</v>
      </c>
      <c r="I118" s="204"/>
      <c r="J118" s="205"/>
      <c r="K118" s="97"/>
      <c r="L118" s="97"/>
    </row>
    <row r="119" spans="1:12" x14ac:dyDescent="0.25">
      <c r="A119" s="179"/>
      <c r="B119" s="180"/>
      <c r="C119" s="180"/>
      <c r="D119" s="180"/>
      <c r="E119" s="180"/>
      <c r="F119" s="181"/>
      <c r="G119" s="127"/>
      <c r="H119" s="206"/>
      <c r="I119" s="183"/>
      <c r="J119" s="184"/>
      <c r="K119" s="97"/>
      <c r="L119" s="97"/>
    </row>
    <row r="120" spans="1:12" x14ac:dyDescent="0.25">
      <c r="A120" s="177"/>
      <c r="B120" s="178"/>
      <c r="C120" s="177"/>
      <c r="D120" s="177"/>
      <c r="E120" s="178"/>
      <c r="F120" s="178"/>
      <c r="G120" s="128"/>
      <c r="H120" s="206"/>
      <c r="I120" s="183"/>
      <c r="J120" s="184"/>
      <c r="K120" s="97"/>
      <c r="L120" s="97"/>
    </row>
  </sheetData>
  <sheetProtection algorithmName="SHA-512" hashValue="E3pGfZ4ypE2frZj5wGHJu0PXCAKvs15q29TZsqlsybrhw4RnYwvFS4enEe0c9t9kk9ZXbO2XbObQEPTZOGInNQ==" saltValue="XIXKx8Cmpz3Ti64u/c4N5g==" spinCount="100000" sheet="1" objects="1" scenarios="1"/>
  <phoneticPr fontId="5" type="noConversion"/>
  <pageMargins left="0.7" right="0.7" top="0.75" bottom="0.75" header="0.3" footer="0.3"/>
  <pageSetup scale="37" orientation="portrait" r:id="rId1"/>
  <rowBreaks count="1" manualBreakCount="1">
    <brk id="5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2028-2BCD-4D98-A8F2-481699906CA4}">
  <dimension ref="A1:L51"/>
  <sheetViews>
    <sheetView view="pageBreakPreview" topLeftCell="A35" zoomScaleNormal="55" zoomScaleSheetLayoutView="100" workbookViewId="0">
      <selection activeCell="I49" sqref="I49"/>
    </sheetView>
  </sheetViews>
  <sheetFormatPr defaultColWidth="8.85546875" defaultRowHeight="15" x14ac:dyDescent="0.25"/>
  <cols>
    <col min="1" max="1" width="42.7109375" style="182" customWidth="1"/>
    <col min="2" max="2" width="8.85546875" style="182"/>
    <col min="3" max="3" width="79.7109375" style="182" customWidth="1"/>
    <col min="4" max="4" width="17.7109375" style="182" customWidth="1"/>
    <col min="5" max="6" width="8.85546875" style="182"/>
    <col min="7" max="7" width="19.140625" style="126" customWidth="1"/>
    <col min="8" max="8" width="17.5703125" style="182" customWidth="1"/>
    <col min="9" max="9" width="21.7109375" style="182" customWidth="1"/>
    <col min="10" max="10" width="15.7109375" style="182" customWidth="1"/>
    <col min="11" max="16384" width="8.85546875" style="126"/>
  </cols>
  <sheetData>
    <row r="1" spans="1:12" ht="15.6" customHeight="1" x14ac:dyDescent="0.25">
      <c r="A1" s="208" t="s">
        <v>410</v>
      </c>
      <c r="B1" s="208"/>
      <c r="C1" s="208"/>
      <c r="D1" s="208"/>
      <c r="E1" s="208"/>
      <c r="F1" s="208"/>
      <c r="G1" s="208"/>
      <c r="H1" s="208"/>
      <c r="I1" s="183"/>
      <c r="J1" s="184"/>
      <c r="K1" s="97"/>
      <c r="L1" s="97"/>
    </row>
    <row r="2" spans="1:12" ht="15.75" thickBot="1" x14ac:dyDescent="0.3">
      <c r="A2" s="98"/>
      <c r="B2" s="98"/>
      <c r="C2" s="98"/>
      <c r="D2" s="98"/>
      <c r="E2" s="98"/>
      <c r="F2" s="99"/>
      <c r="G2" s="98"/>
      <c r="H2" s="98"/>
      <c r="I2" s="183"/>
      <c r="J2" s="184"/>
      <c r="K2" s="97"/>
      <c r="L2" s="97"/>
    </row>
    <row r="3" spans="1:12" x14ac:dyDescent="0.25">
      <c r="A3" s="130" t="s">
        <v>566</v>
      </c>
      <c r="B3" s="131"/>
      <c r="C3" s="131"/>
      <c r="D3" s="131"/>
      <c r="E3" s="131"/>
      <c r="F3" s="131"/>
      <c r="G3" s="131"/>
      <c r="H3" s="185"/>
      <c r="I3" s="186"/>
      <c r="J3" s="186"/>
      <c r="K3" s="97"/>
      <c r="L3" s="97"/>
    </row>
    <row r="4" spans="1:12" ht="45" customHeight="1" thickBot="1" x14ac:dyDescent="0.3">
      <c r="A4" s="79" t="s">
        <v>274</v>
      </c>
      <c r="B4" s="80" t="s">
        <v>275</v>
      </c>
      <c r="C4" s="81" t="s">
        <v>276</v>
      </c>
      <c r="D4" s="81" t="s">
        <v>569</v>
      </c>
      <c r="E4" s="81" t="s">
        <v>277</v>
      </c>
      <c r="F4" s="82" t="s">
        <v>2</v>
      </c>
      <c r="G4" s="83" t="s">
        <v>278</v>
      </c>
      <c r="H4" s="84" t="s">
        <v>279</v>
      </c>
      <c r="I4" s="186"/>
      <c r="J4" s="186"/>
      <c r="K4" s="97"/>
      <c r="L4" s="97"/>
    </row>
    <row r="5" spans="1:12" ht="30" customHeight="1" x14ac:dyDescent="0.25">
      <c r="A5" s="132" t="s">
        <v>521</v>
      </c>
      <c r="B5" s="133" t="s">
        <v>281</v>
      </c>
      <c r="C5" s="134" t="s">
        <v>518</v>
      </c>
      <c r="D5" s="135" t="s">
        <v>131</v>
      </c>
      <c r="E5" s="136" t="s">
        <v>12</v>
      </c>
      <c r="F5" s="209">
        <v>6.0999999999999999E-2</v>
      </c>
      <c r="G5" s="85">
        <v>4480</v>
      </c>
      <c r="H5" s="187">
        <f t="shared" ref="H5:H41" si="0">ROUND((F5*G5),2)</f>
        <v>273.27999999999997</v>
      </c>
      <c r="I5" s="186"/>
      <c r="J5" s="186"/>
      <c r="K5" s="97"/>
      <c r="L5" s="97"/>
    </row>
    <row r="6" spans="1:12" ht="30" customHeight="1" x14ac:dyDescent="0.25">
      <c r="A6" s="138" t="s">
        <v>522</v>
      </c>
      <c r="B6" s="139" t="s">
        <v>282</v>
      </c>
      <c r="C6" s="140" t="s">
        <v>574</v>
      </c>
      <c r="D6" s="141" t="s">
        <v>137</v>
      </c>
      <c r="E6" s="142" t="s">
        <v>14</v>
      </c>
      <c r="F6" s="143">
        <v>4</v>
      </c>
      <c r="G6" s="86">
        <v>5.12</v>
      </c>
      <c r="H6" s="188">
        <f t="shared" si="0"/>
        <v>20.48</v>
      </c>
      <c r="I6" s="186"/>
      <c r="J6" s="186"/>
      <c r="K6" s="97"/>
      <c r="L6" s="97"/>
    </row>
    <row r="7" spans="1:12" ht="30" customHeight="1" x14ac:dyDescent="0.25">
      <c r="A7" s="138" t="s">
        <v>522</v>
      </c>
      <c r="B7" s="139" t="s">
        <v>284</v>
      </c>
      <c r="C7" s="140" t="s">
        <v>570</v>
      </c>
      <c r="D7" s="141" t="s">
        <v>138</v>
      </c>
      <c r="E7" s="142" t="s">
        <v>14</v>
      </c>
      <c r="F7" s="143">
        <v>1</v>
      </c>
      <c r="G7" s="86">
        <v>10.24</v>
      </c>
      <c r="H7" s="188">
        <f t="shared" si="0"/>
        <v>10.24</v>
      </c>
      <c r="I7" s="186"/>
      <c r="J7" s="186"/>
      <c r="K7" s="97"/>
      <c r="L7" s="97"/>
    </row>
    <row r="8" spans="1:12" ht="30" customHeight="1" x14ac:dyDescent="0.25">
      <c r="A8" s="138" t="s">
        <v>522</v>
      </c>
      <c r="B8" s="139" t="s">
        <v>285</v>
      </c>
      <c r="C8" s="144" t="s">
        <v>572</v>
      </c>
      <c r="D8" s="142" t="s">
        <v>139</v>
      </c>
      <c r="E8" s="142" t="s">
        <v>14</v>
      </c>
      <c r="F8" s="143">
        <v>1</v>
      </c>
      <c r="G8" s="86">
        <v>32</v>
      </c>
      <c r="H8" s="188">
        <f t="shared" si="0"/>
        <v>32</v>
      </c>
      <c r="I8" s="186"/>
      <c r="J8" s="186"/>
      <c r="K8" s="78"/>
      <c r="L8" s="78"/>
    </row>
    <row r="9" spans="1:12" ht="30" customHeight="1" x14ac:dyDescent="0.25">
      <c r="A9" s="138" t="s">
        <v>522</v>
      </c>
      <c r="B9" s="139" t="s">
        <v>286</v>
      </c>
      <c r="C9" s="144" t="s">
        <v>571</v>
      </c>
      <c r="D9" s="142" t="s">
        <v>138</v>
      </c>
      <c r="E9" s="142" t="s">
        <v>14</v>
      </c>
      <c r="F9" s="143">
        <v>2</v>
      </c>
      <c r="G9" s="86">
        <v>20.48</v>
      </c>
      <c r="H9" s="188">
        <f t="shared" si="0"/>
        <v>40.96</v>
      </c>
      <c r="I9" s="186"/>
      <c r="J9" s="186"/>
      <c r="K9" s="78"/>
      <c r="L9" s="78"/>
    </row>
    <row r="10" spans="1:12" ht="30" customHeight="1" x14ac:dyDescent="0.25">
      <c r="A10" s="138" t="s">
        <v>522</v>
      </c>
      <c r="B10" s="139" t="s">
        <v>287</v>
      </c>
      <c r="C10" s="144" t="s">
        <v>573</v>
      </c>
      <c r="D10" s="142" t="s">
        <v>140</v>
      </c>
      <c r="E10" s="142" t="s">
        <v>14</v>
      </c>
      <c r="F10" s="143">
        <v>2</v>
      </c>
      <c r="G10" s="86">
        <v>51.2</v>
      </c>
      <c r="H10" s="188">
        <f t="shared" si="0"/>
        <v>102.4</v>
      </c>
      <c r="I10" s="186"/>
      <c r="J10" s="186"/>
      <c r="K10" s="78"/>
      <c r="L10" s="78"/>
    </row>
    <row r="11" spans="1:12" ht="30" customHeight="1" x14ac:dyDescent="0.25">
      <c r="A11" s="138" t="s">
        <v>522</v>
      </c>
      <c r="B11" s="139" t="s">
        <v>288</v>
      </c>
      <c r="C11" s="140" t="s">
        <v>575</v>
      </c>
      <c r="D11" s="141" t="s">
        <v>141</v>
      </c>
      <c r="E11" s="142" t="s">
        <v>295</v>
      </c>
      <c r="F11" s="143">
        <v>0.9</v>
      </c>
      <c r="G11" s="86">
        <v>57.6</v>
      </c>
      <c r="H11" s="188">
        <f t="shared" si="0"/>
        <v>51.84</v>
      </c>
      <c r="I11" s="186"/>
      <c r="J11" s="186"/>
      <c r="K11" s="78"/>
      <c r="L11" s="78"/>
    </row>
    <row r="12" spans="1:12" ht="30" customHeight="1" x14ac:dyDescent="0.25">
      <c r="A12" s="138" t="s">
        <v>522</v>
      </c>
      <c r="B12" s="139" t="s">
        <v>289</v>
      </c>
      <c r="C12" s="140" t="s">
        <v>520</v>
      </c>
      <c r="D12" s="141" t="s">
        <v>145</v>
      </c>
      <c r="E12" s="142" t="s">
        <v>283</v>
      </c>
      <c r="F12" s="143">
        <v>68</v>
      </c>
      <c r="G12" s="86">
        <v>4.4800000000000004</v>
      </c>
      <c r="H12" s="188">
        <f t="shared" si="0"/>
        <v>304.64</v>
      </c>
      <c r="I12" s="186"/>
      <c r="J12" s="186"/>
      <c r="K12" s="78"/>
      <c r="L12" s="78"/>
    </row>
    <row r="13" spans="1:12" ht="30" customHeight="1" x14ac:dyDescent="0.25">
      <c r="A13" s="138" t="s">
        <v>522</v>
      </c>
      <c r="B13" s="139" t="s">
        <v>290</v>
      </c>
      <c r="C13" s="144" t="s">
        <v>519</v>
      </c>
      <c r="D13" s="142" t="s">
        <v>134</v>
      </c>
      <c r="E13" s="142" t="s">
        <v>252</v>
      </c>
      <c r="F13" s="143">
        <v>239</v>
      </c>
      <c r="G13" s="86">
        <v>3.2</v>
      </c>
      <c r="H13" s="188">
        <f t="shared" si="0"/>
        <v>764.8</v>
      </c>
      <c r="I13" s="186"/>
      <c r="J13" s="186"/>
      <c r="K13" s="78"/>
      <c r="L13" s="78"/>
    </row>
    <row r="14" spans="1:12" ht="30" customHeight="1" x14ac:dyDescent="0.25">
      <c r="A14" s="138" t="s">
        <v>522</v>
      </c>
      <c r="B14" s="139" t="s">
        <v>291</v>
      </c>
      <c r="C14" s="144" t="s">
        <v>421</v>
      </c>
      <c r="D14" s="142" t="s">
        <v>135</v>
      </c>
      <c r="E14" s="142" t="s">
        <v>283</v>
      </c>
      <c r="F14" s="143">
        <v>29</v>
      </c>
      <c r="G14" s="86">
        <v>16.739999999999998</v>
      </c>
      <c r="H14" s="188">
        <f t="shared" si="0"/>
        <v>485.46</v>
      </c>
      <c r="I14" s="186"/>
      <c r="J14" s="186"/>
      <c r="K14" s="78"/>
      <c r="L14" s="78"/>
    </row>
    <row r="15" spans="1:12" ht="30" customHeight="1" x14ac:dyDescent="0.25">
      <c r="A15" s="138" t="s">
        <v>522</v>
      </c>
      <c r="B15" s="139" t="s">
        <v>292</v>
      </c>
      <c r="C15" s="144" t="s">
        <v>301</v>
      </c>
      <c r="D15" s="142" t="s">
        <v>244</v>
      </c>
      <c r="E15" s="142" t="s">
        <v>283</v>
      </c>
      <c r="F15" s="143">
        <v>29</v>
      </c>
      <c r="G15" s="86">
        <v>-9.58</v>
      </c>
      <c r="H15" s="188">
        <f t="shared" ref="H15:H16" si="1">ROUND((F15*G15),2)</f>
        <v>-277.82</v>
      </c>
      <c r="I15" s="186"/>
      <c r="J15" s="186"/>
      <c r="K15" s="78"/>
      <c r="L15" s="78"/>
    </row>
    <row r="16" spans="1:12" ht="30" customHeight="1" thickBot="1" x14ac:dyDescent="0.3">
      <c r="A16" s="138" t="s">
        <v>522</v>
      </c>
      <c r="B16" s="139" t="s">
        <v>293</v>
      </c>
      <c r="C16" s="144" t="s">
        <v>423</v>
      </c>
      <c r="D16" s="142" t="s">
        <v>136</v>
      </c>
      <c r="E16" s="142" t="s">
        <v>283</v>
      </c>
      <c r="F16" s="143">
        <v>91</v>
      </c>
      <c r="G16" s="86">
        <v>14.72</v>
      </c>
      <c r="H16" s="188">
        <f t="shared" si="1"/>
        <v>1339.52</v>
      </c>
      <c r="I16" s="186"/>
      <c r="J16" s="186"/>
      <c r="K16" s="78"/>
      <c r="L16" s="78"/>
    </row>
    <row r="17" spans="1:12" ht="30" customHeight="1" thickBot="1" x14ac:dyDescent="0.3">
      <c r="A17" s="138" t="s">
        <v>521</v>
      </c>
      <c r="B17" s="139" t="s">
        <v>294</v>
      </c>
      <c r="C17" s="140" t="s">
        <v>311</v>
      </c>
      <c r="D17" s="141" t="s">
        <v>246</v>
      </c>
      <c r="E17" s="142" t="s">
        <v>283</v>
      </c>
      <c r="F17" s="143">
        <v>91</v>
      </c>
      <c r="G17" s="86">
        <v>-7.5</v>
      </c>
      <c r="H17" s="188">
        <f t="shared" ref="H17" si="2">ROUND((F17*G17),2)</f>
        <v>-682.5</v>
      </c>
      <c r="I17" s="190" t="s">
        <v>296</v>
      </c>
      <c r="J17" s="191">
        <f>ROUND(SUM(H5:H17),2)</f>
        <v>2465.3000000000002</v>
      </c>
      <c r="K17" s="97"/>
      <c r="L17" s="97"/>
    </row>
    <row r="18" spans="1:12" ht="30" customHeight="1" x14ac:dyDescent="0.25">
      <c r="A18" s="132" t="s">
        <v>523</v>
      </c>
      <c r="B18" s="150" t="s">
        <v>297</v>
      </c>
      <c r="C18" s="134" t="s">
        <v>527</v>
      </c>
      <c r="D18" s="135" t="s">
        <v>146</v>
      </c>
      <c r="E18" s="151" t="s">
        <v>283</v>
      </c>
      <c r="F18" s="137">
        <v>18</v>
      </c>
      <c r="G18" s="103">
        <v>4.4800000000000004</v>
      </c>
      <c r="H18" s="187">
        <f t="shared" si="0"/>
        <v>80.64</v>
      </c>
      <c r="I18" s="192"/>
      <c r="J18" s="192"/>
      <c r="K18" s="100"/>
      <c r="L18" s="100"/>
    </row>
    <row r="19" spans="1:12" ht="30" customHeight="1" x14ac:dyDescent="0.25">
      <c r="A19" s="138" t="s">
        <v>523</v>
      </c>
      <c r="B19" s="139" t="s">
        <v>298</v>
      </c>
      <c r="C19" s="140" t="s">
        <v>528</v>
      </c>
      <c r="D19" s="141" t="s">
        <v>580</v>
      </c>
      <c r="E19" s="152" t="s">
        <v>283</v>
      </c>
      <c r="F19" s="153">
        <v>212</v>
      </c>
      <c r="G19" s="89">
        <v>5.76</v>
      </c>
      <c r="H19" s="188">
        <f t="shared" si="0"/>
        <v>1221.1199999999999</v>
      </c>
      <c r="I19" s="192"/>
      <c r="J19" s="192"/>
      <c r="K19" s="100"/>
      <c r="L19" s="100"/>
    </row>
    <row r="20" spans="1:12" ht="30" customHeight="1" x14ac:dyDescent="0.25">
      <c r="A20" s="138" t="s">
        <v>523</v>
      </c>
      <c r="B20" s="139" t="s">
        <v>299</v>
      </c>
      <c r="C20" s="140" t="s">
        <v>529</v>
      </c>
      <c r="D20" s="141" t="s">
        <v>148</v>
      </c>
      <c r="E20" s="152" t="s">
        <v>283</v>
      </c>
      <c r="F20" s="153">
        <v>18</v>
      </c>
      <c r="G20" s="89">
        <v>32</v>
      </c>
      <c r="H20" s="188">
        <f t="shared" si="0"/>
        <v>576</v>
      </c>
      <c r="I20" s="192"/>
      <c r="J20" s="192"/>
      <c r="K20" s="100"/>
      <c r="L20" s="100"/>
    </row>
    <row r="21" spans="1:12" ht="30" customHeight="1" x14ac:dyDescent="0.25">
      <c r="A21" s="138" t="s">
        <v>523</v>
      </c>
      <c r="B21" s="139" t="s">
        <v>300</v>
      </c>
      <c r="C21" s="140" t="s">
        <v>524</v>
      </c>
      <c r="D21" s="141" t="s">
        <v>582</v>
      </c>
      <c r="E21" s="152" t="s">
        <v>252</v>
      </c>
      <c r="F21" s="153">
        <v>524</v>
      </c>
      <c r="G21" s="89">
        <v>1.92</v>
      </c>
      <c r="H21" s="188">
        <f t="shared" si="0"/>
        <v>1006.08</v>
      </c>
      <c r="I21" s="192"/>
      <c r="J21" s="192"/>
      <c r="K21" s="100"/>
      <c r="L21" s="100"/>
    </row>
    <row r="22" spans="1:12" ht="30" customHeight="1" thickBot="1" x14ac:dyDescent="0.3">
      <c r="A22" s="138" t="s">
        <v>523</v>
      </c>
      <c r="B22" s="139" t="s">
        <v>302</v>
      </c>
      <c r="C22" s="140" t="s">
        <v>525</v>
      </c>
      <c r="D22" s="141" t="s">
        <v>582</v>
      </c>
      <c r="E22" s="152" t="s">
        <v>283</v>
      </c>
      <c r="F22" s="153">
        <v>157</v>
      </c>
      <c r="G22" s="89">
        <v>1.92</v>
      </c>
      <c r="H22" s="188">
        <f t="shared" si="0"/>
        <v>301.44</v>
      </c>
      <c r="I22" s="192"/>
      <c r="J22" s="192"/>
      <c r="K22" s="100"/>
      <c r="L22" s="100"/>
    </row>
    <row r="23" spans="1:12" ht="30" customHeight="1" thickBot="1" x14ac:dyDescent="0.3">
      <c r="A23" s="145" t="s">
        <v>523</v>
      </c>
      <c r="B23" s="146" t="s">
        <v>303</v>
      </c>
      <c r="C23" s="154" t="s">
        <v>526</v>
      </c>
      <c r="D23" s="155" t="s">
        <v>582</v>
      </c>
      <c r="E23" s="156" t="s">
        <v>252</v>
      </c>
      <c r="F23" s="157">
        <v>319</v>
      </c>
      <c r="G23" s="90">
        <v>4.4800000000000004</v>
      </c>
      <c r="H23" s="189">
        <f t="shared" ref="H23" si="3">ROUND((F23*G23),2)</f>
        <v>1429.12</v>
      </c>
      <c r="I23" s="193" t="s">
        <v>314</v>
      </c>
      <c r="J23" s="191">
        <f>ROUND(SUM(H18:H23),2)</f>
        <v>4614.3999999999996</v>
      </c>
      <c r="K23" s="100"/>
      <c r="L23" s="100"/>
    </row>
    <row r="24" spans="1:12" ht="30" customHeight="1" x14ac:dyDescent="0.25">
      <c r="A24" s="132" t="s">
        <v>530</v>
      </c>
      <c r="B24" s="150" t="s">
        <v>315</v>
      </c>
      <c r="C24" s="134" t="s">
        <v>531</v>
      </c>
      <c r="D24" s="135" t="s">
        <v>264</v>
      </c>
      <c r="E24" s="151" t="s">
        <v>283</v>
      </c>
      <c r="F24" s="210">
        <v>258</v>
      </c>
      <c r="G24" s="91">
        <v>28.16</v>
      </c>
      <c r="H24" s="187">
        <f t="shared" si="0"/>
        <v>7265.28</v>
      </c>
      <c r="I24" s="213" t="s">
        <v>547</v>
      </c>
      <c r="J24" s="192"/>
      <c r="K24" s="100"/>
      <c r="L24" s="100"/>
    </row>
    <row r="25" spans="1:12" ht="30" customHeight="1" x14ac:dyDescent="0.25">
      <c r="A25" s="138" t="s">
        <v>530</v>
      </c>
      <c r="B25" s="139" t="s">
        <v>316</v>
      </c>
      <c r="C25" s="140" t="s">
        <v>532</v>
      </c>
      <c r="D25" s="141" t="s">
        <v>266</v>
      </c>
      <c r="E25" s="152" t="s">
        <v>252</v>
      </c>
      <c r="F25" s="153">
        <v>359</v>
      </c>
      <c r="G25" s="92">
        <v>15.36</v>
      </c>
      <c r="H25" s="188">
        <f t="shared" si="0"/>
        <v>5514.24</v>
      </c>
      <c r="I25" s="214"/>
      <c r="J25" s="192"/>
      <c r="K25" s="100"/>
      <c r="L25" s="100"/>
    </row>
    <row r="26" spans="1:12" ht="30" customHeight="1" x14ac:dyDescent="0.25">
      <c r="A26" s="138" t="s">
        <v>530</v>
      </c>
      <c r="B26" s="139" t="s">
        <v>317</v>
      </c>
      <c r="C26" s="140" t="s">
        <v>533</v>
      </c>
      <c r="D26" s="141" t="s">
        <v>268</v>
      </c>
      <c r="E26" s="152" t="s">
        <v>252</v>
      </c>
      <c r="F26" s="153" t="s">
        <v>534</v>
      </c>
      <c r="G26" s="92">
        <v>16.64</v>
      </c>
      <c r="H26" s="188">
        <f t="shared" si="0"/>
        <v>4996.99</v>
      </c>
      <c r="I26" s="214"/>
      <c r="J26" s="192"/>
      <c r="K26" s="100"/>
      <c r="L26" s="100"/>
    </row>
    <row r="27" spans="1:12" ht="30" customHeight="1" x14ac:dyDescent="0.25">
      <c r="A27" s="138" t="s">
        <v>530</v>
      </c>
      <c r="B27" s="139" t="s">
        <v>318</v>
      </c>
      <c r="C27" s="140" t="s">
        <v>535</v>
      </c>
      <c r="D27" s="141" t="s">
        <v>268</v>
      </c>
      <c r="E27" s="152" t="s">
        <v>252</v>
      </c>
      <c r="F27" s="153" t="s">
        <v>536</v>
      </c>
      <c r="G27" s="92">
        <v>1.92</v>
      </c>
      <c r="H27" s="188">
        <f t="shared" si="0"/>
        <v>582.53</v>
      </c>
      <c r="I27" s="214"/>
      <c r="J27" s="192"/>
      <c r="K27" s="100"/>
      <c r="L27" s="100"/>
    </row>
    <row r="28" spans="1:12" ht="30" customHeight="1" x14ac:dyDescent="0.25">
      <c r="A28" s="138" t="s">
        <v>530</v>
      </c>
      <c r="B28" s="139" t="s">
        <v>319</v>
      </c>
      <c r="C28" s="163" t="s">
        <v>537</v>
      </c>
      <c r="D28" s="164" t="s">
        <v>269</v>
      </c>
      <c r="E28" s="152" t="s">
        <v>252</v>
      </c>
      <c r="F28" s="153" t="s">
        <v>538</v>
      </c>
      <c r="G28" s="92">
        <v>8.9600000000000009</v>
      </c>
      <c r="H28" s="188">
        <f t="shared" si="0"/>
        <v>2725.63</v>
      </c>
      <c r="I28" s="214"/>
      <c r="J28" s="192"/>
      <c r="K28" s="100"/>
      <c r="L28" s="100"/>
    </row>
    <row r="29" spans="1:12" ht="30" customHeight="1" x14ac:dyDescent="0.25">
      <c r="A29" s="138" t="s">
        <v>530</v>
      </c>
      <c r="B29" s="139" t="s">
        <v>320</v>
      </c>
      <c r="C29" s="140" t="s">
        <v>539</v>
      </c>
      <c r="D29" s="164" t="s">
        <v>269</v>
      </c>
      <c r="E29" s="152" t="s">
        <v>252</v>
      </c>
      <c r="F29" s="153">
        <v>13</v>
      </c>
      <c r="G29" s="92">
        <v>10.24</v>
      </c>
      <c r="H29" s="188">
        <f t="shared" si="0"/>
        <v>133.12</v>
      </c>
      <c r="I29" s="214"/>
      <c r="J29" s="192"/>
      <c r="K29" s="100"/>
      <c r="L29" s="100"/>
    </row>
    <row r="30" spans="1:12" ht="30" customHeight="1" x14ac:dyDescent="0.25">
      <c r="A30" s="138" t="s">
        <v>530</v>
      </c>
      <c r="B30" s="139" t="s">
        <v>321</v>
      </c>
      <c r="C30" s="140" t="s">
        <v>540</v>
      </c>
      <c r="D30" s="164" t="s">
        <v>269</v>
      </c>
      <c r="E30" s="152" t="s">
        <v>27</v>
      </c>
      <c r="F30" s="153">
        <v>13</v>
      </c>
      <c r="G30" s="92">
        <v>7.68</v>
      </c>
      <c r="H30" s="188">
        <f t="shared" si="0"/>
        <v>99.84</v>
      </c>
      <c r="I30" s="214"/>
      <c r="J30" s="192"/>
      <c r="K30" s="100"/>
      <c r="L30" s="100"/>
    </row>
    <row r="31" spans="1:12" ht="30" customHeight="1" thickBot="1" x14ac:dyDescent="0.3">
      <c r="A31" s="145" t="s">
        <v>530</v>
      </c>
      <c r="B31" s="146" t="s">
        <v>322</v>
      </c>
      <c r="C31" s="211" t="s">
        <v>541</v>
      </c>
      <c r="D31" s="155" t="s">
        <v>269</v>
      </c>
      <c r="E31" s="156" t="s">
        <v>27</v>
      </c>
      <c r="F31" s="157">
        <v>39</v>
      </c>
      <c r="G31" s="93">
        <v>7.68</v>
      </c>
      <c r="H31" s="189">
        <f t="shared" si="0"/>
        <v>299.52</v>
      </c>
      <c r="I31" s="214"/>
      <c r="J31" s="192"/>
      <c r="K31" s="100"/>
      <c r="L31" s="100"/>
    </row>
    <row r="32" spans="1:12" ht="30" customHeight="1" x14ac:dyDescent="0.25">
      <c r="A32" s="158" t="s">
        <v>542</v>
      </c>
      <c r="B32" s="159" t="s">
        <v>315</v>
      </c>
      <c r="C32" s="160" t="s">
        <v>543</v>
      </c>
      <c r="D32" s="212" t="s">
        <v>265</v>
      </c>
      <c r="E32" s="161" t="s">
        <v>283</v>
      </c>
      <c r="F32" s="162">
        <v>237</v>
      </c>
      <c r="G32" s="102"/>
      <c r="H32" s="194">
        <f t="shared" si="0"/>
        <v>0</v>
      </c>
      <c r="I32" s="214"/>
      <c r="J32" s="192"/>
      <c r="K32" s="88"/>
      <c r="L32" s="88"/>
    </row>
    <row r="33" spans="1:12" ht="30" customHeight="1" x14ac:dyDescent="0.25">
      <c r="A33" s="138" t="s">
        <v>542</v>
      </c>
      <c r="B33" s="139" t="s">
        <v>316</v>
      </c>
      <c r="C33" s="140" t="s">
        <v>544</v>
      </c>
      <c r="D33" s="141" t="s">
        <v>267</v>
      </c>
      <c r="E33" s="152" t="s">
        <v>252</v>
      </c>
      <c r="F33" s="153">
        <v>361</v>
      </c>
      <c r="G33" s="92"/>
      <c r="H33" s="188">
        <f t="shared" si="0"/>
        <v>0</v>
      </c>
      <c r="I33" s="214"/>
      <c r="J33" s="192"/>
      <c r="K33" s="100"/>
      <c r="L33" s="100"/>
    </row>
    <row r="34" spans="1:12" ht="30" customHeight="1" x14ac:dyDescent="0.25">
      <c r="A34" s="138" t="s">
        <v>542</v>
      </c>
      <c r="B34" s="139" t="s">
        <v>317</v>
      </c>
      <c r="C34" s="140" t="s">
        <v>545</v>
      </c>
      <c r="D34" s="141" t="s">
        <v>268</v>
      </c>
      <c r="E34" s="152" t="s">
        <v>252</v>
      </c>
      <c r="F34" s="153" t="s">
        <v>534</v>
      </c>
      <c r="G34" s="92"/>
      <c r="H34" s="188">
        <f t="shared" si="0"/>
        <v>0</v>
      </c>
      <c r="I34" s="214"/>
      <c r="J34" s="192"/>
      <c r="K34" s="100"/>
      <c r="L34" s="100"/>
    </row>
    <row r="35" spans="1:12" ht="30" customHeight="1" x14ac:dyDescent="0.25">
      <c r="A35" s="138" t="s">
        <v>542</v>
      </c>
      <c r="B35" s="139" t="s">
        <v>318</v>
      </c>
      <c r="C35" s="140" t="s">
        <v>535</v>
      </c>
      <c r="D35" s="141" t="s">
        <v>268</v>
      </c>
      <c r="E35" s="152" t="s">
        <v>252</v>
      </c>
      <c r="F35" s="153" t="s">
        <v>536</v>
      </c>
      <c r="G35" s="92"/>
      <c r="H35" s="188">
        <f t="shared" si="0"/>
        <v>0</v>
      </c>
      <c r="I35" s="214"/>
      <c r="J35" s="192"/>
      <c r="K35" s="100"/>
      <c r="L35" s="100"/>
    </row>
    <row r="36" spans="1:12" ht="30" customHeight="1" x14ac:dyDescent="0.25">
      <c r="A36" s="138" t="s">
        <v>542</v>
      </c>
      <c r="B36" s="139" t="s">
        <v>319</v>
      </c>
      <c r="C36" s="140" t="s">
        <v>537</v>
      </c>
      <c r="D36" s="141" t="s">
        <v>269</v>
      </c>
      <c r="E36" s="152" t="s">
        <v>252</v>
      </c>
      <c r="F36" s="153" t="s">
        <v>538</v>
      </c>
      <c r="G36" s="92"/>
      <c r="H36" s="188">
        <f t="shared" si="0"/>
        <v>0</v>
      </c>
      <c r="I36" s="214"/>
      <c r="J36" s="192"/>
      <c r="K36" s="100"/>
      <c r="L36" s="100"/>
    </row>
    <row r="37" spans="1:12" ht="30" customHeight="1" x14ac:dyDescent="0.25">
      <c r="A37" s="138" t="s">
        <v>542</v>
      </c>
      <c r="B37" s="139" t="s">
        <v>320</v>
      </c>
      <c r="C37" s="140" t="s">
        <v>539</v>
      </c>
      <c r="D37" s="141" t="s">
        <v>269</v>
      </c>
      <c r="E37" s="152" t="s">
        <v>252</v>
      </c>
      <c r="F37" s="153">
        <v>13</v>
      </c>
      <c r="G37" s="92"/>
      <c r="H37" s="188">
        <f t="shared" si="0"/>
        <v>0</v>
      </c>
      <c r="I37" s="214"/>
      <c r="J37" s="192"/>
      <c r="K37" s="101"/>
      <c r="L37" s="101"/>
    </row>
    <row r="38" spans="1:12" ht="30" customHeight="1" thickBot="1" x14ac:dyDescent="0.3">
      <c r="A38" s="138" t="s">
        <v>542</v>
      </c>
      <c r="B38" s="139" t="s">
        <v>321</v>
      </c>
      <c r="C38" s="163" t="s">
        <v>540</v>
      </c>
      <c r="D38" s="141" t="s">
        <v>269</v>
      </c>
      <c r="E38" s="152" t="s">
        <v>27</v>
      </c>
      <c r="F38" s="153">
        <v>13</v>
      </c>
      <c r="G38" s="92"/>
      <c r="H38" s="188">
        <f t="shared" si="0"/>
        <v>0</v>
      </c>
      <c r="I38" s="215"/>
      <c r="J38" s="192"/>
      <c r="K38" s="100"/>
      <c r="L38" s="100"/>
    </row>
    <row r="39" spans="1:12" ht="30" customHeight="1" thickBot="1" x14ac:dyDescent="0.3">
      <c r="A39" s="138" t="s">
        <v>542</v>
      </c>
      <c r="B39" s="139" t="s">
        <v>322</v>
      </c>
      <c r="C39" s="140" t="s">
        <v>546</v>
      </c>
      <c r="D39" s="141" t="s">
        <v>269</v>
      </c>
      <c r="E39" s="152" t="s">
        <v>27</v>
      </c>
      <c r="F39" s="153">
        <v>39</v>
      </c>
      <c r="G39" s="92"/>
      <c r="H39" s="188">
        <f t="shared" ref="H39" si="4">ROUND((F39*G39),2)</f>
        <v>0</v>
      </c>
      <c r="I39" s="197" t="s">
        <v>348</v>
      </c>
      <c r="J39" s="198">
        <f>ROUND(SUM(H24:H39),2)</f>
        <v>21617.15</v>
      </c>
      <c r="K39" s="100"/>
      <c r="L39" s="100"/>
    </row>
    <row r="40" spans="1:12" ht="30" customHeight="1" x14ac:dyDescent="0.25">
      <c r="A40" s="132" t="s">
        <v>548</v>
      </c>
      <c r="B40" s="166" t="s">
        <v>349</v>
      </c>
      <c r="C40" s="134" t="s">
        <v>549</v>
      </c>
      <c r="D40" s="135" t="s">
        <v>271</v>
      </c>
      <c r="E40" s="151" t="s">
        <v>283</v>
      </c>
      <c r="F40" s="137">
        <v>39</v>
      </c>
      <c r="G40" s="94">
        <v>28.16</v>
      </c>
      <c r="H40" s="187">
        <f t="shared" si="0"/>
        <v>1098.24</v>
      </c>
      <c r="I40" s="195"/>
      <c r="J40" s="192"/>
      <c r="K40" s="100"/>
      <c r="L40" s="100"/>
    </row>
    <row r="41" spans="1:12" ht="30" customHeight="1" thickBot="1" x14ac:dyDescent="0.3">
      <c r="A41" s="138" t="s">
        <v>548</v>
      </c>
      <c r="B41" s="142" t="s">
        <v>350</v>
      </c>
      <c r="C41" s="140" t="s">
        <v>550</v>
      </c>
      <c r="D41" s="141" t="s">
        <v>270</v>
      </c>
      <c r="E41" s="152" t="s">
        <v>252</v>
      </c>
      <c r="F41" s="143">
        <v>137</v>
      </c>
      <c r="G41" s="95">
        <v>10.24</v>
      </c>
      <c r="H41" s="188">
        <f t="shared" si="0"/>
        <v>1402.88</v>
      </c>
      <c r="I41" s="195"/>
      <c r="J41" s="192"/>
      <c r="K41" s="100"/>
      <c r="L41" s="100"/>
    </row>
    <row r="42" spans="1:12" ht="30" customHeight="1" thickBot="1" x14ac:dyDescent="0.3">
      <c r="A42" s="138" t="s">
        <v>548</v>
      </c>
      <c r="B42" s="142" t="s">
        <v>351</v>
      </c>
      <c r="C42" s="140" t="s">
        <v>551</v>
      </c>
      <c r="D42" s="141" t="s">
        <v>187</v>
      </c>
      <c r="E42" s="152" t="s">
        <v>283</v>
      </c>
      <c r="F42" s="143">
        <v>3</v>
      </c>
      <c r="G42" s="95">
        <v>6.4</v>
      </c>
      <c r="H42" s="188">
        <f t="shared" ref="H42" si="5">ROUND((F42*G42),2)</f>
        <v>19.2</v>
      </c>
      <c r="I42" s="197" t="s">
        <v>379</v>
      </c>
      <c r="J42" s="199">
        <f>ROUND(SUM(H40:H42),2)</f>
        <v>2520.3200000000002</v>
      </c>
      <c r="K42" s="100"/>
      <c r="L42" s="100"/>
    </row>
    <row r="43" spans="1:12" ht="30" customHeight="1" thickBot="1" x14ac:dyDescent="0.3">
      <c r="A43" s="132" t="s">
        <v>552</v>
      </c>
      <c r="B43" s="166" t="s">
        <v>380</v>
      </c>
      <c r="C43" s="134" t="s">
        <v>554</v>
      </c>
      <c r="D43" s="135" t="s">
        <v>187</v>
      </c>
      <c r="E43" s="151" t="s">
        <v>283</v>
      </c>
      <c r="F43" s="137">
        <v>65</v>
      </c>
      <c r="G43" s="91">
        <v>6.4</v>
      </c>
      <c r="H43" s="187">
        <f t="shared" ref="H43" si="6">ROUND((F43*G43),2)</f>
        <v>416</v>
      </c>
      <c r="I43" s="200"/>
      <c r="J43" s="192"/>
      <c r="K43" s="100"/>
      <c r="L43" s="100"/>
    </row>
    <row r="44" spans="1:12" ht="30" customHeight="1" thickBot="1" x14ac:dyDescent="0.3">
      <c r="A44" s="145" t="s">
        <v>552</v>
      </c>
      <c r="B44" s="148" t="s">
        <v>381</v>
      </c>
      <c r="C44" s="154" t="s">
        <v>553</v>
      </c>
      <c r="D44" s="155" t="s">
        <v>150</v>
      </c>
      <c r="E44" s="156" t="s">
        <v>252</v>
      </c>
      <c r="F44" s="157">
        <v>619</v>
      </c>
      <c r="G44" s="93">
        <v>7.04</v>
      </c>
      <c r="H44" s="189">
        <f t="shared" ref="H44" si="7">ROUND((F44*G44),2)</f>
        <v>4357.76</v>
      </c>
      <c r="I44" s="197" t="s">
        <v>398</v>
      </c>
      <c r="J44" s="199">
        <f>ROUND(SUM(H43:H44),2)</f>
        <v>4773.76</v>
      </c>
      <c r="K44" s="100"/>
      <c r="L44" s="100"/>
    </row>
    <row r="45" spans="1:12" ht="30" customHeight="1" thickBot="1" x14ac:dyDescent="0.3">
      <c r="A45" s="145" t="s">
        <v>555</v>
      </c>
      <c r="B45" s="148" t="s">
        <v>400</v>
      </c>
      <c r="C45" s="154" t="s">
        <v>556</v>
      </c>
      <c r="D45" s="155" t="s">
        <v>158</v>
      </c>
      <c r="E45" s="156" t="s">
        <v>14</v>
      </c>
      <c r="F45" s="157">
        <v>4</v>
      </c>
      <c r="G45" s="93">
        <v>32</v>
      </c>
      <c r="H45" s="189">
        <f t="shared" ref="H45" si="8">ROUND((F45*G45),2)</f>
        <v>128</v>
      </c>
      <c r="I45" s="197" t="s">
        <v>404</v>
      </c>
      <c r="J45" s="199">
        <f>ROUND(SUM(H45),2)</f>
        <v>128</v>
      </c>
      <c r="K45" s="100"/>
      <c r="L45" s="100"/>
    </row>
    <row r="46" spans="1:12" ht="30" customHeight="1" thickBot="1" x14ac:dyDescent="0.3">
      <c r="A46" s="145" t="s">
        <v>557</v>
      </c>
      <c r="B46" s="148" t="s">
        <v>406</v>
      </c>
      <c r="C46" s="154" t="s">
        <v>558</v>
      </c>
      <c r="D46" s="155" t="s">
        <v>157</v>
      </c>
      <c r="E46" s="156" t="s">
        <v>27</v>
      </c>
      <c r="F46" s="157">
        <v>62</v>
      </c>
      <c r="G46" s="93">
        <v>12.8</v>
      </c>
      <c r="H46" s="189">
        <f t="shared" ref="H46:H47" si="9">ROUND((F46*G46),2)</f>
        <v>793.6</v>
      </c>
      <c r="I46" s="197" t="s">
        <v>408</v>
      </c>
      <c r="J46" s="199">
        <f>ROUND(SUM(H46),2)</f>
        <v>793.6</v>
      </c>
      <c r="K46" s="100"/>
      <c r="L46" s="100"/>
    </row>
    <row r="47" spans="1:12" ht="30" customHeight="1" thickBot="1" x14ac:dyDescent="0.3">
      <c r="A47" s="132" t="s">
        <v>561</v>
      </c>
      <c r="B47" s="166" t="s">
        <v>560</v>
      </c>
      <c r="C47" s="134" t="s">
        <v>563</v>
      </c>
      <c r="D47" s="135" t="s">
        <v>155</v>
      </c>
      <c r="E47" s="151" t="s">
        <v>14</v>
      </c>
      <c r="F47" s="137">
        <v>2</v>
      </c>
      <c r="G47" s="94">
        <v>256</v>
      </c>
      <c r="H47" s="187">
        <f t="shared" si="9"/>
        <v>512</v>
      </c>
      <c r="I47" s="195"/>
      <c r="J47" s="192"/>
      <c r="K47" s="100"/>
      <c r="L47" s="100"/>
    </row>
    <row r="48" spans="1:12" ht="30" customHeight="1" thickBot="1" x14ac:dyDescent="0.3">
      <c r="A48" s="145" t="s">
        <v>562</v>
      </c>
      <c r="B48" s="148" t="s">
        <v>559</v>
      </c>
      <c r="C48" s="154" t="s">
        <v>564</v>
      </c>
      <c r="D48" s="155" t="s">
        <v>155</v>
      </c>
      <c r="E48" s="156" t="s">
        <v>14</v>
      </c>
      <c r="F48" s="149">
        <v>1</v>
      </c>
      <c r="G48" s="107">
        <v>192</v>
      </c>
      <c r="H48" s="189">
        <f t="shared" ref="H48" si="10">ROUND((F48*G48),2)</f>
        <v>192</v>
      </c>
      <c r="I48" s="197" t="s">
        <v>565</v>
      </c>
      <c r="J48" s="198">
        <f>ROUND(SUM(H47:H48),2)</f>
        <v>704</v>
      </c>
      <c r="K48" s="100"/>
      <c r="L48" s="100"/>
    </row>
    <row r="49" spans="1:12" ht="45" customHeight="1" thickBot="1" x14ac:dyDescent="0.3">
      <c r="A49" s="177"/>
      <c r="B49" s="178"/>
      <c r="C49" s="177"/>
      <c r="D49" s="177"/>
      <c r="E49" s="178"/>
      <c r="F49" s="178"/>
      <c r="G49" s="207" t="s">
        <v>567</v>
      </c>
      <c r="H49" s="203">
        <f>SUM(H5:H48)</f>
        <v>37616.53</v>
      </c>
      <c r="I49" s="204"/>
      <c r="J49" s="205"/>
      <c r="K49" s="97"/>
      <c r="L49" s="97"/>
    </row>
    <row r="50" spans="1:12" x14ac:dyDescent="0.25">
      <c r="A50" s="179"/>
      <c r="B50" s="180"/>
      <c r="C50" s="180"/>
      <c r="D50" s="180"/>
      <c r="E50" s="180"/>
      <c r="F50" s="181"/>
      <c r="G50" s="127"/>
      <c r="H50" s="206"/>
      <c r="I50" s="183"/>
      <c r="J50" s="184"/>
      <c r="K50" s="97"/>
      <c r="L50" s="97"/>
    </row>
    <row r="51" spans="1:12" x14ac:dyDescent="0.25">
      <c r="A51" s="177"/>
      <c r="B51" s="178"/>
      <c r="C51" s="177"/>
      <c r="D51" s="177"/>
      <c r="E51" s="178"/>
      <c r="F51" s="178"/>
      <c r="G51" s="128"/>
      <c r="H51" s="206"/>
      <c r="I51" s="183"/>
      <c r="J51" s="184"/>
      <c r="K51" s="97"/>
      <c r="L51" s="97"/>
    </row>
  </sheetData>
  <sheetProtection algorithmName="SHA-512" hashValue="FntD19RdgWW2yC7daro9tGTQd2tttxKg2as2WND7NnExnGJCiUvHDFCvFtii71GWd03juGDY6k4K0VP867RZ3w==" saltValue="PVxjFkiw7lrihNy5hN75Mw==" spinCount="100000" sheet="1" objects="1" scenarios="1"/>
  <mergeCells count="1">
    <mergeCell ref="I24:I38"/>
  </mergeCells>
  <phoneticPr fontId="5" type="noConversion"/>
  <pageMargins left="0.7" right="0.7" top="0.75" bottom="0.75" header="0.3" footer="0.3"/>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C72F7-E3EB-4FB0-9E93-EB185B29F192}">
  <dimension ref="B2:D18"/>
  <sheetViews>
    <sheetView tabSelected="1" view="pageBreakPreview" topLeftCell="B1" zoomScale="115" zoomScaleNormal="85" zoomScaleSheetLayoutView="115" workbookViewId="0">
      <selection activeCell="E17" sqref="E17"/>
    </sheetView>
  </sheetViews>
  <sheetFormatPr defaultRowHeight="15" x14ac:dyDescent="0.25"/>
  <cols>
    <col min="1" max="1" width="8.7109375" customWidth="1"/>
    <col min="2" max="2" width="18.28515625" customWidth="1"/>
    <col min="3" max="3" width="71.28515625" customWidth="1"/>
    <col min="4" max="4" width="14.28515625" customWidth="1"/>
  </cols>
  <sheetData>
    <row r="2" spans="2:4" ht="15.75" x14ac:dyDescent="0.25">
      <c r="B2" s="218"/>
      <c r="C2" s="218"/>
      <c r="D2" s="218"/>
    </row>
    <row r="3" spans="2:4" x14ac:dyDescent="0.25">
      <c r="B3" s="219" t="s">
        <v>599</v>
      </c>
      <c r="C3" s="220"/>
      <c r="D3" s="221"/>
    </row>
    <row r="4" spans="2:4" ht="25.5" x14ac:dyDescent="0.25">
      <c r="B4" s="118" t="s">
        <v>600</v>
      </c>
      <c r="C4" s="118" t="s">
        <v>601</v>
      </c>
      <c r="D4" s="118" t="s">
        <v>602</v>
      </c>
    </row>
    <row r="5" spans="2:4" ht="60" customHeight="1" x14ac:dyDescent="0.25">
      <c r="B5" s="222" t="s">
        <v>410</v>
      </c>
      <c r="C5" s="223"/>
      <c r="D5" s="224"/>
    </row>
    <row r="6" spans="2:4" x14ac:dyDescent="0.25">
      <c r="B6" s="119">
        <v>1</v>
      </c>
      <c r="C6" s="120" t="s">
        <v>603</v>
      </c>
      <c r="D6" s="121">
        <f>'DKŽ Kostrukcijų d'!H118</f>
        <v>614604.13000000024</v>
      </c>
    </row>
    <row r="7" spans="2:4" x14ac:dyDescent="0.25">
      <c r="B7" s="119">
        <v>2</v>
      </c>
      <c r="C7" s="120" t="s">
        <v>611</v>
      </c>
      <c r="D7" s="121">
        <f>'DKŽ Susisiekimo'!H49</f>
        <v>37616.53</v>
      </c>
    </row>
    <row r="8" spans="2:4" ht="25.5" x14ac:dyDescent="0.25">
      <c r="B8" s="118" t="s">
        <v>604</v>
      </c>
      <c r="C8" s="122" t="s">
        <v>605</v>
      </c>
      <c r="D8" s="121">
        <f>SUM(D6:D7)</f>
        <v>652220.66000000027</v>
      </c>
    </row>
    <row r="9" spans="2:4" x14ac:dyDescent="0.25">
      <c r="B9" s="123"/>
      <c r="C9" s="123"/>
      <c r="D9" s="123"/>
    </row>
    <row r="10" spans="2:4" x14ac:dyDescent="0.25">
      <c r="B10" s="225"/>
      <c r="C10" s="225"/>
      <c r="D10" s="225"/>
    </row>
    <row r="11" spans="2:4" x14ac:dyDescent="0.25">
      <c r="B11" s="125"/>
      <c r="C11" s="125"/>
      <c r="D11" s="125"/>
    </row>
    <row r="12" spans="2:4" ht="63.4" customHeight="1" x14ac:dyDescent="0.25">
      <c r="B12" s="226" t="s">
        <v>606</v>
      </c>
      <c r="C12" s="226"/>
      <c r="D12" s="226"/>
    </row>
    <row r="13" spans="2:4" x14ac:dyDescent="0.25">
      <c r="B13" s="226"/>
      <c r="C13" s="226"/>
      <c r="D13" s="226"/>
    </row>
    <row r="14" spans="2:4" x14ac:dyDescent="0.25">
      <c r="B14" s="123"/>
      <c r="C14" s="123"/>
      <c r="D14" s="124" t="s">
        <v>607</v>
      </c>
    </row>
    <row r="15" spans="2:4" x14ac:dyDescent="0.25">
      <c r="B15" s="123"/>
      <c r="C15" s="123"/>
      <c r="D15" s="123"/>
    </row>
    <row r="16" spans="2:4" ht="210.4" customHeight="1" x14ac:dyDescent="0.25">
      <c r="B16" s="216" t="s">
        <v>608</v>
      </c>
      <c r="C16" s="217"/>
      <c r="D16" s="217"/>
    </row>
    <row r="17" spans="2:4" ht="166.15" customHeight="1" x14ac:dyDescent="0.25">
      <c r="B17" s="216" t="s">
        <v>609</v>
      </c>
      <c r="C17" s="217"/>
      <c r="D17" s="217"/>
    </row>
    <row r="18" spans="2:4" ht="100.5" customHeight="1" x14ac:dyDescent="0.25">
      <c r="B18" s="216" t="s">
        <v>610</v>
      </c>
      <c r="C18" s="217"/>
      <c r="D18" s="217"/>
    </row>
  </sheetData>
  <mergeCells count="9">
    <mergeCell ref="B18:D18"/>
    <mergeCell ref="B2:D2"/>
    <mergeCell ref="B3:D3"/>
    <mergeCell ref="B5:D5"/>
    <mergeCell ref="B10:D10"/>
    <mergeCell ref="B12:D12"/>
    <mergeCell ref="B13:D13"/>
    <mergeCell ref="B16:D16"/>
    <mergeCell ref="B17:D17"/>
  </mergeCells>
  <pageMargins left="0.7" right="0.7" top="0.75" bottom="0.75" header="0.3" footer="0.3"/>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18159-4788-4AFF-921C-E3B790D0B20D}">
  <dimension ref="A1:K82"/>
  <sheetViews>
    <sheetView view="pageBreakPreview" topLeftCell="A25" zoomScale="70" zoomScaleNormal="55" zoomScaleSheetLayoutView="70" workbookViewId="0">
      <selection activeCell="F78" sqref="F78"/>
    </sheetView>
  </sheetViews>
  <sheetFormatPr defaultColWidth="8.7109375" defaultRowHeight="15" x14ac:dyDescent="0.25"/>
  <cols>
    <col min="1" max="1" width="16.28515625" style="43" customWidth="1"/>
    <col min="2" max="2" width="80" customWidth="1"/>
    <col min="3" max="3" width="11.7109375" customWidth="1"/>
    <col min="4" max="4" width="11.140625" style="77" customWidth="1"/>
    <col min="5" max="5" width="15.85546875" style="77" customWidth="1"/>
    <col min="6" max="6" width="14.7109375" customWidth="1"/>
    <col min="7" max="7" width="20" style="12" bestFit="1" customWidth="1"/>
    <col min="8" max="8" width="25.7109375" style="12" bestFit="1" customWidth="1"/>
    <col min="9" max="9" width="12" bestFit="1" customWidth="1"/>
    <col min="10" max="10" width="33.7109375" bestFit="1" customWidth="1"/>
    <col min="11" max="11" width="17.7109375" style="12" bestFit="1" customWidth="1"/>
  </cols>
  <sheetData>
    <row r="1" spans="1:11" ht="15" customHeight="1" x14ac:dyDescent="0.25">
      <c r="B1" s="227" t="s">
        <v>410</v>
      </c>
      <c r="C1" s="227"/>
      <c r="D1" s="227"/>
      <c r="E1" s="227"/>
      <c r="F1" s="227"/>
      <c r="G1" s="227"/>
      <c r="H1" s="227"/>
      <c r="I1" s="227"/>
      <c r="J1" s="227"/>
      <c r="K1" s="227"/>
    </row>
    <row r="2" spans="1:11" x14ac:dyDescent="0.25">
      <c r="B2" s="228"/>
      <c r="C2" s="228"/>
      <c r="D2" s="228"/>
      <c r="E2" s="228"/>
      <c r="F2" s="228"/>
      <c r="G2" s="228"/>
      <c r="H2" s="228"/>
      <c r="I2" s="228"/>
      <c r="J2" s="228"/>
      <c r="K2" s="228"/>
    </row>
    <row r="3" spans="1:11" ht="30" customHeight="1" x14ac:dyDescent="0.25">
      <c r="A3" s="13" t="s">
        <v>0</v>
      </c>
      <c r="B3" s="13" t="s">
        <v>128</v>
      </c>
      <c r="C3" s="14" t="s">
        <v>1</v>
      </c>
      <c r="D3" s="62" t="s">
        <v>2</v>
      </c>
      <c r="E3" s="62" t="s">
        <v>598</v>
      </c>
      <c r="F3" s="13" t="s">
        <v>3</v>
      </c>
      <c r="G3" s="13" t="s">
        <v>4</v>
      </c>
      <c r="H3" s="13" t="s">
        <v>5</v>
      </c>
      <c r="I3" s="13" t="s">
        <v>6</v>
      </c>
      <c r="J3" s="13" t="s">
        <v>7</v>
      </c>
      <c r="K3" s="13" t="s">
        <v>8</v>
      </c>
    </row>
    <row r="4" spans="1:11" x14ac:dyDescent="0.25">
      <c r="A4" s="33"/>
      <c r="B4" s="17"/>
      <c r="C4" s="17"/>
      <c r="D4" s="63"/>
      <c r="E4" s="63"/>
      <c r="F4" s="17"/>
      <c r="G4" s="23"/>
      <c r="H4" s="23"/>
      <c r="I4" s="24"/>
      <c r="J4" s="24"/>
      <c r="K4" s="23"/>
    </row>
    <row r="5" spans="1:11" x14ac:dyDescent="0.25">
      <c r="A5" s="34" t="s">
        <v>129</v>
      </c>
      <c r="B5" s="229" t="s">
        <v>171</v>
      </c>
      <c r="C5" s="229"/>
      <c r="D5" s="229"/>
      <c r="E5" s="229"/>
      <c r="F5" s="229"/>
      <c r="G5" s="229"/>
      <c r="H5" s="25"/>
      <c r="I5" s="26"/>
      <c r="J5" s="26"/>
      <c r="K5" s="25"/>
    </row>
    <row r="6" spans="1:11" x14ac:dyDescent="0.25">
      <c r="A6" s="36" t="s">
        <v>130</v>
      </c>
      <c r="B6" s="29" t="s">
        <v>10</v>
      </c>
      <c r="C6" s="52" t="s">
        <v>12</v>
      </c>
      <c r="D6" s="65">
        <v>6.0999999999999999E-2</v>
      </c>
      <c r="E6" s="65">
        <f ca="1">F6/D6</f>
        <v>0</v>
      </c>
      <c r="F6" s="116">
        <f ca="1">ROUND(SUM(F6:F26),2)</f>
        <v>0</v>
      </c>
      <c r="G6" s="28"/>
      <c r="H6" s="23" t="s">
        <v>177</v>
      </c>
      <c r="I6" s="24" t="s">
        <v>9</v>
      </c>
      <c r="J6" s="24" t="s">
        <v>10</v>
      </c>
      <c r="K6" s="23"/>
    </row>
    <row r="7" spans="1:11" x14ac:dyDescent="0.25">
      <c r="A7" s="37" t="s">
        <v>131</v>
      </c>
      <c r="B7" s="3" t="s">
        <v>11</v>
      </c>
      <c r="C7" s="4" t="s">
        <v>12</v>
      </c>
      <c r="D7" s="66">
        <v>6.0999999999999999E-2</v>
      </c>
      <c r="E7" s="117">
        <f>F7/D7</f>
        <v>4480</v>
      </c>
      <c r="F7" s="108">
        <f>'DKŽ Susisiekimo'!H5</f>
        <v>273.27999999999997</v>
      </c>
      <c r="G7" s="23" t="s">
        <v>13</v>
      </c>
      <c r="H7" s="23" t="s">
        <v>13</v>
      </c>
      <c r="I7" s="24" t="s">
        <v>9</v>
      </c>
      <c r="J7" s="24" t="s">
        <v>10</v>
      </c>
      <c r="K7" s="23"/>
    </row>
    <row r="8" spans="1:11" x14ac:dyDescent="0.25">
      <c r="A8" s="45" t="s">
        <v>132</v>
      </c>
      <c r="B8" s="59" t="s">
        <v>15</v>
      </c>
      <c r="C8" s="5" t="s">
        <v>14</v>
      </c>
      <c r="D8" s="67">
        <v>4</v>
      </c>
      <c r="E8" s="117">
        <f>F8/D8</f>
        <v>130.5</v>
      </c>
      <c r="F8" s="108">
        <f>'DKŽ Kostrukcijų d'!H5+'DKŽ Kostrukcijų d'!H6+'DKŽ Kostrukcijų d'!H9</f>
        <v>522</v>
      </c>
      <c r="G8" s="23" t="s">
        <v>16</v>
      </c>
      <c r="H8" s="23" t="s">
        <v>16</v>
      </c>
      <c r="I8" s="24" t="s">
        <v>9</v>
      </c>
      <c r="J8" s="24" t="s">
        <v>10</v>
      </c>
      <c r="K8" s="23"/>
    </row>
    <row r="9" spans="1:11" x14ac:dyDescent="0.25">
      <c r="A9" s="45" t="s">
        <v>241</v>
      </c>
      <c r="B9" s="59" t="s">
        <v>242</v>
      </c>
      <c r="C9" s="5" t="s">
        <v>14</v>
      </c>
      <c r="D9" s="67">
        <v>4</v>
      </c>
      <c r="E9" s="117">
        <f t="shared" ref="E9:E71" si="0">F9/D9</f>
        <v>104.4</v>
      </c>
      <c r="F9" s="108">
        <f>'DKŽ Kostrukcijų d'!H10</f>
        <v>417.6</v>
      </c>
      <c r="G9" s="23" t="s">
        <v>240</v>
      </c>
      <c r="H9" s="23" t="s">
        <v>240</v>
      </c>
      <c r="I9" s="24" t="s">
        <v>9</v>
      </c>
      <c r="J9" s="24" t="s">
        <v>10</v>
      </c>
      <c r="K9" s="23"/>
    </row>
    <row r="10" spans="1:11" x14ac:dyDescent="0.25">
      <c r="A10" s="45" t="s">
        <v>133</v>
      </c>
      <c r="B10" s="6" t="s">
        <v>17</v>
      </c>
      <c r="C10" s="5" t="s">
        <v>18</v>
      </c>
      <c r="D10" s="67">
        <v>0.01</v>
      </c>
      <c r="E10" s="117">
        <f t="shared" si="0"/>
        <v>80620</v>
      </c>
      <c r="F10" s="108">
        <f>'DKŽ Kostrukcijų d'!H7+'DKŽ Kostrukcijų d'!H8</f>
        <v>806.2</v>
      </c>
      <c r="G10" s="23" t="s">
        <v>19</v>
      </c>
      <c r="H10" s="23" t="s">
        <v>19</v>
      </c>
      <c r="I10" s="24" t="s">
        <v>9</v>
      </c>
      <c r="J10" s="24" t="s">
        <v>10</v>
      </c>
      <c r="K10" s="23"/>
    </row>
    <row r="11" spans="1:11" x14ac:dyDescent="0.25">
      <c r="A11" s="45" t="s">
        <v>134</v>
      </c>
      <c r="B11" s="6" t="s">
        <v>20</v>
      </c>
      <c r="C11" s="5" t="s">
        <v>239</v>
      </c>
      <c r="D11" s="67">
        <v>413</v>
      </c>
      <c r="E11" s="117">
        <f t="shared" si="0"/>
        <v>3.0736077481840196</v>
      </c>
      <c r="F11" s="108">
        <f>'DKŽ Kostrukcijų d'!H21+'DKŽ Susisiekimo'!H13</f>
        <v>1269.4000000000001</v>
      </c>
      <c r="G11" s="23" t="s">
        <v>21</v>
      </c>
      <c r="H11" s="23" t="s">
        <v>21</v>
      </c>
      <c r="I11" s="24" t="s">
        <v>9</v>
      </c>
      <c r="J11" s="24" t="s">
        <v>10</v>
      </c>
      <c r="K11" s="23"/>
    </row>
    <row r="12" spans="1:11" ht="26.25" x14ac:dyDescent="0.25">
      <c r="A12" s="45" t="s">
        <v>135</v>
      </c>
      <c r="B12" s="11" t="s">
        <v>238</v>
      </c>
      <c r="C12" s="5" t="s">
        <v>92</v>
      </c>
      <c r="D12" s="109">
        <f>29+22.6</f>
        <v>51.6</v>
      </c>
      <c r="E12" s="117">
        <f t="shared" si="0"/>
        <v>16.052325581395348</v>
      </c>
      <c r="F12" s="108">
        <f>'DKŽ Kostrukcijų d'!H22+'DKŽ Susisiekimo'!H14</f>
        <v>828.3</v>
      </c>
      <c r="G12" s="23" t="s">
        <v>23</v>
      </c>
      <c r="H12" s="23" t="s">
        <v>23</v>
      </c>
      <c r="I12" s="24" t="s">
        <v>9</v>
      </c>
      <c r="J12" s="24" t="s">
        <v>10</v>
      </c>
      <c r="K12" s="23"/>
    </row>
    <row r="13" spans="1:11" x14ac:dyDescent="0.25">
      <c r="A13" s="45" t="s">
        <v>244</v>
      </c>
      <c r="B13" s="59" t="s">
        <v>243</v>
      </c>
      <c r="C13" s="5" t="s">
        <v>92</v>
      </c>
      <c r="D13" s="67">
        <f>29+22.6</f>
        <v>51.6</v>
      </c>
      <c r="E13" s="117">
        <f t="shared" si="0"/>
        <v>-9.5800387596899217</v>
      </c>
      <c r="F13" s="108">
        <f>'DKŽ Kostrukcijų d'!H23+'DKŽ Susisiekimo'!H15</f>
        <v>-494.33</v>
      </c>
      <c r="G13" s="23" t="s">
        <v>245</v>
      </c>
      <c r="H13" s="23" t="s">
        <v>245</v>
      </c>
      <c r="I13" s="24" t="s">
        <v>9</v>
      </c>
      <c r="J13" s="24" t="s">
        <v>10</v>
      </c>
      <c r="K13" s="23"/>
    </row>
    <row r="14" spans="1:11" ht="25.5" x14ac:dyDescent="0.25">
      <c r="A14" s="45" t="s">
        <v>136</v>
      </c>
      <c r="B14" s="60" t="s">
        <v>24</v>
      </c>
      <c r="C14" s="5" t="s">
        <v>92</v>
      </c>
      <c r="D14" s="67">
        <f>91+28</f>
        <v>119</v>
      </c>
      <c r="E14" s="117">
        <f t="shared" si="0"/>
        <v>14.531764705882352</v>
      </c>
      <c r="F14" s="108">
        <f>'DKŽ Kostrukcijų d'!H28+'DKŽ Susisiekimo'!H16</f>
        <v>1729.28</v>
      </c>
      <c r="G14" s="23" t="s">
        <v>25</v>
      </c>
      <c r="H14" s="23" t="s">
        <v>25</v>
      </c>
      <c r="I14" s="24" t="s">
        <v>9</v>
      </c>
      <c r="J14" s="24" t="s">
        <v>10</v>
      </c>
      <c r="K14" s="23"/>
    </row>
    <row r="15" spans="1:11" ht="25.5" x14ac:dyDescent="0.25">
      <c r="A15" s="45" t="s">
        <v>246</v>
      </c>
      <c r="B15" s="59" t="s">
        <v>247</v>
      </c>
      <c r="C15" s="5" t="s">
        <v>92</v>
      </c>
      <c r="D15" s="67">
        <f>91+28</f>
        <v>119</v>
      </c>
      <c r="E15" s="117">
        <f t="shared" si="0"/>
        <v>-7.5</v>
      </c>
      <c r="F15" s="108">
        <f>'DKŽ Kostrukcijų d'!H29+'DKŽ Susisiekimo'!H17</f>
        <v>-892.5</v>
      </c>
      <c r="G15" s="23" t="s">
        <v>248</v>
      </c>
      <c r="H15" s="23" t="s">
        <v>248</v>
      </c>
      <c r="I15" s="24" t="s">
        <v>9</v>
      </c>
      <c r="J15" s="24" t="s">
        <v>10</v>
      </c>
      <c r="K15" s="23"/>
    </row>
    <row r="16" spans="1:11" x14ac:dyDescent="0.25">
      <c r="A16" s="37" t="s">
        <v>137</v>
      </c>
      <c r="B16" s="1" t="s">
        <v>28</v>
      </c>
      <c r="C16" s="4" t="s">
        <v>14</v>
      </c>
      <c r="D16" s="68">
        <v>4</v>
      </c>
      <c r="E16" s="117">
        <f t="shared" si="0"/>
        <v>5.12</v>
      </c>
      <c r="F16" s="108">
        <f>'DKŽ Susisiekimo'!H6</f>
        <v>20.48</v>
      </c>
      <c r="G16" s="23" t="s">
        <v>29</v>
      </c>
      <c r="H16" s="23" t="s">
        <v>29</v>
      </c>
      <c r="I16" s="24" t="s">
        <v>9</v>
      </c>
      <c r="J16" s="24" t="s">
        <v>10</v>
      </c>
      <c r="K16" s="23"/>
    </row>
    <row r="17" spans="1:11" x14ac:dyDescent="0.25">
      <c r="A17" s="37" t="s">
        <v>138</v>
      </c>
      <c r="B17" s="2" t="s">
        <v>30</v>
      </c>
      <c r="C17" s="4" t="s">
        <v>14</v>
      </c>
      <c r="D17" s="68">
        <v>3</v>
      </c>
      <c r="E17" s="117">
        <f t="shared" si="0"/>
        <v>17.066666666666666</v>
      </c>
      <c r="F17" s="108">
        <f>'DKŽ Susisiekimo'!H7+'DKŽ Susisiekimo'!H9</f>
        <v>51.2</v>
      </c>
      <c r="G17" s="23" t="s">
        <v>31</v>
      </c>
      <c r="H17" s="23" t="s">
        <v>31</v>
      </c>
      <c r="I17" s="24" t="s">
        <v>9</v>
      </c>
      <c r="J17" s="24" t="s">
        <v>10</v>
      </c>
      <c r="K17" s="23"/>
    </row>
    <row r="18" spans="1:11" ht="26.25" x14ac:dyDescent="0.25">
      <c r="A18" s="37" t="s">
        <v>139</v>
      </c>
      <c r="B18" s="1" t="s">
        <v>32</v>
      </c>
      <c r="C18" s="4" t="s">
        <v>14</v>
      </c>
      <c r="D18" s="68">
        <v>1</v>
      </c>
      <c r="E18" s="117">
        <f t="shared" si="0"/>
        <v>32</v>
      </c>
      <c r="F18" s="108">
        <f>'DKŽ Susisiekimo'!H8</f>
        <v>32</v>
      </c>
      <c r="G18" s="23" t="s">
        <v>33</v>
      </c>
      <c r="H18" s="23" t="s">
        <v>33</v>
      </c>
      <c r="I18" s="24" t="s">
        <v>9</v>
      </c>
      <c r="J18" s="24" t="s">
        <v>10</v>
      </c>
      <c r="K18" s="23"/>
    </row>
    <row r="19" spans="1:11" ht="26.25" x14ac:dyDescent="0.25">
      <c r="A19" s="37" t="s">
        <v>140</v>
      </c>
      <c r="B19" s="1" t="s">
        <v>34</v>
      </c>
      <c r="C19" s="4" t="s">
        <v>14</v>
      </c>
      <c r="D19" s="68">
        <v>2</v>
      </c>
      <c r="E19" s="117">
        <f t="shared" si="0"/>
        <v>51.2</v>
      </c>
      <c r="F19" s="108">
        <f>'DKŽ Susisiekimo'!H10</f>
        <v>102.4</v>
      </c>
      <c r="G19" s="23" t="s">
        <v>35</v>
      </c>
      <c r="H19" s="23" t="s">
        <v>35</v>
      </c>
      <c r="I19" s="24" t="s">
        <v>9</v>
      </c>
      <c r="J19" s="24" t="s">
        <v>10</v>
      </c>
      <c r="K19" s="23"/>
    </row>
    <row r="20" spans="1:11" x14ac:dyDescent="0.25">
      <c r="A20" s="37" t="s">
        <v>141</v>
      </c>
      <c r="B20" s="2" t="s">
        <v>36</v>
      </c>
      <c r="C20" s="4" t="s">
        <v>22</v>
      </c>
      <c r="D20" s="68">
        <v>0.36</v>
      </c>
      <c r="E20" s="117">
        <f t="shared" si="0"/>
        <v>144.00000000000003</v>
      </c>
      <c r="F20" s="108">
        <f>'DKŽ Susisiekimo'!H11</f>
        <v>51.84</v>
      </c>
      <c r="G20" s="23" t="s">
        <v>37</v>
      </c>
      <c r="H20" s="23" t="s">
        <v>37</v>
      </c>
      <c r="I20" s="24" t="s">
        <v>9</v>
      </c>
      <c r="J20" s="24" t="s">
        <v>10</v>
      </c>
      <c r="K20" s="23"/>
    </row>
    <row r="21" spans="1:11" x14ac:dyDescent="0.25">
      <c r="A21" s="45" t="s">
        <v>142</v>
      </c>
      <c r="B21" s="6" t="s">
        <v>38</v>
      </c>
      <c r="C21" s="5" t="s">
        <v>92</v>
      </c>
      <c r="D21" s="67">
        <v>100</v>
      </c>
      <c r="E21" s="117">
        <f t="shared" si="0"/>
        <v>69</v>
      </c>
      <c r="F21" s="108">
        <f>'DKŽ Kostrukcijų d'!H24+'DKŽ Kostrukcijų d'!H27+'DKŽ Kostrukcijų d'!H31</f>
        <v>6900</v>
      </c>
      <c r="G21" s="23" t="s">
        <v>39</v>
      </c>
      <c r="H21" s="23" t="s">
        <v>39</v>
      </c>
      <c r="I21" s="24" t="s">
        <v>9</v>
      </c>
      <c r="J21" s="24" t="s">
        <v>10</v>
      </c>
      <c r="K21" s="23"/>
    </row>
    <row r="22" spans="1:11" x14ac:dyDescent="0.25">
      <c r="A22" s="45" t="s">
        <v>249</v>
      </c>
      <c r="B22" s="6" t="s">
        <v>250</v>
      </c>
      <c r="C22" s="5" t="s">
        <v>179</v>
      </c>
      <c r="D22" s="67">
        <v>7</v>
      </c>
      <c r="E22" s="117">
        <f t="shared" si="0"/>
        <v>40.6</v>
      </c>
      <c r="F22" s="108">
        <f>'DKŽ Kostrukcijų d'!H32</f>
        <v>284.2</v>
      </c>
      <c r="G22" s="23" t="s">
        <v>251</v>
      </c>
      <c r="H22" s="23" t="s">
        <v>251</v>
      </c>
      <c r="I22" s="24" t="s">
        <v>9</v>
      </c>
      <c r="J22" s="24" t="s">
        <v>10</v>
      </c>
      <c r="K22" s="23"/>
    </row>
    <row r="23" spans="1:11" x14ac:dyDescent="0.25">
      <c r="A23" s="45" t="s">
        <v>183</v>
      </c>
      <c r="B23" s="6" t="s">
        <v>260</v>
      </c>
      <c r="C23" s="5" t="s">
        <v>179</v>
      </c>
      <c r="D23" s="67">
        <v>9.6</v>
      </c>
      <c r="E23" s="117">
        <f t="shared" si="0"/>
        <v>345.26666666666671</v>
      </c>
      <c r="F23" s="108">
        <f>'DKŽ Kostrukcijų d'!H18+'DKŽ Kostrukcijų d'!H19+'DKŽ Kostrukcijų d'!H20+'DKŽ Kostrukcijų d'!H25+'DKŽ Kostrukcijų d'!H26</f>
        <v>3314.5600000000004</v>
      </c>
      <c r="G23" s="23" t="s">
        <v>40</v>
      </c>
      <c r="H23" s="23" t="s">
        <v>40</v>
      </c>
      <c r="I23" s="24" t="s">
        <v>9</v>
      </c>
      <c r="J23" s="24" t="s">
        <v>10</v>
      </c>
      <c r="K23" s="23"/>
    </row>
    <row r="24" spans="1:11" ht="16.5" customHeight="1" x14ac:dyDescent="0.25">
      <c r="A24" s="45" t="s">
        <v>184</v>
      </c>
      <c r="B24" s="11" t="s">
        <v>259</v>
      </c>
      <c r="C24" s="5" t="s">
        <v>27</v>
      </c>
      <c r="D24" s="67">
        <v>62.9</v>
      </c>
      <c r="E24" s="117">
        <f t="shared" si="0"/>
        <v>474.59618441971384</v>
      </c>
      <c r="F24" s="108">
        <f>'DKŽ Kostrukcijų d'!H14+'DKŽ Kostrukcijų d'!H15+'DKŽ Kostrukcijų d'!H16</f>
        <v>29852.1</v>
      </c>
      <c r="G24" s="23" t="s">
        <v>205</v>
      </c>
      <c r="H24" s="23" t="s">
        <v>205</v>
      </c>
      <c r="I24" s="24" t="s">
        <v>9</v>
      </c>
      <c r="J24" s="24" t="s">
        <v>10</v>
      </c>
      <c r="K24" s="23"/>
    </row>
    <row r="25" spans="1:11" ht="16.5" customHeight="1" x14ac:dyDescent="0.25">
      <c r="A25" s="45" t="s">
        <v>185</v>
      </c>
      <c r="B25" s="113" t="s">
        <v>258</v>
      </c>
      <c r="C25" s="5" t="s">
        <v>14</v>
      </c>
      <c r="D25" s="67">
        <v>1</v>
      </c>
      <c r="E25" s="117">
        <f t="shared" si="0"/>
        <v>207162.66</v>
      </c>
      <c r="F25" s="108">
        <f>'DKŽ Kostrukcijų d'!H17</f>
        <v>207162.66</v>
      </c>
      <c r="G25" s="23" t="s">
        <v>206</v>
      </c>
      <c r="H25" s="23" t="s">
        <v>206</v>
      </c>
      <c r="I25" s="24" t="s">
        <v>9</v>
      </c>
      <c r="J25" s="24" t="s">
        <v>10</v>
      </c>
      <c r="K25" s="23"/>
    </row>
    <row r="26" spans="1:11" ht="16.5" customHeight="1" x14ac:dyDescent="0.25">
      <c r="A26" s="45" t="s">
        <v>186</v>
      </c>
      <c r="B26" s="113" t="s">
        <v>257</v>
      </c>
      <c r="C26" s="5" t="s">
        <v>27</v>
      </c>
      <c r="D26" s="67">
        <v>82.5</v>
      </c>
      <c r="E26" s="117">
        <f t="shared" si="0"/>
        <v>141.84799999999998</v>
      </c>
      <c r="F26" s="108">
        <f>'DKŽ Kostrukcijų d'!H12+'DKŽ Kostrukcijų d'!H13</f>
        <v>11702.46</v>
      </c>
      <c r="G26" s="23" t="s">
        <v>207</v>
      </c>
      <c r="H26" s="23" t="s">
        <v>207</v>
      </c>
      <c r="I26" s="24" t="s">
        <v>9</v>
      </c>
      <c r="J26" s="24" t="s">
        <v>10</v>
      </c>
      <c r="K26" s="23"/>
    </row>
    <row r="27" spans="1:11" x14ac:dyDescent="0.25">
      <c r="A27" s="38" t="s">
        <v>143</v>
      </c>
      <c r="B27" s="30" t="s">
        <v>144</v>
      </c>
      <c r="C27" s="52" t="s">
        <v>12</v>
      </c>
      <c r="D27" s="65">
        <v>6.0999999999999999E-2</v>
      </c>
      <c r="E27" s="65">
        <f ca="1">F27/D27</f>
        <v>0</v>
      </c>
      <c r="F27" s="116">
        <f ca="1">ROUND(SUM(F27:F34),2)</f>
        <v>0</v>
      </c>
      <c r="G27" s="31"/>
      <c r="H27" s="23" t="s">
        <v>45</v>
      </c>
      <c r="I27" s="24" t="s">
        <v>46</v>
      </c>
      <c r="J27" s="24" t="s">
        <v>47</v>
      </c>
      <c r="K27" s="23"/>
    </row>
    <row r="28" spans="1:11" x14ac:dyDescent="0.25">
      <c r="A28" s="45" t="s">
        <v>145</v>
      </c>
      <c r="B28" s="11" t="s">
        <v>180</v>
      </c>
      <c r="C28" s="53" t="s">
        <v>92</v>
      </c>
      <c r="D28" s="67">
        <v>174</v>
      </c>
      <c r="E28" s="117">
        <f t="shared" si="0"/>
        <v>4.2241379310344831</v>
      </c>
      <c r="F28" s="108">
        <f>'DKŽ Kostrukcijų d'!H11+'DKŽ Susisiekimo'!H12</f>
        <v>735</v>
      </c>
      <c r="G28" s="23" t="s">
        <v>48</v>
      </c>
      <c r="H28" s="23" t="s">
        <v>49</v>
      </c>
      <c r="I28" s="24" t="s">
        <v>46</v>
      </c>
      <c r="J28" s="24" t="s">
        <v>47</v>
      </c>
      <c r="K28" s="23"/>
    </row>
    <row r="29" spans="1:11" x14ac:dyDescent="0.25">
      <c r="A29" s="45" t="s">
        <v>187</v>
      </c>
      <c r="B29" s="11" t="s">
        <v>181</v>
      </c>
      <c r="C29" s="5" t="s">
        <v>92</v>
      </c>
      <c r="D29" s="67">
        <v>174</v>
      </c>
      <c r="E29" s="117">
        <f t="shared" si="0"/>
        <v>6.0344827586206895</v>
      </c>
      <c r="F29" s="108">
        <f>'DKŽ Kostrukcijų d'!H111+'DKŽ Kostrukcijų d'!H115+'DKŽ Susisiekimo'!H42+'DKŽ Susisiekimo'!H43</f>
        <v>1050</v>
      </c>
      <c r="G29" s="23" t="s">
        <v>50</v>
      </c>
      <c r="H29" s="23" t="s">
        <v>51</v>
      </c>
      <c r="I29" s="24" t="s">
        <v>46</v>
      </c>
      <c r="J29" s="24" t="s">
        <v>47</v>
      </c>
      <c r="K29" s="23"/>
    </row>
    <row r="30" spans="1:11" x14ac:dyDescent="0.25">
      <c r="A30" s="57" t="s">
        <v>146</v>
      </c>
      <c r="B30" s="58" t="s">
        <v>52</v>
      </c>
      <c r="C30" s="53" t="s">
        <v>92</v>
      </c>
      <c r="D30" s="68">
        <v>533</v>
      </c>
      <c r="E30" s="117">
        <f t="shared" si="0"/>
        <v>3.9726829268292683</v>
      </c>
      <c r="F30" s="108">
        <f>'DKŽ Kostrukcijų d'!H33+'DKŽ Kostrukcijų d'!H34+'DKŽ Susisiekimo'!H18</f>
        <v>2117.44</v>
      </c>
      <c r="G30" s="23" t="s">
        <v>54</v>
      </c>
      <c r="H30" s="23" t="s">
        <v>55</v>
      </c>
      <c r="I30" s="24" t="s">
        <v>46</v>
      </c>
      <c r="J30" s="24" t="s">
        <v>47</v>
      </c>
      <c r="K30" s="23"/>
    </row>
    <row r="31" spans="1:11" x14ac:dyDescent="0.25">
      <c r="A31" s="57" t="s">
        <v>147</v>
      </c>
      <c r="B31" s="58" t="s">
        <v>53</v>
      </c>
      <c r="C31" s="53" t="s">
        <v>92</v>
      </c>
      <c r="D31" s="68">
        <f>212+235</f>
        <v>447</v>
      </c>
      <c r="E31" s="117">
        <f t="shared" si="0"/>
        <v>5.4761073825503352</v>
      </c>
      <c r="F31" s="108">
        <f>'DKŽ Kostrukcijų d'!H113+'DKŽ Susisiekimo'!H19</f>
        <v>2447.8199999999997</v>
      </c>
      <c r="G31" s="23" t="s">
        <v>57</v>
      </c>
      <c r="H31" s="23" t="s">
        <v>58</v>
      </c>
      <c r="I31" s="24" t="s">
        <v>46</v>
      </c>
      <c r="J31" s="24" t="s">
        <v>47</v>
      </c>
      <c r="K31" s="23"/>
    </row>
    <row r="32" spans="1:11" x14ac:dyDescent="0.25">
      <c r="A32" s="37" t="s">
        <v>148</v>
      </c>
      <c r="B32" s="11" t="s">
        <v>56</v>
      </c>
      <c r="C32" s="5" t="s">
        <v>92</v>
      </c>
      <c r="D32" s="68">
        <v>18</v>
      </c>
      <c r="E32" s="117">
        <f t="shared" si="0"/>
        <v>32</v>
      </c>
      <c r="F32" s="108">
        <f>'DKŽ Susisiekimo'!H20</f>
        <v>576</v>
      </c>
      <c r="G32" s="23" t="s">
        <v>59</v>
      </c>
      <c r="H32" s="23" t="s">
        <v>60</v>
      </c>
      <c r="I32" s="24" t="s">
        <v>46</v>
      </c>
      <c r="J32" s="24" t="s">
        <v>47</v>
      </c>
      <c r="K32" s="23"/>
    </row>
    <row r="33" spans="1:11" x14ac:dyDescent="0.25">
      <c r="A33" s="37" t="s">
        <v>149</v>
      </c>
      <c r="B33" s="11" t="s">
        <v>182</v>
      </c>
      <c r="C33" s="5" t="s">
        <v>26</v>
      </c>
      <c r="D33" s="68">
        <v>1903</v>
      </c>
      <c r="E33" s="117">
        <f t="shared" si="0"/>
        <v>2.1611875985286391</v>
      </c>
      <c r="F33" s="108">
        <f>'DKŽ Susisiekimo'!H21+'DKŽ Susisiekimo'!H22+'DKŽ Susisiekimo'!H23+'DKŽ Kostrukcijų d'!H114</f>
        <v>4112.74</v>
      </c>
      <c r="G33" s="23" t="s">
        <v>61</v>
      </c>
      <c r="H33" s="23" t="s">
        <v>62</v>
      </c>
      <c r="I33" s="24" t="s">
        <v>46</v>
      </c>
      <c r="J33" s="24" t="s">
        <v>47</v>
      </c>
      <c r="K33" s="23"/>
    </row>
    <row r="34" spans="1:11" x14ac:dyDescent="0.25">
      <c r="A34" s="45" t="s">
        <v>150</v>
      </c>
      <c r="B34" s="6" t="s">
        <v>64</v>
      </c>
      <c r="C34" s="5" t="s">
        <v>26</v>
      </c>
      <c r="D34" s="68">
        <v>1679</v>
      </c>
      <c r="E34" s="117">
        <f t="shared" si="0"/>
        <v>4.3650148898153667</v>
      </c>
      <c r="F34" s="108">
        <f>'DKŽ Kostrukcijų d'!H112+'DKŽ Kostrukcijų d'!H116+'DKŽ Susisiekimo'!H44</f>
        <v>7328.8600000000006</v>
      </c>
      <c r="G34" s="23" t="s">
        <v>65</v>
      </c>
      <c r="H34" s="23" t="s">
        <v>66</v>
      </c>
      <c r="I34" s="24" t="s">
        <v>46</v>
      </c>
      <c r="J34" s="24" t="s">
        <v>47</v>
      </c>
      <c r="K34" s="23"/>
    </row>
    <row r="35" spans="1:11" x14ac:dyDescent="0.25">
      <c r="A35" s="36" t="s">
        <v>152</v>
      </c>
      <c r="B35" s="29" t="s">
        <v>151</v>
      </c>
      <c r="C35" s="52" t="s">
        <v>12</v>
      </c>
      <c r="D35" s="65">
        <v>6.0999999999999999E-2</v>
      </c>
      <c r="E35" s="65">
        <f ca="1">F35/D35</f>
        <v>0</v>
      </c>
      <c r="F35" s="116">
        <f ca="1">ROUND(SUM(F35:F43),2)</f>
        <v>0</v>
      </c>
      <c r="G35" s="28"/>
      <c r="H35" s="23" t="s">
        <v>67</v>
      </c>
      <c r="I35" s="24" t="s">
        <v>68</v>
      </c>
      <c r="J35" s="24" t="s">
        <v>69</v>
      </c>
      <c r="K35" s="23"/>
    </row>
    <row r="36" spans="1:11" x14ac:dyDescent="0.25">
      <c r="A36" s="27" t="s">
        <v>264</v>
      </c>
      <c r="B36" s="11" t="s">
        <v>70</v>
      </c>
      <c r="C36" s="5" t="s">
        <v>92</v>
      </c>
      <c r="D36" s="68">
        <v>258</v>
      </c>
      <c r="E36" s="117">
        <f t="shared" si="0"/>
        <v>28.16</v>
      </c>
      <c r="F36" s="108">
        <f>'DKŽ Susisiekimo'!H24</f>
        <v>7265.28</v>
      </c>
      <c r="G36" s="23" t="s">
        <v>71</v>
      </c>
      <c r="H36" s="23" t="s">
        <v>72</v>
      </c>
      <c r="I36" s="24" t="s">
        <v>68</v>
      </c>
      <c r="J36" s="24" t="s">
        <v>69</v>
      </c>
      <c r="K36" s="23"/>
    </row>
    <row r="37" spans="1:11" x14ac:dyDescent="0.25">
      <c r="A37" s="27" t="s">
        <v>265</v>
      </c>
      <c r="B37" s="11" t="s">
        <v>73</v>
      </c>
      <c r="C37" s="5" t="s">
        <v>92</v>
      </c>
      <c r="D37" s="68">
        <v>237</v>
      </c>
      <c r="E37" s="117">
        <f t="shared" si="0"/>
        <v>0</v>
      </c>
      <c r="F37" s="108">
        <f>'DKŽ Susisiekimo'!H32</f>
        <v>0</v>
      </c>
      <c r="G37" s="23" t="s">
        <v>74</v>
      </c>
      <c r="H37" s="23" t="s">
        <v>75</v>
      </c>
      <c r="I37" s="24" t="s">
        <v>68</v>
      </c>
      <c r="J37" s="24" t="s">
        <v>69</v>
      </c>
      <c r="K37" s="23"/>
    </row>
    <row r="38" spans="1:11" x14ac:dyDescent="0.25">
      <c r="A38" s="27" t="s">
        <v>266</v>
      </c>
      <c r="B38" s="6" t="s">
        <v>261</v>
      </c>
      <c r="C38" s="5" t="s">
        <v>26</v>
      </c>
      <c r="D38" s="68">
        <v>359</v>
      </c>
      <c r="E38" s="117">
        <f t="shared" si="0"/>
        <v>15.36</v>
      </c>
      <c r="F38" s="108">
        <f>'DKŽ Susisiekimo'!H25</f>
        <v>5514.24</v>
      </c>
      <c r="G38" s="23" t="s">
        <v>76</v>
      </c>
      <c r="H38" s="23" t="s">
        <v>77</v>
      </c>
      <c r="I38" s="24" t="s">
        <v>68</v>
      </c>
      <c r="J38" s="24" t="s">
        <v>69</v>
      </c>
      <c r="K38" s="23"/>
    </row>
    <row r="39" spans="1:11" ht="13.5" customHeight="1" x14ac:dyDescent="0.25">
      <c r="A39" s="27" t="s">
        <v>267</v>
      </c>
      <c r="B39" s="6" t="s">
        <v>262</v>
      </c>
      <c r="C39" s="5" t="s">
        <v>26</v>
      </c>
      <c r="D39" s="68">
        <v>361</v>
      </c>
      <c r="E39" s="117">
        <f t="shared" si="0"/>
        <v>0</v>
      </c>
      <c r="F39" s="108">
        <f>'DKŽ Susisiekimo'!H33</f>
        <v>0</v>
      </c>
      <c r="G39" s="23" t="s">
        <v>76</v>
      </c>
      <c r="H39" s="23" t="s">
        <v>77</v>
      </c>
      <c r="I39" s="24" t="s">
        <v>68</v>
      </c>
      <c r="J39" s="24" t="s">
        <v>69</v>
      </c>
      <c r="K39" s="23"/>
    </row>
    <row r="40" spans="1:11" ht="12.75" customHeight="1" x14ac:dyDescent="0.25">
      <c r="A40" s="39" t="s">
        <v>268</v>
      </c>
      <c r="B40" s="6" t="s">
        <v>78</v>
      </c>
      <c r="C40" s="5" t="s">
        <v>26</v>
      </c>
      <c r="D40" s="68">
        <f>300.3</f>
        <v>300.3</v>
      </c>
      <c r="E40" s="117">
        <f t="shared" si="0"/>
        <v>18.579820179820178</v>
      </c>
      <c r="F40" s="108">
        <f>'DKŽ Susisiekimo'!H26+'DKŽ Susisiekimo'!H27+'DKŽ Susisiekimo'!H34+'DKŽ Susisiekimo'!H35</f>
        <v>5579.5199999999995</v>
      </c>
      <c r="G40" s="23" t="s">
        <v>79</v>
      </c>
      <c r="H40" s="23" t="s">
        <v>80</v>
      </c>
      <c r="I40" s="24" t="s">
        <v>68</v>
      </c>
      <c r="J40" s="24" t="s">
        <v>69</v>
      </c>
      <c r="K40" s="23"/>
    </row>
    <row r="41" spans="1:11" x14ac:dyDescent="0.25">
      <c r="A41" s="39" t="s">
        <v>269</v>
      </c>
      <c r="B41" s="9" t="s">
        <v>82</v>
      </c>
      <c r="C41" s="5" t="s">
        <v>26</v>
      </c>
      <c r="D41" s="68">
        <f>304.2</f>
        <v>304.2</v>
      </c>
      <c r="E41" s="117">
        <f t="shared" si="0"/>
        <v>10.710420775805392</v>
      </c>
      <c r="F41" s="108">
        <f>'DKŽ Susisiekimo'!H28+'DKŽ Susisiekimo'!H29+'DKŽ Susisiekimo'!H30+'DKŽ Susisiekimo'!H31+'DKŽ Susisiekimo'!H36+'DKŽ Susisiekimo'!H37+'DKŽ Susisiekimo'!H38+'DKŽ Susisiekimo'!H39</f>
        <v>3258.11</v>
      </c>
      <c r="G41" s="23" t="s">
        <v>83</v>
      </c>
      <c r="H41" s="23" t="s">
        <v>84</v>
      </c>
      <c r="I41" s="24" t="s">
        <v>68</v>
      </c>
      <c r="J41" s="24" t="s">
        <v>69</v>
      </c>
      <c r="K41" s="23"/>
    </row>
    <row r="42" spans="1:11" ht="18" customHeight="1" x14ac:dyDescent="0.25">
      <c r="A42" s="27" t="s">
        <v>270</v>
      </c>
      <c r="B42" s="11" t="s">
        <v>86</v>
      </c>
      <c r="C42" s="5" t="s">
        <v>26</v>
      </c>
      <c r="D42" s="69">
        <v>137</v>
      </c>
      <c r="E42" s="117">
        <f t="shared" si="0"/>
        <v>10.24</v>
      </c>
      <c r="F42" s="108">
        <f>'DKŽ Susisiekimo'!H41</f>
        <v>1402.88</v>
      </c>
      <c r="G42" s="23" t="s">
        <v>87</v>
      </c>
      <c r="H42" s="23" t="s">
        <v>88</v>
      </c>
      <c r="I42" s="24" t="s">
        <v>68</v>
      </c>
      <c r="J42" s="24" t="s">
        <v>69</v>
      </c>
      <c r="K42" s="23"/>
    </row>
    <row r="43" spans="1:11" x14ac:dyDescent="0.25">
      <c r="A43" s="27" t="s">
        <v>271</v>
      </c>
      <c r="B43" s="6" t="s">
        <v>89</v>
      </c>
      <c r="C43" s="5" t="s">
        <v>92</v>
      </c>
      <c r="D43" s="69">
        <v>39</v>
      </c>
      <c r="E43" s="117">
        <f t="shared" si="0"/>
        <v>28.16</v>
      </c>
      <c r="F43" s="108">
        <f>'DKŽ Susisiekimo'!H40</f>
        <v>1098.24</v>
      </c>
      <c r="G43" s="23" t="s">
        <v>90</v>
      </c>
      <c r="H43" s="23" t="s">
        <v>91</v>
      </c>
      <c r="I43" s="24" t="s">
        <v>68</v>
      </c>
      <c r="J43" s="24" t="s">
        <v>69</v>
      </c>
      <c r="K43" s="23"/>
    </row>
    <row r="44" spans="1:11" x14ac:dyDescent="0.25">
      <c r="A44" s="36" t="s">
        <v>154</v>
      </c>
      <c r="B44" s="29" t="s">
        <v>153</v>
      </c>
      <c r="C44" s="53" t="s">
        <v>43</v>
      </c>
      <c r="D44" s="70">
        <v>1</v>
      </c>
      <c r="E44" s="65">
        <f ca="1">F44/D44</f>
        <v>0</v>
      </c>
      <c r="F44" s="116">
        <f ca="1">ROUND(SUM(F44:F48),2)</f>
        <v>0</v>
      </c>
      <c r="G44" s="28"/>
      <c r="H44" s="23" t="s">
        <v>94</v>
      </c>
      <c r="I44" s="24" t="s">
        <v>95</v>
      </c>
      <c r="J44" s="24" t="s">
        <v>96</v>
      </c>
      <c r="K44" s="23"/>
    </row>
    <row r="45" spans="1:11" x14ac:dyDescent="0.25">
      <c r="A45" s="35" t="s">
        <v>155</v>
      </c>
      <c r="B45" s="7" t="s">
        <v>97</v>
      </c>
      <c r="C45" s="8" t="s">
        <v>14</v>
      </c>
      <c r="D45" s="68">
        <v>3</v>
      </c>
      <c r="E45" s="117">
        <f t="shared" si="0"/>
        <v>234.66666666666666</v>
      </c>
      <c r="F45" s="108">
        <f>'DKŽ Susisiekimo'!H47+'DKŽ Susisiekimo'!H48</f>
        <v>704</v>
      </c>
      <c r="G45" s="23" t="s">
        <v>98</v>
      </c>
      <c r="H45" s="23" t="s">
        <v>99</v>
      </c>
      <c r="I45" s="24" t="s">
        <v>95</v>
      </c>
      <c r="J45" s="24" t="s">
        <v>96</v>
      </c>
      <c r="K45" s="23"/>
    </row>
    <row r="46" spans="1:11" ht="15.75" customHeight="1" x14ac:dyDescent="0.25">
      <c r="A46" s="40" t="s">
        <v>156</v>
      </c>
      <c r="B46" s="9" t="s">
        <v>100</v>
      </c>
      <c r="C46" s="10" t="s">
        <v>12</v>
      </c>
      <c r="D46" s="71">
        <v>0.13800000000000001</v>
      </c>
      <c r="E46" s="117">
        <f t="shared" si="0"/>
        <v>101542.02898550723</v>
      </c>
      <c r="F46" s="108">
        <f>'DKŽ Kostrukcijų d'!H101+'DKŽ Kostrukcijų d'!H100+'DKŽ Kostrukcijų d'!H99</f>
        <v>14012.8</v>
      </c>
      <c r="G46" s="23" t="s">
        <v>101</v>
      </c>
      <c r="H46" s="23" t="s">
        <v>102</v>
      </c>
      <c r="I46" s="24" t="s">
        <v>95</v>
      </c>
      <c r="J46" s="24" t="s">
        <v>96</v>
      </c>
      <c r="K46" s="23"/>
    </row>
    <row r="47" spans="1:11" x14ac:dyDescent="0.25">
      <c r="A47" s="35" t="s">
        <v>157</v>
      </c>
      <c r="B47" s="7" t="s">
        <v>103</v>
      </c>
      <c r="C47" s="8" t="s">
        <v>41</v>
      </c>
      <c r="D47" s="68">
        <v>7.44</v>
      </c>
      <c r="E47" s="117">
        <f t="shared" si="0"/>
        <v>106.66666666666666</v>
      </c>
      <c r="F47" s="108">
        <f>'DKŽ Susisiekimo'!H46</f>
        <v>793.6</v>
      </c>
      <c r="G47" s="23" t="s">
        <v>104</v>
      </c>
      <c r="H47" s="23" t="s">
        <v>105</v>
      </c>
      <c r="I47" s="24" t="s">
        <v>95</v>
      </c>
      <c r="J47" s="24" t="s">
        <v>96</v>
      </c>
      <c r="K47" s="23"/>
    </row>
    <row r="48" spans="1:11" x14ac:dyDescent="0.25">
      <c r="A48" s="35" t="s">
        <v>158</v>
      </c>
      <c r="B48" s="7" t="s">
        <v>106</v>
      </c>
      <c r="C48" s="8" t="s">
        <v>14</v>
      </c>
      <c r="D48" s="68">
        <v>4</v>
      </c>
      <c r="E48" s="117">
        <f t="shared" si="0"/>
        <v>32</v>
      </c>
      <c r="F48" s="108">
        <f>'DKŽ Susisiekimo'!H45</f>
        <v>128</v>
      </c>
      <c r="G48" s="23" t="s">
        <v>107</v>
      </c>
      <c r="H48" s="23" t="s">
        <v>108</v>
      </c>
      <c r="I48" s="24" t="s">
        <v>95</v>
      </c>
      <c r="J48" s="24" t="s">
        <v>96</v>
      </c>
      <c r="K48" s="23"/>
    </row>
    <row r="49" spans="1:11" x14ac:dyDescent="0.25">
      <c r="A49" s="38" t="s">
        <v>160</v>
      </c>
      <c r="B49" s="30" t="s">
        <v>159</v>
      </c>
      <c r="C49" s="52" t="s">
        <v>14</v>
      </c>
      <c r="D49" s="72">
        <v>1</v>
      </c>
      <c r="E49" s="65">
        <f ca="1">F49/D49</f>
        <v>0</v>
      </c>
      <c r="F49" s="116">
        <f ca="1">ROUND(SUM(F49:F74),2)</f>
        <v>0</v>
      </c>
      <c r="G49" s="31"/>
      <c r="H49" s="23" t="s">
        <v>109</v>
      </c>
      <c r="I49" s="24" t="s">
        <v>109</v>
      </c>
      <c r="J49" s="24" t="s">
        <v>110</v>
      </c>
      <c r="K49" s="23"/>
    </row>
    <row r="50" spans="1:11" ht="15" customHeight="1" x14ac:dyDescent="0.25">
      <c r="A50" s="55" t="s">
        <v>161</v>
      </c>
      <c r="B50" s="56" t="s">
        <v>63</v>
      </c>
      <c r="C50" s="61" t="s">
        <v>27</v>
      </c>
      <c r="D50" s="64">
        <f>140+154</f>
        <v>294</v>
      </c>
      <c r="E50" s="117">
        <f t="shared" si="0"/>
        <v>277.31428571428569</v>
      </c>
      <c r="F50" s="108">
        <f>'DKŽ Kostrukcijų d'!H35+'DKŽ Kostrukcijų d'!H36</f>
        <v>81530.399999999994</v>
      </c>
      <c r="G50" s="23" t="s">
        <v>111</v>
      </c>
      <c r="H50" s="23" t="s">
        <v>217</v>
      </c>
      <c r="I50" s="24" t="s">
        <v>109</v>
      </c>
      <c r="J50" s="24" t="s">
        <v>110</v>
      </c>
      <c r="K50" s="23"/>
    </row>
    <row r="51" spans="1:11" ht="15" customHeight="1" x14ac:dyDescent="0.25">
      <c r="A51" s="40" t="s">
        <v>189</v>
      </c>
      <c r="B51" s="9" t="s">
        <v>188</v>
      </c>
      <c r="C51" s="10" t="s">
        <v>14</v>
      </c>
      <c r="D51" s="67">
        <v>18</v>
      </c>
      <c r="E51" s="117">
        <f t="shared" si="0"/>
        <v>1415.4222222222222</v>
      </c>
      <c r="F51" s="108">
        <f>'DKŽ Kostrukcijų d'!H46+'DKŽ Kostrukcijų d'!H47+'DKŽ Kostrukcijų d'!H48</f>
        <v>25477.599999999999</v>
      </c>
      <c r="G51" s="23" t="s">
        <v>112</v>
      </c>
      <c r="H51" s="23" t="s">
        <v>218</v>
      </c>
      <c r="I51" s="24" t="s">
        <v>109</v>
      </c>
      <c r="J51" s="24" t="s">
        <v>110</v>
      </c>
      <c r="K51" s="23"/>
    </row>
    <row r="52" spans="1:11" ht="15" customHeight="1" x14ac:dyDescent="0.25">
      <c r="A52" s="40" t="s">
        <v>191</v>
      </c>
      <c r="B52" s="9" t="s">
        <v>190</v>
      </c>
      <c r="C52" s="10" t="s">
        <v>14</v>
      </c>
      <c r="D52" s="67">
        <v>4</v>
      </c>
      <c r="E52" s="117">
        <f t="shared" si="0"/>
        <v>1215.0999999999999</v>
      </c>
      <c r="F52" s="108">
        <f>'DKŽ Kostrukcijų d'!H44+'DKŽ Kostrukcijų d'!H45</f>
        <v>4860.3999999999996</v>
      </c>
      <c r="G52" s="23" t="s">
        <v>114</v>
      </c>
      <c r="H52" s="23" t="s">
        <v>219</v>
      </c>
      <c r="I52" s="24" t="s">
        <v>109</v>
      </c>
      <c r="J52" s="24" t="s">
        <v>110</v>
      </c>
      <c r="K52" s="23"/>
    </row>
    <row r="53" spans="1:11" ht="15" customHeight="1" x14ac:dyDescent="0.25">
      <c r="A53" s="40" t="s">
        <v>192</v>
      </c>
      <c r="B53" s="7" t="s">
        <v>113</v>
      </c>
      <c r="C53" s="8" t="s">
        <v>27</v>
      </c>
      <c r="D53" s="68">
        <v>26</v>
      </c>
      <c r="E53" s="117">
        <f t="shared" si="0"/>
        <v>408.67692307692312</v>
      </c>
      <c r="F53" s="108">
        <f>'DKŽ Kostrukcijų d'!H67+'DKŽ Kostrukcijų d'!H70</f>
        <v>10625.6</v>
      </c>
      <c r="G53" s="23" t="s">
        <v>208</v>
      </c>
      <c r="H53" s="23" t="s">
        <v>220</v>
      </c>
      <c r="I53" s="24" t="s">
        <v>109</v>
      </c>
      <c r="J53" s="24" t="s">
        <v>110</v>
      </c>
      <c r="K53" s="23"/>
    </row>
    <row r="54" spans="1:11" x14ac:dyDescent="0.25">
      <c r="A54" s="40" t="s">
        <v>194</v>
      </c>
      <c r="B54" s="9" t="s">
        <v>193</v>
      </c>
      <c r="C54" s="10" t="s">
        <v>14</v>
      </c>
      <c r="D54" s="67">
        <v>2</v>
      </c>
      <c r="E54" s="117">
        <f t="shared" si="0"/>
        <v>19180.8</v>
      </c>
      <c r="F54" s="108">
        <f>'DKŽ Kostrukcijų d'!H37+'DKŽ Kostrukcijų d'!H38+'DKŽ Kostrukcijų d'!H39+'DKŽ Kostrukcijų d'!H40</f>
        <v>38361.599999999999</v>
      </c>
      <c r="G54" s="23" t="s">
        <v>209</v>
      </c>
      <c r="H54" s="23" t="s">
        <v>221</v>
      </c>
      <c r="I54" s="24" t="s">
        <v>109</v>
      </c>
      <c r="J54" s="24" t="s">
        <v>110</v>
      </c>
      <c r="K54" s="23"/>
    </row>
    <row r="55" spans="1:11" x14ac:dyDescent="0.25">
      <c r="A55" s="40" t="s">
        <v>587</v>
      </c>
      <c r="B55" s="9" t="s">
        <v>263</v>
      </c>
      <c r="C55" s="10" t="s">
        <v>295</v>
      </c>
      <c r="D55" s="67">
        <v>5.8</v>
      </c>
      <c r="E55" s="117">
        <f t="shared" si="0"/>
        <v>2552</v>
      </c>
      <c r="F55" s="108">
        <f>'DKŽ Kostrukcijų d'!H41</f>
        <v>14801.6</v>
      </c>
      <c r="G55" s="23" t="s">
        <v>588</v>
      </c>
      <c r="H55" s="23" t="s">
        <v>589</v>
      </c>
      <c r="I55" s="24" t="s">
        <v>109</v>
      </c>
      <c r="J55" s="24" t="s">
        <v>110</v>
      </c>
      <c r="K55" s="23"/>
    </row>
    <row r="56" spans="1:11" x14ac:dyDescent="0.25">
      <c r="A56" s="40" t="s">
        <v>197</v>
      </c>
      <c r="B56" s="9" t="s">
        <v>196</v>
      </c>
      <c r="C56" s="10" t="s">
        <v>14</v>
      </c>
      <c r="D56" s="67">
        <v>6</v>
      </c>
      <c r="E56" s="117">
        <f t="shared" si="0"/>
        <v>8700</v>
      </c>
      <c r="F56" s="108">
        <f>'DKŽ Kostrukcijų d'!H66</f>
        <v>52200</v>
      </c>
      <c r="G56" s="23" t="s">
        <v>210</v>
      </c>
      <c r="H56" s="23" t="s">
        <v>222</v>
      </c>
      <c r="I56" s="24" t="s">
        <v>109</v>
      </c>
      <c r="J56" s="24" t="s">
        <v>110</v>
      </c>
      <c r="K56" s="23"/>
    </row>
    <row r="57" spans="1:11" x14ac:dyDescent="0.25">
      <c r="A57" s="40" t="s">
        <v>198</v>
      </c>
      <c r="B57" s="9" t="s">
        <v>263</v>
      </c>
      <c r="C57" s="10" t="s">
        <v>179</v>
      </c>
      <c r="D57" s="71">
        <v>0.89700000000000002</v>
      </c>
      <c r="E57" s="117">
        <f t="shared" si="0"/>
        <v>2204.0022296544034</v>
      </c>
      <c r="F57" s="108">
        <f>'DKŽ Kostrukcijų d'!H69</f>
        <v>1976.99</v>
      </c>
      <c r="G57" s="23" t="s">
        <v>211</v>
      </c>
      <c r="H57" s="23" t="s">
        <v>230</v>
      </c>
      <c r="I57" s="24" t="s">
        <v>109</v>
      </c>
      <c r="J57" s="24" t="s">
        <v>110</v>
      </c>
      <c r="K57" s="23"/>
    </row>
    <row r="58" spans="1:11" x14ac:dyDescent="0.25">
      <c r="A58" s="40" t="s">
        <v>199</v>
      </c>
      <c r="B58" s="9" t="s">
        <v>195</v>
      </c>
      <c r="C58" s="10" t="s">
        <v>92</v>
      </c>
      <c r="D58" s="67">
        <v>12.23</v>
      </c>
      <c r="E58" s="117">
        <f t="shared" si="0"/>
        <v>638</v>
      </c>
      <c r="F58" s="108">
        <f>'DKŽ Kostrukcijų d'!H68</f>
        <v>7802.74</v>
      </c>
      <c r="G58" s="23" t="s">
        <v>212</v>
      </c>
      <c r="H58" s="23" t="s">
        <v>231</v>
      </c>
      <c r="I58" s="24" t="s">
        <v>109</v>
      </c>
      <c r="J58" s="24" t="s">
        <v>110</v>
      </c>
      <c r="K58" s="23"/>
    </row>
    <row r="59" spans="1:11" x14ac:dyDescent="0.25">
      <c r="A59" s="40" t="s">
        <v>162</v>
      </c>
      <c r="B59" s="6" t="s">
        <v>81</v>
      </c>
      <c r="C59" s="10" t="s">
        <v>26</v>
      </c>
      <c r="D59" s="67">
        <v>204</v>
      </c>
      <c r="E59" s="117">
        <f t="shared" si="0"/>
        <v>6.0662745098039217</v>
      </c>
      <c r="F59" s="108">
        <f>'DKŽ Kostrukcijų d'!H81+'DKŽ Kostrukcijų d'!H82</f>
        <v>1237.52</v>
      </c>
      <c r="G59" s="23" t="s">
        <v>119</v>
      </c>
      <c r="H59" s="23" t="s">
        <v>223</v>
      </c>
      <c r="I59" s="24" t="s">
        <v>109</v>
      </c>
      <c r="J59" s="24" t="s">
        <v>110</v>
      </c>
      <c r="K59" s="23"/>
    </row>
    <row r="60" spans="1:11" s="106" customFormat="1" ht="13.15" customHeight="1" x14ac:dyDescent="0.2">
      <c r="A60" s="18" t="s">
        <v>583</v>
      </c>
      <c r="B60" s="104" t="s">
        <v>464</v>
      </c>
      <c r="C60" s="5" t="s">
        <v>295</v>
      </c>
      <c r="D60" s="110">
        <v>8</v>
      </c>
      <c r="E60" s="117">
        <f t="shared" si="0"/>
        <v>261.14</v>
      </c>
      <c r="F60" s="112">
        <f>'DKŽ Kostrukcijų d'!H56+'DKŽ Kostrukcijų d'!H57+'DKŽ Kostrukcijų d'!H55</f>
        <v>2089.12</v>
      </c>
      <c r="G60" s="23" t="s">
        <v>465</v>
      </c>
      <c r="H60" s="23" t="s">
        <v>466</v>
      </c>
      <c r="I60" s="24" t="s">
        <v>109</v>
      </c>
      <c r="J60" s="24" t="s">
        <v>110</v>
      </c>
      <c r="K60" s="105"/>
    </row>
    <row r="61" spans="1:11" s="106" customFormat="1" ht="13.15" customHeight="1" x14ac:dyDescent="0.2">
      <c r="A61" s="18" t="s">
        <v>584</v>
      </c>
      <c r="B61" s="6" t="s">
        <v>78</v>
      </c>
      <c r="C61" s="5" t="s">
        <v>26</v>
      </c>
      <c r="D61" s="110">
        <v>64</v>
      </c>
      <c r="E61" s="117">
        <f t="shared" si="0"/>
        <v>15.08</v>
      </c>
      <c r="F61" s="112">
        <f>'DKŽ Kostrukcijų d'!H58</f>
        <v>965.12</v>
      </c>
      <c r="G61" s="23" t="s">
        <v>586</v>
      </c>
      <c r="H61" s="23" t="s">
        <v>585</v>
      </c>
      <c r="I61" s="24" t="s">
        <v>109</v>
      </c>
      <c r="J61" s="24" t="s">
        <v>110</v>
      </c>
      <c r="K61" s="105"/>
    </row>
    <row r="62" spans="1:11" x14ac:dyDescent="0.25">
      <c r="A62" s="40" t="s">
        <v>163</v>
      </c>
      <c r="B62" s="9" t="s">
        <v>115</v>
      </c>
      <c r="C62" s="10" t="s">
        <v>26</v>
      </c>
      <c r="D62" s="67">
        <v>204</v>
      </c>
      <c r="E62" s="117">
        <f t="shared" si="0"/>
        <v>17.399999999999999</v>
      </c>
      <c r="F62" s="108">
        <f>'DKŽ Kostrukcijų d'!H53+'DKŽ Kostrukcijų d'!H80</f>
        <v>3549.6</v>
      </c>
      <c r="G62" s="23" t="s">
        <v>121</v>
      </c>
      <c r="H62" s="23" t="s">
        <v>224</v>
      </c>
      <c r="I62" s="24" t="s">
        <v>109</v>
      </c>
      <c r="J62" s="24" t="s">
        <v>110</v>
      </c>
      <c r="K62" s="23"/>
    </row>
    <row r="63" spans="1:11" x14ac:dyDescent="0.25">
      <c r="A63" s="40" t="s">
        <v>164</v>
      </c>
      <c r="B63" s="9" t="s">
        <v>201</v>
      </c>
      <c r="C63" s="10" t="s">
        <v>27</v>
      </c>
      <c r="D63" s="67">
        <v>22</v>
      </c>
      <c r="E63" s="117">
        <f t="shared" si="0"/>
        <v>17.400000000000002</v>
      </c>
      <c r="F63" s="108">
        <f>'DKŽ Kostrukcijų d'!H77</f>
        <v>382.8</v>
      </c>
      <c r="G63" s="23" t="s">
        <v>122</v>
      </c>
      <c r="H63" s="23" t="s">
        <v>225</v>
      </c>
      <c r="I63" s="24" t="s">
        <v>109</v>
      </c>
      <c r="J63" s="24" t="s">
        <v>110</v>
      </c>
      <c r="K63" s="23"/>
    </row>
    <row r="64" spans="1:11" x14ac:dyDescent="0.25">
      <c r="A64" s="40" t="s">
        <v>165</v>
      </c>
      <c r="B64" s="9" t="s">
        <v>85</v>
      </c>
      <c r="C64" s="10" t="s">
        <v>26</v>
      </c>
      <c r="D64" s="67">
        <v>124</v>
      </c>
      <c r="E64" s="117">
        <f t="shared" si="0"/>
        <v>21.866451612903226</v>
      </c>
      <c r="F64" s="108">
        <f>'DKŽ Kostrukcijų d'!H59+'DKŽ Kostrukcijų d'!H60+'DKŽ Kostrukcijų d'!H61+'DKŽ Kostrukcijų d'!H84+'DKŽ Kostrukcijų d'!H85+'DKŽ Kostrukcijų d'!H83</f>
        <v>2711.44</v>
      </c>
      <c r="G64" s="23" t="s">
        <v>123</v>
      </c>
      <c r="H64" s="23" t="s">
        <v>226</v>
      </c>
      <c r="I64" s="24" t="s">
        <v>109</v>
      </c>
      <c r="J64" s="24" t="s">
        <v>110</v>
      </c>
      <c r="K64" s="23"/>
    </row>
    <row r="65" spans="1:11" x14ac:dyDescent="0.25">
      <c r="A65" s="40" t="s">
        <v>166</v>
      </c>
      <c r="B65" s="9" t="s">
        <v>116</v>
      </c>
      <c r="C65" s="10" t="s">
        <v>26</v>
      </c>
      <c r="D65" s="67">
        <f>126+86</f>
        <v>212</v>
      </c>
      <c r="E65" s="117">
        <f t="shared" si="0"/>
        <v>53.589999999999996</v>
      </c>
      <c r="F65" s="108">
        <f>'DKŽ Kostrukcijų d'!H51+'DKŽ Kostrukcijų d'!H52+'DKŽ Kostrukcijų d'!H74+'DKŽ Kostrukcijų d'!H75</f>
        <v>11361.08</v>
      </c>
      <c r="G65" s="23" t="s">
        <v>124</v>
      </c>
      <c r="H65" s="23" t="s">
        <v>227</v>
      </c>
      <c r="I65" s="24" t="s">
        <v>109</v>
      </c>
      <c r="J65" s="24" t="s">
        <v>110</v>
      </c>
      <c r="K65" s="23"/>
    </row>
    <row r="66" spans="1:11" x14ac:dyDescent="0.25">
      <c r="A66" s="40" t="s">
        <v>167</v>
      </c>
      <c r="B66" s="9" t="s">
        <v>117</v>
      </c>
      <c r="C66" s="10" t="s">
        <v>92</v>
      </c>
      <c r="D66" s="67">
        <f>6+3.6</f>
        <v>9.6</v>
      </c>
      <c r="E66" s="117">
        <f t="shared" si="0"/>
        <v>422.2</v>
      </c>
      <c r="F66" s="108">
        <f>'DKŽ Kostrukcijų d'!H49+'DKŽ Kostrukcijų d'!H50+'DKŽ Kostrukcijų d'!H72+'DKŽ Kostrukcijų d'!H73</f>
        <v>4053.12</v>
      </c>
      <c r="G66" s="23" t="s">
        <v>125</v>
      </c>
      <c r="H66" s="23" t="s">
        <v>228</v>
      </c>
      <c r="I66" s="24" t="s">
        <v>109</v>
      </c>
      <c r="J66" s="24" t="s">
        <v>110</v>
      </c>
      <c r="K66" s="23"/>
    </row>
    <row r="67" spans="1:11" x14ac:dyDescent="0.25">
      <c r="A67" s="40" t="s">
        <v>168</v>
      </c>
      <c r="B67" s="9" t="s">
        <v>118</v>
      </c>
      <c r="C67" s="10" t="s">
        <v>27</v>
      </c>
      <c r="D67" s="67">
        <v>20</v>
      </c>
      <c r="E67" s="117">
        <f t="shared" si="0"/>
        <v>767.05</v>
      </c>
      <c r="F67" s="108">
        <f>'DKŽ Kostrukcijų d'!H71+'DKŽ Kostrukcijų d'!H94</f>
        <v>15341</v>
      </c>
      <c r="G67" s="23" t="s">
        <v>126</v>
      </c>
      <c r="H67" s="23" t="s">
        <v>229</v>
      </c>
      <c r="I67" s="24" t="s">
        <v>109</v>
      </c>
      <c r="J67" s="24" t="s">
        <v>110</v>
      </c>
      <c r="K67" s="23"/>
    </row>
    <row r="68" spans="1:11" x14ac:dyDescent="0.25">
      <c r="A68" s="40" t="s">
        <v>169</v>
      </c>
      <c r="B68" s="9" t="s">
        <v>120</v>
      </c>
      <c r="C68" s="10" t="s">
        <v>14</v>
      </c>
      <c r="D68" s="67">
        <v>12</v>
      </c>
      <c r="E68" s="117">
        <f t="shared" si="0"/>
        <v>754</v>
      </c>
      <c r="F68" s="108">
        <f>'DKŽ Kostrukcijų d'!H65</f>
        <v>9048</v>
      </c>
      <c r="G68" s="23" t="s">
        <v>127</v>
      </c>
      <c r="H68" s="23" t="s">
        <v>232</v>
      </c>
      <c r="I68" s="24" t="s">
        <v>109</v>
      </c>
      <c r="J68" s="24" t="s">
        <v>110</v>
      </c>
      <c r="K68" s="23"/>
    </row>
    <row r="69" spans="1:11" x14ac:dyDescent="0.25">
      <c r="A69" s="40" t="s">
        <v>170</v>
      </c>
      <c r="B69" s="9" t="s">
        <v>93</v>
      </c>
      <c r="C69" s="10" t="s">
        <v>27</v>
      </c>
      <c r="D69" s="67">
        <v>12</v>
      </c>
      <c r="E69" s="117">
        <f t="shared" si="0"/>
        <v>139.20000000000002</v>
      </c>
      <c r="F69" s="108">
        <f>'DKŽ Kostrukcijų d'!H79</f>
        <v>1670.4</v>
      </c>
      <c r="G69" s="23" t="s">
        <v>213</v>
      </c>
      <c r="H69" s="23" t="s">
        <v>233</v>
      </c>
      <c r="I69" s="24" t="s">
        <v>109</v>
      </c>
      <c r="J69" s="24" t="s">
        <v>110</v>
      </c>
      <c r="K69" s="23"/>
    </row>
    <row r="70" spans="1:11" x14ac:dyDescent="0.25">
      <c r="A70" s="40" t="s">
        <v>593</v>
      </c>
      <c r="B70" s="9" t="s">
        <v>202</v>
      </c>
      <c r="C70" s="10" t="s">
        <v>14</v>
      </c>
      <c r="D70" s="67">
        <v>4</v>
      </c>
      <c r="E70" s="117">
        <f t="shared" si="0"/>
        <v>1000.5</v>
      </c>
      <c r="F70" s="108">
        <f>'DKŽ Kostrukcijų d'!H76+'DKŽ Kostrukcijų d'!H78</f>
        <v>4002</v>
      </c>
      <c r="G70" s="23" t="s">
        <v>214</v>
      </c>
      <c r="H70" s="23" t="s">
        <v>234</v>
      </c>
      <c r="I70" s="24" t="s">
        <v>109</v>
      </c>
      <c r="J70" s="24" t="s">
        <v>110</v>
      </c>
      <c r="K70" s="23"/>
    </row>
    <row r="71" spans="1:11" x14ac:dyDescent="0.25">
      <c r="A71" s="40" t="s">
        <v>592</v>
      </c>
      <c r="B71" s="9" t="s">
        <v>254</v>
      </c>
      <c r="C71" s="10" t="s">
        <v>43</v>
      </c>
      <c r="D71" s="67">
        <v>2</v>
      </c>
      <c r="E71" s="117">
        <f t="shared" si="0"/>
        <v>962.8</v>
      </c>
      <c r="F71" s="108">
        <f>'DKŽ Kostrukcijų d'!H95+'DKŽ Kostrukcijų d'!H96+'DKŽ Kostrukcijų d'!H97+'DKŽ Kostrukcijų d'!H98</f>
        <v>1925.6</v>
      </c>
      <c r="G71" s="23" t="s">
        <v>255</v>
      </c>
      <c r="H71" s="23" t="s">
        <v>256</v>
      </c>
      <c r="I71" s="24" t="s">
        <v>109</v>
      </c>
      <c r="J71" s="24" t="s">
        <v>110</v>
      </c>
      <c r="K71" s="23"/>
    </row>
    <row r="72" spans="1:11" x14ac:dyDescent="0.25">
      <c r="A72" s="40" t="s">
        <v>200</v>
      </c>
      <c r="B72" s="9" t="s">
        <v>100</v>
      </c>
      <c r="C72" s="10" t="s">
        <v>27</v>
      </c>
      <c r="D72" s="67">
        <v>40.5</v>
      </c>
      <c r="E72" s="117">
        <f t="shared" ref="E72:E76" si="1">F72/D72</f>
        <v>185.6</v>
      </c>
      <c r="F72" s="108">
        <f>'DKŽ Kostrukcijų d'!H88</f>
        <v>7516.8</v>
      </c>
      <c r="G72" s="23" t="s">
        <v>215</v>
      </c>
      <c r="H72" s="23" t="s">
        <v>235</v>
      </c>
      <c r="I72" s="24" t="s">
        <v>109</v>
      </c>
      <c r="J72" s="24" t="s">
        <v>110</v>
      </c>
      <c r="K72" s="23"/>
    </row>
    <row r="73" spans="1:11" x14ac:dyDescent="0.25">
      <c r="A73" s="40" t="s">
        <v>204</v>
      </c>
      <c r="B73" s="54" t="s">
        <v>203</v>
      </c>
      <c r="C73" s="10" t="s">
        <v>26</v>
      </c>
      <c r="D73" s="67">
        <v>60</v>
      </c>
      <c r="E73" s="117">
        <f t="shared" si="1"/>
        <v>128.81800000000001</v>
      </c>
      <c r="F73" s="108">
        <f>'DKŽ Kostrukcijų d'!H102+'DKŽ Kostrukcijų d'!H103+'DKŽ Kostrukcijų d'!H105+'DKŽ Kostrukcijų d'!H106+'DKŽ Kostrukcijų d'!H107+'DKŽ Kostrukcijų d'!H108+'DKŽ Kostrukcijų d'!H109</f>
        <v>7729.08</v>
      </c>
      <c r="G73" s="23" t="s">
        <v>216</v>
      </c>
      <c r="H73" s="23" t="s">
        <v>236</v>
      </c>
      <c r="I73" s="24" t="s">
        <v>109</v>
      </c>
      <c r="J73" s="24" t="s">
        <v>110</v>
      </c>
      <c r="K73" s="23"/>
    </row>
    <row r="74" spans="1:11" x14ac:dyDescent="0.25">
      <c r="A74" s="111" t="s">
        <v>594</v>
      </c>
      <c r="B74" s="9" t="s">
        <v>253</v>
      </c>
      <c r="C74" s="10" t="s">
        <v>26</v>
      </c>
      <c r="D74" s="67">
        <v>438</v>
      </c>
      <c r="E74" s="117">
        <f t="shared" si="1"/>
        <v>29.398036529680365</v>
      </c>
      <c r="F74" s="108">
        <f>'DKŽ Kostrukcijų d'!H42+'DKŽ Kostrukcijų d'!H43+'DKŽ Kostrukcijų d'!H62+'DKŽ Kostrukcijų d'!H63+'DKŽ Kostrukcijų d'!H64+'DKŽ Kostrukcijų d'!H86+'DKŽ Kostrukcijų d'!H87+'DKŽ Kostrukcijų d'!H89+'DKŽ Kostrukcijų d'!H90+'DKŽ Kostrukcijų d'!H91+'DKŽ Kostrukcijų d'!H92+'DKŽ Kostrukcijų d'!H93+'DKŽ Kostrukcijų d'!H94</f>
        <v>12876.34</v>
      </c>
      <c r="G74" s="23" t="s">
        <v>590</v>
      </c>
      <c r="H74" s="23" t="s">
        <v>591</v>
      </c>
      <c r="I74" s="24" t="s">
        <v>109</v>
      </c>
      <c r="J74" s="24" t="s">
        <v>110</v>
      </c>
      <c r="K74" s="23"/>
    </row>
    <row r="75" spans="1:11" ht="16.5" customHeight="1" x14ac:dyDescent="0.25">
      <c r="A75" s="41" t="s">
        <v>172</v>
      </c>
      <c r="B75" s="32" t="s">
        <v>173</v>
      </c>
      <c r="C75" s="44" t="s">
        <v>237</v>
      </c>
      <c r="D75" s="73">
        <v>1</v>
      </c>
      <c r="E75" s="65">
        <f>F75/D75</f>
        <v>4172.7700000000004</v>
      </c>
      <c r="F75" s="115">
        <f>F76</f>
        <v>4172.7700000000004</v>
      </c>
      <c r="G75" s="46"/>
      <c r="H75" s="23" t="s">
        <v>174</v>
      </c>
      <c r="I75" s="23" t="s">
        <v>174</v>
      </c>
      <c r="J75" s="24" t="s">
        <v>173</v>
      </c>
      <c r="K75" s="15"/>
    </row>
    <row r="76" spans="1:11" x14ac:dyDescent="0.25">
      <c r="A76" s="1" t="s">
        <v>176</v>
      </c>
      <c r="B76" s="16" t="s">
        <v>42</v>
      </c>
      <c r="C76" s="8" t="s">
        <v>175</v>
      </c>
      <c r="D76" s="74">
        <v>1</v>
      </c>
      <c r="E76" s="117">
        <f t="shared" si="1"/>
        <v>4172.7700000000004</v>
      </c>
      <c r="F76" s="114">
        <f>'DKŽ Kostrukcijų d'!H117</f>
        <v>4172.7700000000004</v>
      </c>
      <c r="G76" s="23" t="s">
        <v>44</v>
      </c>
      <c r="H76" s="23" t="s">
        <v>178</v>
      </c>
      <c r="I76" s="24" t="s">
        <v>174</v>
      </c>
      <c r="J76" s="24" t="s">
        <v>173</v>
      </c>
      <c r="K76" s="15"/>
    </row>
    <row r="77" spans="1:11" x14ac:dyDescent="0.25">
      <c r="A77" s="47"/>
      <c r="B77" s="48"/>
      <c r="C77" s="48"/>
      <c r="D77" s="75"/>
      <c r="E77" s="75"/>
      <c r="F77" s="48"/>
      <c r="G77" s="48"/>
      <c r="H77" s="49"/>
      <c r="I77" s="50"/>
      <c r="J77" s="51"/>
      <c r="K77" s="19"/>
    </row>
    <row r="78" spans="1:11" x14ac:dyDescent="0.25">
      <c r="A78" s="42"/>
      <c r="B78" s="22"/>
      <c r="C78" s="22"/>
      <c r="D78" s="76"/>
      <c r="E78" s="76"/>
      <c r="F78" s="22"/>
      <c r="G78" s="22"/>
      <c r="H78" s="19"/>
      <c r="I78" s="20"/>
      <c r="J78" s="21"/>
      <c r="K78" s="19"/>
    </row>
    <row r="79" spans="1:11" x14ac:dyDescent="0.25">
      <c r="A79" s="42"/>
      <c r="B79" s="22"/>
      <c r="C79" s="22"/>
      <c r="D79" s="76"/>
      <c r="E79" s="76"/>
      <c r="F79" s="22"/>
      <c r="G79" s="22"/>
      <c r="H79" s="19"/>
      <c r="I79" s="20"/>
      <c r="J79" s="21"/>
      <c r="K79" s="19"/>
    </row>
    <row r="80" spans="1:11" x14ac:dyDescent="0.25">
      <c r="A80" s="42"/>
      <c r="B80" s="22"/>
      <c r="C80" s="22"/>
      <c r="D80" s="76"/>
      <c r="E80" s="76"/>
      <c r="F80" s="22"/>
      <c r="G80" s="22"/>
      <c r="H80" s="19"/>
      <c r="I80" s="20"/>
      <c r="J80" s="21"/>
      <c r="K80" s="19"/>
    </row>
    <row r="81" spans="1:11" x14ac:dyDescent="0.25">
      <c r="A81" s="42"/>
      <c r="B81" s="22"/>
      <c r="C81" s="22"/>
      <c r="D81" s="76"/>
      <c r="E81" s="76"/>
      <c r="F81" s="22"/>
      <c r="G81" s="22"/>
      <c r="H81" s="19"/>
      <c r="I81" s="20"/>
      <c r="J81" s="21"/>
      <c r="K81" s="19"/>
    </row>
    <row r="82" spans="1:11" x14ac:dyDescent="0.25">
      <c r="A82" s="42"/>
      <c r="B82" s="22"/>
      <c r="C82" s="22"/>
      <c r="D82" s="76"/>
      <c r="E82" s="76"/>
      <c r="F82" s="22"/>
      <c r="G82" s="22"/>
      <c r="H82" s="19"/>
      <c r="I82" s="20"/>
      <c r="J82" s="21"/>
      <c r="K82" s="19"/>
    </row>
  </sheetData>
  <sheetProtection algorithmName="SHA-512" hashValue="voDhAS30xqzh812HeWFT9PsUW5zR1gJO76JTgVoKK5e1v8ajZhbCPDuv3dRhCiVVXANcWJ3ZYxDse9a5zOHu0A==" saltValue="Z+f/D8L6Y7mQJ2IIdBt8DA==" spinCount="100000" sheet="1" objects="1" scenarios="1"/>
  <mergeCells count="2">
    <mergeCell ref="B1:K2"/>
    <mergeCell ref="B5:G5"/>
  </mergeCells>
  <phoneticPr fontId="5" type="noConversion"/>
  <pageMargins left="0.7" right="0.7" top="0.75" bottom="0.75" header="0.3" footer="0.3"/>
  <pageSetup paperSize="9" scale="3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A2A0C2FC83DB774D8789EA40FF51EC29" ma:contentTypeVersion="12" ma:contentTypeDescription="Kurkite naują dokumentą." ma:contentTypeScope="" ma:versionID="f171e10a331d32bcd8ee2989b5bd3ef7">
  <xsd:schema xmlns:xsd="http://www.w3.org/2001/XMLSchema" xmlns:xs="http://www.w3.org/2001/XMLSchema" xmlns:p="http://schemas.microsoft.com/office/2006/metadata/properties" xmlns:ns2="60dbd429-02e1-4124-95a7-eb0166b56cdb" xmlns:ns3="79888c4e-cbc4-465e-bd06-dcdea89958dd" targetNamespace="http://schemas.microsoft.com/office/2006/metadata/properties" ma:root="true" ma:fieldsID="6a7edf541e58a485e04245e042252fdc" ns2:_="" ns3:_="">
    <xsd:import namespace="60dbd429-02e1-4124-95a7-eb0166b56cdb"/>
    <xsd:import namespace="79888c4e-cbc4-465e-bd06-dcdea89958d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bd429-02e1-4124-95a7-eb0166b56c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888c4e-cbc4-465e-bd06-dcdea89958dd" elementFormDefault="qualified">
    <xsd:import namespace="http://schemas.microsoft.com/office/2006/documentManagement/types"/>
    <xsd:import namespace="http://schemas.microsoft.com/office/infopath/2007/PartnerControls"/>
    <xsd:element name="SharedWithUsers" ma:index="14"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FBEDEB-6699-443E-96A5-C2DE3C6DD0F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B6F2B9F-EB16-4899-B854-5F38C697FB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bd429-02e1-4124-95a7-eb0166b56cdb"/>
    <ds:schemaRef ds:uri="79888c4e-cbc4-465e-bd06-dcdea8995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0AFAD6-7193-4FAF-A837-39132EEE7A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DKŽ Kostrukcijų d</vt:lpstr>
      <vt:lpstr>DKŽ Susisiekimo</vt:lpstr>
      <vt:lpstr>Santrauka</vt:lpstr>
      <vt:lpstr>SDKŽ</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Vytautas Brūzga</dc:creator>
  <cp:keywords/>
  <dc:description/>
  <cp:lastModifiedBy>Gabrielė Riepšaitė</cp:lastModifiedBy>
  <cp:revision/>
  <dcterms:created xsi:type="dcterms:W3CDTF">2020-03-12T06:20:09Z</dcterms:created>
  <dcterms:modified xsi:type="dcterms:W3CDTF">2022-02-04T12:51:25Z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0x010100A2A0C2FC83DB774D8789EA40FF51EC29</vt:lpwstr>
  </property>
</Properties>
</file>