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2012R2-FS\Documents\EXVI\CVP_IS\!! 2023\VPC_642646_antikūnai\Pasiulymas\"/>
    </mc:Choice>
  </mc:AlternateContent>
  <bookViews>
    <workbookView xWindow="0" yWindow="0" windowWidth="19200" windowHeight="11595"/>
  </bookViews>
  <sheets>
    <sheet name="IHC 2022.12.14Patikrinta_Pakuot" sheetId="19"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19" l="1"/>
  <c r="H47" i="19"/>
  <c r="H31" i="19"/>
  <c r="H32" i="19"/>
  <c r="H33" i="19"/>
  <c r="H34" i="19"/>
  <c r="H35" i="19"/>
  <c r="H36" i="19"/>
  <c r="H37" i="19"/>
  <c r="H38" i="19"/>
  <c r="H39" i="19"/>
  <c r="H40" i="19"/>
  <c r="H41" i="19"/>
  <c r="H42" i="19"/>
  <c r="H43" i="19"/>
  <c r="H44" i="19"/>
  <c r="H46" i="19"/>
  <c r="H48" i="19"/>
  <c r="H49" i="19"/>
  <c r="H30" i="19"/>
  <c r="F47" i="19"/>
  <c r="F45" i="19"/>
  <c r="F31" i="19"/>
  <c r="F32" i="19"/>
  <c r="F33" i="19"/>
  <c r="F34" i="19"/>
  <c r="F35" i="19"/>
  <c r="F36" i="19"/>
  <c r="F37" i="19"/>
  <c r="F38" i="19"/>
  <c r="F39" i="19"/>
  <c r="F40" i="19"/>
  <c r="F41" i="19"/>
  <c r="F42" i="19"/>
  <c r="F43" i="19"/>
  <c r="F44" i="19"/>
  <c r="F46" i="19"/>
  <c r="F48" i="19"/>
  <c r="F49" i="19"/>
  <c r="F30" i="19"/>
  <c r="N51" i="19"/>
  <c r="N52" i="19"/>
  <c r="N31" i="19"/>
  <c r="N32" i="19"/>
  <c r="N33" i="19"/>
  <c r="N34" i="19"/>
  <c r="N35" i="19"/>
  <c r="N36" i="19"/>
  <c r="N37" i="19"/>
  <c r="N38" i="19"/>
  <c r="N39" i="19"/>
  <c r="N40" i="19"/>
  <c r="N41" i="19"/>
  <c r="N42" i="19"/>
  <c r="N43" i="19"/>
  <c r="N44" i="19"/>
  <c r="N45" i="19"/>
  <c r="N46" i="19"/>
  <c r="N47" i="19"/>
  <c r="N48" i="19"/>
  <c r="N49" i="19"/>
  <c r="N30" i="19"/>
  <c r="L45" i="19"/>
  <c r="L47" i="19"/>
  <c r="L31" i="19"/>
  <c r="L32" i="19"/>
  <c r="L33" i="19"/>
  <c r="L34" i="19"/>
  <c r="L35" i="19"/>
  <c r="L36" i="19"/>
  <c r="L37" i="19"/>
  <c r="L38" i="19"/>
  <c r="L39" i="19"/>
  <c r="L40" i="19"/>
  <c r="L41" i="19"/>
  <c r="L42" i="19"/>
  <c r="L43" i="19"/>
  <c r="L44" i="19"/>
  <c r="L46" i="19"/>
  <c r="L48" i="19"/>
  <c r="L49" i="19"/>
  <c r="L30" i="19"/>
  <c r="L17" i="19"/>
  <c r="L18" i="19"/>
  <c r="L19" i="19"/>
  <c r="L20" i="19"/>
  <c r="L21" i="19"/>
  <c r="L22" i="19"/>
  <c r="L23" i="19"/>
  <c r="L24" i="19"/>
  <c r="L16" i="19"/>
  <c r="N50" i="19"/>
  <c r="M31" i="19"/>
  <c r="M32" i="19"/>
  <c r="M33" i="19"/>
  <c r="M34" i="19"/>
  <c r="M35" i="19"/>
  <c r="M36" i="19"/>
  <c r="M37" i="19"/>
  <c r="M38" i="19"/>
  <c r="M39" i="19"/>
  <c r="M40" i="19"/>
  <c r="M41" i="19"/>
  <c r="M42" i="19"/>
  <c r="M43" i="19"/>
  <c r="M44" i="19"/>
  <c r="M45" i="19"/>
  <c r="M46" i="19"/>
  <c r="M47" i="19"/>
  <c r="M48" i="19"/>
  <c r="M49" i="19"/>
  <c r="M30" i="19"/>
  <c r="N17" i="19" l="1"/>
  <c r="N19" i="19"/>
  <c r="N20" i="19"/>
  <c r="N21" i="19"/>
  <c r="N22" i="19"/>
  <c r="N23" i="19"/>
  <c r="N24" i="19"/>
  <c r="N16" i="19"/>
  <c r="H17" i="19"/>
  <c r="H18" i="19"/>
  <c r="H19" i="19"/>
  <c r="H20" i="19"/>
  <c r="H21" i="19"/>
  <c r="H22" i="19"/>
  <c r="H23" i="19"/>
  <c r="H24" i="19"/>
  <c r="H16" i="19"/>
  <c r="M17" i="19"/>
  <c r="M18" i="19"/>
  <c r="N25" i="19" s="1"/>
  <c r="M19" i="19"/>
  <c r="M20" i="19"/>
  <c r="M21" i="19"/>
  <c r="M22" i="19"/>
  <c r="M23" i="19"/>
  <c r="M24" i="19"/>
  <c r="M16" i="19"/>
  <c r="F24" i="19"/>
  <c r="F23" i="19"/>
  <c r="F22" i="19"/>
  <c r="F21" i="19"/>
  <c r="F20" i="19"/>
  <c r="F19" i="19"/>
  <c r="F18" i="19"/>
  <c r="F17" i="19"/>
  <c r="F16" i="19"/>
  <c r="N26" i="19" l="1"/>
  <c r="N18" i="19"/>
  <c r="Q38" i="19"/>
  <c r="Q37" i="19"/>
  <c r="Q36" i="19"/>
  <c r="Q35" i="19"/>
  <c r="Q34" i="19"/>
  <c r="Q33" i="19"/>
  <c r="Q32" i="19"/>
  <c r="Q31" i="19"/>
  <c r="Q30" i="19"/>
  <c r="Q29" i="19"/>
  <c r="N27" i="19" l="1"/>
</calcChain>
</file>

<file path=xl/sharedStrings.xml><?xml version="1.0" encoding="utf-8"?>
<sst xmlns="http://schemas.openxmlformats.org/spreadsheetml/2006/main" count="211" uniqueCount="134">
  <si>
    <t>Pavadinimas</t>
  </si>
  <si>
    <t>Techniniai reikalavimai</t>
  </si>
  <si>
    <t>Suma Eur, be PVM</t>
  </si>
  <si>
    <t>TECHNINĖ SPECIFIKACIJA IR PASIŪLYMO FORMA</t>
  </si>
  <si>
    <t xml:space="preserve">Pasiūlymas turi tenkinti žemiau išvardintas sąlygas: </t>
  </si>
  <si>
    <t>Pirkimo dalies Nr.</t>
  </si>
  <si>
    <t>1 mato vnt. įkainis Eur, be PVM</t>
  </si>
  <si>
    <t>Mato vienetas</t>
  </si>
  <si>
    <t>Siūlomos prekės pavadinimas, gamintojas, katalogo Nr, prekės kodas ar nuoroda į  gamintojo internetinį tinklalapį, kuriame galima patikrinti siūlomos prekės atitikimą pirkimo dokumentuose nustatytiems reikalavimams</t>
  </si>
  <si>
    <t>Tyrimo PVM</t>
  </si>
  <si>
    <t>PVM %</t>
  </si>
  <si>
    <t xml:space="preserve">VšĮ VILNIAUS UNIVERSITETO LIGONINĖ SANTAROS KLINIKOS
Santariškių g. 2, LT-08661 Vilnius, įmonės kodas 124364561, PVM kodas LT243645610 Tel. (85) 247 7365, faksas (85) 272 0044, el. pašto adresas: algimantas.varzgalys@vpc.lt      </t>
  </si>
  <si>
    <r>
      <t xml:space="preserve">REAGENTAI IR PRIEMONĖS AUTOMATIZUOTOMS IMUNOHISTOCHEMINIŲ, </t>
    </r>
    <r>
      <rPr>
        <b/>
        <i/>
        <sz val="10"/>
        <color theme="1"/>
        <rFont val="Times New Roman"/>
        <family val="1"/>
      </rPr>
      <t>IN SITU</t>
    </r>
    <r>
      <rPr>
        <b/>
        <sz val="10"/>
        <color theme="1"/>
        <rFont val="Times New Roman"/>
        <family val="1"/>
      </rPr>
      <t xml:space="preserve"> HIBRIDIZACIJOS  IR MOLEKULINIŲ TYRIMŲ ATLIKIMO SISTEMOMS      </t>
    </r>
  </si>
  <si>
    <r>
      <t>Dengimo terpė "</t>
    </r>
    <r>
      <rPr>
        <i/>
        <sz val="10"/>
        <rFont val="Times New Roman"/>
        <family val="1"/>
        <charset val="186"/>
      </rPr>
      <t>PermaFluor Aqueous Maunting Medium"</t>
    </r>
  </si>
  <si>
    <t>4,9</t>
  </si>
  <si>
    <t xml:space="preserve">Abcam (www.abcam.com) arba lygiaverčiai diagnostiniai reagentai. Pirkimo objektas neskaidomas į pirkimo objekto dalis. Tiekėjas privalo siūlyti visą reagentų ir priemonių kiekį. Tiekėjui nepasiūlius viso reagentų kiekio, toks pasiūlymas bus atmestas. </t>
  </si>
  <si>
    <t xml:space="preserve">CellMarque (www.cellmarque.com) arba lygiaverčiai diagnostiniai reagentai. Pirkimo objektas neskaidomas į pirkimo objekto dalis. Tiekėjas privalo siūlyti visą reagentų ir priemonių kiekį. Tiekėjui nepasiūlius viso reagentų kiekio, toks pasiūlymas bus atmestas. </t>
  </si>
  <si>
    <t>Suma, Eur be PVM</t>
  </si>
  <si>
    <t>PVM  suma</t>
  </si>
  <si>
    <t>Suma, Eur su PVM</t>
  </si>
  <si>
    <r>
      <t xml:space="preserve">Formalinu fiksuotų parafine impregnuotų mėginių imunohistocheminiams tyrimams. Koncentruotas tirpalas, ne mažiau kaip 1000 </t>
    </r>
    <r>
      <rPr>
        <sz val="10"/>
        <color rgb="FF000000"/>
        <rFont val="Calibri"/>
        <family val="2"/>
        <charset val="186"/>
        <scheme val="minor"/>
      </rPr>
      <t>µl</t>
    </r>
    <r>
      <rPr>
        <sz val="10"/>
        <color rgb="FF000000"/>
        <rFont val="Times New Roman"/>
        <family val="1"/>
        <charset val="186"/>
      </rPr>
      <t xml:space="preserve"> pakuotėje. </t>
    </r>
  </si>
  <si>
    <t>Pelės monokloninis antikūnas prieš Žmogaus MDM2, klonas IF2</t>
  </si>
  <si>
    <t>4.1.</t>
  </si>
  <si>
    <t>4.2.</t>
  </si>
  <si>
    <t>4.3.</t>
  </si>
  <si>
    <t>4.4.</t>
  </si>
  <si>
    <r>
      <t xml:space="preserve">Formalinu fiksuotų parafine impregnuotų mėginių imunohistocheminiams tyrimams. Koncentruotas tirpalas, ne mažiau kaip 50 </t>
    </r>
    <r>
      <rPr>
        <sz val="10"/>
        <color rgb="FF000000"/>
        <rFont val="Calibri"/>
        <family val="2"/>
        <charset val="186"/>
        <scheme val="minor"/>
      </rPr>
      <t>µl</t>
    </r>
    <r>
      <rPr>
        <sz val="10"/>
        <color rgb="FF000000"/>
        <rFont val="Times New Roman"/>
        <family val="1"/>
        <charset val="186"/>
      </rPr>
      <t xml:space="preserve"> pakuotėje. </t>
    </r>
  </si>
  <si>
    <r>
      <t xml:space="preserve">Formalinu fiksuotų parafine impregnuotų mėginių imunohistocheminiams tyrimams. Koncentruotas tirpalas, ne mažiau kaip 100 </t>
    </r>
    <r>
      <rPr>
        <sz val="10"/>
        <color rgb="FF000000"/>
        <rFont val="Calibri"/>
        <family val="2"/>
        <charset val="186"/>
        <scheme val="minor"/>
      </rPr>
      <t>µl</t>
    </r>
    <r>
      <rPr>
        <sz val="10"/>
        <color rgb="FF000000"/>
        <rFont val="Times New Roman"/>
        <family val="1"/>
        <charset val="186"/>
      </rPr>
      <t xml:space="preserve"> pakuotėje. </t>
    </r>
  </si>
  <si>
    <r>
      <t xml:space="preserve">Formalinu fiksuotų parafine impregnuotų mėginių imunohistocheminiams tyrimams. Koncentruotas tirpalas, ne mažiau kaip 500 </t>
    </r>
    <r>
      <rPr>
        <sz val="10"/>
        <color rgb="FF000000"/>
        <rFont val="Calibri"/>
        <family val="2"/>
        <charset val="186"/>
        <scheme val="minor"/>
      </rPr>
      <t>µl</t>
    </r>
    <r>
      <rPr>
        <sz val="10"/>
        <color rgb="FF000000"/>
        <rFont val="Times New Roman"/>
        <family val="1"/>
        <charset val="186"/>
      </rPr>
      <t xml:space="preserve"> pakuotėje. </t>
    </r>
  </si>
  <si>
    <t>Triušio monokloninis antikūnas prieš CD103, klonas EPR4166</t>
  </si>
  <si>
    <t xml:space="preserve">Triušio polikloninis antikūnas prieš Žmogaus Uroplakin III, klonas poliklonas </t>
  </si>
  <si>
    <t>Pelės monokloninis antikūnas prieš Žmogaus SOX10, klonas BC34</t>
  </si>
  <si>
    <t>Triušio monokloninis antikūnas prieš Žmogaus Steroidogenic Factor 1/SF-1, klonas EPR19744</t>
  </si>
  <si>
    <t>Triušio monokloninis antikūnas prieš Žmogaus Glypican 3, klonas SP86</t>
  </si>
  <si>
    <t>4.5.</t>
  </si>
  <si>
    <t>4.6.</t>
  </si>
  <si>
    <t>4.7.</t>
  </si>
  <si>
    <t>4.8.</t>
  </si>
  <si>
    <t>Triušio monokloninis antikūnas prieš Žmogaus Somatostatin Receptor 2, klonas UMB1</t>
  </si>
  <si>
    <t>Pelės monokloninis antikūnas prieš Žmogaus IDH1 (R132H), klonas H09</t>
  </si>
  <si>
    <t>Triušio monokloninis antikūnas prieš Žmogaus SDHA, klonas EPR9043</t>
  </si>
  <si>
    <t>5.1.</t>
  </si>
  <si>
    <t>5.2.</t>
  </si>
  <si>
    <t>5.3.</t>
  </si>
  <si>
    <t>5.4.</t>
  </si>
  <si>
    <t>5.5.</t>
  </si>
  <si>
    <t>5.6.</t>
  </si>
  <si>
    <t>5.7.</t>
  </si>
  <si>
    <t>5.8.</t>
  </si>
  <si>
    <t>5.9.</t>
  </si>
  <si>
    <t>5.10.</t>
  </si>
  <si>
    <t>5.11.</t>
  </si>
  <si>
    <t>5.13.</t>
  </si>
  <si>
    <t>5.14.</t>
  </si>
  <si>
    <t>5.15.</t>
  </si>
  <si>
    <t>5.16.</t>
  </si>
  <si>
    <t>5.17.</t>
  </si>
  <si>
    <t>5.18.</t>
  </si>
  <si>
    <t>5.19.</t>
  </si>
  <si>
    <t>5.20.</t>
  </si>
  <si>
    <t>Pelės monokloninis antikūnas prieš Žmogaus IgG4, klonas MRQ-44</t>
  </si>
  <si>
    <t>Pelės monokloninis antikūnas prieš Žmogaus CK19, klonas A53-B/A2.26</t>
  </si>
  <si>
    <t>Pelės monokloninis antikūnas prieš Žmogaus CD25, klonas 4C9</t>
  </si>
  <si>
    <t>Pelės monokloninis antikūnas prieš Žmogaus  GCDFP-15, klonas 23A3</t>
  </si>
  <si>
    <t>Pelės monokloninis antikūnas prieš Žmogaus Oct-2, klonas MRQ-2</t>
  </si>
  <si>
    <t>Pelės monokloninis antikūnas prieš Žmogaus Oct-4, klonas MRQ-10</t>
  </si>
  <si>
    <t>Pelės monokloninis antikūnas prieš  Žmogaus MUC4, klonas 8G7</t>
  </si>
  <si>
    <t>Pelės monokloninis antikūnas prieš Žmogaus p27 Kip1, klonas SX53G8</t>
  </si>
  <si>
    <t>Pelės monokloninis antikūnas prieš Žmogaus SOX-11, klonas MRQ-58</t>
  </si>
  <si>
    <t>Triušio monokloninis antikūnas prieš Žmogaus LMO2, klonas SP51</t>
  </si>
  <si>
    <t>Pelės monokloninis antikūnas prieš Žmogaus MSH6, klonas 44</t>
  </si>
  <si>
    <t>Pelės monokloninis antikūnas prieš Žmogaus Annexin A1, klonas MRQ-3</t>
  </si>
  <si>
    <t>Pelės monokloninis antikūnas prieš Žmogaus PD-1, klonas NAT105</t>
  </si>
  <si>
    <t>Pelės monokloninis antikūnas prieš Žmogaus MUC5AC, klonas MRQ-19</t>
  </si>
  <si>
    <t>Triušio monokloninis antikūnas prieš Žmogaus IgD, klonas EP173</t>
  </si>
  <si>
    <t>Pelės monokloninis antikūnas prieš Žmogaus  Perforin, klonas MRQ-23</t>
  </si>
  <si>
    <r>
      <t>Formalinu fiksuotų parafine impregnuotų mėginių imunohistocheminiams tyrimams. Koncentruotas tirpalas, ne mažiau kaip 100</t>
    </r>
    <r>
      <rPr>
        <sz val="10"/>
        <color rgb="FF000000"/>
        <rFont val="Calibri"/>
        <family val="2"/>
        <charset val="186"/>
        <scheme val="minor"/>
      </rPr>
      <t>µl</t>
    </r>
    <r>
      <rPr>
        <sz val="10"/>
        <color rgb="FF000000"/>
        <rFont val="Times New Roman"/>
        <family val="1"/>
        <charset val="186"/>
      </rPr>
      <t xml:space="preserve"> pakuotėje. </t>
    </r>
  </si>
  <si>
    <t>Triušio monokloninis antikūnas prieš Žmogaus TLE1, klonas EPR9386</t>
  </si>
  <si>
    <t>Triušio monokloninis antikūnas prieš Žmogaus FoxP1, klonas SP133</t>
  </si>
  <si>
    <t>Pelės monokloninis antikūnas prieš Žmogaus  CD163, klonas MRQ-26</t>
  </si>
  <si>
    <t xml:space="preserve">µl </t>
  </si>
  <si>
    <t>1. Prekių kokybė, žymėjimas, informacija vartotojui turi atitikti ES Tarybos Direktyvos 98/79/EC reikalavimus ir turėti atitikties dokumentų pagal Europos direktyvų nuostatas medicinos priemonėms CE sertifikatus arba lygiaverčius dokumentus.</t>
  </si>
  <si>
    <t>2. Visos siūlomos prekės turi būti originalios, suderintos su IHC reakcijų atlikimo sistemomis Ventana BenchMark ULTRA ir/arba DAKO Link, ir/arba DAKO OMNIS;</t>
  </si>
  <si>
    <r>
      <t xml:space="preserve">3. Diagnostikos reagentai turi būti skirti </t>
    </r>
    <r>
      <rPr>
        <i/>
        <sz val="10"/>
        <rFont val="Times New Roman"/>
        <family val="1"/>
      </rPr>
      <t>in vitro</t>
    </r>
    <r>
      <rPr>
        <sz val="10"/>
        <rFont val="Times New Roman"/>
        <family val="1"/>
      </rPr>
      <t xml:space="preserve"> diagnostiniam naudojimui.</t>
    </r>
  </si>
  <si>
    <t>Pasiūlymų vertinimas: suma Eur be PVM + tiekėjo siūlomas PVM</t>
  </si>
  <si>
    <t>Preliminarus kiekis, 36 mėn.</t>
  </si>
  <si>
    <t>Tiekėjo siūlomos pakuotės kaina, Eur be PVM</t>
  </si>
  <si>
    <t>Tiekėjo siūloma pakuotė, mato vienetais</t>
  </si>
  <si>
    <t xml:space="preserve">PVM (xx %) </t>
  </si>
  <si>
    <r>
      <t xml:space="preserve">Suma Eur, su PVM </t>
    </r>
    <r>
      <rPr>
        <b/>
        <sz val="10"/>
        <color rgb="FFFF0000"/>
        <rFont val="Times New Roman"/>
        <family val="1"/>
        <charset val="186"/>
      </rPr>
      <t>(13×7)</t>
    </r>
  </si>
  <si>
    <t>ml</t>
  </si>
  <si>
    <t>Paskirtis: Imunofluorescencinėms reakcijoms;
Taikymas: vandens pagrindo fiksavimo terpė, skirta dengiamojo stiklelio tvirtinimui prie objektinio stiklelio. Dengiamoji terpė turi padidinti gaunamo IF signalo intensyvumą bei sumažinti blukimą. 
Pageidaujama pakuotėne, ne mažiau nei 30 ml</t>
  </si>
  <si>
    <t>4. Pateiktų prekių galiojimo terminas pristatymo metu turi būti ne trumpesnis nei 5 mėn. nuo gamintojo nustatyto galiojimo termino pabaigos, išskyrus atvejus, kai gamintojas nustato trumpesnį prekių galiojimo terminą.</t>
  </si>
  <si>
    <t>5. Vienos IHC reakcijos pilnas atlikimo laikas neturi viršyti keturių valandų;</t>
  </si>
  <si>
    <t>6. Perkančioji organizacija, siekdama patikrinti konkretaus tiekėjo siūlomų prekių atitikimą tech. specifikacijos reikalavimams, gali prašyti tiekėjo per 14 darbo dienų pateikti prekių pavyzdžius. Prekių pavyzdžius, tiekėjas pateikia neatlygintinai, savo sąskaita, taip pat testavimo darbams tiekėjas turi pateikti visus bazinius reagentus reakcijoms atlikti. Nepateikus prekių pavyzdžių ir bazinių reagentų, pasiūlymas bus atmetamas.</t>
  </si>
  <si>
    <t>7. Tiekėjo siūlomi lygiaverčiai reagentai pagal antikūnų charakteristikas turi atitikti  gamintojo rekomendacijas, bei vadovaujantis Lietuvos Respublikos Sveikatos apsaugos ministerijos in vitro diagnostiniai reagentai taikomiems reikalavimams. Atitikti diagnostinių reagentų reikalavimus  patikimomis priemonėmis turi įrodyti tiekėjai, pateikiant reagentų gamintojo atitikties deklaraciją siūlomiems reagentams ar kitus dokumentus.</t>
  </si>
  <si>
    <r>
      <t xml:space="preserve">1 mato vnt. įkainis, Eur su PVM                               </t>
    </r>
    <r>
      <rPr>
        <b/>
        <sz val="10"/>
        <rFont val="Times New Roman"/>
        <family val="1"/>
      </rPr>
      <t>(6</t>
    </r>
    <r>
      <rPr>
        <b/>
        <sz val="10"/>
        <rFont val="Calibri"/>
        <family val="2"/>
        <charset val="186"/>
      </rPr>
      <t>×7)</t>
    </r>
  </si>
  <si>
    <t>Siūlomas pakuočių  skaičius nurodytam preliminariam perkamam kiekiui (5/9)</t>
  </si>
  <si>
    <t>Tiekėjo siūlomos pakuotės kaina Eur su PVM (11×7)</t>
  </si>
  <si>
    <t xml:space="preserve">50 µl </t>
  </si>
  <si>
    <t>100 µl</t>
  </si>
  <si>
    <t>500 µl</t>
  </si>
  <si>
    <t xml:space="preserve">1000 µl </t>
  </si>
  <si>
    <t>30 ml</t>
  </si>
  <si>
    <t xml:space="preserve">100 µl </t>
  </si>
  <si>
    <t>Anti-SDHA antibody [EPR9043(B)] (ab137040) 100 µl</t>
  </si>
  <si>
    <t>Anti-SOX10 antibody [BC34] 
Kodas: (ab195364) 100 µl
abcam.com</t>
  </si>
  <si>
    <t xml:space="preserve">Anti-Uroplakin III antibody 
Kodas: (ab82173) (500 µl)
abcam.com </t>
  </si>
  <si>
    <t>Recombinant Anti-CD103 antibody [EPR4166(2)] 
Kodas: (ab129202) 100 µl
abcam.com</t>
  </si>
  <si>
    <t>Anti-Glypican 3 antibody [SP86] Kodas: (ab95363) 100 µl
abcam.com</t>
  </si>
  <si>
    <t>Recombinant Anti-Steroidogenic Factor 1/SF-1 antibody [EPR19744] Kodas: (ab217317) (100 µl)
abcam.com</t>
  </si>
  <si>
    <t>Anti-Somatostatin Receptor 2 antibody [UMB1]
Kodas: (ab134152) 100 µl
abcam.com</t>
  </si>
  <si>
    <t>anti-IDH1 R132H [H09] 0,5 ml
Kodas: DIA-H09
https://www.dianova.com/en/</t>
  </si>
  <si>
    <t>MDM2 Monoclonal Antibody (IF2)
Kodas: 337100
https://www.thermofisher.com/antibody/product/MDM2-Antibody-clone-IF2-Monoclonal/33-7100</t>
  </si>
  <si>
    <t>CD25 [4C9] 1,0 ml concentrate
Kodas: 125M-16</t>
  </si>
  <si>
    <t>IgG4 [MRQ-44] 1,0 ml concentrate
Kodas: 367M-16
https://www.cellmarque.com/cms/index.php</t>
  </si>
  <si>
    <t>Cytokeratin 19 [A53-B/A2.26] 1,0 ml concentrate
Kodas: 319M-16
https://www.cellmarque.com/cms/index.php</t>
  </si>
  <si>
    <t>GCDFP-15 [23A3] 1,0 ml concentrate
Kodas: 257M-16
https://www.cellmarque.com/cms/index.php</t>
  </si>
  <si>
    <t>OCT-2 [MRQ-2] 1,0 ml concentrate
Kodas:  308M-16
https://www.cellmarque.com/cms/index.php</t>
  </si>
  <si>
    <t>OCT-4 [MRQ-10] 1,0 ml concentrate
Kodas: 309M-16
https://www.cellmarque.com/cms/index.php</t>
  </si>
  <si>
    <t xml:space="preserve">CD163 [MRQ-26] 1,0 ml concentrate
Kodas: 163M-16
https://www.cellmarque.com/cms/index.php
</t>
  </si>
  <si>
    <t>p27 [SX53G8] 1,0 ml concentrate
Kodas: 427M-96
https://www.cellmarque.com/cms/index.php</t>
  </si>
  <si>
    <t xml:space="preserve">
MUC4 (8G7), concentrate 1 ml
Kodas: 406M-16
https://www.cellmarque.com/cms/index.php</t>
  </si>
  <si>
    <t>SOX-11 [MRQ-58] 1,0 ml concentrate
Kodas: 382M-16
https://www.cellmarque.com/cms/index.php</t>
  </si>
  <si>
    <t>LMO2 [SP51] 1,0 ml concentrate
Kodas: 370R-16
https://www.cellmarque.com/cms/index.php</t>
  </si>
  <si>
    <t>MSH6 [44] 1,0 ml concentrate
Kodas: 287M-16
https://www.cellmarque.com/cms/index.php</t>
  </si>
  <si>
    <t>FoxP1 [SP133] 1,0 ml concentrate
Kodas: 350R-16
https://www.cellmarque.com/cms/index.php</t>
  </si>
  <si>
    <t>Annexin A1 [MRQ-3] 1,0 ml concentrate
Kodas: 221M-16
https://www.cellmarque.com/cms/index.php</t>
  </si>
  <si>
    <t>MUC 5AC [MRQ-19] 1,0 ml concentrate
Kodas: 292M-96
https://www.cellmarque.com/cms/index.php</t>
  </si>
  <si>
    <t>PD1 [NAT105] 1,0 ml concentrate
Kodas: 315M-96
https://www.cellmarque.com/cms/index.php</t>
  </si>
  <si>
    <t>IgD (EP173), 1 ml
Kodas: 268R-16
https://www.cellmarque.com/cms/index.php</t>
  </si>
  <si>
    <t xml:space="preserve">Perforin [MRQ-23] 1,0 ml concentrate
Kodas: 316M-16
https://www.cellmarque.com/cms/index.php
</t>
  </si>
  <si>
    <t>PermaFluor Aqueous Mounting Medium
Kodas: TA-030-FM
https://www.fishersci.com/shop/products/lab-vision-permafluor-aqueous-mounting-medium/TA030FM cellmarque</t>
  </si>
  <si>
    <t xml:space="preserve">Anti-TLE 1 antibody [EPR9386(2)] (ab183742) 100 µl
Kodas: ab183742 (100 µl)
cellmarque.com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</si>
</sst>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 _€"/>
    <numFmt numFmtId="166" formatCode="0.0000"/>
  </numFmts>
  <fonts count="32" x14ac:knownFonts="1">
    <font>
      <sz val="11"/>
      <color theme="1"/>
      <name val="Calibri"/>
      <family val="2"/>
      <scheme val="minor"/>
    </font>
    <font>
      <sz val="10"/>
      <name val="Arial"/>
      <family val="2"/>
    </font>
    <font>
      <b/>
      <sz val="12"/>
      <color theme="1"/>
      <name val="Times New Roman"/>
      <family val="1"/>
      <charset val="186"/>
    </font>
    <font>
      <sz val="10"/>
      <color theme="1"/>
      <name val="Times New Roman"/>
      <family val="1"/>
    </font>
    <font>
      <b/>
      <sz val="10"/>
      <color theme="1"/>
      <name val="Times New Roman"/>
      <family val="1"/>
    </font>
    <font>
      <b/>
      <sz val="10"/>
      <name val="Times New Roman"/>
      <family val="1"/>
    </font>
    <font>
      <sz val="10"/>
      <name val="Times New Roman"/>
      <family val="1"/>
    </font>
    <font>
      <b/>
      <i/>
      <sz val="10"/>
      <color theme="1"/>
      <name val="Times New Roman"/>
      <family val="1"/>
    </font>
    <font>
      <sz val="10"/>
      <color theme="1"/>
      <name val="Times New Roman"/>
      <family val="1"/>
      <charset val="186"/>
    </font>
    <font>
      <sz val="10"/>
      <name val="Times New Roman"/>
      <family val="1"/>
      <charset val="186"/>
    </font>
    <font>
      <b/>
      <sz val="10"/>
      <name val="Times New Roman"/>
      <family val="1"/>
      <charset val="186"/>
    </font>
    <font>
      <sz val="8"/>
      <name val="Times New Roman"/>
      <family val="1"/>
      <charset val="186"/>
    </font>
    <font>
      <sz val="10"/>
      <color theme="1"/>
      <name val="Calibri"/>
      <family val="2"/>
      <scheme val="minor"/>
    </font>
    <font>
      <sz val="10"/>
      <name val="Arial"/>
      <family val="2"/>
      <charset val="186"/>
    </font>
    <font>
      <sz val="10"/>
      <color indexed="8"/>
      <name val="Arial"/>
      <family val="2"/>
    </font>
    <font>
      <sz val="10"/>
      <color rgb="FF000000"/>
      <name val="Verdana"/>
      <family val="2"/>
      <charset val="186"/>
    </font>
    <font>
      <sz val="11"/>
      <name val="Times New Roman"/>
      <family val="1"/>
    </font>
    <font>
      <sz val="11"/>
      <color theme="1"/>
      <name val="Times New Roman"/>
      <family val="1"/>
      <charset val="186"/>
    </font>
    <font>
      <sz val="11"/>
      <color indexed="8"/>
      <name val="Times New Roman"/>
      <family val="1"/>
      <charset val="186"/>
    </font>
    <font>
      <sz val="11"/>
      <color rgb="FFFF0000"/>
      <name val="Calibri"/>
      <family val="2"/>
      <scheme val="minor"/>
    </font>
    <font>
      <b/>
      <sz val="11"/>
      <color theme="1"/>
      <name val="Times New Roman"/>
      <family val="1"/>
      <charset val="186"/>
    </font>
    <font>
      <sz val="8"/>
      <name val="Arial"/>
      <family val="2"/>
      <charset val="186"/>
    </font>
    <font>
      <sz val="8"/>
      <color rgb="FF333333"/>
      <name val="Arial"/>
      <family val="2"/>
      <charset val="186"/>
    </font>
    <font>
      <sz val="10"/>
      <name val="Arial"/>
      <family val="2"/>
      <charset val="186"/>
    </font>
    <font>
      <i/>
      <sz val="10"/>
      <name val="Times New Roman"/>
      <family val="1"/>
      <charset val="186"/>
    </font>
    <font>
      <b/>
      <sz val="11"/>
      <color theme="1"/>
      <name val="Calibri"/>
      <family val="2"/>
      <charset val="186"/>
      <scheme val="minor"/>
    </font>
    <font>
      <b/>
      <sz val="10"/>
      <color theme="1"/>
      <name val="Times New Roman"/>
      <family val="1"/>
      <charset val="186"/>
    </font>
    <font>
      <i/>
      <sz val="10"/>
      <name val="Times New Roman"/>
      <family val="1"/>
    </font>
    <font>
      <sz val="10"/>
      <color rgb="FF000000"/>
      <name val="Times New Roman"/>
      <family val="1"/>
      <charset val="186"/>
    </font>
    <font>
      <sz val="10"/>
      <color rgb="FF000000"/>
      <name val="Calibri"/>
      <family val="2"/>
      <charset val="186"/>
      <scheme val="minor"/>
    </font>
    <font>
      <b/>
      <sz val="10"/>
      <color rgb="FFFF0000"/>
      <name val="Times New Roman"/>
      <family val="1"/>
      <charset val="186"/>
    </font>
    <font>
      <b/>
      <sz val="10"/>
      <name val="Calibri"/>
      <family val="2"/>
      <charset val="186"/>
    </font>
  </fonts>
  <fills count="8">
    <fill>
      <patternFill patternType="none"/>
    </fill>
    <fill>
      <patternFill patternType="gray125"/>
    </fill>
    <fill>
      <patternFill patternType="solid">
        <fgColor theme="0"/>
        <bgColor theme="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4"/>
      </patternFill>
    </fill>
    <fill>
      <patternFill patternType="solid">
        <fgColor theme="6"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indexed="64"/>
      </right>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s>
  <cellStyleXfs count="8">
    <xf numFmtId="0" fontId="0" fillId="0" borderId="0"/>
    <xf numFmtId="0" fontId="1" fillId="0" borderId="0"/>
    <xf numFmtId="0" fontId="13" fillId="0" borderId="0"/>
    <xf numFmtId="0" fontId="14" fillId="0" borderId="0"/>
    <xf numFmtId="0" fontId="13" fillId="0" borderId="0"/>
    <xf numFmtId="0" fontId="1" fillId="0" borderId="0"/>
    <xf numFmtId="9" fontId="13" fillId="0" borderId="0" applyFont="0" applyFill="0" applyBorder="0" applyAlignment="0" applyProtection="0"/>
    <xf numFmtId="0" fontId="23" fillId="0" borderId="0"/>
  </cellStyleXfs>
  <cellXfs count="98">
    <xf numFmtId="0" fontId="0" fillId="0" borderId="0" xfId="0"/>
    <xf numFmtId="0" fontId="3" fillId="4" borderId="1" xfId="0" applyFont="1" applyFill="1" applyBorder="1" applyAlignment="1">
      <alignment horizontal="center" vertical="center"/>
    </xf>
    <xf numFmtId="0" fontId="6" fillId="4" borderId="1" xfId="1"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8" fillId="4" borderId="1" xfId="0" applyFont="1" applyFill="1" applyBorder="1" applyAlignment="1">
      <alignment vertical="center" wrapText="1"/>
    </xf>
    <xf numFmtId="0" fontId="3" fillId="4" borderId="1" xfId="0" applyFont="1" applyFill="1" applyBorder="1" applyAlignment="1">
      <alignment vertical="center"/>
    </xf>
    <xf numFmtId="0" fontId="11" fillId="4" borderId="1" xfId="0" applyFont="1" applyFill="1" applyBorder="1" applyAlignment="1">
      <alignment vertical="center" wrapText="1"/>
    </xf>
    <xf numFmtId="0" fontId="0" fillId="4" borderId="1" xfId="0" applyFill="1" applyBorder="1"/>
    <xf numFmtId="2" fontId="0" fillId="0" borderId="1" xfId="0" applyNumberFormat="1" applyBorder="1"/>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xf>
    <xf numFmtId="2" fontId="0" fillId="0" borderId="0" xfId="0" applyNumberFormat="1"/>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2" fontId="3" fillId="4" borderId="1" xfId="0" applyNumberFormat="1" applyFont="1" applyFill="1" applyBorder="1" applyAlignment="1">
      <alignment horizontal="center" vertical="center"/>
    </xf>
    <xf numFmtId="0" fontId="3" fillId="4" borderId="1" xfId="0" applyFont="1" applyFill="1" applyBorder="1" applyAlignment="1">
      <alignment horizontal="left" vertical="center" wrapText="1"/>
    </xf>
    <xf numFmtId="0" fontId="0" fillId="0" borderId="1" xfId="0" applyBorder="1"/>
    <xf numFmtId="0" fontId="0" fillId="0" borderId="1" xfId="0" applyBorder="1" applyAlignment="1">
      <alignment horizontal="center" vertical="center"/>
    </xf>
    <xf numFmtId="165" fontId="0" fillId="0" borderId="1" xfId="0" applyNumberFormat="1" applyBorder="1"/>
    <xf numFmtId="0" fontId="0" fillId="0" borderId="1" xfId="0" applyBorder="1" applyAlignment="1">
      <alignment horizontal="center"/>
    </xf>
    <xf numFmtId="0" fontId="12" fillId="4" borderId="1" xfId="0" applyFont="1" applyFill="1" applyBorder="1"/>
    <xf numFmtId="0" fontId="0" fillId="0" borderId="1" xfId="0" applyBorder="1" applyAlignment="1">
      <alignment horizontal="left" vertical="center" wrapText="1"/>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15" fillId="0" borderId="0" xfId="0" applyFont="1" applyAlignment="1">
      <alignment vertical="center"/>
    </xf>
    <xf numFmtId="0" fontId="17" fillId="4" borderId="1" xfId="0" applyFont="1" applyFill="1" applyBorder="1" applyAlignment="1">
      <alignment horizontal="center" vertical="center"/>
    </xf>
    <xf numFmtId="2" fontId="8" fillId="4" borderId="1" xfId="0" applyNumberFormat="1" applyFont="1" applyFill="1" applyBorder="1" applyAlignment="1">
      <alignment horizontal="center" vertical="center"/>
    </xf>
    <xf numFmtId="0" fontId="8" fillId="4" borderId="1" xfId="0" applyFont="1" applyFill="1" applyBorder="1" applyAlignment="1">
      <alignment horizontal="left" vertical="center" wrapText="1"/>
    </xf>
    <xf numFmtId="0" fontId="17" fillId="0" borderId="1" xfId="0" applyFont="1" applyBorder="1"/>
    <xf numFmtId="0" fontId="17" fillId="0" borderId="1" xfId="0" applyFont="1" applyBorder="1" applyAlignment="1">
      <alignment horizontal="center" vertical="center"/>
    </xf>
    <xf numFmtId="165" fontId="17" fillId="0" borderId="1" xfId="0" applyNumberFormat="1" applyFont="1" applyBorder="1"/>
    <xf numFmtId="0" fontId="17" fillId="4" borderId="1" xfId="0" applyFont="1" applyFill="1" applyBorder="1" applyAlignment="1">
      <alignment horizontal="center"/>
    </xf>
    <xf numFmtId="0" fontId="17" fillId="4" borderId="8" xfId="0" applyFont="1" applyFill="1" applyBorder="1" applyAlignment="1">
      <alignment horizontal="center" vertical="center"/>
    </xf>
    <xf numFmtId="0" fontId="17" fillId="0" borderId="8" xfId="0" applyFont="1" applyBorder="1" applyAlignment="1">
      <alignment horizontal="center" vertical="center"/>
    </xf>
    <xf numFmtId="0" fontId="12"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22" fillId="0" borderId="1" xfId="4" applyFont="1" applyBorder="1" applyAlignment="1">
      <alignment horizontal="left" vertical="center" wrapText="1"/>
    </xf>
    <xf numFmtId="0" fontId="21" fillId="0" borderId="1" xfId="4" applyFont="1" applyBorder="1" applyAlignment="1">
      <alignment horizontal="left" vertical="center" wrapText="1"/>
    </xf>
    <xf numFmtId="0" fontId="21" fillId="0" borderId="1" xfId="4" applyFont="1" applyBorder="1" applyAlignment="1">
      <alignment horizontal="center" vertical="center"/>
    </xf>
    <xf numFmtId="1" fontId="3" fillId="4" borderId="1" xfId="0" applyNumberFormat="1" applyFont="1" applyFill="1" applyBorder="1" applyAlignment="1">
      <alignment horizontal="center" vertical="center"/>
    </xf>
    <xf numFmtId="165" fontId="0" fillId="4" borderId="1" xfId="0" applyNumberFormat="1" applyFill="1" applyBorder="1"/>
    <xf numFmtId="0" fontId="19" fillId="0" borderId="0" xfId="0" applyFont="1"/>
    <xf numFmtId="0" fontId="0" fillId="4" borderId="0" xfId="0" applyFill="1"/>
    <xf numFmtId="0" fontId="18" fillId="4" borderId="1" xfId="3"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0" fillId="6" borderId="1" xfId="0" applyFont="1" applyFill="1" applyBorder="1" applyAlignment="1">
      <alignment horizontal="center" vertical="center" wrapText="1"/>
    </xf>
    <xf numFmtId="1" fontId="18" fillId="4" borderId="1" xfId="3" applyNumberFormat="1" applyFont="1" applyFill="1" applyBorder="1" applyAlignment="1">
      <alignment horizontal="center" vertical="center" wrapText="1"/>
    </xf>
    <xf numFmtId="2" fontId="20" fillId="4" borderId="1" xfId="0" applyNumberFormat="1" applyFont="1" applyFill="1" applyBorder="1" applyAlignment="1">
      <alignment horizontal="center" vertical="center"/>
    </xf>
    <xf numFmtId="0" fontId="2" fillId="4" borderId="0" xfId="0" applyFont="1" applyFill="1" applyAlignment="1">
      <alignment vertical="top" wrapText="1"/>
    </xf>
    <xf numFmtId="2" fontId="0" fillId="4" borderId="0" xfId="0" applyNumberFormat="1" applyFill="1"/>
    <xf numFmtId="2" fontId="20" fillId="4" borderId="1" xfId="0" applyNumberFormat="1" applyFont="1" applyFill="1" applyBorder="1" applyAlignment="1">
      <alignment horizontal="right" vertical="center"/>
    </xf>
    <xf numFmtId="0" fontId="20" fillId="4" borderId="1" xfId="0" applyFont="1" applyFill="1" applyBorder="1" applyAlignment="1">
      <alignment horizontal="center" vertical="center"/>
    </xf>
    <xf numFmtId="0" fontId="0" fillId="4" borderId="12" xfId="0" applyFill="1" applyBorder="1"/>
    <xf numFmtId="0" fontId="3" fillId="5" borderId="9" xfId="0" applyFont="1" applyFill="1" applyBorder="1" applyAlignment="1">
      <alignment horizontal="right" vertical="center" wrapText="1"/>
    </xf>
    <xf numFmtId="2" fontId="20" fillId="3" borderId="1" xfId="0" applyNumberFormat="1" applyFont="1" applyFill="1" applyBorder="1" applyAlignment="1">
      <alignment horizontal="center" vertical="center"/>
    </xf>
    <xf numFmtId="0" fontId="25" fillId="5" borderId="11" xfId="0" applyFont="1" applyFill="1" applyBorder="1" applyAlignment="1">
      <alignment horizontal="right" vertical="center" wrapText="1"/>
    </xf>
    <xf numFmtId="0" fontId="28" fillId="4" borderId="1" xfId="0" applyFont="1" applyFill="1" applyBorder="1" applyAlignment="1">
      <alignment wrapText="1"/>
    </xf>
    <xf numFmtId="164" fontId="26" fillId="4" borderId="9" xfId="0" applyNumberFormat="1" applyFont="1" applyFill="1" applyBorder="1" applyAlignment="1">
      <alignment vertical="center" wrapText="1"/>
    </xf>
    <xf numFmtId="0" fontId="6" fillId="4"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4" fontId="8" fillId="4" borderId="1" xfId="0" applyNumberFormat="1" applyFont="1" applyFill="1" applyBorder="1" applyAlignment="1">
      <alignment horizontal="center" vertical="center"/>
    </xf>
    <xf numFmtId="166" fontId="17" fillId="0" borderId="1" xfId="0" applyNumberFormat="1" applyFont="1" applyBorder="1" applyAlignment="1">
      <alignment horizontal="center" vertical="center"/>
    </xf>
    <xf numFmtId="166" fontId="17" fillId="4" borderId="1" xfId="0" applyNumberFormat="1" applyFont="1" applyFill="1" applyBorder="1" applyAlignment="1">
      <alignment horizontal="center" vertical="center"/>
    </xf>
    <xf numFmtId="2" fontId="8"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66" fontId="8" fillId="4" borderId="1" xfId="0" applyNumberFormat="1" applyFont="1" applyFill="1" applyBorder="1" applyAlignment="1">
      <alignment vertical="center"/>
    </xf>
    <xf numFmtId="0" fontId="16" fillId="4" borderId="9" xfId="1" applyFont="1" applyFill="1" applyBorder="1" applyAlignment="1">
      <alignment horizontal="left" vertical="center" wrapText="1"/>
    </xf>
    <xf numFmtId="0" fontId="16" fillId="4" borderId="10" xfId="1" applyFont="1" applyFill="1" applyBorder="1" applyAlignment="1">
      <alignment horizontal="left" vertical="center" wrapText="1"/>
    </xf>
    <xf numFmtId="0" fontId="16" fillId="4" borderId="11" xfId="1" applyFont="1" applyFill="1" applyBorder="1" applyAlignment="1">
      <alignment horizontal="left" vertical="center" wrapText="1"/>
    </xf>
    <xf numFmtId="164" fontId="26" fillId="0" borderId="9" xfId="0" applyNumberFormat="1"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6" fillId="5" borderId="9" xfId="0" applyFont="1" applyFill="1" applyBorder="1" applyAlignment="1">
      <alignment horizontal="right" vertical="center" wrapText="1"/>
    </xf>
    <xf numFmtId="0" fontId="25" fillId="5" borderId="11" xfId="0" applyFont="1" applyFill="1" applyBorder="1" applyAlignment="1">
      <alignment horizontal="right" vertical="center" wrapText="1"/>
    </xf>
    <xf numFmtId="0" fontId="3" fillId="0" borderId="4" xfId="0" applyFont="1" applyBorder="1" applyAlignment="1">
      <alignment horizontal="left" vertical="center" wrapText="1" shrinkToFit="1"/>
    </xf>
    <xf numFmtId="0" fontId="3" fillId="0" borderId="13"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4" fillId="3" borderId="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4" borderId="15"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15" xfId="0" applyFont="1" applyFill="1" applyBorder="1" applyAlignment="1">
      <alignment horizontal="left" vertical="center" wrapText="1" shrinkToFit="1"/>
    </xf>
    <xf numFmtId="0" fontId="6" fillId="4" borderId="16" xfId="0" applyFont="1" applyFill="1" applyBorder="1" applyAlignment="1">
      <alignment horizontal="left" vertical="center" wrapText="1" shrinkToFit="1"/>
    </xf>
  </cellXfs>
  <cellStyles count="8">
    <cellStyle name="Normal" xfId="0" builtinId="0"/>
    <cellStyle name="Normal 2" xfId="1"/>
    <cellStyle name="Normal 2 2" xfId="5"/>
    <cellStyle name="Normal 2 3" xfId="4"/>
    <cellStyle name="Normal 3" xfId="2"/>
    <cellStyle name="Normal 4" xfId="7"/>
    <cellStyle name="Normal_Sheet1" xfId="3"/>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tabSelected="1" topLeftCell="C1" zoomScale="70" zoomScaleNormal="70" workbookViewId="0">
      <selection activeCell="C16" sqref="C16"/>
    </sheetView>
  </sheetViews>
  <sheetFormatPr defaultColWidth="9" defaultRowHeight="15" x14ac:dyDescent="0.25"/>
  <cols>
    <col min="1" max="1" width="8" customWidth="1"/>
    <col min="2" max="2" width="32.7109375" style="11" customWidth="1"/>
    <col min="3" max="3" width="33" customWidth="1"/>
    <col min="4" max="4" width="19.5703125" customWidth="1"/>
    <col min="5" max="5" width="22.7109375" customWidth="1"/>
    <col min="6" max="7" width="13.42578125" customWidth="1"/>
    <col min="8" max="8" width="13.5703125" customWidth="1"/>
    <col min="9" max="9" width="13.5703125" style="45" customWidth="1"/>
    <col min="10" max="10" width="18.28515625" customWidth="1"/>
    <col min="11" max="12" width="13.5703125" customWidth="1"/>
    <col min="13" max="13" width="14.28515625" customWidth="1"/>
    <col min="14" max="14" width="13.42578125" customWidth="1"/>
    <col min="15" max="15" width="32.85546875" customWidth="1"/>
    <col min="16" max="16" width="9.140625" hidden="1" customWidth="1"/>
    <col min="17" max="17" width="19.140625" hidden="1" customWidth="1"/>
    <col min="18" max="18" width="10.7109375" customWidth="1"/>
    <col min="19" max="19" width="9.85546875" bestFit="1" customWidth="1"/>
  </cols>
  <sheetData>
    <row r="1" spans="1:17" ht="36" customHeight="1" x14ac:dyDescent="0.25">
      <c r="A1" s="84" t="s">
        <v>11</v>
      </c>
      <c r="B1" s="85"/>
      <c r="C1" s="85"/>
      <c r="D1" s="85"/>
      <c r="E1" s="85"/>
      <c r="F1" s="85"/>
      <c r="G1" s="85"/>
      <c r="H1" s="85"/>
      <c r="I1" s="85"/>
      <c r="J1" s="85"/>
      <c r="K1" s="85"/>
      <c r="L1" s="85"/>
      <c r="M1" s="85"/>
      <c r="N1" s="85"/>
      <c r="O1" s="85"/>
      <c r="P1" s="10"/>
      <c r="Q1" s="10"/>
    </row>
    <row r="2" spans="1:17" ht="29.45" customHeight="1" x14ac:dyDescent="0.25">
      <c r="A2" s="86" t="s">
        <v>3</v>
      </c>
      <c r="B2" s="87"/>
      <c r="C2" s="87"/>
      <c r="D2" s="87"/>
      <c r="E2" s="87"/>
      <c r="F2" s="87"/>
      <c r="G2" s="87"/>
      <c r="H2" s="87"/>
      <c r="I2" s="87"/>
      <c r="J2" s="87"/>
      <c r="K2" s="87"/>
      <c r="L2" s="87"/>
      <c r="M2" s="87"/>
      <c r="N2" s="87"/>
      <c r="O2" s="88"/>
      <c r="P2" s="9"/>
      <c r="Q2" s="9"/>
    </row>
    <row r="3" spans="1:17" ht="35.450000000000003" customHeight="1" x14ac:dyDescent="0.25">
      <c r="A3" s="89" t="s">
        <v>12</v>
      </c>
      <c r="B3" s="90"/>
      <c r="C3" s="90"/>
      <c r="D3" s="90"/>
      <c r="E3" s="90"/>
      <c r="F3" s="90"/>
      <c r="G3" s="90"/>
      <c r="H3" s="90"/>
      <c r="I3" s="90"/>
      <c r="J3" s="90"/>
      <c r="K3" s="90"/>
      <c r="L3" s="90"/>
      <c r="M3" s="90"/>
      <c r="N3" s="90"/>
      <c r="O3" s="91"/>
      <c r="P3" s="10"/>
      <c r="Q3" s="10"/>
    </row>
    <row r="4" spans="1:17" ht="20.25" customHeight="1" x14ac:dyDescent="0.25">
      <c r="A4" s="92" t="s">
        <v>4</v>
      </c>
      <c r="B4" s="92"/>
      <c r="C4" s="92"/>
      <c r="D4" s="92"/>
      <c r="E4" s="92"/>
      <c r="F4" s="92"/>
      <c r="G4" s="92"/>
      <c r="H4" s="92"/>
      <c r="I4" s="92"/>
      <c r="J4" s="92"/>
      <c r="K4" s="92"/>
      <c r="L4" s="92"/>
      <c r="M4" s="92"/>
      <c r="N4" s="92"/>
      <c r="O4" s="93"/>
      <c r="P4" s="10"/>
      <c r="Q4" s="10"/>
    </row>
    <row r="5" spans="1:17" ht="34.5" customHeight="1" x14ac:dyDescent="0.25">
      <c r="A5" s="92" t="s">
        <v>81</v>
      </c>
      <c r="B5" s="92"/>
      <c r="C5" s="92"/>
      <c r="D5" s="92"/>
      <c r="E5" s="92"/>
      <c r="F5" s="92"/>
      <c r="G5" s="92"/>
      <c r="H5" s="92"/>
      <c r="I5" s="92"/>
      <c r="J5" s="92"/>
      <c r="K5" s="92"/>
      <c r="L5" s="92"/>
      <c r="M5" s="92"/>
      <c r="N5" s="92"/>
      <c r="O5" s="93"/>
      <c r="P5" s="10"/>
      <c r="Q5" s="10"/>
    </row>
    <row r="6" spans="1:17" s="45" customFormat="1" ht="34.5" customHeight="1" x14ac:dyDescent="0.25">
      <c r="A6" s="94" t="s">
        <v>82</v>
      </c>
      <c r="B6" s="94"/>
      <c r="C6" s="94"/>
      <c r="D6" s="94"/>
      <c r="E6" s="94"/>
      <c r="F6" s="94"/>
      <c r="G6" s="94"/>
      <c r="H6" s="94"/>
      <c r="I6" s="94"/>
      <c r="J6" s="94"/>
      <c r="K6" s="94"/>
      <c r="L6" s="94"/>
      <c r="M6" s="94"/>
      <c r="N6" s="94"/>
      <c r="O6" s="95"/>
      <c r="P6" s="53"/>
      <c r="Q6" s="53"/>
    </row>
    <row r="7" spans="1:17" ht="33" customHeight="1" x14ac:dyDescent="0.25">
      <c r="A7" s="92" t="s">
        <v>83</v>
      </c>
      <c r="B7" s="92"/>
      <c r="C7" s="92"/>
      <c r="D7" s="92"/>
      <c r="E7" s="92"/>
      <c r="F7" s="92"/>
      <c r="G7" s="92"/>
      <c r="H7" s="92"/>
      <c r="I7" s="92"/>
      <c r="J7" s="92"/>
      <c r="K7" s="92"/>
      <c r="L7" s="92"/>
      <c r="M7" s="92"/>
      <c r="N7" s="92"/>
      <c r="O7" s="93"/>
      <c r="P7" s="10"/>
      <c r="Q7" s="10"/>
    </row>
    <row r="8" spans="1:17" ht="34.15" hidden="1" customHeight="1" x14ac:dyDescent="0.25">
      <c r="A8" s="92"/>
      <c r="B8" s="92"/>
      <c r="C8" s="92"/>
      <c r="D8" s="92"/>
      <c r="E8" s="92"/>
      <c r="F8" s="92"/>
      <c r="G8" s="92"/>
      <c r="H8" s="92"/>
      <c r="I8" s="92"/>
      <c r="J8" s="92"/>
      <c r="K8" s="92"/>
      <c r="L8" s="92"/>
      <c r="M8" s="92"/>
      <c r="N8" s="92"/>
      <c r="O8" s="93"/>
      <c r="P8" s="10"/>
      <c r="Q8" s="10"/>
    </row>
    <row r="9" spans="1:17" s="45" customFormat="1" ht="34.5" customHeight="1" x14ac:dyDescent="0.25">
      <c r="A9" s="94" t="s">
        <v>92</v>
      </c>
      <c r="B9" s="94"/>
      <c r="C9" s="94"/>
      <c r="D9" s="94"/>
      <c r="E9" s="94"/>
      <c r="F9" s="94"/>
      <c r="G9" s="94"/>
      <c r="H9" s="94"/>
      <c r="I9" s="94"/>
      <c r="J9" s="94"/>
      <c r="K9" s="94"/>
      <c r="L9" s="94"/>
      <c r="M9" s="94"/>
      <c r="N9" s="94"/>
      <c r="O9" s="95"/>
      <c r="P9" s="53"/>
      <c r="Q9" s="53"/>
    </row>
    <row r="10" spans="1:17" ht="27" customHeight="1" x14ac:dyDescent="0.25">
      <c r="A10" s="94" t="s">
        <v>93</v>
      </c>
      <c r="B10" s="94"/>
      <c r="C10" s="94"/>
      <c r="D10" s="94"/>
      <c r="E10" s="94"/>
      <c r="F10" s="94"/>
      <c r="G10" s="94"/>
      <c r="H10" s="94"/>
      <c r="I10" s="94"/>
      <c r="J10" s="94"/>
      <c r="K10" s="94"/>
      <c r="L10" s="94"/>
      <c r="M10" s="94"/>
      <c r="N10" s="94"/>
      <c r="O10" s="95"/>
      <c r="P10" s="10"/>
      <c r="Q10" s="10"/>
    </row>
    <row r="11" spans="1:17" ht="34.5" customHeight="1" x14ac:dyDescent="0.25">
      <c r="A11" s="96" t="s">
        <v>94</v>
      </c>
      <c r="B11" s="96"/>
      <c r="C11" s="96"/>
      <c r="D11" s="96"/>
      <c r="E11" s="96"/>
      <c r="F11" s="96"/>
      <c r="G11" s="96"/>
      <c r="H11" s="96"/>
      <c r="I11" s="96"/>
      <c r="J11" s="96"/>
      <c r="K11" s="96"/>
      <c r="L11" s="96"/>
      <c r="M11" s="96"/>
      <c r="N11" s="96"/>
      <c r="O11" s="97"/>
      <c r="P11" s="10"/>
      <c r="Q11" s="10"/>
    </row>
    <row r="12" spans="1:17" ht="34.5" customHeight="1" x14ac:dyDescent="0.25">
      <c r="A12" s="81" t="s">
        <v>95</v>
      </c>
      <c r="B12" s="82"/>
      <c r="C12" s="82"/>
      <c r="D12" s="82"/>
      <c r="E12" s="82"/>
      <c r="F12" s="82"/>
      <c r="G12" s="82"/>
      <c r="H12" s="82"/>
      <c r="I12" s="82"/>
      <c r="J12" s="82"/>
      <c r="K12" s="82"/>
      <c r="L12" s="82"/>
      <c r="M12" s="82"/>
      <c r="N12" s="82"/>
      <c r="O12" s="83"/>
      <c r="P12" s="10"/>
      <c r="Q12" s="10"/>
    </row>
    <row r="13" spans="1:17" ht="120.75" customHeight="1" x14ac:dyDescent="0.25">
      <c r="A13" s="15" t="s">
        <v>5</v>
      </c>
      <c r="B13" s="16" t="s">
        <v>0</v>
      </c>
      <c r="C13" s="50" t="s">
        <v>1</v>
      </c>
      <c r="D13" s="15" t="s">
        <v>7</v>
      </c>
      <c r="E13" s="16" t="s">
        <v>85</v>
      </c>
      <c r="F13" s="16" t="s">
        <v>6</v>
      </c>
      <c r="G13" s="16" t="s">
        <v>88</v>
      </c>
      <c r="H13" s="50" t="s">
        <v>96</v>
      </c>
      <c r="I13" s="64" t="s">
        <v>87</v>
      </c>
      <c r="J13" s="50" t="s">
        <v>97</v>
      </c>
      <c r="K13" s="65" t="s">
        <v>86</v>
      </c>
      <c r="L13" s="65" t="s">
        <v>98</v>
      </c>
      <c r="M13" s="16" t="s">
        <v>2</v>
      </c>
      <c r="N13" s="16" t="s">
        <v>89</v>
      </c>
      <c r="O13" s="15" t="s">
        <v>8</v>
      </c>
    </row>
    <row r="14" spans="1:17" x14ac:dyDescent="0.25">
      <c r="A14" s="13">
        <v>1</v>
      </c>
      <c r="B14" s="14">
        <v>2</v>
      </c>
      <c r="C14" s="14">
        <v>3</v>
      </c>
      <c r="D14" s="14">
        <v>4</v>
      </c>
      <c r="E14" s="14">
        <v>5</v>
      </c>
      <c r="F14" s="14">
        <v>6</v>
      </c>
      <c r="G14" s="14">
        <v>7</v>
      </c>
      <c r="H14" s="14">
        <v>8</v>
      </c>
      <c r="I14" s="14">
        <v>9</v>
      </c>
      <c r="J14" s="14">
        <v>10</v>
      </c>
      <c r="K14" s="14">
        <v>11</v>
      </c>
      <c r="L14" s="14">
        <v>12</v>
      </c>
      <c r="M14" s="14">
        <v>13</v>
      </c>
      <c r="N14" s="14">
        <v>14</v>
      </c>
      <c r="O14" s="14">
        <v>15</v>
      </c>
      <c r="P14" t="s">
        <v>10</v>
      </c>
      <c r="Q14" t="s">
        <v>9</v>
      </c>
    </row>
    <row r="15" spans="1:17" s="45" customFormat="1" ht="29.45" customHeight="1" x14ac:dyDescent="0.25">
      <c r="A15" s="1">
        <v>4</v>
      </c>
      <c r="B15" s="73" t="s">
        <v>15</v>
      </c>
      <c r="C15" s="74"/>
      <c r="D15" s="74"/>
      <c r="E15" s="74"/>
      <c r="F15" s="74"/>
      <c r="G15" s="74"/>
      <c r="H15" s="74"/>
      <c r="I15" s="74"/>
      <c r="J15" s="74"/>
      <c r="K15" s="74"/>
      <c r="L15" s="74"/>
      <c r="M15" s="74"/>
      <c r="N15" s="74"/>
      <c r="O15" s="75"/>
      <c r="Q15" s="54"/>
    </row>
    <row r="16" spans="1:17" ht="75" x14ac:dyDescent="0.25">
      <c r="A16" s="32" t="s">
        <v>22</v>
      </c>
      <c r="B16" s="46" t="s">
        <v>21</v>
      </c>
      <c r="C16" s="61" t="s">
        <v>26</v>
      </c>
      <c r="D16" s="28" t="s">
        <v>80</v>
      </c>
      <c r="E16" s="32">
        <v>100</v>
      </c>
      <c r="F16" s="68">
        <f>K16/50</f>
        <v>10.4</v>
      </c>
      <c r="G16" s="32">
        <v>21</v>
      </c>
      <c r="H16" s="68">
        <f>F16*1.21</f>
        <v>12.584</v>
      </c>
      <c r="I16" s="51" t="s">
        <v>99</v>
      </c>
      <c r="J16" s="32">
        <v>2</v>
      </c>
      <c r="K16" s="70">
        <v>520</v>
      </c>
      <c r="L16" s="29">
        <f>K16*1.21</f>
        <v>629.19999999999993</v>
      </c>
      <c r="M16" s="67">
        <f>K16*J16</f>
        <v>1040</v>
      </c>
      <c r="N16" s="29">
        <f>M16*1.21</f>
        <v>1258.3999999999999</v>
      </c>
      <c r="O16" s="46" t="s">
        <v>113</v>
      </c>
      <c r="P16" s="34"/>
      <c r="Q16" s="28"/>
    </row>
    <row r="17" spans="1:17" ht="50.45" customHeight="1" x14ac:dyDescent="0.25">
      <c r="A17" s="32" t="s">
        <v>23</v>
      </c>
      <c r="B17" s="38" t="s">
        <v>31</v>
      </c>
      <c r="C17" s="61" t="s">
        <v>27</v>
      </c>
      <c r="D17" s="28" t="s">
        <v>80</v>
      </c>
      <c r="E17" s="28">
        <v>800</v>
      </c>
      <c r="F17" s="69">
        <f>K17/100</f>
        <v>4.49</v>
      </c>
      <c r="G17" s="35">
        <v>21</v>
      </c>
      <c r="H17" s="68">
        <f t="shared" ref="H17:H24" si="0">F17*1.21</f>
        <v>5.4329000000000001</v>
      </c>
      <c r="I17" s="51" t="s">
        <v>100</v>
      </c>
      <c r="J17" s="28">
        <v>8</v>
      </c>
      <c r="K17" s="70">
        <v>449</v>
      </c>
      <c r="L17" s="29">
        <f t="shared" ref="L17:L24" si="1">K17*1.21</f>
        <v>543.29</v>
      </c>
      <c r="M17" s="67">
        <f t="shared" ref="M17:M24" si="2">K17*J17</f>
        <v>3592</v>
      </c>
      <c r="N17" s="29">
        <f t="shared" ref="N17:N24" si="3">M17*1.21</f>
        <v>4346.32</v>
      </c>
      <c r="O17" s="38" t="s">
        <v>106</v>
      </c>
      <c r="P17" s="28"/>
      <c r="Q17" s="28"/>
    </row>
    <row r="18" spans="1:17" ht="57" customHeight="1" x14ac:dyDescent="0.25">
      <c r="A18" s="32" t="s">
        <v>24</v>
      </c>
      <c r="B18" s="38" t="s">
        <v>30</v>
      </c>
      <c r="C18" s="61" t="s">
        <v>28</v>
      </c>
      <c r="D18" s="28" t="s">
        <v>80</v>
      </c>
      <c r="E18" s="32">
        <v>500</v>
      </c>
      <c r="F18" s="68">
        <f>K18/500</f>
        <v>1.252</v>
      </c>
      <c r="G18" s="36">
        <v>21</v>
      </c>
      <c r="H18" s="68">
        <f t="shared" si="0"/>
        <v>1.51492</v>
      </c>
      <c r="I18" s="51" t="s">
        <v>101</v>
      </c>
      <c r="J18" s="32">
        <v>1</v>
      </c>
      <c r="K18" s="70">
        <v>626</v>
      </c>
      <c r="L18" s="29">
        <f t="shared" si="1"/>
        <v>757.45999999999992</v>
      </c>
      <c r="M18" s="67">
        <f t="shared" si="2"/>
        <v>626</v>
      </c>
      <c r="N18" s="29">
        <f t="shared" si="3"/>
        <v>757.45999999999992</v>
      </c>
      <c r="O18" s="38" t="s">
        <v>107</v>
      </c>
      <c r="P18" s="28"/>
      <c r="Q18" s="28"/>
    </row>
    <row r="19" spans="1:17" ht="60.4" customHeight="1" x14ac:dyDescent="0.25">
      <c r="A19" s="32" t="s">
        <v>25</v>
      </c>
      <c r="B19" s="38" t="s">
        <v>29</v>
      </c>
      <c r="C19" s="61" t="s">
        <v>27</v>
      </c>
      <c r="D19" s="28" t="s">
        <v>80</v>
      </c>
      <c r="E19" s="32">
        <v>100</v>
      </c>
      <c r="F19" s="68">
        <f>K19/100</f>
        <v>5.89</v>
      </c>
      <c r="G19" s="32">
        <v>21</v>
      </c>
      <c r="H19" s="68">
        <f t="shared" si="0"/>
        <v>7.1268999999999991</v>
      </c>
      <c r="I19" s="51" t="s">
        <v>100</v>
      </c>
      <c r="J19" s="32">
        <v>1</v>
      </c>
      <c r="K19" s="70">
        <v>589</v>
      </c>
      <c r="L19" s="29">
        <f t="shared" si="1"/>
        <v>712.68999999999994</v>
      </c>
      <c r="M19" s="67">
        <f t="shared" si="2"/>
        <v>589</v>
      </c>
      <c r="N19" s="29">
        <f t="shared" si="3"/>
        <v>712.68999999999994</v>
      </c>
      <c r="O19" s="38" t="s">
        <v>108</v>
      </c>
      <c r="P19" s="28"/>
      <c r="Q19" s="28"/>
    </row>
    <row r="20" spans="1:17" ht="54.4" customHeight="1" x14ac:dyDescent="0.25">
      <c r="A20" s="32" t="s">
        <v>34</v>
      </c>
      <c r="B20" s="66" t="s">
        <v>33</v>
      </c>
      <c r="C20" s="61" t="s">
        <v>27</v>
      </c>
      <c r="D20" s="28" t="s">
        <v>80</v>
      </c>
      <c r="E20" s="32">
        <v>800</v>
      </c>
      <c r="F20" s="68">
        <f>K20/100</f>
        <v>5.24</v>
      </c>
      <c r="G20" s="32">
        <v>21</v>
      </c>
      <c r="H20" s="68">
        <f t="shared" si="0"/>
        <v>6.3403999999999998</v>
      </c>
      <c r="I20" s="51" t="s">
        <v>100</v>
      </c>
      <c r="J20" s="32">
        <v>8</v>
      </c>
      <c r="K20" s="71">
        <v>524</v>
      </c>
      <c r="L20" s="29">
        <f t="shared" si="1"/>
        <v>634.04</v>
      </c>
      <c r="M20" s="67">
        <f t="shared" si="2"/>
        <v>4192</v>
      </c>
      <c r="N20" s="29">
        <f t="shared" si="3"/>
        <v>5072.32</v>
      </c>
      <c r="O20" s="38" t="s">
        <v>109</v>
      </c>
      <c r="P20" s="28"/>
      <c r="Q20" s="28"/>
    </row>
    <row r="21" spans="1:17" ht="58.15" customHeight="1" x14ac:dyDescent="0.25">
      <c r="A21" s="32" t="s">
        <v>35</v>
      </c>
      <c r="B21" s="38" t="s">
        <v>32</v>
      </c>
      <c r="C21" s="61" t="s">
        <v>27</v>
      </c>
      <c r="D21" s="28" t="s">
        <v>80</v>
      </c>
      <c r="E21" s="32">
        <v>100</v>
      </c>
      <c r="F21" s="68">
        <f>K21/100</f>
        <v>5.51</v>
      </c>
      <c r="G21" s="32">
        <v>21</v>
      </c>
      <c r="H21" s="68">
        <f t="shared" si="0"/>
        <v>6.6670999999999996</v>
      </c>
      <c r="I21" s="51" t="s">
        <v>100</v>
      </c>
      <c r="J21" s="32">
        <v>1</v>
      </c>
      <c r="K21" s="70">
        <v>551</v>
      </c>
      <c r="L21" s="29">
        <f t="shared" si="1"/>
        <v>666.71</v>
      </c>
      <c r="M21" s="67">
        <f t="shared" si="2"/>
        <v>551</v>
      </c>
      <c r="N21" s="29">
        <f t="shared" si="3"/>
        <v>666.71</v>
      </c>
      <c r="O21" s="38" t="s">
        <v>110</v>
      </c>
      <c r="P21" s="28"/>
      <c r="Q21" s="28"/>
    </row>
    <row r="22" spans="1:17" ht="51.75" customHeight="1" x14ac:dyDescent="0.25">
      <c r="A22" s="32" t="s">
        <v>36</v>
      </c>
      <c r="B22" s="38" t="s">
        <v>40</v>
      </c>
      <c r="C22" s="61" t="s">
        <v>27</v>
      </c>
      <c r="D22" s="28" t="s">
        <v>80</v>
      </c>
      <c r="E22" s="32">
        <v>200</v>
      </c>
      <c r="F22" s="68">
        <f>K22/100</f>
        <v>5.27</v>
      </c>
      <c r="G22" s="36">
        <v>21</v>
      </c>
      <c r="H22" s="68">
        <f t="shared" si="0"/>
        <v>6.3766999999999996</v>
      </c>
      <c r="I22" s="51" t="s">
        <v>100</v>
      </c>
      <c r="J22" s="32">
        <v>2</v>
      </c>
      <c r="K22" s="70">
        <v>527</v>
      </c>
      <c r="L22" s="29">
        <f t="shared" si="1"/>
        <v>637.66999999999996</v>
      </c>
      <c r="M22" s="67">
        <f t="shared" si="2"/>
        <v>1054</v>
      </c>
      <c r="N22" s="29">
        <f t="shared" si="3"/>
        <v>1275.3399999999999</v>
      </c>
      <c r="O22" s="38" t="s">
        <v>105</v>
      </c>
      <c r="P22" s="28"/>
      <c r="Q22" s="28"/>
    </row>
    <row r="23" spans="1:17" ht="60" x14ac:dyDescent="0.25">
      <c r="A23" s="32" t="s">
        <v>37</v>
      </c>
      <c r="B23" s="38" t="s">
        <v>38</v>
      </c>
      <c r="C23" s="61" t="s">
        <v>27</v>
      </c>
      <c r="D23" s="28" t="s">
        <v>80</v>
      </c>
      <c r="E23" s="32">
        <v>200</v>
      </c>
      <c r="F23" s="68">
        <f>K23/100</f>
        <v>6.58</v>
      </c>
      <c r="G23" s="36">
        <v>21</v>
      </c>
      <c r="H23" s="68">
        <f t="shared" si="0"/>
        <v>7.9618000000000002</v>
      </c>
      <c r="I23" s="51" t="s">
        <v>100</v>
      </c>
      <c r="J23" s="32">
        <v>2</v>
      </c>
      <c r="K23" s="70">
        <v>658</v>
      </c>
      <c r="L23" s="29">
        <f t="shared" si="1"/>
        <v>796.18</v>
      </c>
      <c r="M23" s="67">
        <f t="shared" si="2"/>
        <v>1316</v>
      </c>
      <c r="N23" s="29">
        <f t="shared" si="3"/>
        <v>1592.36</v>
      </c>
      <c r="O23" s="38" t="s">
        <v>111</v>
      </c>
      <c r="P23" s="28"/>
      <c r="Q23" s="28"/>
    </row>
    <row r="24" spans="1:17" ht="57" customHeight="1" x14ac:dyDescent="0.25">
      <c r="A24" s="32" t="s">
        <v>14</v>
      </c>
      <c r="B24" s="46" t="s">
        <v>39</v>
      </c>
      <c r="C24" s="61" t="s">
        <v>28</v>
      </c>
      <c r="D24" s="28" t="s">
        <v>80</v>
      </c>
      <c r="E24" s="32">
        <v>1000</v>
      </c>
      <c r="F24" s="68">
        <f>K24/500</f>
        <v>1.36</v>
      </c>
      <c r="G24" s="32">
        <v>21</v>
      </c>
      <c r="H24" s="68">
        <f t="shared" si="0"/>
        <v>1.6456000000000002</v>
      </c>
      <c r="I24" s="51" t="s">
        <v>101</v>
      </c>
      <c r="J24" s="32">
        <v>2</v>
      </c>
      <c r="K24" s="70">
        <v>680</v>
      </c>
      <c r="L24" s="29">
        <f t="shared" si="1"/>
        <v>822.8</v>
      </c>
      <c r="M24" s="67">
        <f t="shared" si="2"/>
        <v>1360</v>
      </c>
      <c r="N24" s="29">
        <f t="shared" si="3"/>
        <v>1645.6</v>
      </c>
      <c r="O24" s="38" t="s">
        <v>112</v>
      </c>
      <c r="Q24" s="12"/>
    </row>
    <row r="25" spans="1:17" ht="80.45" customHeight="1" x14ac:dyDescent="0.25">
      <c r="A25" s="1"/>
      <c r="B25" s="6"/>
      <c r="C25" s="4"/>
      <c r="D25" s="2"/>
      <c r="E25" s="62"/>
      <c r="F25" s="17"/>
      <c r="G25" s="42"/>
      <c r="H25" s="33"/>
      <c r="I25" s="76" t="s">
        <v>84</v>
      </c>
      <c r="J25" s="77"/>
      <c r="K25" s="78"/>
      <c r="L25" s="79" t="s">
        <v>17</v>
      </c>
      <c r="M25" s="80"/>
      <c r="N25" s="59">
        <f>SUM(M16:M24)</f>
        <v>14320</v>
      </c>
      <c r="O25" s="18"/>
      <c r="Q25" s="12"/>
    </row>
    <row r="26" spans="1:17" ht="80.45" customHeight="1" x14ac:dyDescent="0.25">
      <c r="A26" s="1"/>
      <c r="B26" s="6"/>
      <c r="C26" s="4"/>
      <c r="D26" s="2"/>
      <c r="E26" s="1"/>
      <c r="F26" s="17"/>
      <c r="G26" s="42"/>
      <c r="H26" s="33"/>
      <c r="I26" s="17"/>
      <c r="J26" s="1"/>
      <c r="K26" s="17"/>
      <c r="L26" s="58"/>
      <c r="M26" s="60" t="s">
        <v>18</v>
      </c>
      <c r="N26" s="59">
        <f>N25*0.21</f>
        <v>3007.2</v>
      </c>
      <c r="O26" s="18"/>
      <c r="Q26" s="12"/>
    </row>
    <row r="27" spans="1:17" ht="39" customHeight="1" x14ac:dyDescent="0.25">
      <c r="A27" s="1"/>
      <c r="B27" s="6"/>
      <c r="C27" s="4"/>
      <c r="D27" s="2"/>
      <c r="E27" s="1"/>
      <c r="F27" s="5"/>
      <c r="G27" s="42"/>
      <c r="H27" s="33"/>
      <c r="I27" s="5"/>
      <c r="J27" s="5"/>
      <c r="K27" s="5"/>
      <c r="L27" s="79" t="s">
        <v>19</v>
      </c>
      <c r="M27" s="80"/>
      <c r="N27" s="59">
        <f>N25+N26</f>
        <v>17327.2</v>
      </c>
      <c r="O27" s="5"/>
      <c r="Q27" s="12"/>
    </row>
    <row r="28" spans="1:17" ht="30.75" customHeight="1" x14ac:dyDescent="0.25">
      <c r="A28" s="20"/>
      <c r="B28" s="24"/>
      <c r="C28" s="39"/>
      <c r="D28" s="40"/>
      <c r="E28" s="41"/>
      <c r="F28" s="41"/>
      <c r="G28" s="19"/>
      <c r="H28" s="8"/>
      <c r="I28" s="43"/>
      <c r="J28" s="21"/>
      <c r="K28" s="7"/>
      <c r="L28" s="55"/>
      <c r="M28" s="52"/>
      <c r="N28" s="52"/>
      <c r="O28" s="57"/>
      <c r="Q28" s="12"/>
    </row>
    <row r="29" spans="1:17" s="45" customFormat="1" ht="35.450000000000003" customHeight="1" x14ac:dyDescent="0.25">
      <c r="A29" s="1">
        <v>5</v>
      </c>
      <c r="B29" s="73" t="s">
        <v>16</v>
      </c>
      <c r="C29" s="74"/>
      <c r="D29" s="74"/>
      <c r="E29" s="74"/>
      <c r="F29" s="74"/>
      <c r="G29" s="74"/>
      <c r="H29" s="74"/>
      <c r="I29" s="74"/>
      <c r="J29" s="74"/>
      <c r="K29" s="74"/>
      <c r="L29" s="74"/>
      <c r="M29" s="74"/>
      <c r="N29" s="74"/>
      <c r="O29" s="75"/>
      <c r="Q29" s="54">
        <f>ROUND(H30-E30,3)</f>
        <v>-3999.277</v>
      </c>
    </row>
    <row r="30" spans="1:17" ht="51.75" x14ac:dyDescent="0.25">
      <c r="A30" s="28" t="s">
        <v>41</v>
      </c>
      <c r="B30" s="30" t="s">
        <v>60</v>
      </c>
      <c r="C30" s="61" t="s">
        <v>20</v>
      </c>
      <c r="D30" s="28" t="s">
        <v>80</v>
      </c>
      <c r="E30" s="26">
        <v>4000</v>
      </c>
      <c r="F30" s="72">
        <f>K30/1000</f>
        <v>0.68899999999999995</v>
      </c>
      <c r="G30" s="26">
        <v>5</v>
      </c>
      <c r="H30" s="72">
        <f>F30*1.05</f>
        <v>0.72344999999999993</v>
      </c>
      <c r="I30" s="26" t="s">
        <v>102</v>
      </c>
      <c r="J30" s="26">
        <v>4</v>
      </c>
      <c r="K30" s="26">
        <v>689</v>
      </c>
      <c r="L30" s="29">
        <f>K30*1.05</f>
        <v>723.45</v>
      </c>
      <c r="M30" s="29">
        <f>K30*J30</f>
        <v>2756</v>
      </c>
      <c r="N30" s="29">
        <f>L30*J30</f>
        <v>2893.8</v>
      </c>
      <c r="O30" s="30" t="s">
        <v>115</v>
      </c>
      <c r="Q30" s="12">
        <f t="shared" ref="Q30:Q38" si="4">ROUND(H32-E32,3)</f>
        <v>-4999.2309999999998</v>
      </c>
    </row>
    <row r="31" spans="1:17" ht="63.75" x14ac:dyDescent="0.25">
      <c r="A31" s="28" t="s">
        <v>42</v>
      </c>
      <c r="B31" s="30" t="s">
        <v>61</v>
      </c>
      <c r="C31" s="61" t="s">
        <v>20</v>
      </c>
      <c r="D31" s="28" t="s">
        <v>80</v>
      </c>
      <c r="E31" s="26">
        <v>1000</v>
      </c>
      <c r="F31" s="72">
        <f t="shared" ref="F31:F49" si="5">K31/1000</f>
        <v>0.68799999999999994</v>
      </c>
      <c r="G31" s="26">
        <v>5</v>
      </c>
      <c r="H31" s="72">
        <f t="shared" ref="H31:H49" si="6">F31*1.05</f>
        <v>0.72239999999999993</v>
      </c>
      <c r="I31" s="26" t="s">
        <v>102</v>
      </c>
      <c r="J31" s="26">
        <v>1</v>
      </c>
      <c r="K31" s="25">
        <v>688</v>
      </c>
      <c r="L31" s="29">
        <f t="shared" ref="L31:L49" si="7">K31*1.05</f>
        <v>722.4</v>
      </c>
      <c r="M31" s="29">
        <f t="shared" ref="M31:M49" si="8">K31*J31</f>
        <v>688</v>
      </c>
      <c r="N31" s="29">
        <f t="shared" ref="N31:N49" si="9">L31*J31</f>
        <v>722.4</v>
      </c>
      <c r="O31" s="30" t="s">
        <v>116</v>
      </c>
      <c r="Q31" s="12">
        <f t="shared" si="4"/>
        <v>-999.28800000000001</v>
      </c>
    </row>
    <row r="32" spans="1:17" ht="51.75" x14ac:dyDescent="0.25">
      <c r="A32" s="28" t="s">
        <v>43</v>
      </c>
      <c r="B32" s="30" t="s">
        <v>62</v>
      </c>
      <c r="C32" s="61" t="s">
        <v>20</v>
      </c>
      <c r="D32" s="28" t="s">
        <v>80</v>
      </c>
      <c r="E32" s="26">
        <v>5000</v>
      </c>
      <c r="F32" s="72">
        <f t="shared" si="5"/>
        <v>0.73199999999999998</v>
      </c>
      <c r="G32" s="26">
        <v>5</v>
      </c>
      <c r="H32" s="72">
        <f t="shared" si="6"/>
        <v>0.76860000000000006</v>
      </c>
      <c r="I32" s="26" t="s">
        <v>102</v>
      </c>
      <c r="J32" s="26">
        <v>5</v>
      </c>
      <c r="K32" s="25">
        <v>732</v>
      </c>
      <c r="L32" s="29">
        <f t="shared" si="7"/>
        <v>768.6</v>
      </c>
      <c r="M32" s="29">
        <f t="shared" si="8"/>
        <v>3660</v>
      </c>
      <c r="N32" s="29">
        <f t="shared" si="9"/>
        <v>3843</v>
      </c>
      <c r="O32" s="30" t="s">
        <v>114</v>
      </c>
      <c r="Q32" s="12">
        <f t="shared" si="4"/>
        <v>-1998.873</v>
      </c>
    </row>
    <row r="33" spans="1:17" ht="51.75" x14ac:dyDescent="0.25">
      <c r="A33" s="28" t="s">
        <v>44</v>
      </c>
      <c r="B33" s="30" t="s">
        <v>63</v>
      </c>
      <c r="C33" s="61" t="s">
        <v>20</v>
      </c>
      <c r="D33" s="28" t="s">
        <v>80</v>
      </c>
      <c r="E33" s="26">
        <v>1000</v>
      </c>
      <c r="F33" s="72">
        <f t="shared" si="5"/>
        <v>0.67800000000000005</v>
      </c>
      <c r="G33" s="26">
        <v>5</v>
      </c>
      <c r="H33" s="72">
        <f t="shared" si="6"/>
        <v>0.71190000000000009</v>
      </c>
      <c r="I33" s="26" t="s">
        <v>102</v>
      </c>
      <c r="J33" s="26">
        <v>1</v>
      </c>
      <c r="K33" s="25">
        <v>678</v>
      </c>
      <c r="L33" s="29">
        <f t="shared" si="7"/>
        <v>711.9</v>
      </c>
      <c r="M33" s="29">
        <f t="shared" si="8"/>
        <v>678</v>
      </c>
      <c r="N33" s="29">
        <f t="shared" si="9"/>
        <v>711.9</v>
      </c>
      <c r="O33" s="30" t="s">
        <v>117</v>
      </c>
      <c r="Q33" s="12">
        <f t="shared" si="4"/>
        <v>-1998.6669999999999</v>
      </c>
    </row>
    <row r="34" spans="1:17" ht="51.75" x14ac:dyDescent="0.25">
      <c r="A34" s="28" t="s">
        <v>45</v>
      </c>
      <c r="B34" s="30" t="s">
        <v>64</v>
      </c>
      <c r="C34" s="61" t="s">
        <v>20</v>
      </c>
      <c r="D34" s="28" t="s">
        <v>80</v>
      </c>
      <c r="E34" s="26">
        <v>2000</v>
      </c>
      <c r="F34" s="72">
        <f t="shared" si="5"/>
        <v>1.073</v>
      </c>
      <c r="G34" s="26">
        <v>5</v>
      </c>
      <c r="H34" s="72">
        <f t="shared" si="6"/>
        <v>1.1266499999999999</v>
      </c>
      <c r="I34" s="26" t="s">
        <v>102</v>
      </c>
      <c r="J34" s="26">
        <v>2</v>
      </c>
      <c r="K34" s="25">
        <v>1073</v>
      </c>
      <c r="L34" s="29">
        <f t="shared" si="7"/>
        <v>1126.6500000000001</v>
      </c>
      <c r="M34" s="29">
        <f t="shared" si="8"/>
        <v>2146</v>
      </c>
      <c r="N34" s="29">
        <f t="shared" si="9"/>
        <v>2253.3000000000002</v>
      </c>
      <c r="O34" s="30" t="s">
        <v>118</v>
      </c>
      <c r="Q34" s="12">
        <f t="shared" si="4"/>
        <v>-2999.1219999999998</v>
      </c>
    </row>
    <row r="35" spans="1:17" ht="51.75" x14ac:dyDescent="0.25">
      <c r="A35" s="28" t="s">
        <v>46</v>
      </c>
      <c r="B35" s="30" t="s">
        <v>65</v>
      </c>
      <c r="C35" s="61" t="s">
        <v>20</v>
      </c>
      <c r="D35" s="28" t="s">
        <v>80</v>
      </c>
      <c r="E35" s="26">
        <v>2000</v>
      </c>
      <c r="F35" s="72">
        <f t="shared" si="5"/>
        <v>1.27</v>
      </c>
      <c r="G35" s="26">
        <v>5</v>
      </c>
      <c r="H35" s="72">
        <f t="shared" si="6"/>
        <v>1.3335000000000001</v>
      </c>
      <c r="I35" s="26" t="s">
        <v>102</v>
      </c>
      <c r="J35" s="26">
        <v>2</v>
      </c>
      <c r="K35" s="25">
        <v>1270</v>
      </c>
      <c r="L35" s="29">
        <f t="shared" si="7"/>
        <v>1333.5</v>
      </c>
      <c r="M35" s="29">
        <f t="shared" si="8"/>
        <v>2540</v>
      </c>
      <c r="N35" s="29">
        <f t="shared" si="9"/>
        <v>2667</v>
      </c>
      <c r="O35" s="30" t="s">
        <v>119</v>
      </c>
      <c r="Q35" s="12">
        <f t="shared" si="4"/>
        <v>-999.18</v>
      </c>
    </row>
    <row r="36" spans="1:17" ht="63.75" x14ac:dyDescent="0.25">
      <c r="A36" s="28" t="s">
        <v>47</v>
      </c>
      <c r="B36" s="30" t="s">
        <v>79</v>
      </c>
      <c r="C36" s="61" t="s">
        <v>20</v>
      </c>
      <c r="D36" s="28" t="s">
        <v>80</v>
      </c>
      <c r="E36" s="26">
        <v>3000</v>
      </c>
      <c r="F36" s="72">
        <f t="shared" si="5"/>
        <v>0.83599999999999997</v>
      </c>
      <c r="G36" s="26">
        <v>5</v>
      </c>
      <c r="H36" s="72">
        <f t="shared" si="6"/>
        <v>0.87780000000000002</v>
      </c>
      <c r="I36" s="26" t="s">
        <v>102</v>
      </c>
      <c r="J36" s="26">
        <v>3</v>
      </c>
      <c r="K36" s="25">
        <v>836</v>
      </c>
      <c r="L36" s="29">
        <f t="shared" si="7"/>
        <v>877.80000000000007</v>
      </c>
      <c r="M36" s="29">
        <f t="shared" si="8"/>
        <v>2508</v>
      </c>
      <c r="N36" s="29">
        <f t="shared" si="9"/>
        <v>2633.4</v>
      </c>
      <c r="O36" s="30" t="s">
        <v>120</v>
      </c>
      <c r="Q36" s="12">
        <f t="shared" si="4"/>
        <v>-999.26199999999994</v>
      </c>
    </row>
    <row r="37" spans="1:17" ht="63.75" x14ac:dyDescent="0.25">
      <c r="A37" s="28" t="s">
        <v>48</v>
      </c>
      <c r="B37" s="30" t="s">
        <v>66</v>
      </c>
      <c r="C37" s="61" t="s">
        <v>20</v>
      </c>
      <c r="D37" s="28" t="s">
        <v>80</v>
      </c>
      <c r="E37" s="26">
        <v>1000</v>
      </c>
      <c r="F37" s="72">
        <f t="shared" si="5"/>
        <v>0.78100000000000003</v>
      </c>
      <c r="G37" s="26">
        <v>5</v>
      </c>
      <c r="H37" s="72">
        <f t="shared" si="6"/>
        <v>0.82005000000000006</v>
      </c>
      <c r="I37" s="26" t="s">
        <v>102</v>
      </c>
      <c r="J37" s="26">
        <v>1</v>
      </c>
      <c r="K37" s="25">
        <v>781</v>
      </c>
      <c r="L37" s="29">
        <f t="shared" si="7"/>
        <v>820.05000000000007</v>
      </c>
      <c r="M37" s="29">
        <f t="shared" si="8"/>
        <v>781</v>
      </c>
      <c r="N37" s="29">
        <f t="shared" si="9"/>
        <v>820.05000000000007</v>
      </c>
      <c r="O37" s="30" t="s">
        <v>122</v>
      </c>
      <c r="Q37" s="12">
        <f t="shared" si="4"/>
        <v>-2998.7829999999999</v>
      </c>
    </row>
    <row r="38" spans="1:17" ht="51.75" x14ac:dyDescent="0.25">
      <c r="A38" s="28" t="s">
        <v>49</v>
      </c>
      <c r="B38" s="30" t="s">
        <v>67</v>
      </c>
      <c r="C38" s="61" t="s">
        <v>20</v>
      </c>
      <c r="D38" s="28" t="s">
        <v>80</v>
      </c>
      <c r="E38" s="26">
        <v>1000</v>
      </c>
      <c r="F38" s="72">
        <f t="shared" si="5"/>
        <v>0.70299999999999996</v>
      </c>
      <c r="G38" s="26">
        <v>5</v>
      </c>
      <c r="H38" s="72">
        <f t="shared" si="6"/>
        <v>0.73814999999999997</v>
      </c>
      <c r="I38" s="26" t="s">
        <v>102</v>
      </c>
      <c r="J38" s="26">
        <v>1</v>
      </c>
      <c r="K38" s="25">
        <v>703</v>
      </c>
      <c r="L38" s="29">
        <f t="shared" si="7"/>
        <v>738.15</v>
      </c>
      <c r="M38" s="29">
        <f t="shared" si="8"/>
        <v>703</v>
      </c>
      <c r="N38" s="29">
        <f t="shared" si="9"/>
        <v>738.15</v>
      </c>
      <c r="O38" s="30" t="s">
        <v>121</v>
      </c>
      <c r="Q38" s="12">
        <f t="shared" si="4"/>
        <v>-998.36099999999999</v>
      </c>
    </row>
    <row r="39" spans="1:17" ht="51.75" x14ac:dyDescent="0.25">
      <c r="A39" s="28" t="s">
        <v>50</v>
      </c>
      <c r="B39" s="30" t="s">
        <v>68</v>
      </c>
      <c r="C39" s="61" t="s">
        <v>20</v>
      </c>
      <c r="D39" s="28" t="s">
        <v>80</v>
      </c>
      <c r="E39" s="26">
        <v>3000</v>
      </c>
      <c r="F39" s="72">
        <f t="shared" si="5"/>
        <v>1.159</v>
      </c>
      <c r="G39" s="26">
        <v>5</v>
      </c>
      <c r="H39" s="72">
        <f t="shared" si="6"/>
        <v>1.21695</v>
      </c>
      <c r="I39" s="26" t="s">
        <v>102</v>
      </c>
      <c r="J39" s="26">
        <v>3</v>
      </c>
      <c r="K39" s="25">
        <v>1159</v>
      </c>
      <c r="L39" s="29">
        <f t="shared" si="7"/>
        <v>1216.95</v>
      </c>
      <c r="M39" s="29">
        <f t="shared" si="8"/>
        <v>3477</v>
      </c>
      <c r="N39" s="29">
        <f t="shared" si="9"/>
        <v>3650.8500000000004</v>
      </c>
      <c r="O39" s="30" t="s">
        <v>123</v>
      </c>
    </row>
    <row r="40" spans="1:17" ht="51.75" x14ac:dyDescent="0.25">
      <c r="A40" s="28" t="s">
        <v>51</v>
      </c>
      <c r="B40" s="30" t="s">
        <v>69</v>
      </c>
      <c r="C40" s="61" t="s">
        <v>20</v>
      </c>
      <c r="D40" s="28" t="s">
        <v>80</v>
      </c>
      <c r="E40" s="26">
        <v>1000</v>
      </c>
      <c r="F40" s="72">
        <f t="shared" si="5"/>
        <v>1.5609999999999999</v>
      </c>
      <c r="G40" s="26">
        <v>5</v>
      </c>
      <c r="H40" s="72">
        <f t="shared" si="6"/>
        <v>1.6390500000000001</v>
      </c>
      <c r="I40" s="26" t="s">
        <v>102</v>
      </c>
      <c r="J40" s="26">
        <v>1</v>
      </c>
      <c r="K40" s="25">
        <v>1561</v>
      </c>
      <c r="L40" s="29">
        <f t="shared" si="7"/>
        <v>1639.0500000000002</v>
      </c>
      <c r="M40" s="29">
        <f t="shared" si="8"/>
        <v>1561</v>
      </c>
      <c r="N40" s="29">
        <f t="shared" si="9"/>
        <v>1639.0500000000002</v>
      </c>
      <c r="O40" s="30" t="s">
        <v>124</v>
      </c>
    </row>
    <row r="41" spans="1:17" ht="66" customHeight="1" x14ac:dyDescent="0.25">
      <c r="A41" s="28">
        <v>5.12</v>
      </c>
      <c r="B41" s="30" t="s">
        <v>70</v>
      </c>
      <c r="C41" s="61" t="s">
        <v>20</v>
      </c>
      <c r="D41" s="28" t="s">
        <v>80</v>
      </c>
      <c r="E41" s="26">
        <v>1000</v>
      </c>
      <c r="F41" s="72">
        <f t="shared" si="5"/>
        <v>0.86899999999999999</v>
      </c>
      <c r="G41" s="26">
        <v>5</v>
      </c>
      <c r="H41" s="72">
        <f t="shared" si="6"/>
        <v>0.91244999999999998</v>
      </c>
      <c r="I41" s="26" t="s">
        <v>102</v>
      </c>
      <c r="J41" s="26">
        <v>1</v>
      </c>
      <c r="K41" s="25">
        <v>869</v>
      </c>
      <c r="L41" s="29">
        <f t="shared" si="7"/>
        <v>912.45</v>
      </c>
      <c r="M41" s="29">
        <f t="shared" si="8"/>
        <v>869</v>
      </c>
      <c r="N41" s="29">
        <f t="shared" si="9"/>
        <v>912.45</v>
      </c>
      <c r="O41" s="30" t="s">
        <v>125</v>
      </c>
      <c r="P41" s="45"/>
      <c r="Q41" s="45"/>
    </row>
    <row r="42" spans="1:17" ht="51.75" x14ac:dyDescent="0.25">
      <c r="A42" s="28" t="s">
        <v>52</v>
      </c>
      <c r="B42" s="30" t="s">
        <v>71</v>
      </c>
      <c r="C42" s="61" t="s">
        <v>20</v>
      </c>
      <c r="D42" s="28" t="s">
        <v>80</v>
      </c>
      <c r="E42" s="26">
        <v>1000</v>
      </c>
      <c r="F42" s="72">
        <f t="shared" si="5"/>
        <v>0.47399999999999998</v>
      </c>
      <c r="G42" s="26">
        <v>5</v>
      </c>
      <c r="H42" s="72">
        <f t="shared" si="6"/>
        <v>0.49769999999999998</v>
      </c>
      <c r="I42" s="26" t="s">
        <v>102</v>
      </c>
      <c r="J42" s="26">
        <v>1</v>
      </c>
      <c r="K42" s="25">
        <v>474</v>
      </c>
      <c r="L42" s="29">
        <f t="shared" si="7"/>
        <v>497.70000000000005</v>
      </c>
      <c r="M42" s="29">
        <f t="shared" si="8"/>
        <v>474</v>
      </c>
      <c r="N42" s="29">
        <f t="shared" si="9"/>
        <v>497.70000000000005</v>
      </c>
      <c r="O42" s="30" t="s">
        <v>127</v>
      </c>
    </row>
    <row r="43" spans="1:17" ht="59.45" customHeight="1" x14ac:dyDescent="0.25">
      <c r="A43" s="28" t="s">
        <v>53</v>
      </c>
      <c r="B43" s="30" t="s">
        <v>78</v>
      </c>
      <c r="C43" s="61" t="s">
        <v>20</v>
      </c>
      <c r="D43" s="28" t="s">
        <v>80</v>
      </c>
      <c r="E43" s="26">
        <v>2000</v>
      </c>
      <c r="F43" s="72">
        <f t="shared" si="5"/>
        <v>1.407</v>
      </c>
      <c r="G43" s="26">
        <v>5</v>
      </c>
      <c r="H43" s="72">
        <f t="shared" si="6"/>
        <v>1.4773500000000002</v>
      </c>
      <c r="I43" s="26" t="s">
        <v>102</v>
      </c>
      <c r="J43" s="26">
        <v>2</v>
      </c>
      <c r="K43" s="26">
        <v>1407</v>
      </c>
      <c r="L43" s="29">
        <f t="shared" si="7"/>
        <v>1477.3500000000001</v>
      </c>
      <c r="M43" s="29">
        <f t="shared" si="8"/>
        <v>2814</v>
      </c>
      <c r="N43" s="29">
        <f t="shared" si="9"/>
        <v>2954.7000000000003</v>
      </c>
      <c r="O43" s="30" t="s">
        <v>126</v>
      </c>
      <c r="P43" s="44"/>
      <c r="Q43" s="44"/>
    </row>
    <row r="44" spans="1:17" ht="51.75" x14ac:dyDescent="0.25">
      <c r="A44" s="28" t="s">
        <v>54</v>
      </c>
      <c r="B44" s="30" t="s">
        <v>73</v>
      </c>
      <c r="C44" s="61" t="s">
        <v>20</v>
      </c>
      <c r="D44" s="28" t="s">
        <v>80</v>
      </c>
      <c r="E44" s="26">
        <v>3000</v>
      </c>
      <c r="F44" s="72">
        <f t="shared" si="5"/>
        <v>0.53900000000000003</v>
      </c>
      <c r="G44" s="26">
        <v>5</v>
      </c>
      <c r="H44" s="72">
        <f t="shared" si="6"/>
        <v>0.56595000000000006</v>
      </c>
      <c r="I44" s="26" t="s">
        <v>102</v>
      </c>
      <c r="J44" s="26">
        <v>3</v>
      </c>
      <c r="K44" s="25">
        <v>539</v>
      </c>
      <c r="L44" s="29">
        <f t="shared" si="7"/>
        <v>565.95000000000005</v>
      </c>
      <c r="M44" s="29">
        <f t="shared" si="8"/>
        <v>1617</v>
      </c>
      <c r="N44" s="29">
        <f t="shared" si="9"/>
        <v>1697.8500000000001</v>
      </c>
      <c r="O44" s="30" t="s">
        <v>128</v>
      </c>
    </row>
    <row r="45" spans="1:17" ht="127.5" x14ac:dyDescent="0.25">
      <c r="A45" s="28" t="s">
        <v>55</v>
      </c>
      <c r="B45" s="47" t="s">
        <v>13</v>
      </c>
      <c r="C45" s="47" t="s">
        <v>91</v>
      </c>
      <c r="D45" s="2" t="s">
        <v>90</v>
      </c>
      <c r="E45" s="63">
        <v>240</v>
      </c>
      <c r="F45" s="72">
        <f>K45/30</f>
        <v>5.166666666666667</v>
      </c>
      <c r="G45" s="26">
        <v>21</v>
      </c>
      <c r="H45" s="72">
        <f>F45*1.21</f>
        <v>6.2516666666666669</v>
      </c>
      <c r="I45" s="26" t="s">
        <v>103</v>
      </c>
      <c r="J45" s="48">
        <v>8</v>
      </c>
      <c r="K45" s="49">
        <v>155</v>
      </c>
      <c r="L45" s="29">
        <f>K45*1.21</f>
        <v>187.54999999999998</v>
      </c>
      <c r="M45" s="29">
        <f t="shared" si="8"/>
        <v>1240</v>
      </c>
      <c r="N45" s="29">
        <f t="shared" si="9"/>
        <v>1500.3999999999999</v>
      </c>
      <c r="O45" s="30" t="s">
        <v>132</v>
      </c>
      <c r="P45" s="44"/>
      <c r="Q45" s="44"/>
    </row>
    <row r="46" spans="1:17" ht="51.75" x14ac:dyDescent="0.25">
      <c r="A46" s="28" t="s">
        <v>56</v>
      </c>
      <c r="B46" s="30" t="s">
        <v>72</v>
      </c>
      <c r="C46" s="61" t="s">
        <v>20</v>
      </c>
      <c r="D46" s="28" t="s">
        <v>80</v>
      </c>
      <c r="E46" s="26">
        <v>2000</v>
      </c>
      <c r="F46" s="72">
        <f t="shared" si="5"/>
        <v>0.63800000000000001</v>
      </c>
      <c r="G46" s="26">
        <v>5</v>
      </c>
      <c r="H46" s="72">
        <f t="shared" si="6"/>
        <v>0.66990000000000005</v>
      </c>
      <c r="I46" s="26" t="s">
        <v>102</v>
      </c>
      <c r="J46" s="48">
        <v>2</v>
      </c>
      <c r="K46" s="49">
        <v>638</v>
      </c>
      <c r="L46" s="29">
        <f t="shared" si="7"/>
        <v>669.9</v>
      </c>
      <c r="M46" s="29">
        <f t="shared" si="8"/>
        <v>1276</v>
      </c>
      <c r="N46" s="29">
        <f t="shared" si="9"/>
        <v>1339.8</v>
      </c>
      <c r="O46" s="30" t="s">
        <v>129</v>
      </c>
    </row>
    <row r="47" spans="1:17" ht="58.35" customHeight="1" x14ac:dyDescent="0.25">
      <c r="A47" s="28" t="s">
        <v>57</v>
      </c>
      <c r="B47" s="47" t="s">
        <v>77</v>
      </c>
      <c r="C47" s="61" t="s">
        <v>76</v>
      </c>
      <c r="D47" s="28" t="s">
        <v>80</v>
      </c>
      <c r="E47" s="48">
        <v>200</v>
      </c>
      <c r="F47" s="72">
        <f>K47/100</f>
        <v>5.92</v>
      </c>
      <c r="G47" s="26">
        <v>21</v>
      </c>
      <c r="H47" s="72">
        <f>F47*1.21</f>
        <v>7.1631999999999998</v>
      </c>
      <c r="I47" s="26" t="s">
        <v>104</v>
      </c>
      <c r="J47" s="48">
        <v>2</v>
      </c>
      <c r="K47" s="49">
        <v>592</v>
      </c>
      <c r="L47" s="29">
        <f>K47*1.21</f>
        <v>716.31999999999994</v>
      </c>
      <c r="M47" s="29">
        <f t="shared" si="8"/>
        <v>1184</v>
      </c>
      <c r="N47" s="29">
        <f t="shared" si="9"/>
        <v>1432.6399999999999</v>
      </c>
      <c r="O47" s="30" t="s">
        <v>133</v>
      </c>
    </row>
    <row r="48" spans="1:17" ht="54.75" customHeight="1" x14ac:dyDescent="0.25">
      <c r="A48" s="28" t="s">
        <v>58</v>
      </c>
      <c r="B48" s="30" t="s">
        <v>74</v>
      </c>
      <c r="C48" s="61" t="s">
        <v>20</v>
      </c>
      <c r="D48" s="28" t="s">
        <v>80</v>
      </c>
      <c r="E48" s="26">
        <v>3000</v>
      </c>
      <c r="F48" s="72">
        <f t="shared" si="5"/>
        <v>0.50600000000000001</v>
      </c>
      <c r="G48" s="26">
        <v>5</v>
      </c>
      <c r="H48" s="72">
        <f t="shared" si="6"/>
        <v>0.53129999999999999</v>
      </c>
      <c r="I48" s="26" t="s">
        <v>102</v>
      </c>
      <c r="J48" s="48">
        <v>3</v>
      </c>
      <c r="K48" s="48">
        <v>506</v>
      </c>
      <c r="L48" s="29">
        <f t="shared" si="7"/>
        <v>531.30000000000007</v>
      </c>
      <c r="M48" s="29">
        <f t="shared" si="8"/>
        <v>1518</v>
      </c>
      <c r="N48" s="29">
        <f t="shared" si="9"/>
        <v>1593.9</v>
      </c>
      <c r="O48" s="30" t="s">
        <v>130</v>
      </c>
    </row>
    <row r="49" spans="1:17" ht="63.75" x14ac:dyDescent="0.25">
      <c r="A49" s="28" t="s">
        <v>59</v>
      </c>
      <c r="B49" s="30" t="s">
        <v>75</v>
      </c>
      <c r="C49" s="61" t="s">
        <v>20</v>
      </c>
      <c r="D49" s="28" t="s">
        <v>80</v>
      </c>
      <c r="E49" s="26">
        <v>1000</v>
      </c>
      <c r="F49" s="72">
        <f t="shared" si="5"/>
        <v>0.84899999999999998</v>
      </c>
      <c r="G49" s="26">
        <v>5</v>
      </c>
      <c r="H49" s="72">
        <f t="shared" si="6"/>
        <v>0.89144999999999996</v>
      </c>
      <c r="I49" s="26" t="s">
        <v>102</v>
      </c>
      <c r="J49" s="48">
        <v>1</v>
      </c>
      <c r="K49" s="49">
        <v>849</v>
      </c>
      <c r="L49" s="29">
        <f t="shared" si="7"/>
        <v>891.45</v>
      </c>
      <c r="M49" s="29">
        <f t="shared" si="8"/>
        <v>849</v>
      </c>
      <c r="N49" s="29">
        <f t="shared" si="9"/>
        <v>891.45</v>
      </c>
      <c r="O49" s="30" t="s">
        <v>131</v>
      </c>
    </row>
    <row r="50" spans="1:17" ht="80.45" customHeight="1" x14ac:dyDescent="0.25">
      <c r="A50" s="1"/>
      <c r="B50" s="6"/>
      <c r="C50" s="4"/>
      <c r="D50" s="2"/>
      <c r="E50" s="1"/>
      <c r="F50" s="17"/>
      <c r="G50" s="42"/>
      <c r="H50" s="3"/>
      <c r="I50" s="76" t="s">
        <v>84</v>
      </c>
      <c r="J50" s="77"/>
      <c r="K50" s="78"/>
      <c r="L50" s="79" t="s">
        <v>17</v>
      </c>
      <c r="M50" s="80"/>
      <c r="N50" s="59">
        <f>SUM(M30:M49)</f>
        <v>33339</v>
      </c>
      <c r="O50" s="26"/>
      <c r="Q50" s="12"/>
    </row>
    <row r="51" spans="1:17" ht="80.45" customHeight="1" x14ac:dyDescent="0.25">
      <c r="A51" s="1"/>
      <c r="B51" s="6"/>
      <c r="C51" s="4"/>
      <c r="D51" s="2"/>
      <c r="E51" s="1"/>
      <c r="F51" s="17"/>
      <c r="G51" s="42"/>
      <c r="H51" s="3"/>
      <c r="I51" s="17"/>
      <c r="J51" s="1"/>
      <c r="K51" s="17"/>
      <c r="L51" s="58"/>
      <c r="M51" s="60" t="s">
        <v>18</v>
      </c>
      <c r="N51" s="59">
        <f>N52-N50</f>
        <v>2054.7900000000081</v>
      </c>
      <c r="O51" s="26"/>
      <c r="Q51" s="12"/>
    </row>
    <row r="52" spans="1:17" ht="39" customHeight="1" x14ac:dyDescent="0.25">
      <c r="A52" s="1"/>
      <c r="B52" s="6"/>
      <c r="C52" s="4"/>
      <c r="D52" s="2"/>
      <c r="E52" s="1"/>
      <c r="F52" s="5"/>
      <c r="G52" s="42"/>
      <c r="H52" s="5"/>
      <c r="I52" s="5"/>
      <c r="J52" s="5"/>
      <c r="K52" s="5"/>
      <c r="L52" s="79" t="s">
        <v>19</v>
      </c>
      <c r="M52" s="80"/>
      <c r="N52" s="59">
        <f>SUM(N30:N49)</f>
        <v>35393.790000000008</v>
      </c>
      <c r="O52" s="5"/>
      <c r="Q52" s="12"/>
    </row>
    <row r="53" spans="1:17" ht="23.65" customHeight="1" x14ac:dyDescent="0.25">
      <c r="A53" s="19"/>
      <c r="B53" s="22"/>
      <c r="C53" s="37"/>
      <c r="D53" s="19"/>
      <c r="E53" s="19"/>
      <c r="F53" s="19"/>
      <c r="G53" s="23"/>
      <c r="H53" s="19"/>
      <c r="I53" s="7"/>
      <c r="J53" s="19"/>
      <c r="K53" s="31"/>
      <c r="L53" s="56"/>
      <c r="M53" s="52"/>
      <c r="N53" s="52"/>
      <c r="O53" s="31"/>
    </row>
    <row r="54" spans="1:17" x14ac:dyDescent="0.25">
      <c r="B54"/>
      <c r="M54" s="12"/>
      <c r="N54" s="12"/>
    </row>
    <row r="55" spans="1:17" x14ac:dyDescent="0.25">
      <c r="N55" s="12"/>
    </row>
    <row r="59" spans="1:17" ht="15.95" customHeight="1" x14ac:dyDescent="0.25"/>
    <row r="62" spans="1:17" x14ac:dyDescent="0.25">
      <c r="D62" s="27"/>
    </row>
    <row r="63" spans="1:17" x14ac:dyDescent="0.25">
      <c r="D63" s="27"/>
    </row>
    <row r="64" spans="1:17" x14ac:dyDescent="0.25">
      <c r="D64" s="27"/>
    </row>
    <row r="65" spans="4:4" x14ac:dyDescent="0.25">
      <c r="D65" s="27"/>
    </row>
  </sheetData>
  <mergeCells count="20">
    <mergeCell ref="L27:M27"/>
    <mergeCell ref="B29:O29"/>
    <mergeCell ref="I50:K50"/>
    <mergeCell ref="L50:M50"/>
    <mergeCell ref="L52:M52"/>
    <mergeCell ref="B15:O15"/>
    <mergeCell ref="I25:K25"/>
    <mergeCell ref="L25:M25"/>
    <mergeCell ref="A12:O12"/>
    <mergeCell ref="A1:O1"/>
    <mergeCell ref="A2:O2"/>
    <mergeCell ref="A3:O3"/>
    <mergeCell ref="A4:O4"/>
    <mergeCell ref="A5:O5"/>
    <mergeCell ref="A6:O6"/>
    <mergeCell ref="A7:O7"/>
    <mergeCell ref="A8:O8"/>
    <mergeCell ref="A9:O9"/>
    <mergeCell ref="A10:O10"/>
    <mergeCell ref="A11:O11"/>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DA682267EFF9E43A6AD1A69CE4FDE35" ma:contentTypeVersion="16" ma:contentTypeDescription="Kurkite naują dokumentą." ma:contentTypeScope="" ma:versionID="78d874bddd3aeb745ff434707d9daf86">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b07d3998ef4ba0b558acf744c79cc91"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F746703B-ECED-4D02-AD26-0334628DB424}">
  <ds:schemaRefs>
    <ds:schemaRef ds:uri="http://schemas.microsoft.com/sharepoint/v3/contenttype/forms"/>
  </ds:schemaRefs>
</ds:datastoreItem>
</file>

<file path=customXml/itemProps2.xml><?xml version="1.0" encoding="utf-8"?>
<ds:datastoreItem xmlns:ds="http://schemas.openxmlformats.org/officeDocument/2006/customXml" ds:itemID="{48F651F2-BFC0-4841-803C-766F14274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1CF451-D70F-4A0B-8F46-2912D9A6DB38}">
  <ds:schemaRefs>
    <ds:schemaRef ds:uri="2a4aba02-29a2-496d-8bf3-6c1a8cc45ff5"/>
    <ds:schemaRef ds:uri="07254a45-8beb-40bf-8089-d9c1fbed0123"/>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IHC 2022.12.14Patikrinta_Pakuot</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Juknienė</dc:creator>
  <cp:lastModifiedBy>Administrator</cp:lastModifiedBy>
  <cp:lastPrinted>2022-12-15T12:57:16Z</cp:lastPrinted>
  <dcterms:created xsi:type="dcterms:W3CDTF">2022-06-03T05:30:12Z</dcterms:created>
  <dcterms:modified xsi:type="dcterms:W3CDTF">2023-01-25T11:32:40Z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y fmtid="{D5CDD505-2E9C-101B-9397-08002B2CF9AE}" pid="4" name="_MarkAsFinal">
    <vt:bool>true</vt:bool>
  </property>
</Properties>
</file>