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Pirkimai 2021 M\Darbai\Supaprastinti\PK21-286. Diukerių remontas\Galutiniai\KRS\3 dalis\III dalis\"/>
    </mc:Choice>
  </mc:AlternateContent>
  <xr:revisionPtr revIDLastSave="0" documentId="13_ncr:1_{3628396C-81F6-4E41-92BD-822469B1F6FE}" xr6:coauthVersionLast="45" xr6:coauthVersionMax="45"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1" l="1"/>
  <c r="G21" i="1"/>
  <c r="H21" i="1" s="1"/>
  <c r="G20" i="1"/>
  <c r="H20" i="1" s="1"/>
  <c r="G12" i="1"/>
  <c r="H12" i="1" s="1"/>
  <c r="G19" i="1"/>
  <c r="G9" i="1"/>
  <c r="G10" i="1"/>
  <c r="G11" i="1"/>
  <c r="G13" i="1"/>
  <c r="G14" i="1"/>
  <c r="G15" i="1"/>
  <c r="G16" i="1"/>
  <c r="H16" i="1" s="1"/>
  <c r="G17" i="1"/>
  <c r="G18" i="1"/>
  <c r="H9" i="1"/>
  <c r="H10" i="1"/>
  <c r="H11" i="1"/>
  <c r="H13" i="1"/>
  <c r="H14" i="1"/>
  <c r="H15" i="1"/>
  <c r="H17" i="1"/>
  <c r="H18" i="1"/>
  <c r="H19" i="1"/>
  <c r="H22" i="1"/>
  <c r="H8" i="1"/>
  <c r="G8" i="1"/>
  <c r="F15" i="1" l="1"/>
  <c r="F16" i="1"/>
  <c r="F17" i="1"/>
  <c r="F18" i="1"/>
  <c r="F14" i="1"/>
  <c r="F9" i="1"/>
  <c r="F10" i="1"/>
  <c r="F11" i="1"/>
  <c r="F8" i="1"/>
  <c r="F19" i="1" l="1"/>
  <c r="F12" i="1" l="1"/>
  <c r="F20" i="1" s="1"/>
  <c r="F21" i="1" l="1"/>
  <c r="F22" i="1" s="1"/>
</calcChain>
</file>

<file path=xl/sharedStrings.xml><?xml version="1.0" encoding="utf-8"?>
<sst xmlns="http://schemas.openxmlformats.org/spreadsheetml/2006/main" count="47" uniqueCount="39">
  <si>
    <t>Eil. Nr.</t>
  </si>
  <si>
    <t>Pozicijos</t>
  </si>
  <si>
    <t>Mato vnt.</t>
  </si>
  <si>
    <t>Pagal sutartį</t>
  </si>
  <si>
    <t>Kiekis</t>
  </si>
  <si>
    <t>Vnt. kaina be PVM, Eur</t>
  </si>
  <si>
    <t>Suma, Eur</t>
  </si>
  <si>
    <t>BENDROJI DALIS</t>
  </si>
  <si>
    <t>kompl.</t>
  </si>
  <si>
    <t xml:space="preserve">Išpildomieji brėžiniai ir kadastriniai matavimai </t>
  </si>
  <si>
    <t>PVM</t>
  </si>
  <si>
    <t>VISO SU PVM</t>
  </si>
  <si>
    <t>2.</t>
  </si>
  <si>
    <t>1.</t>
  </si>
  <si>
    <t>VISO: BENDROJI DALIS</t>
  </si>
  <si>
    <t>VISO DARBAMS</t>
  </si>
  <si>
    <t>Statinio projekto parengimas</t>
  </si>
  <si>
    <t>2.1</t>
  </si>
  <si>
    <t>2.2</t>
  </si>
  <si>
    <t>2.3</t>
  </si>
  <si>
    <t>2.4</t>
  </si>
  <si>
    <t>2.5</t>
  </si>
  <si>
    <t>Esamų buitinių nuotekų tinklų g/b kameros KŠ-132 Trispalvės al. remontas (darbai aprašyti Techninėje specifikacijoje), įskaitant komunikacijų nužymėjimo plastikinio ženklo ant metalinio cinkuoto stulpelio, išardytų dangų atstatymą, aplinkos sutvarkymą</t>
  </si>
  <si>
    <t>IŠ VISO: STATYBOS DALIS (Nuotekų diukerių 2xDN700 Kosciuškos g.-Trispalvės al. remontas)</t>
  </si>
  <si>
    <t xml:space="preserve">Pastaba: atliktų darbų aktai Užsakovui pateikiami tik toms žiniaraščių pozicijoms, kuriose pilnai užbaigti darbai, t. y. darbų apmokėjimas bus vykdomas sekančiai: statybos-montavimo darbai – 80%, dangų atstatymo ir aplinkos tvarkymo darbai – 20%. </t>
  </si>
  <si>
    <t>Esamų diukerinių linijų d300 mm ~80 m, įskaitant šulinius š.145 ir š.184, išmontavimas</t>
  </si>
  <si>
    <t>Darbų kainų žiniaraštis Nr. 3 (Kosciuškos-Trispalvės diukeris)</t>
  </si>
  <si>
    <t>Archeologiniai tyrimai; archeologo priežiūra, vykdant žemės darbus</t>
  </si>
  <si>
    <t>STATYBOS DALIS (Nuotekų diukerių 2xDN700 Kosciuškos g.-Trispalvės al. remontas)</t>
  </si>
  <si>
    <t>Nuotekų tinklų atkarpos tarp šulinių KŠ-143 ir KŠ-132 (kairės pusės) remontas DN700 mm atviru būdu, apie 37 m, apimantis seno diukerio išmontavimo ir naujo diukerio sumontavimo dėkle darbus, laikinus upės vagos susiaurinimo, krantų šlaitų sutvirtinimo, žemės kasimo darbus, gruntinio vandens pažeminimą/pašalinimą, reikalingą įrangą, aplinkos, dangų atstatymo darbus, tranšėjų išramstymą, esamų komunikacijų pakabinimą, taip pat įskaitant visas reikalingas medžiagas ir/ar darbus</t>
  </si>
  <si>
    <t>Nuotekų tinklų atkarpos tarp šulinių KŠ-143 ir KŠ-132 (dešinės pusės) remontas DN700 mm atviru būdu, apie 37 m, apimantis seno diukerio išmontavimo ir naujo diukerio dėkle sumontavimo darbus, laikinus upės vagos susiaurinimo, krantų šlaitų sutvirtinimo, žemės kasimo darbus, gruntinio vandens pažeminimą/pašalinimą, reikalingą įrangą, aplinkos, dangų atstatymo darbus, tranšėjų išramstymą, esamų komunikacijų pakabinimą, taip pat įskaitant visas reikalingas medžiagas ir/ar darbus</t>
  </si>
  <si>
    <t>Priedas Nr. 4.3</t>
  </si>
  <si>
    <t>1.1</t>
  </si>
  <si>
    <t>1.2</t>
  </si>
  <si>
    <t>1.3</t>
  </si>
  <si>
    <t>1.4</t>
  </si>
  <si>
    <t>Statybiniai tyrimai</t>
  </si>
  <si>
    <t>Esamų buitinių nuotekų tinklų g/b kameros KŠ-143 remontas Kosciuškos g. (darbai aprašyti Techninėje specifikacijoje), įskaitant komunikacijų nužymėjimo plastikinio ženklo ant metalinio cinkuoto stulpelio, išardytų dangų atstatymą, aplinkos sutvarkymą</t>
  </si>
  <si>
    <t>KONFIDENCIALU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</si>
</sst>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charset val="186"/>
      <scheme val="minor"/>
    </font>
    <font>
      <sz val="10"/>
      <name val="Arial"/>
      <family val="2"/>
      <charset val="186"/>
    </font>
    <font>
      <sz val="12"/>
      <color theme="1"/>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trike/>
      <sz val="12"/>
      <color rgb="FFFF0000"/>
      <name val="Calibri Light"/>
      <family val="2"/>
      <charset val="186"/>
      <scheme val="major"/>
    </font>
    <font>
      <b/>
      <sz val="12"/>
      <color rgb="FFFF0000"/>
      <name val="Calibri Light"/>
      <family val="2"/>
      <charset val="186"/>
      <scheme val="major"/>
    </font>
    <font>
      <b/>
      <sz val="12"/>
      <color indexed="30"/>
      <name val="Calibri Light"/>
      <family val="2"/>
      <charset val="186"/>
      <scheme val="major"/>
    </font>
    <font>
      <sz val="11"/>
      <color theme="1"/>
      <name val="Calibri"/>
      <family val="2"/>
      <charset val="186"/>
      <scheme val="minor"/>
    </font>
    <font>
      <sz val="12"/>
      <color theme="0"/>
      <name val="Calibri Light"/>
      <family val="2"/>
      <charset val="186"/>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164" fontId="10" fillId="0" borderId="0" applyFont="0" applyFill="0" applyBorder="0" applyAlignment="0" applyProtection="0"/>
  </cellStyleXfs>
  <cellXfs count="41">
    <xf numFmtId="0" fontId="0" fillId="0" borderId="0" xfId="0"/>
    <xf numFmtId="2" fontId="2" fillId="0" borderId="0" xfId="0" applyNumberFormat="1" applyFont="1" applyAlignment="1">
      <alignment horizontal="center"/>
    </xf>
    <xf numFmtId="2" fontId="3"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wrapText="1"/>
    </xf>
    <xf numFmtId="0" fontId="2" fillId="0" borderId="1" xfId="0" applyFont="1" applyFill="1" applyBorder="1" applyAlignment="1">
      <alignment horizontal="center" vertical="center"/>
    </xf>
    <xf numFmtId="2" fontId="4" fillId="0" borderId="1" xfId="1"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applyAlignment="1">
      <alignment horizontal="center" vertical="center"/>
    </xf>
    <xf numFmtId="2" fontId="6" fillId="0" borderId="1" xfId="1" applyNumberFormat="1" applyFont="1" applyBorder="1" applyAlignment="1">
      <alignment horizontal="center" vertical="center" wrapText="1"/>
    </xf>
    <xf numFmtId="0" fontId="3" fillId="0" borderId="1" xfId="0" applyFont="1" applyBorder="1" applyAlignment="1">
      <alignment horizontal="left" wrapText="1"/>
    </xf>
    <xf numFmtId="0" fontId="5" fillId="0" borderId="1" xfId="0" applyFont="1" applyBorder="1" applyAlignment="1">
      <alignment horizontal="justify" vertical="center"/>
    </xf>
    <xf numFmtId="0" fontId="7" fillId="0" borderId="1" xfId="0" applyFont="1" applyBorder="1" applyAlignment="1">
      <alignment horizontal="center" vertical="center"/>
    </xf>
    <xf numFmtId="49" fontId="6" fillId="0" borderId="1" xfId="0" applyNumberFormat="1" applyFont="1" applyBorder="1" applyAlignment="1">
      <alignment horizontal="center" vertical="center"/>
    </xf>
    <xf numFmtId="2" fontId="2" fillId="0" borderId="0" xfId="0" applyNumberFormat="1" applyFont="1"/>
    <xf numFmtId="0" fontId="5" fillId="0" borderId="1" xfId="0" applyFont="1" applyBorder="1" applyAlignment="1">
      <alignment horizontal="right" vertical="center"/>
    </xf>
    <xf numFmtId="0" fontId="2" fillId="0" borderId="1" xfId="0" applyFont="1" applyBorder="1" applyAlignment="1">
      <alignment horizontal="justify" vertical="center" wrapText="1"/>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Fill="1" applyBorder="1" applyAlignment="1">
      <alignment wrapText="1"/>
    </xf>
    <xf numFmtId="0" fontId="2" fillId="0" borderId="1" xfId="0" applyFont="1" applyFill="1" applyBorder="1" applyAlignment="1">
      <alignment wrapText="1"/>
    </xf>
    <xf numFmtId="1" fontId="6" fillId="0" borderId="1" xfId="1"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0" xfId="0" applyFont="1" applyBorder="1" applyAlignment="1">
      <alignment vertical="center"/>
    </xf>
    <xf numFmtId="0" fontId="2" fillId="0" borderId="0" xfId="0" applyFont="1" applyAlignment="1">
      <alignment horizontal="center"/>
    </xf>
    <xf numFmtId="2" fontId="8" fillId="0" borderId="0" xfId="0" applyNumberFormat="1" applyFont="1" applyAlignment="1">
      <alignment horizontal="center" vertical="center"/>
    </xf>
    <xf numFmtId="0" fontId="2" fillId="0" borderId="0" xfId="0" applyFont="1"/>
    <xf numFmtId="0" fontId="3" fillId="0" borderId="0" xfId="0" applyFont="1" applyBorder="1" applyAlignment="1">
      <alignment vertical="center"/>
    </xf>
    <xf numFmtId="2" fontId="9" fillId="0" borderId="0" xfId="0" applyNumberFormat="1" applyFont="1" applyBorder="1" applyAlignment="1" applyProtection="1">
      <alignment horizontal="left" vertical="center"/>
      <protection locked="0"/>
    </xf>
    <xf numFmtId="2" fontId="4" fillId="0" borderId="1" xfId="1" applyNumberFormat="1" applyFont="1" applyFill="1" applyBorder="1" applyAlignment="1">
      <alignment horizontal="left" vertical="center" wrapText="1"/>
    </xf>
    <xf numFmtId="164" fontId="6" fillId="0" borderId="1" xfId="2" applyFont="1" applyFill="1" applyBorder="1" applyAlignment="1">
      <alignment horizontal="center" vertical="center" wrapText="1"/>
    </xf>
    <xf numFmtId="164" fontId="6" fillId="0" borderId="1" xfId="2" applyFont="1" applyBorder="1" applyAlignment="1" applyProtection="1">
      <alignment horizontal="right" vertical="center" wrapText="1"/>
      <protection locked="0"/>
    </xf>
    <xf numFmtId="164" fontId="4" fillId="0" borderId="1" xfId="2" applyFont="1" applyBorder="1" applyAlignment="1">
      <alignment horizontal="center" vertical="center" wrapText="1"/>
    </xf>
    <xf numFmtId="164" fontId="4" fillId="0" borderId="1" xfId="2" applyFont="1" applyBorder="1" applyAlignment="1">
      <alignment horizontal="right" vertical="center" wrapText="1"/>
    </xf>
    <xf numFmtId="0" fontId="4" fillId="0" borderId="2" xfId="0" applyFont="1" applyBorder="1" applyAlignment="1">
      <alignment horizontal="left" vertical="center" wrapText="1"/>
    </xf>
    <xf numFmtId="0" fontId="4" fillId="0" borderId="1" xfId="1" applyFont="1" applyFill="1" applyBorder="1" applyAlignment="1">
      <alignment horizontal="left" vertical="justify"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2" fontId="11" fillId="0" borderId="0" xfId="0" applyNumberFormat="1" applyFont="1"/>
    <xf numFmtId="0" fontId="11" fillId="0" borderId="0" xfId="0" applyFont="1"/>
  </cellXfs>
  <cellStyles count="3">
    <cellStyle name="Comma" xfId="2" builtinId="3"/>
    <cellStyle name="Excel Built-in Normal"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A13" zoomScale="85" zoomScaleNormal="85" zoomScalePageLayoutView="70" workbookViewId="0">
      <selection activeCell="N10" sqref="M10:N10"/>
    </sheetView>
  </sheetViews>
  <sheetFormatPr defaultColWidth="9.109375" defaultRowHeight="15.6" x14ac:dyDescent="0.3"/>
  <cols>
    <col min="1" max="1" width="4.5546875" style="27" customWidth="1"/>
    <col min="2" max="2" width="56.109375" style="27" customWidth="1"/>
    <col min="3" max="3" width="8.5546875" style="25" customWidth="1"/>
    <col min="4" max="4" width="14" style="15" customWidth="1"/>
    <col min="5" max="5" width="15.88671875" style="15" customWidth="1"/>
    <col min="6" max="6" width="19.109375" style="15" customWidth="1"/>
    <col min="7" max="7" width="16.6640625" style="39" customWidth="1"/>
    <col min="8" max="8" width="18.77734375" style="39" customWidth="1"/>
    <col min="9" max="10" width="9.109375" style="39"/>
    <col min="11" max="12" width="9.109375" style="40"/>
    <col min="13" max="16384" width="9.109375" style="27"/>
  </cols>
  <sheetData>
    <row r="1" spans="1:8" x14ac:dyDescent="0.3">
      <c r="A1" s="24" t="s">
        <v>31</v>
      </c>
      <c r="B1" s="24"/>
      <c r="F1" s="26" t="s">
        <v>38</v>
      </c>
    </row>
    <row r="3" spans="1:8" x14ac:dyDescent="0.3">
      <c r="A3" s="24" t="s">
        <v>26</v>
      </c>
      <c r="B3" s="24"/>
      <c r="C3" s="28"/>
      <c r="D3" s="28"/>
      <c r="E3" s="29"/>
      <c r="F3" s="29"/>
    </row>
    <row r="4" spans="1:8" ht="22.5" customHeight="1" x14ac:dyDescent="0.3">
      <c r="A4" s="37" t="s">
        <v>0</v>
      </c>
      <c r="B4" s="38" t="s">
        <v>1</v>
      </c>
      <c r="C4" s="37" t="s">
        <v>2</v>
      </c>
      <c r="D4" s="38" t="s">
        <v>3</v>
      </c>
      <c r="E4" s="38"/>
      <c r="F4" s="38"/>
    </row>
    <row r="5" spans="1:8" ht="31.2" x14ac:dyDescent="0.3">
      <c r="A5" s="37"/>
      <c r="B5" s="38"/>
      <c r="C5" s="37"/>
      <c r="D5" s="2" t="s">
        <v>4</v>
      </c>
      <c r="E5" s="23" t="s">
        <v>5</v>
      </c>
      <c r="F5" s="23" t="s">
        <v>6</v>
      </c>
    </row>
    <row r="6" spans="1:8" ht="32.25" customHeight="1" x14ac:dyDescent="0.3">
      <c r="A6" s="36"/>
      <c r="B6" s="36"/>
      <c r="C6" s="36"/>
      <c r="D6" s="36"/>
      <c r="E6" s="36"/>
      <c r="F6" s="36"/>
    </row>
    <row r="7" spans="1:8" x14ac:dyDescent="0.3">
      <c r="A7" s="3" t="s">
        <v>13</v>
      </c>
      <c r="B7" s="4" t="s">
        <v>7</v>
      </c>
      <c r="C7" s="5"/>
      <c r="D7" s="6"/>
      <c r="E7" s="30"/>
      <c r="F7" s="30"/>
    </row>
    <row r="8" spans="1:8" x14ac:dyDescent="0.3">
      <c r="A8" s="5" t="s">
        <v>32</v>
      </c>
      <c r="B8" s="21" t="s">
        <v>36</v>
      </c>
      <c r="C8" s="9" t="s">
        <v>8</v>
      </c>
      <c r="D8" s="22">
        <v>1</v>
      </c>
      <c r="E8" s="31">
        <v>7000</v>
      </c>
      <c r="F8" s="31">
        <f>ROUND(D8*E8,2)</f>
        <v>7000</v>
      </c>
      <c r="G8" s="39">
        <f>D8*E8</f>
        <v>7000</v>
      </c>
      <c r="H8" s="39">
        <f>G8-F8</f>
        <v>0</v>
      </c>
    </row>
    <row r="9" spans="1:8" x14ac:dyDescent="0.3">
      <c r="A9" s="5" t="s">
        <v>33</v>
      </c>
      <c r="B9" s="20" t="s">
        <v>16</v>
      </c>
      <c r="C9" s="9" t="s">
        <v>8</v>
      </c>
      <c r="D9" s="22">
        <v>1</v>
      </c>
      <c r="E9" s="31">
        <v>34000</v>
      </c>
      <c r="F9" s="31">
        <f t="shared" ref="F9:F11" si="0">ROUND(D9*E9,2)</f>
        <v>34000</v>
      </c>
      <c r="G9" s="39">
        <f t="shared" ref="G9:G18" si="1">D9*E9</f>
        <v>34000</v>
      </c>
      <c r="H9" s="39">
        <f t="shared" ref="H9:H22" si="2">G9-F9</f>
        <v>0</v>
      </c>
    </row>
    <row r="10" spans="1:8" ht="31.2" x14ac:dyDescent="0.3">
      <c r="A10" s="5" t="s">
        <v>34</v>
      </c>
      <c r="B10" s="8" t="s">
        <v>27</v>
      </c>
      <c r="C10" s="18" t="s">
        <v>8</v>
      </c>
      <c r="D10" s="22">
        <v>1</v>
      </c>
      <c r="E10" s="31">
        <v>5000</v>
      </c>
      <c r="F10" s="31">
        <f t="shared" si="0"/>
        <v>5000</v>
      </c>
      <c r="G10" s="39">
        <f t="shared" si="1"/>
        <v>5000</v>
      </c>
      <c r="H10" s="39">
        <f t="shared" si="2"/>
        <v>0</v>
      </c>
    </row>
    <row r="11" spans="1:8" x14ac:dyDescent="0.3">
      <c r="A11" s="5" t="s">
        <v>35</v>
      </c>
      <c r="B11" s="8" t="s">
        <v>9</v>
      </c>
      <c r="C11" s="9" t="s">
        <v>8</v>
      </c>
      <c r="D11" s="22">
        <v>1</v>
      </c>
      <c r="E11" s="31">
        <v>1000</v>
      </c>
      <c r="F11" s="31">
        <f t="shared" si="0"/>
        <v>1000</v>
      </c>
      <c r="G11" s="39">
        <f t="shared" si="1"/>
        <v>1000</v>
      </c>
      <c r="H11" s="39">
        <f t="shared" si="2"/>
        <v>0</v>
      </c>
    </row>
    <row r="12" spans="1:8" x14ac:dyDescent="0.3">
      <c r="A12" s="7"/>
      <c r="B12" s="11" t="s">
        <v>14</v>
      </c>
      <c r="C12" s="9"/>
      <c r="D12" s="10"/>
      <c r="E12" s="32"/>
      <c r="F12" s="33">
        <f>SUM(F8:F11)</f>
        <v>47000</v>
      </c>
      <c r="G12" s="39">
        <f>SUM(G8:G11)</f>
        <v>47000</v>
      </c>
      <c r="H12" s="39">
        <f t="shared" si="2"/>
        <v>0</v>
      </c>
    </row>
    <row r="13" spans="1:8" ht="31.2" x14ac:dyDescent="0.3">
      <c r="A13" s="19" t="s">
        <v>12</v>
      </c>
      <c r="B13" s="12" t="s">
        <v>28</v>
      </c>
      <c r="C13" s="13"/>
      <c r="D13" s="10"/>
      <c r="E13" s="32"/>
      <c r="F13" s="34"/>
      <c r="G13" s="39">
        <f t="shared" si="1"/>
        <v>0</v>
      </c>
      <c r="H13" s="39">
        <f t="shared" si="2"/>
        <v>0</v>
      </c>
    </row>
    <row r="14" spans="1:8" ht="148.5" customHeight="1" x14ac:dyDescent="0.3">
      <c r="A14" s="7" t="s">
        <v>17</v>
      </c>
      <c r="B14" s="17" t="s">
        <v>30</v>
      </c>
      <c r="C14" s="18" t="s">
        <v>8</v>
      </c>
      <c r="D14" s="22">
        <v>1</v>
      </c>
      <c r="E14" s="31">
        <v>120500</v>
      </c>
      <c r="F14" s="31">
        <f>ROUND(D14*E14,2)</f>
        <v>120500</v>
      </c>
      <c r="G14" s="39">
        <f t="shared" si="1"/>
        <v>120500</v>
      </c>
      <c r="H14" s="39">
        <f t="shared" si="2"/>
        <v>0</v>
      </c>
    </row>
    <row r="15" spans="1:8" ht="145.5" customHeight="1" x14ac:dyDescent="0.3">
      <c r="A15" s="7" t="s">
        <v>18</v>
      </c>
      <c r="B15" s="17" t="s">
        <v>29</v>
      </c>
      <c r="C15" s="18" t="s">
        <v>8</v>
      </c>
      <c r="D15" s="22">
        <v>1</v>
      </c>
      <c r="E15" s="31">
        <v>120500</v>
      </c>
      <c r="F15" s="31">
        <f t="shared" ref="F15:F18" si="3">ROUND(D15*E15,2)</f>
        <v>120500</v>
      </c>
      <c r="G15" s="39">
        <f t="shared" si="1"/>
        <v>120500</v>
      </c>
      <c r="H15" s="39">
        <f t="shared" si="2"/>
        <v>0</v>
      </c>
    </row>
    <row r="16" spans="1:8" ht="84.75" customHeight="1" x14ac:dyDescent="0.3">
      <c r="A16" s="7" t="s">
        <v>19</v>
      </c>
      <c r="B16" s="17" t="s">
        <v>37</v>
      </c>
      <c r="C16" s="18" t="s">
        <v>8</v>
      </c>
      <c r="D16" s="22">
        <v>1</v>
      </c>
      <c r="E16" s="31">
        <v>7000</v>
      </c>
      <c r="F16" s="31">
        <f t="shared" si="3"/>
        <v>7000</v>
      </c>
      <c r="G16" s="39">
        <f t="shared" si="1"/>
        <v>7000</v>
      </c>
      <c r="H16" s="39">
        <f t="shared" si="2"/>
        <v>0</v>
      </c>
    </row>
    <row r="17" spans="1:8" ht="83.25" customHeight="1" x14ac:dyDescent="0.3">
      <c r="A17" s="7" t="s">
        <v>20</v>
      </c>
      <c r="B17" s="17" t="s">
        <v>22</v>
      </c>
      <c r="C17" s="18" t="s">
        <v>8</v>
      </c>
      <c r="D17" s="22">
        <v>1</v>
      </c>
      <c r="E17" s="31">
        <v>6000</v>
      </c>
      <c r="F17" s="31">
        <f t="shared" si="3"/>
        <v>6000</v>
      </c>
      <c r="G17" s="39">
        <f t="shared" si="1"/>
        <v>6000</v>
      </c>
      <c r="H17" s="39">
        <f t="shared" si="2"/>
        <v>0</v>
      </c>
    </row>
    <row r="18" spans="1:8" ht="33" customHeight="1" x14ac:dyDescent="0.3">
      <c r="A18" s="7" t="s">
        <v>21</v>
      </c>
      <c r="B18" s="17" t="s">
        <v>25</v>
      </c>
      <c r="C18" s="18" t="s">
        <v>8</v>
      </c>
      <c r="D18" s="22">
        <v>1</v>
      </c>
      <c r="E18" s="31">
        <v>4000</v>
      </c>
      <c r="F18" s="31">
        <f t="shared" si="3"/>
        <v>4000</v>
      </c>
      <c r="G18" s="39">
        <f t="shared" si="1"/>
        <v>4000</v>
      </c>
      <c r="H18" s="39">
        <f t="shared" si="2"/>
        <v>0</v>
      </c>
    </row>
    <row r="19" spans="1:8" ht="31.2" x14ac:dyDescent="0.3">
      <c r="A19" s="14"/>
      <c r="B19" s="12" t="s">
        <v>23</v>
      </c>
      <c r="C19" s="9"/>
      <c r="D19" s="10"/>
      <c r="E19" s="32"/>
      <c r="F19" s="33">
        <f>SUM(F14:F18)</f>
        <v>258000</v>
      </c>
      <c r="G19" s="39">
        <f>SUM(G14:G18)</f>
        <v>258000</v>
      </c>
      <c r="H19" s="39">
        <f t="shared" si="2"/>
        <v>0</v>
      </c>
    </row>
    <row r="20" spans="1:8" x14ac:dyDescent="0.3">
      <c r="A20" s="7"/>
      <c r="B20" s="16" t="s">
        <v>15</v>
      </c>
      <c r="C20" s="9"/>
      <c r="D20" s="10"/>
      <c r="E20" s="32"/>
      <c r="F20" s="33">
        <f>SUM(F12,F19)</f>
        <v>305000</v>
      </c>
      <c r="G20" s="39">
        <f>SUM(G19+G12)</f>
        <v>305000</v>
      </c>
      <c r="H20" s="39">
        <f t="shared" si="2"/>
        <v>0</v>
      </c>
    </row>
    <row r="21" spans="1:8" x14ac:dyDescent="0.3">
      <c r="A21" s="7"/>
      <c r="B21" s="16" t="s">
        <v>10</v>
      </c>
      <c r="C21" s="9"/>
      <c r="D21" s="10"/>
      <c r="E21" s="32"/>
      <c r="F21" s="33">
        <f>ROUND(F20*0.21,2)</f>
        <v>64050</v>
      </c>
      <c r="G21" s="39">
        <f>0.21*G20</f>
        <v>64050</v>
      </c>
      <c r="H21" s="39">
        <f t="shared" si="2"/>
        <v>0</v>
      </c>
    </row>
    <row r="22" spans="1:8" x14ac:dyDescent="0.3">
      <c r="A22" s="7"/>
      <c r="B22" s="16" t="s">
        <v>11</v>
      </c>
      <c r="C22" s="9"/>
      <c r="D22" s="10"/>
      <c r="E22" s="32"/>
      <c r="F22" s="33">
        <f>SUM(F20:F21)</f>
        <v>369050</v>
      </c>
      <c r="G22" s="39">
        <f>G20+G21</f>
        <v>369050</v>
      </c>
      <c r="H22" s="39">
        <f t="shared" si="2"/>
        <v>0</v>
      </c>
    </row>
    <row r="23" spans="1:8" ht="52.5" customHeight="1" x14ac:dyDescent="0.3">
      <c r="A23" s="35" t="s">
        <v>24</v>
      </c>
      <c r="B23" s="35"/>
      <c r="C23" s="35"/>
      <c r="D23" s="35"/>
      <c r="E23" s="35"/>
      <c r="F23" s="35"/>
    </row>
    <row r="24" spans="1:8" x14ac:dyDescent="0.3">
      <c r="D24" s="1"/>
    </row>
  </sheetData>
  <mergeCells count="6">
    <mergeCell ref="A23:F23"/>
    <mergeCell ref="A6:F6"/>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68B77A-6ABE-4867-8639-84B2510CCF22}">
  <ds:schemaRefs>
    <ds:schemaRef ds:uri="http://schemas.microsoft.com/office/2006/documentManagement/types"/>
    <ds:schemaRef ds:uri="http://schemas.openxmlformats.org/package/2006/metadata/core-properties"/>
    <ds:schemaRef ds:uri="60da2cae-3f3d-47cd-af26-4a5804e8a6e5"/>
    <ds:schemaRef ds:uri="http://purl.org/dc/dcmitype/"/>
    <ds:schemaRef ds:uri="http://schemas.microsoft.com/office/infopath/2007/PartnerControls"/>
    <ds:schemaRef ds:uri="http://purl.org/dc/elements/1.1/"/>
    <ds:schemaRef ds:uri="http://schemas.microsoft.com/office/2006/metadata/properties"/>
    <ds:schemaRef ds:uri="caf4d439-d6d9-4f54-909c-aebbb5daece1"/>
    <ds:schemaRef ds:uri="http://www.w3.org/XML/1998/namespace"/>
    <ds:schemaRef ds:uri="http://purl.org/dc/terms/"/>
  </ds:schemaRefs>
</ds:datastoreItem>
</file>

<file path=customXml/itemProps3.xml><?xml version="1.0" encoding="utf-8"?>
<ds:datastoreItem xmlns:ds="http://schemas.openxmlformats.org/officeDocument/2006/customXml" ds:itemID="{537BE48C-C350-4221-8968-DA2D426C5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cp:lastPrinted>2019-10-23T11:45:03Z</cp:lastPrinted>
  <dcterms:created xsi:type="dcterms:W3CDTF">2017-02-27T06:43:29Z</dcterms:created>
  <dcterms:modified xsi:type="dcterms:W3CDTF">2021-09-21T11:44:39Z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